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05"/>
  <workbookPr showInkAnnotation="0" codeName="ThisWorkbook" defaultThemeVersion="124226"/>
  <mc:AlternateContent xmlns:mc="http://schemas.openxmlformats.org/markup-compatibility/2006">
    <mc:Choice Requires="x15">
      <x15ac:absPath xmlns:x15ac="http://schemas.microsoft.com/office/spreadsheetml/2010/11/ac" url="https://tamucc-my.sharepoint.com/personal/jayne-marie_linguist_tamucc_edu/Documents/REU Debrief/"/>
    </mc:Choice>
  </mc:AlternateContent>
  <xr:revisionPtr revIDLastSave="218" documentId="11_D2577D7B6C4D1F7907B2E7DA76E12B8E75C09992" xr6:coauthVersionLast="47" xr6:coauthVersionMax="47" xr10:uidLastSave="{6810F8AE-18DA-40CD-94C0-53B16D0D936E}"/>
  <bookViews>
    <workbookView xWindow="13575" yWindow="1530" windowWidth="26235" windowHeight="18705" tabRatio="916" xr2:uid="{00000000-000D-0000-FFFF-FFFF00000000}"/>
  </bookViews>
  <sheets>
    <sheet name="Cumulative Budget Request " sheetId="1" r:id="rId1"/>
    <sheet name="Split budget (A)" sheetId="25" r:id="rId2"/>
    <sheet name="Split budget (B)" sheetId="26" r:id="rId3"/>
    <sheet name="Split budget (C)" sheetId="37" state="hidden" r:id="rId4"/>
    <sheet name="Split budget (D)" sheetId="38" state="hidden" r:id="rId5"/>
    <sheet name="Split budget (E)" sheetId="39" state="hidden" r:id="rId6"/>
    <sheet name="Split budget (F)" sheetId="40" state="hidden" r:id="rId7"/>
    <sheet name="Cost Share Summary" sheetId="28" r:id="rId8"/>
    <sheet name="Subrecipient Third Party CS" sheetId="36" r:id="rId9"/>
    <sheet name="Salary Cap Obligation" sheetId="23" r:id="rId10"/>
    <sheet name="Fringe Benefits Cap Obligation" sheetId="27" r:id="rId11"/>
    <sheet name="Cost Share Budget (1)" sheetId="24" r:id="rId12"/>
    <sheet name="Longevity Lookup" sheetId="41" state="hidden" r:id="rId13"/>
    <sheet name="Cost Share Budget (2)" sheetId="29" r:id="rId14"/>
    <sheet name="Cost Share Budget (3)" sheetId="30" state="hidden" r:id="rId15"/>
    <sheet name="Cost Share Budget (4)" sheetId="31" state="hidden" r:id="rId16"/>
    <sheet name="Cost Share Budget (5)" sheetId="32" state="hidden" r:id="rId17"/>
    <sheet name="Cost Share Budget (6)" sheetId="33" state="hidden" r:id="rId18"/>
    <sheet name="Cost Share Budget (7)" sheetId="34" state="hidden" r:id="rId19"/>
    <sheet name="Cost Share Budget (8)" sheetId="35" state="hidden" r:id="rId20"/>
    <sheet name="Tuition Lookup" sheetId="21" state="hidden" r:id="rId21"/>
  </sheets>
  <definedNames>
    <definedName name="OtherEx" localSheetId="1">'Split budget (A)'!$J$56</definedName>
    <definedName name="OtherEx" localSheetId="2">'Split budget (B)'!$J$55</definedName>
    <definedName name="OtherEx" localSheetId="3">'Split budget (C)'!$J$55</definedName>
    <definedName name="OtherEx" localSheetId="4">'Split budget (D)'!$J$55</definedName>
    <definedName name="OtherEx" localSheetId="5">'Split budget (E)'!$J$55</definedName>
    <definedName name="OtherEx" localSheetId="6">'Split budget (F)'!$J$55</definedName>
    <definedName name="OtherEx">'Cumulative Budget Request '!$J$55</definedName>
    <definedName name="_xlnm.Print_Area" localSheetId="11">'Cost Share Budget (1)'!$A$1:$J$305</definedName>
    <definedName name="_xlnm.Print_Area" localSheetId="13">'Cost Share Budget (2)'!$A$1:$J$327</definedName>
    <definedName name="_xlnm.Print_Area" localSheetId="14">'Cost Share Budget (3)'!$A$1:$J$327</definedName>
    <definedName name="_xlnm.Print_Area" localSheetId="15">'Cost Share Budget (4)'!$A$1:$J$327</definedName>
    <definedName name="_xlnm.Print_Area" localSheetId="16">'Cost Share Budget (5)'!$A$1:$J$327</definedName>
    <definedName name="_xlnm.Print_Area" localSheetId="17">'Cost Share Budget (6)'!$A$1:$J$327</definedName>
    <definedName name="_xlnm.Print_Area" localSheetId="18">'Cost Share Budget (7)'!$A$1:$J$327</definedName>
    <definedName name="_xlnm.Print_Area" localSheetId="19">'Cost Share Budget (8)'!$A$1:$J$327</definedName>
    <definedName name="_xlnm.Print_Area" localSheetId="7">'Cost Share Summary'!$A$1:$K$110</definedName>
    <definedName name="_xlnm.Print_Area" localSheetId="0">'Cumulative Budget Request '!$A$1:$J$340</definedName>
    <definedName name="_xlnm.Print_Area" localSheetId="10">'Fringe Benefits Cap Obligation'!$A$1:$O$40</definedName>
    <definedName name="_xlnm.Print_Area" localSheetId="9">'Salary Cap Obligation'!$A$1:$O$41</definedName>
    <definedName name="_xlnm.Print_Area" localSheetId="1">'Split budget (A)'!$A$1:$J$332</definedName>
    <definedName name="_xlnm.Print_Area" localSheetId="2">'Split budget (B)'!$A$1:$J$332</definedName>
    <definedName name="_xlnm.Print_Area" localSheetId="3">'Split budget (C)'!$A$1:$J$332</definedName>
    <definedName name="_xlnm.Print_Area" localSheetId="4">'Split budget (D)'!$A$1:$J$333</definedName>
    <definedName name="_xlnm.Print_Area" localSheetId="5">'Split budget (E)'!$A$1:$J$332</definedName>
    <definedName name="_xlnm.Print_Area" localSheetId="6">'Split budget (F)'!$A$1:$J$332</definedName>
    <definedName name="_xlnm.Print_Area" localSheetId="8">'Subrecipient Third Party CS'!$A$1:$J$68</definedName>
    <definedName name="StipendEx" localSheetId="1">'Split budget (A)'!$J$53</definedName>
    <definedName name="StipendEx" localSheetId="2">'Split budget (B)'!$J$52</definedName>
    <definedName name="StipendEx" localSheetId="3">'Split budget (C)'!$J$52</definedName>
    <definedName name="StipendEx" localSheetId="4">'Split budget (D)'!$J$52</definedName>
    <definedName name="StipendEx" localSheetId="5">'Split budget (E)'!$J$52</definedName>
    <definedName name="StipendEx" localSheetId="6">'Split budget (F)'!$J$52</definedName>
    <definedName name="StipendEx">'Cumulative Budget Request '!$J$52</definedName>
    <definedName name="SubsEx" localSheetId="1">'Split budget (A)'!$J$55</definedName>
    <definedName name="SubsEx" localSheetId="2">'Split budget (B)'!$J$54</definedName>
    <definedName name="SubsEx" localSheetId="3">'Split budget (C)'!$J$54</definedName>
    <definedName name="SubsEx" localSheetId="4">'Split budget (D)'!$J$54</definedName>
    <definedName name="SubsEx" localSheetId="5">'Split budget (E)'!$J$54</definedName>
    <definedName name="SubsEx" localSheetId="6">'Split budget (F)'!$J$54</definedName>
    <definedName name="SubsEx">'Cumulative Budget Request '!$J$54</definedName>
    <definedName name="TravelEx" localSheetId="1">'Split budget (A)'!$J$54</definedName>
    <definedName name="TravelEx" localSheetId="2">'Split budget (B)'!$J$53</definedName>
    <definedName name="TravelEx" localSheetId="3">'Split budget (C)'!$J$53</definedName>
    <definedName name="TravelEx" localSheetId="4">'Split budget (D)'!$J$53</definedName>
    <definedName name="TravelEx" localSheetId="5">'Split budget (E)'!$J$53</definedName>
    <definedName name="TravelEx" localSheetId="6">'Split budget (F)'!$J$53</definedName>
    <definedName name="TravelEx">'Cumulative Budget Request '!$J$53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26" i="1" l="1"/>
  <c r="R25" i="1"/>
  <c r="R24" i="1"/>
  <c r="R32" i="1"/>
  <c r="R31" i="1"/>
  <c r="R30" i="1"/>
  <c r="R69" i="1"/>
  <c r="R68" i="1"/>
  <c r="R67" i="1"/>
  <c r="A315" i="1"/>
  <c r="R20" i="1"/>
  <c r="R19" i="1"/>
  <c r="R18" i="1"/>
  <c r="R14" i="1"/>
  <c r="R13" i="1"/>
  <c r="R12" i="1"/>
  <c r="D30" i="21"/>
  <c r="D29" i="21"/>
  <c r="D28" i="21"/>
  <c r="D27" i="21"/>
  <c r="D26" i="21"/>
  <c r="D25" i="21"/>
  <c r="D24" i="21"/>
  <c r="D23" i="21"/>
  <c r="D22" i="21"/>
  <c r="D21" i="21"/>
  <c r="D20" i="21"/>
  <c r="D19" i="21"/>
  <c r="D18" i="21"/>
  <c r="D17" i="21"/>
  <c r="D16" i="21"/>
  <c r="D15" i="21"/>
  <c r="D14" i="21"/>
  <c r="D13" i="21"/>
  <c r="D12" i="21"/>
  <c r="D11" i="21"/>
  <c r="D10" i="21"/>
  <c r="D9" i="21"/>
  <c r="C8" i="21"/>
  <c r="D8" i="21" s="1"/>
  <c r="D7" i="21"/>
  <c r="D6" i="21"/>
  <c r="D5" i="21"/>
  <c r="D4" i="21"/>
  <c r="B1" i="21"/>
  <c r="Q121" i="1" l="1"/>
  <c r="Q120" i="1"/>
  <c r="Q119" i="1"/>
  <c r="Q118" i="1"/>
  <c r="Q117" i="1"/>
  <c r="Q128" i="1"/>
  <c r="Q127" i="1"/>
  <c r="Q126" i="1"/>
  <c r="Q125" i="1"/>
  <c r="Q124" i="1"/>
  <c r="Q135" i="1"/>
  <c r="Q134" i="1"/>
  <c r="Q133" i="1"/>
  <c r="Q132" i="1"/>
  <c r="Q131" i="1"/>
  <c r="Q142" i="1"/>
  <c r="Q141" i="1"/>
  <c r="Q140" i="1"/>
  <c r="Q139" i="1"/>
  <c r="Q138" i="1"/>
  <c r="AI152" i="35" l="1"/>
  <c r="AJ152" i="35" s="1"/>
  <c r="AK152" i="35" s="1"/>
  <c r="AL152" i="35" s="1"/>
  <c r="AM152" i="35" s="1"/>
  <c r="AN152" i="35" s="1"/>
  <c r="AO152" i="35" s="1"/>
  <c r="AI151" i="35"/>
  <c r="AJ151" i="35" s="1"/>
  <c r="AK151" i="35" s="1"/>
  <c r="AL151" i="35" s="1"/>
  <c r="AM151" i="35" s="1"/>
  <c r="AN151" i="35" s="1"/>
  <c r="AO151" i="35" s="1"/>
  <c r="AI150" i="35"/>
  <c r="AJ150" i="35" s="1"/>
  <c r="AK150" i="35" s="1"/>
  <c r="AL150" i="35" s="1"/>
  <c r="AM150" i="35" s="1"/>
  <c r="AN150" i="35" s="1"/>
  <c r="AO150" i="35" s="1"/>
  <c r="AI149" i="35"/>
  <c r="AJ149" i="35" s="1"/>
  <c r="AK149" i="35" s="1"/>
  <c r="AL149" i="35" s="1"/>
  <c r="AM149" i="35" s="1"/>
  <c r="AN149" i="35" s="1"/>
  <c r="AO149" i="35" s="1"/>
  <c r="AI148" i="35"/>
  <c r="AJ148" i="35" s="1"/>
  <c r="AK148" i="35" s="1"/>
  <c r="AL148" i="35" s="1"/>
  <c r="AM148" i="35" s="1"/>
  <c r="AN148" i="35" s="1"/>
  <c r="AO148" i="35" s="1"/>
  <c r="AI147" i="35"/>
  <c r="AJ147" i="35" s="1"/>
  <c r="AK147" i="35" s="1"/>
  <c r="AL147" i="35" s="1"/>
  <c r="AM147" i="35" s="1"/>
  <c r="AN147" i="35" s="1"/>
  <c r="AO147" i="35" s="1"/>
  <c r="AI146" i="35"/>
  <c r="AJ146" i="35" s="1"/>
  <c r="AK146" i="35" s="1"/>
  <c r="AL146" i="35" s="1"/>
  <c r="AM146" i="35" s="1"/>
  <c r="AN146" i="35" s="1"/>
  <c r="AO146" i="35" s="1"/>
  <c r="AI145" i="35"/>
  <c r="AJ145" i="35" s="1"/>
  <c r="AK145" i="35" s="1"/>
  <c r="AL145" i="35" s="1"/>
  <c r="AM145" i="35" s="1"/>
  <c r="AN145" i="35" s="1"/>
  <c r="AO145" i="35" s="1"/>
  <c r="AI144" i="35"/>
  <c r="AJ144" i="35" s="1"/>
  <c r="AK144" i="35" s="1"/>
  <c r="AL144" i="35" s="1"/>
  <c r="AM144" i="35" s="1"/>
  <c r="AN144" i="35" s="1"/>
  <c r="AO144" i="35" s="1"/>
  <c r="AI143" i="35"/>
  <c r="AJ143" i="35" s="1"/>
  <c r="AK143" i="35" s="1"/>
  <c r="AL143" i="35" s="1"/>
  <c r="AM143" i="35" s="1"/>
  <c r="AN143" i="35" s="1"/>
  <c r="AO143" i="35" s="1"/>
  <c r="AI142" i="35"/>
  <c r="AJ142" i="35" s="1"/>
  <c r="AK142" i="35" s="1"/>
  <c r="AL142" i="35" s="1"/>
  <c r="AM142" i="35" s="1"/>
  <c r="AN142" i="35" s="1"/>
  <c r="AO142" i="35" s="1"/>
  <c r="AI141" i="35"/>
  <c r="AJ141" i="35" s="1"/>
  <c r="AK141" i="35" s="1"/>
  <c r="AL141" i="35" s="1"/>
  <c r="AM141" i="35" s="1"/>
  <c r="AN141" i="35" s="1"/>
  <c r="AO141" i="35" s="1"/>
  <c r="AI140" i="35"/>
  <c r="AJ140" i="35" s="1"/>
  <c r="AK140" i="35" s="1"/>
  <c r="AL140" i="35" s="1"/>
  <c r="AM140" i="35" s="1"/>
  <c r="AN140" i="35" s="1"/>
  <c r="AO140" i="35" s="1"/>
  <c r="AI139" i="35"/>
  <c r="AJ139" i="35" s="1"/>
  <c r="AK139" i="35" s="1"/>
  <c r="AL139" i="35" s="1"/>
  <c r="AM139" i="35" s="1"/>
  <c r="AN139" i="35" s="1"/>
  <c r="AO139" i="35" s="1"/>
  <c r="AI138" i="35"/>
  <c r="AJ138" i="35" s="1"/>
  <c r="AK138" i="35" s="1"/>
  <c r="AL138" i="35" s="1"/>
  <c r="AM138" i="35" s="1"/>
  <c r="AN138" i="35" s="1"/>
  <c r="AO138" i="35" s="1"/>
  <c r="AI137" i="35"/>
  <c r="AJ137" i="35" s="1"/>
  <c r="AK137" i="35" s="1"/>
  <c r="AL137" i="35" s="1"/>
  <c r="AM137" i="35" s="1"/>
  <c r="AN137" i="35" s="1"/>
  <c r="AO137" i="35" s="1"/>
  <c r="AI136" i="35"/>
  <c r="AJ136" i="35" s="1"/>
  <c r="AK136" i="35" s="1"/>
  <c r="AL136" i="35" s="1"/>
  <c r="AM136" i="35" s="1"/>
  <c r="AN136" i="35" s="1"/>
  <c r="AO136" i="35" s="1"/>
  <c r="AI135" i="35"/>
  <c r="AJ135" i="35" s="1"/>
  <c r="AK135" i="35" s="1"/>
  <c r="AL135" i="35" s="1"/>
  <c r="AM135" i="35" s="1"/>
  <c r="AN135" i="35" s="1"/>
  <c r="AO135" i="35" s="1"/>
  <c r="AI134" i="35"/>
  <c r="AJ134" i="35" s="1"/>
  <c r="AK134" i="35" s="1"/>
  <c r="AL134" i="35" s="1"/>
  <c r="AM134" i="35" s="1"/>
  <c r="AN134" i="35" s="1"/>
  <c r="AO134" i="35" s="1"/>
  <c r="AI133" i="35"/>
  <c r="AJ133" i="35" s="1"/>
  <c r="AK133" i="35" s="1"/>
  <c r="AL133" i="35" s="1"/>
  <c r="AM133" i="35" s="1"/>
  <c r="AN133" i="35" s="1"/>
  <c r="AO133" i="35" s="1"/>
  <c r="AI132" i="35"/>
  <c r="AJ132" i="35" s="1"/>
  <c r="AK132" i="35" s="1"/>
  <c r="AL132" i="35" s="1"/>
  <c r="AM132" i="35" s="1"/>
  <c r="AN132" i="35" s="1"/>
  <c r="AO132" i="35" s="1"/>
  <c r="AI131" i="35"/>
  <c r="AJ131" i="35" s="1"/>
  <c r="AK131" i="35" s="1"/>
  <c r="AL131" i="35" s="1"/>
  <c r="AM131" i="35" s="1"/>
  <c r="AN131" i="35" s="1"/>
  <c r="AO131" i="35" s="1"/>
  <c r="AI130" i="35"/>
  <c r="AJ130" i="35" s="1"/>
  <c r="AK130" i="35" s="1"/>
  <c r="AL130" i="35" s="1"/>
  <c r="AM130" i="35" s="1"/>
  <c r="AN130" i="35" s="1"/>
  <c r="AO130" i="35" s="1"/>
  <c r="AI129" i="35"/>
  <c r="AJ129" i="35" s="1"/>
  <c r="AK129" i="35" s="1"/>
  <c r="AL129" i="35" s="1"/>
  <c r="AM129" i="35" s="1"/>
  <c r="AN129" i="35" s="1"/>
  <c r="AO129" i="35" s="1"/>
  <c r="AI128" i="35"/>
  <c r="AJ128" i="35" s="1"/>
  <c r="AK128" i="35" s="1"/>
  <c r="AL128" i="35" s="1"/>
  <c r="AM128" i="35" s="1"/>
  <c r="AN128" i="35" s="1"/>
  <c r="AO128" i="35" s="1"/>
  <c r="AI127" i="35"/>
  <c r="AJ127" i="35" s="1"/>
  <c r="AK127" i="35" s="1"/>
  <c r="AL127" i="35" s="1"/>
  <c r="AM127" i="35" s="1"/>
  <c r="AN127" i="35" s="1"/>
  <c r="AO127" i="35" s="1"/>
  <c r="AI126" i="35"/>
  <c r="AJ126" i="35" s="1"/>
  <c r="AK126" i="35" s="1"/>
  <c r="AL126" i="35" s="1"/>
  <c r="AM126" i="35" s="1"/>
  <c r="AN126" i="35" s="1"/>
  <c r="AO126" i="35" s="1"/>
  <c r="AI152" i="34"/>
  <c r="AJ152" i="34" s="1"/>
  <c r="AK152" i="34" s="1"/>
  <c r="AL152" i="34" s="1"/>
  <c r="AM152" i="34" s="1"/>
  <c r="AN152" i="34" s="1"/>
  <c r="AO152" i="34" s="1"/>
  <c r="AI151" i="34"/>
  <c r="AJ151" i="34" s="1"/>
  <c r="AK151" i="34" s="1"/>
  <c r="AL151" i="34" s="1"/>
  <c r="AM151" i="34" s="1"/>
  <c r="AN151" i="34" s="1"/>
  <c r="AO151" i="34" s="1"/>
  <c r="AI150" i="34"/>
  <c r="AJ150" i="34" s="1"/>
  <c r="AK150" i="34" s="1"/>
  <c r="AL150" i="34" s="1"/>
  <c r="AM150" i="34" s="1"/>
  <c r="AN150" i="34" s="1"/>
  <c r="AO150" i="34" s="1"/>
  <c r="AI149" i="34"/>
  <c r="AJ149" i="34" s="1"/>
  <c r="AK149" i="34" s="1"/>
  <c r="AL149" i="34" s="1"/>
  <c r="AM149" i="34" s="1"/>
  <c r="AN149" i="34" s="1"/>
  <c r="AO149" i="34" s="1"/>
  <c r="AI148" i="34"/>
  <c r="AJ148" i="34" s="1"/>
  <c r="AK148" i="34" s="1"/>
  <c r="AL148" i="34" s="1"/>
  <c r="AM148" i="34" s="1"/>
  <c r="AN148" i="34" s="1"/>
  <c r="AO148" i="34" s="1"/>
  <c r="AI147" i="34"/>
  <c r="AJ147" i="34" s="1"/>
  <c r="AK147" i="34" s="1"/>
  <c r="AL147" i="34" s="1"/>
  <c r="AM147" i="34" s="1"/>
  <c r="AN147" i="34" s="1"/>
  <c r="AO147" i="34" s="1"/>
  <c r="AI146" i="34"/>
  <c r="AJ146" i="34" s="1"/>
  <c r="AK146" i="34" s="1"/>
  <c r="AL146" i="34" s="1"/>
  <c r="AM146" i="34" s="1"/>
  <c r="AN146" i="34" s="1"/>
  <c r="AO146" i="34" s="1"/>
  <c r="AI145" i="34"/>
  <c r="AJ145" i="34" s="1"/>
  <c r="AK145" i="34" s="1"/>
  <c r="AL145" i="34" s="1"/>
  <c r="AM145" i="34" s="1"/>
  <c r="AN145" i="34" s="1"/>
  <c r="AO145" i="34" s="1"/>
  <c r="AI144" i="34"/>
  <c r="AJ144" i="34" s="1"/>
  <c r="AK144" i="34" s="1"/>
  <c r="AL144" i="34" s="1"/>
  <c r="AM144" i="34" s="1"/>
  <c r="AN144" i="34" s="1"/>
  <c r="AO144" i="34" s="1"/>
  <c r="AI143" i="34"/>
  <c r="AJ143" i="34" s="1"/>
  <c r="AK143" i="34" s="1"/>
  <c r="AL143" i="34" s="1"/>
  <c r="AM143" i="34" s="1"/>
  <c r="AN143" i="34" s="1"/>
  <c r="AO143" i="34" s="1"/>
  <c r="AI142" i="34"/>
  <c r="AJ142" i="34" s="1"/>
  <c r="AK142" i="34" s="1"/>
  <c r="AL142" i="34" s="1"/>
  <c r="AM142" i="34" s="1"/>
  <c r="AN142" i="34" s="1"/>
  <c r="AO142" i="34" s="1"/>
  <c r="AI141" i="34"/>
  <c r="AJ141" i="34" s="1"/>
  <c r="AK141" i="34" s="1"/>
  <c r="AL141" i="34" s="1"/>
  <c r="AM141" i="34" s="1"/>
  <c r="AN141" i="34" s="1"/>
  <c r="AO141" i="34" s="1"/>
  <c r="AI140" i="34"/>
  <c r="AJ140" i="34" s="1"/>
  <c r="AK140" i="34" s="1"/>
  <c r="AL140" i="34" s="1"/>
  <c r="AM140" i="34" s="1"/>
  <c r="AN140" i="34" s="1"/>
  <c r="AO140" i="34" s="1"/>
  <c r="AI139" i="34"/>
  <c r="AJ139" i="34" s="1"/>
  <c r="AK139" i="34" s="1"/>
  <c r="AL139" i="34" s="1"/>
  <c r="AM139" i="34" s="1"/>
  <c r="AN139" i="34" s="1"/>
  <c r="AO139" i="34" s="1"/>
  <c r="AI138" i="34"/>
  <c r="AJ138" i="34" s="1"/>
  <c r="AK138" i="34" s="1"/>
  <c r="AL138" i="34" s="1"/>
  <c r="AM138" i="34" s="1"/>
  <c r="AN138" i="34" s="1"/>
  <c r="AO138" i="34" s="1"/>
  <c r="AI137" i="34"/>
  <c r="AJ137" i="34" s="1"/>
  <c r="AK137" i="34" s="1"/>
  <c r="AL137" i="34" s="1"/>
  <c r="AM137" i="34" s="1"/>
  <c r="AN137" i="34" s="1"/>
  <c r="AO137" i="34" s="1"/>
  <c r="AI136" i="34"/>
  <c r="AJ136" i="34" s="1"/>
  <c r="AK136" i="34" s="1"/>
  <c r="AL136" i="34" s="1"/>
  <c r="AM136" i="34" s="1"/>
  <c r="AN136" i="34" s="1"/>
  <c r="AO136" i="34" s="1"/>
  <c r="AI135" i="34"/>
  <c r="AJ135" i="34" s="1"/>
  <c r="AK135" i="34" s="1"/>
  <c r="AL135" i="34" s="1"/>
  <c r="AM135" i="34" s="1"/>
  <c r="AN135" i="34" s="1"/>
  <c r="AO135" i="34" s="1"/>
  <c r="AI134" i="34"/>
  <c r="AJ134" i="34" s="1"/>
  <c r="AK134" i="34" s="1"/>
  <c r="AL134" i="34" s="1"/>
  <c r="AM134" i="34" s="1"/>
  <c r="AN134" i="34" s="1"/>
  <c r="AO134" i="34" s="1"/>
  <c r="AI133" i="34"/>
  <c r="AJ133" i="34" s="1"/>
  <c r="AK133" i="34" s="1"/>
  <c r="AL133" i="34" s="1"/>
  <c r="AM133" i="34" s="1"/>
  <c r="AN133" i="34" s="1"/>
  <c r="AO133" i="34" s="1"/>
  <c r="AI132" i="34"/>
  <c r="AJ132" i="34" s="1"/>
  <c r="AK132" i="34" s="1"/>
  <c r="AL132" i="34" s="1"/>
  <c r="AM132" i="34" s="1"/>
  <c r="AN132" i="34" s="1"/>
  <c r="AO132" i="34" s="1"/>
  <c r="AI131" i="34"/>
  <c r="AJ131" i="34" s="1"/>
  <c r="AK131" i="34" s="1"/>
  <c r="AL131" i="34" s="1"/>
  <c r="AM131" i="34" s="1"/>
  <c r="AN131" i="34" s="1"/>
  <c r="AO131" i="34" s="1"/>
  <c r="AI130" i="34"/>
  <c r="AJ130" i="34" s="1"/>
  <c r="AK130" i="34" s="1"/>
  <c r="AL130" i="34" s="1"/>
  <c r="AM130" i="34" s="1"/>
  <c r="AN130" i="34" s="1"/>
  <c r="AO130" i="34" s="1"/>
  <c r="AI129" i="34"/>
  <c r="AJ129" i="34" s="1"/>
  <c r="AK129" i="34" s="1"/>
  <c r="AL129" i="34" s="1"/>
  <c r="AM129" i="34" s="1"/>
  <c r="AN129" i="34" s="1"/>
  <c r="AO129" i="34" s="1"/>
  <c r="AI128" i="34"/>
  <c r="AJ128" i="34" s="1"/>
  <c r="AK128" i="34" s="1"/>
  <c r="AL128" i="34" s="1"/>
  <c r="AM128" i="34" s="1"/>
  <c r="AN128" i="34" s="1"/>
  <c r="AO128" i="34" s="1"/>
  <c r="AI127" i="34"/>
  <c r="AJ127" i="34" s="1"/>
  <c r="AK127" i="34" s="1"/>
  <c r="AL127" i="34" s="1"/>
  <c r="AM127" i="34" s="1"/>
  <c r="AN127" i="34" s="1"/>
  <c r="AO127" i="34" s="1"/>
  <c r="AI126" i="34"/>
  <c r="AJ126" i="34" s="1"/>
  <c r="AK126" i="34" s="1"/>
  <c r="AL126" i="34" s="1"/>
  <c r="AM126" i="34" s="1"/>
  <c r="AN126" i="34" s="1"/>
  <c r="AO126" i="34" s="1"/>
  <c r="AI152" i="33"/>
  <c r="AJ152" i="33" s="1"/>
  <c r="AK152" i="33" s="1"/>
  <c r="AL152" i="33" s="1"/>
  <c r="AM152" i="33" s="1"/>
  <c r="AN152" i="33" s="1"/>
  <c r="AO152" i="33" s="1"/>
  <c r="AI151" i="33"/>
  <c r="AJ151" i="33" s="1"/>
  <c r="AK151" i="33" s="1"/>
  <c r="AL151" i="33" s="1"/>
  <c r="AM151" i="33" s="1"/>
  <c r="AN151" i="33" s="1"/>
  <c r="AO151" i="33" s="1"/>
  <c r="AI150" i="33"/>
  <c r="AJ150" i="33" s="1"/>
  <c r="AK150" i="33" s="1"/>
  <c r="AL150" i="33" s="1"/>
  <c r="AM150" i="33" s="1"/>
  <c r="AN150" i="33" s="1"/>
  <c r="AO150" i="33" s="1"/>
  <c r="AI149" i="33"/>
  <c r="AJ149" i="33" s="1"/>
  <c r="AK149" i="33" s="1"/>
  <c r="AL149" i="33" s="1"/>
  <c r="AM149" i="33" s="1"/>
  <c r="AN149" i="33" s="1"/>
  <c r="AO149" i="33" s="1"/>
  <c r="AI148" i="33"/>
  <c r="AJ148" i="33" s="1"/>
  <c r="AK148" i="33" s="1"/>
  <c r="AL148" i="33" s="1"/>
  <c r="AM148" i="33" s="1"/>
  <c r="AN148" i="33" s="1"/>
  <c r="AO148" i="33" s="1"/>
  <c r="AI147" i="33"/>
  <c r="AJ147" i="33" s="1"/>
  <c r="AK147" i="33" s="1"/>
  <c r="AL147" i="33" s="1"/>
  <c r="AM147" i="33" s="1"/>
  <c r="AN147" i="33" s="1"/>
  <c r="AO147" i="33" s="1"/>
  <c r="AI146" i="33"/>
  <c r="AJ146" i="33" s="1"/>
  <c r="AK146" i="33" s="1"/>
  <c r="AL146" i="33" s="1"/>
  <c r="AM146" i="33" s="1"/>
  <c r="AN146" i="33" s="1"/>
  <c r="AO146" i="33" s="1"/>
  <c r="AI145" i="33"/>
  <c r="AJ145" i="33" s="1"/>
  <c r="AK145" i="33" s="1"/>
  <c r="AL145" i="33" s="1"/>
  <c r="AM145" i="33" s="1"/>
  <c r="AN145" i="33" s="1"/>
  <c r="AO145" i="33" s="1"/>
  <c r="AI144" i="33"/>
  <c r="AJ144" i="33" s="1"/>
  <c r="AK144" i="33" s="1"/>
  <c r="AL144" i="33" s="1"/>
  <c r="AM144" i="33" s="1"/>
  <c r="AN144" i="33" s="1"/>
  <c r="AO144" i="33" s="1"/>
  <c r="AI143" i="33"/>
  <c r="AJ143" i="33" s="1"/>
  <c r="AK143" i="33" s="1"/>
  <c r="AL143" i="33" s="1"/>
  <c r="AM143" i="33" s="1"/>
  <c r="AN143" i="33" s="1"/>
  <c r="AO143" i="33" s="1"/>
  <c r="AI142" i="33"/>
  <c r="AJ142" i="33" s="1"/>
  <c r="AK142" i="33" s="1"/>
  <c r="AL142" i="33" s="1"/>
  <c r="AM142" i="33" s="1"/>
  <c r="AN142" i="33" s="1"/>
  <c r="AO142" i="33" s="1"/>
  <c r="AI141" i="33"/>
  <c r="AJ141" i="33" s="1"/>
  <c r="AK141" i="33" s="1"/>
  <c r="AL141" i="33" s="1"/>
  <c r="AM141" i="33" s="1"/>
  <c r="AN141" i="33" s="1"/>
  <c r="AO141" i="33" s="1"/>
  <c r="AJ140" i="33"/>
  <c r="AK140" i="33" s="1"/>
  <c r="AL140" i="33" s="1"/>
  <c r="AM140" i="33" s="1"/>
  <c r="AN140" i="33" s="1"/>
  <c r="AO140" i="33" s="1"/>
  <c r="AI140" i="33"/>
  <c r="AI139" i="33"/>
  <c r="AJ139" i="33" s="1"/>
  <c r="AK139" i="33" s="1"/>
  <c r="AL139" i="33" s="1"/>
  <c r="AM139" i="33" s="1"/>
  <c r="AN139" i="33" s="1"/>
  <c r="AO139" i="33" s="1"/>
  <c r="AJ138" i="33"/>
  <c r="AK138" i="33" s="1"/>
  <c r="AL138" i="33" s="1"/>
  <c r="AM138" i="33" s="1"/>
  <c r="AN138" i="33" s="1"/>
  <c r="AO138" i="33" s="1"/>
  <c r="AI138" i="33"/>
  <c r="AI137" i="33"/>
  <c r="AJ137" i="33" s="1"/>
  <c r="AK137" i="33" s="1"/>
  <c r="AL137" i="33" s="1"/>
  <c r="AM137" i="33" s="1"/>
  <c r="AN137" i="33" s="1"/>
  <c r="AO137" i="33" s="1"/>
  <c r="AI136" i="33"/>
  <c r="AJ136" i="33" s="1"/>
  <c r="AK136" i="33" s="1"/>
  <c r="AL136" i="33" s="1"/>
  <c r="AM136" i="33" s="1"/>
  <c r="AN136" i="33" s="1"/>
  <c r="AO136" i="33" s="1"/>
  <c r="AI135" i="33"/>
  <c r="AJ135" i="33" s="1"/>
  <c r="AK135" i="33" s="1"/>
  <c r="AL135" i="33" s="1"/>
  <c r="AM135" i="33" s="1"/>
  <c r="AN135" i="33" s="1"/>
  <c r="AO135" i="33" s="1"/>
  <c r="AI134" i="33"/>
  <c r="AJ134" i="33" s="1"/>
  <c r="AK134" i="33" s="1"/>
  <c r="AL134" i="33" s="1"/>
  <c r="AM134" i="33" s="1"/>
  <c r="AN134" i="33" s="1"/>
  <c r="AO134" i="33" s="1"/>
  <c r="AI133" i="33"/>
  <c r="AJ133" i="33" s="1"/>
  <c r="AK133" i="33" s="1"/>
  <c r="AL133" i="33" s="1"/>
  <c r="AM133" i="33" s="1"/>
  <c r="AN133" i="33" s="1"/>
  <c r="AO133" i="33" s="1"/>
  <c r="AI132" i="33"/>
  <c r="AJ132" i="33" s="1"/>
  <c r="AK132" i="33" s="1"/>
  <c r="AL132" i="33" s="1"/>
  <c r="AM132" i="33" s="1"/>
  <c r="AN132" i="33" s="1"/>
  <c r="AO132" i="33" s="1"/>
  <c r="AI131" i="33"/>
  <c r="AJ131" i="33" s="1"/>
  <c r="AK131" i="33" s="1"/>
  <c r="AL131" i="33" s="1"/>
  <c r="AM131" i="33" s="1"/>
  <c r="AN131" i="33" s="1"/>
  <c r="AO131" i="33" s="1"/>
  <c r="AI130" i="33"/>
  <c r="AJ130" i="33" s="1"/>
  <c r="AK130" i="33" s="1"/>
  <c r="AL130" i="33" s="1"/>
  <c r="AM130" i="33" s="1"/>
  <c r="AN130" i="33" s="1"/>
  <c r="AO130" i="33" s="1"/>
  <c r="AI129" i="33"/>
  <c r="AJ129" i="33" s="1"/>
  <c r="AK129" i="33" s="1"/>
  <c r="AL129" i="33" s="1"/>
  <c r="AM129" i="33" s="1"/>
  <c r="AN129" i="33" s="1"/>
  <c r="AO129" i="33" s="1"/>
  <c r="AI128" i="33"/>
  <c r="AJ128" i="33" s="1"/>
  <c r="AK128" i="33" s="1"/>
  <c r="AL128" i="33" s="1"/>
  <c r="AM128" i="33" s="1"/>
  <c r="AN128" i="33" s="1"/>
  <c r="AO128" i="33" s="1"/>
  <c r="AI127" i="33"/>
  <c r="AJ127" i="33" s="1"/>
  <c r="AK127" i="33" s="1"/>
  <c r="AL127" i="33" s="1"/>
  <c r="AM127" i="33" s="1"/>
  <c r="AN127" i="33" s="1"/>
  <c r="AO127" i="33" s="1"/>
  <c r="AI126" i="33"/>
  <c r="AJ126" i="33" s="1"/>
  <c r="AK126" i="33" s="1"/>
  <c r="AL126" i="33" s="1"/>
  <c r="AM126" i="33" s="1"/>
  <c r="AN126" i="33" s="1"/>
  <c r="AO126" i="33" s="1"/>
  <c r="AI152" i="32"/>
  <c r="AJ152" i="32" s="1"/>
  <c r="AK152" i="32" s="1"/>
  <c r="AL152" i="32" s="1"/>
  <c r="AM152" i="32" s="1"/>
  <c r="AN152" i="32" s="1"/>
  <c r="AO152" i="32" s="1"/>
  <c r="AI151" i="32"/>
  <c r="AJ151" i="32" s="1"/>
  <c r="AK151" i="32" s="1"/>
  <c r="AL151" i="32" s="1"/>
  <c r="AM151" i="32" s="1"/>
  <c r="AN151" i="32" s="1"/>
  <c r="AO151" i="32" s="1"/>
  <c r="AI150" i="32"/>
  <c r="AJ150" i="32" s="1"/>
  <c r="AK150" i="32" s="1"/>
  <c r="AL150" i="32" s="1"/>
  <c r="AM150" i="32" s="1"/>
  <c r="AN150" i="32" s="1"/>
  <c r="AO150" i="32" s="1"/>
  <c r="AI149" i="32"/>
  <c r="AJ149" i="32" s="1"/>
  <c r="AK149" i="32" s="1"/>
  <c r="AL149" i="32" s="1"/>
  <c r="AM149" i="32" s="1"/>
  <c r="AN149" i="32" s="1"/>
  <c r="AO149" i="32" s="1"/>
  <c r="AI148" i="32"/>
  <c r="AJ148" i="32" s="1"/>
  <c r="AK148" i="32" s="1"/>
  <c r="AL148" i="32" s="1"/>
  <c r="AM148" i="32" s="1"/>
  <c r="AN148" i="32" s="1"/>
  <c r="AO148" i="32" s="1"/>
  <c r="AI147" i="32"/>
  <c r="AJ147" i="32" s="1"/>
  <c r="AK147" i="32" s="1"/>
  <c r="AL147" i="32" s="1"/>
  <c r="AM147" i="32" s="1"/>
  <c r="AN147" i="32" s="1"/>
  <c r="AO147" i="32" s="1"/>
  <c r="AI146" i="32"/>
  <c r="AJ146" i="32" s="1"/>
  <c r="AK146" i="32" s="1"/>
  <c r="AL146" i="32" s="1"/>
  <c r="AM146" i="32" s="1"/>
  <c r="AN146" i="32" s="1"/>
  <c r="AO146" i="32" s="1"/>
  <c r="AI145" i="32"/>
  <c r="AJ145" i="32" s="1"/>
  <c r="AK145" i="32" s="1"/>
  <c r="AL145" i="32" s="1"/>
  <c r="AM145" i="32" s="1"/>
  <c r="AN145" i="32" s="1"/>
  <c r="AO145" i="32" s="1"/>
  <c r="AI144" i="32"/>
  <c r="AJ144" i="32" s="1"/>
  <c r="AK144" i="32" s="1"/>
  <c r="AL144" i="32" s="1"/>
  <c r="AM144" i="32" s="1"/>
  <c r="AN144" i="32" s="1"/>
  <c r="AO144" i="32" s="1"/>
  <c r="AI143" i="32"/>
  <c r="AJ143" i="32" s="1"/>
  <c r="AK143" i="32" s="1"/>
  <c r="AL143" i="32" s="1"/>
  <c r="AM143" i="32" s="1"/>
  <c r="AN143" i="32" s="1"/>
  <c r="AO143" i="32" s="1"/>
  <c r="AI142" i="32"/>
  <c r="AJ142" i="32" s="1"/>
  <c r="AK142" i="32" s="1"/>
  <c r="AL142" i="32" s="1"/>
  <c r="AM142" i="32" s="1"/>
  <c r="AN142" i="32" s="1"/>
  <c r="AO142" i="32" s="1"/>
  <c r="AI141" i="32"/>
  <c r="AJ141" i="32" s="1"/>
  <c r="AK141" i="32" s="1"/>
  <c r="AL141" i="32" s="1"/>
  <c r="AM141" i="32" s="1"/>
  <c r="AN141" i="32" s="1"/>
  <c r="AO141" i="32" s="1"/>
  <c r="AI140" i="32"/>
  <c r="AJ140" i="32" s="1"/>
  <c r="AK140" i="32" s="1"/>
  <c r="AL140" i="32" s="1"/>
  <c r="AM140" i="32" s="1"/>
  <c r="AN140" i="32" s="1"/>
  <c r="AO140" i="32" s="1"/>
  <c r="AI139" i="32"/>
  <c r="AJ139" i="32" s="1"/>
  <c r="AK139" i="32" s="1"/>
  <c r="AL139" i="32" s="1"/>
  <c r="AM139" i="32" s="1"/>
  <c r="AN139" i="32" s="1"/>
  <c r="AO139" i="32" s="1"/>
  <c r="AI138" i="32"/>
  <c r="AJ138" i="32" s="1"/>
  <c r="AK138" i="32" s="1"/>
  <c r="AL138" i="32" s="1"/>
  <c r="AM138" i="32" s="1"/>
  <c r="AN138" i="32" s="1"/>
  <c r="AO138" i="32" s="1"/>
  <c r="AI137" i="32"/>
  <c r="AJ137" i="32" s="1"/>
  <c r="AK137" i="32" s="1"/>
  <c r="AL137" i="32" s="1"/>
  <c r="AM137" i="32" s="1"/>
  <c r="AN137" i="32" s="1"/>
  <c r="AO137" i="32" s="1"/>
  <c r="AI136" i="32"/>
  <c r="AJ136" i="32" s="1"/>
  <c r="AK136" i="32" s="1"/>
  <c r="AL136" i="32" s="1"/>
  <c r="AM136" i="32" s="1"/>
  <c r="AN136" i="32" s="1"/>
  <c r="AO136" i="32" s="1"/>
  <c r="AJ135" i="32"/>
  <c r="AK135" i="32" s="1"/>
  <c r="AL135" i="32" s="1"/>
  <c r="AM135" i="32" s="1"/>
  <c r="AN135" i="32" s="1"/>
  <c r="AO135" i="32" s="1"/>
  <c r="AI135" i="32"/>
  <c r="AI134" i="32"/>
  <c r="AJ134" i="32" s="1"/>
  <c r="AK134" i="32" s="1"/>
  <c r="AL134" i="32" s="1"/>
  <c r="AM134" i="32" s="1"/>
  <c r="AN134" i="32" s="1"/>
  <c r="AO134" i="32" s="1"/>
  <c r="AI133" i="32"/>
  <c r="AJ133" i="32" s="1"/>
  <c r="AK133" i="32" s="1"/>
  <c r="AL133" i="32" s="1"/>
  <c r="AM133" i="32" s="1"/>
  <c r="AN133" i="32" s="1"/>
  <c r="AO133" i="32" s="1"/>
  <c r="AI132" i="32"/>
  <c r="AJ132" i="32" s="1"/>
  <c r="AK132" i="32" s="1"/>
  <c r="AL132" i="32" s="1"/>
  <c r="AM132" i="32" s="1"/>
  <c r="AN132" i="32" s="1"/>
  <c r="AO132" i="32" s="1"/>
  <c r="AI131" i="32"/>
  <c r="AJ131" i="32" s="1"/>
  <c r="AK131" i="32" s="1"/>
  <c r="AL131" i="32" s="1"/>
  <c r="AM131" i="32" s="1"/>
  <c r="AN131" i="32" s="1"/>
  <c r="AO131" i="32" s="1"/>
  <c r="AI130" i="32"/>
  <c r="AJ130" i="32" s="1"/>
  <c r="AK130" i="32" s="1"/>
  <c r="AL130" i="32" s="1"/>
  <c r="AM130" i="32" s="1"/>
  <c r="AN130" i="32" s="1"/>
  <c r="AO130" i="32" s="1"/>
  <c r="AI129" i="32"/>
  <c r="AJ129" i="32" s="1"/>
  <c r="AK129" i="32" s="1"/>
  <c r="AL129" i="32" s="1"/>
  <c r="AM129" i="32" s="1"/>
  <c r="AN129" i="32" s="1"/>
  <c r="AO129" i="32" s="1"/>
  <c r="AI128" i="32"/>
  <c r="AJ128" i="32" s="1"/>
  <c r="AK128" i="32" s="1"/>
  <c r="AL128" i="32" s="1"/>
  <c r="AM128" i="32" s="1"/>
  <c r="AN128" i="32" s="1"/>
  <c r="AO128" i="32" s="1"/>
  <c r="AI127" i="32"/>
  <c r="AJ127" i="32" s="1"/>
  <c r="AK127" i="32" s="1"/>
  <c r="AL127" i="32" s="1"/>
  <c r="AM127" i="32" s="1"/>
  <c r="AN127" i="32" s="1"/>
  <c r="AO127" i="32" s="1"/>
  <c r="AI126" i="32"/>
  <c r="AJ126" i="32" s="1"/>
  <c r="AK126" i="32" s="1"/>
  <c r="AL126" i="32" s="1"/>
  <c r="AM126" i="32" s="1"/>
  <c r="AN126" i="32" s="1"/>
  <c r="AO126" i="32" s="1"/>
  <c r="AI152" i="31"/>
  <c r="AJ152" i="31" s="1"/>
  <c r="AK152" i="31" s="1"/>
  <c r="AL152" i="31" s="1"/>
  <c r="AM152" i="31" s="1"/>
  <c r="AN152" i="31" s="1"/>
  <c r="AO152" i="31" s="1"/>
  <c r="AI151" i="31"/>
  <c r="AJ151" i="31" s="1"/>
  <c r="AK151" i="31" s="1"/>
  <c r="AL151" i="31" s="1"/>
  <c r="AM151" i="31" s="1"/>
  <c r="AN151" i="31" s="1"/>
  <c r="AO151" i="31" s="1"/>
  <c r="AI150" i="31"/>
  <c r="AJ150" i="31" s="1"/>
  <c r="AK150" i="31" s="1"/>
  <c r="AL150" i="31" s="1"/>
  <c r="AM150" i="31" s="1"/>
  <c r="AN150" i="31" s="1"/>
  <c r="AO150" i="31" s="1"/>
  <c r="AI149" i="31"/>
  <c r="AJ149" i="31" s="1"/>
  <c r="AK149" i="31" s="1"/>
  <c r="AL149" i="31" s="1"/>
  <c r="AM149" i="31" s="1"/>
  <c r="AN149" i="31" s="1"/>
  <c r="AO149" i="31" s="1"/>
  <c r="AI148" i="31"/>
  <c r="AJ148" i="31" s="1"/>
  <c r="AK148" i="31" s="1"/>
  <c r="AL148" i="31" s="1"/>
  <c r="AM148" i="31" s="1"/>
  <c r="AN148" i="31" s="1"/>
  <c r="AO148" i="31" s="1"/>
  <c r="AJ147" i="31"/>
  <c r="AK147" i="31" s="1"/>
  <c r="AL147" i="31" s="1"/>
  <c r="AM147" i="31" s="1"/>
  <c r="AN147" i="31" s="1"/>
  <c r="AO147" i="31" s="1"/>
  <c r="AI147" i="31"/>
  <c r="AI146" i="31"/>
  <c r="AJ146" i="31" s="1"/>
  <c r="AK146" i="31" s="1"/>
  <c r="AL146" i="31" s="1"/>
  <c r="AM146" i="31" s="1"/>
  <c r="AN146" i="31" s="1"/>
  <c r="AO146" i="31" s="1"/>
  <c r="AI145" i="31"/>
  <c r="AJ145" i="31" s="1"/>
  <c r="AK145" i="31" s="1"/>
  <c r="AL145" i="31" s="1"/>
  <c r="AM145" i="31" s="1"/>
  <c r="AN145" i="31" s="1"/>
  <c r="AO145" i="31" s="1"/>
  <c r="AI144" i="31"/>
  <c r="AJ144" i="31" s="1"/>
  <c r="AK144" i="31" s="1"/>
  <c r="AL144" i="31" s="1"/>
  <c r="AM144" i="31" s="1"/>
  <c r="AN144" i="31" s="1"/>
  <c r="AO144" i="31" s="1"/>
  <c r="AI143" i="31"/>
  <c r="AJ143" i="31" s="1"/>
  <c r="AK143" i="31" s="1"/>
  <c r="AL143" i="31" s="1"/>
  <c r="AM143" i="31" s="1"/>
  <c r="AN143" i="31" s="1"/>
  <c r="AO143" i="31" s="1"/>
  <c r="AI142" i="31"/>
  <c r="AJ142" i="31" s="1"/>
  <c r="AK142" i="31" s="1"/>
  <c r="AL142" i="31" s="1"/>
  <c r="AM142" i="31" s="1"/>
  <c r="AN142" i="31" s="1"/>
  <c r="AO142" i="31" s="1"/>
  <c r="AI141" i="31"/>
  <c r="AJ141" i="31" s="1"/>
  <c r="AK141" i="31" s="1"/>
  <c r="AL141" i="31" s="1"/>
  <c r="AM141" i="31" s="1"/>
  <c r="AN141" i="31" s="1"/>
  <c r="AO141" i="31" s="1"/>
  <c r="AI140" i="31"/>
  <c r="AJ140" i="31" s="1"/>
  <c r="AK140" i="31" s="1"/>
  <c r="AL140" i="31" s="1"/>
  <c r="AM140" i="31" s="1"/>
  <c r="AN140" i="31" s="1"/>
  <c r="AO140" i="31" s="1"/>
  <c r="AI139" i="31"/>
  <c r="AJ139" i="31" s="1"/>
  <c r="AK139" i="31" s="1"/>
  <c r="AL139" i="31" s="1"/>
  <c r="AM139" i="31" s="1"/>
  <c r="AN139" i="31" s="1"/>
  <c r="AO139" i="31" s="1"/>
  <c r="AI138" i="31"/>
  <c r="AJ138" i="31" s="1"/>
  <c r="AK138" i="31" s="1"/>
  <c r="AL138" i="31" s="1"/>
  <c r="AM138" i="31" s="1"/>
  <c r="AN138" i="31" s="1"/>
  <c r="AO138" i="31" s="1"/>
  <c r="AI137" i="31"/>
  <c r="AJ137" i="31" s="1"/>
  <c r="AK137" i="31" s="1"/>
  <c r="AL137" i="31" s="1"/>
  <c r="AM137" i="31" s="1"/>
  <c r="AN137" i="31" s="1"/>
  <c r="AO137" i="31" s="1"/>
  <c r="AI136" i="31"/>
  <c r="AJ136" i="31" s="1"/>
  <c r="AK136" i="31" s="1"/>
  <c r="AL136" i="31" s="1"/>
  <c r="AM136" i="31" s="1"/>
  <c r="AN136" i="31" s="1"/>
  <c r="AO136" i="31" s="1"/>
  <c r="AI135" i="31"/>
  <c r="AJ135" i="31" s="1"/>
  <c r="AK135" i="31" s="1"/>
  <c r="AL135" i="31" s="1"/>
  <c r="AM135" i="31" s="1"/>
  <c r="AN135" i="31" s="1"/>
  <c r="AO135" i="31" s="1"/>
  <c r="AI134" i="31"/>
  <c r="AJ134" i="31" s="1"/>
  <c r="AK134" i="31" s="1"/>
  <c r="AL134" i="31" s="1"/>
  <c r="AM134" i="31" s="1"/>
  <c r="AN134" i="31" s="1"/>
  <c r="AO134" i="31" s="1"/>
  <c r="AI133" i="31"/>
  <c r="AJ133" i="31" s="1"/>
  <c r="AK133" i="31" s="1"/>
  <c r="AL133" i="31" s="1"/>
  <c r="AM133" i="31" s="1"/>
  <c r="AN133" i="31" s="1"/>
  <c r="AO133" i="31" s="1"/>
  <c r="AI132" i="31"/>
  <c r="AJ132" i="31" s="1"/>
  <c r="AK132" i="31" s="1"/>
  <c r="AL132" i="31" s="1"/>
  <c r="AM132" i="31" s="1"/>
  <c r="AN132" i="31" s="1"/>
  <c r="AO132" i="31" s="1"/>
  <c r="AI131" i="31"/>
  <c r="AJ131" i="31" s="1"/>
  <c r="AK131" i="31" s="1"/>
  <c r="AL131" i="31" s="1"/>
  <c r="AM131" i="31" s="1"/>
  <c r="AN131" i="31" s="1"/>
  <c r="AO131" i="31" s="1"/>
  <c r="AI130" i="31"/>
  <c r="AJ130" i="31" s="1"/>
  <c r="AK130" i="31" s="1"/>
  <c r="AL130" i="31" s="1"/>
  <c r="AM130" i="31" s="1"/>
  <c r="AN130" i="31" s="1"/>
  <c r="AO130" i="31" s="1"/>
  <c r="AI129" i="31"/>
  <c r="AJ129" i="31" s="1"/>
  <c r="AK129" i="31" s="1"/>
  <c r="AL129" i="31" s="1"/>
  <c r="AM129" i="31" s="1"/>
  <c r="AN129" i="31" s="1"/>
  <c r="AO129" i="31" s="1"/>
  <c r="AI128" i="31"/>
  <c r="AJ128" i="31" s="1"/>
  <c r="AK128" i="31" s="1"/>
  <c r="AL128" i="31" s="1"/>
  <c r="AM128" i="31" s="1"/>
  <c r="AN128" i="31" s="1"/>
  <c r="AO128" i="31" s="1"/>
  <c r="AI127" i="31"/>
  <c r="AJ127" i="31" s="1"/>
  <c r="AK127" i="31" s="1"/>
  <c r="AL127" i="31" s="1"/>
  <c r="AM127" i="31" s="1"/>
  <c r="AN127" i="31" s="1"/>
  <c r="AO127" i="31" s="1"/>
  <c r="AI126" i="31"/>
  <c r="AJ126" i="31" s="1"/>
  <c r="AK126" i="31" s="1"/>
  <c r="AL126" i="31" s="1"/>
  <c r="AM126" i="31" s="1"/>
  <c r="AN126" i="31" s="1"/>
  <c r="AO126" i="31" s="1"/>
  <c r="AI152" i="30"/>
  <c r="AJ152" i="30" s="1"/>
  <c r="AK152" i="30" s="1"/>
  <c r="AL152" i="30" s="1"/>
  <c r="AM152" i="30" s="1"/>
  <c r="AN152" i="30" s="1"/>
  <c r="AO152" i="30" s="1"/>
  <c r="AI151" i="30"/>
  <c r="AJ151" i="30" s="1"/>
  <c r="AK151" i="30" s="1"/>
  <c r="AL151" i="30" s="1"/>
  <c r="AM151" i="30" s="1"/>
  <c r="AN151" i="30" s="1"/>
  <c r="AO151" i="30" s="1"/>
  <c r="AI150" i="30"/>
  <c r="AJ150" i="30" s="1"/>
  <c r="AK150" i="30" s="1"/>
  <c r="AL150" i="30" s="1"/>
  <c r="AM150" i="30" s="1"/>
  <c r="AN150" i="30" s="1"/>
  <c r="AO150" i="30" s="1"/>
  <c r="AI149" i="30"/>
  <c r="AJ149" i="30" s="1"/>
  <c r="AK149" i="30" s="1"/>
  <c r="AL149" i="30" s="1"/>
  <c r="AM149" i="30" s="1"/>
  <c r="AN149" i="30" s="1"/>
  <c r="AO149" i="30" s="1"/>
  <c r="AI148" i="30"/>
  <c r="AJ148" i="30" s="1"/>
  <c r="AK148" i="30" s="1"/>
  <c r="AL148" i="30" s="1"/>
  <c r="AM148" i="30" s="1"/>
  <c r="AN148" i="30" s="1"/>
  <c r="AO148" i="30" s="1"/>
  <c r="AJ147" i="30"/>
  <c r="AK147" i="30" s="1"/>
  <c r="AL147" i="30" s="1"/>
  <c r="AM147" i="30" s="1"/>
  <c r="AN147" i="30" s="1"/>
  <c r="AO147" i="30" s="1"/>
  <c r="AI147" i="30"/>
  <c r="AI146" i="30"/>
  <c r="AJ146" i="30" s="1"/>
  <c r="AK146" i="30" s="1"/>
  <c r="AL146" i="30" s="1"/>
  <c r="AM146" i="30" s="1"/>
  <c r="AN146" i="30" s="1"/>
  <c r="AO146" i="30" s="1"/>
  <c r="AI145" i="30"/>
  <c r="AJ145" i="30" s="1"/>
  <c r="AK145" i="30" s="1"/>
  <c r="AL145" i="30" s="1"/>
  <c r="AM145" i="30" s="1"/>
  <c r="AN145" i="30" s="1"/>
  <c r="AO145" i="30" s="1"/>
  <c r="AI144" i="30"/>
  <c r="AJ144" i="30" s="1"/>
  <c r="AK144" i="30" s="1"/>
  <c r="AL144" i="30" s="1"/>
  <c r="AM144" i="30" s="1"/>
  <c r="AN144" i="30" s="1"/>
  <c r="AO144" i="30" s="1"/>
  <c r="AI143" i="30"/>
  <c r="AJ143" i="30" s="1"/>
  <c r="AK143" i="30" s="1"/>
  <c r="AL143" i="30" s="1"/>
  <c r="AM143" i="30" s="1"/>
  <c r="AN143" i="30" s="1"/>
  <c r="AO143" i="30" s="1"/>
  <c r="AI142" i="30"/>
  <c r="AJ142" i="30" s="1"/>
  <c r="AK142" i="30" s="1"/>
  <c r="AL142" i="30" s="1"/>
  <c r="AM142" i="30" s="1"/>
  <c r="AN142" i="30" s="1"/>
  <c r="AO142" i="30" s="1"/>
  <c r="AI141" i="30"/>
  <c r="AJ141" i="30" s="1"/>
  <c r="AK141" i="30" s="1"/>
  <c r="AL141" i="30" s="1"/>
  <c r="AM141" i="30" s="1"/>
  <c r="AN141" i="30" s="1"/>
  <c r="AO141" i="30" s="1"/>
  <c r="AI140" i="30"/>
  <c r="AJ140" i="30" s="1"/>
  <c r="AK140" i="30" s="1"/>
  <c r="AL140" i="30" s="1"/>
  <c r="AM140" i="30" s="1"/>
  <c r="AN140" i="30" s="1"/>
  <c r="AO140" i="30" s="1"/>
  <c r="AI139" i="30"/>
  <c r="AJ139" i="30" s="1"/>
  <c r="AK139" i="30" s="1"/>
  <c r="AL139" i="30" s="1"/>
  <c r="AM139" i="30" s="1"/>
  <c r="AN139" i="30" s="1"/>
  <c r="AO139" i="30" s="1"/>
  <c r="AI138" i="30"/>
  <c r="AJ138" i="30" s="1"/>
  <c r="AK138" i="30" s="1"/>
  <c r="AL138" i="30" s="1"/>
  <c r="AM138" i="30" s="1"/>
  <c r="AN138" i="30" s="1"/>
  <c r="AO138" i="30" s="1"/>
  <c r="AI137" i="30"/>
  <c r="AJ137" i="30" s="1"/>
  <c r="AK137" i="30" s="1"/>
  <c r="AL137" i="30" s="1"/>
  <c r="AM137" i="30" s="1"/>
  <c r="AN137" i="30" s="1"/>
  <c r="AO137" i="30" s="1"/>
  <c r="AI136" i="30"/>
  <c r="AJ136" i="30" s="1"/>
  <c r="AK136" i="30" s="1"/>
  <c r="AL136" i="30" s="1"/>
  <c r="AM136" i="30" s="1"/>
  <c r="AN136" i="30" s="1"/>
  <c r="AO136" i="30" s="1"/>
  <c r="AI135" i="30"/>
  <c r="AJ135" i="30" s="1"/>
  <c r="AK135" i="30" s="1"/>
  <c r="AL135" i="30" s="1"/>
  <c r="AM135" i="30" s="1"/>
  <c r="AN135" i="30" s="1"/>
  <c r="AO135" i="30" s="1"/>
  <c r="AI134" i="30"/>
  <c r="AJ134" i="30" s="1"/>
  <c r="AK134" i="30" s="1"/>
  <c r="AL134" i="30" s="1"/>
  <c r="AM134" i="30" s="1"/>
  <c r="AN134" i="30" s="1"/>
  <c r="AO134" i="30" s="1"/>
  <c r="AI133" i="30"/>
  <c r="AJ133" i="30" s="1"/>
  <c r="AK133" i="30" s="1"/>
  <c r="AL133" i="30" s="1"/>
  <c r="AM133" i="30" s="1"/>
  <c r="AN133" i="30" s="1"/>
  <c r="AO133" i="30" s="1"/>
  <c r="AI132" i="30"/>
  <c r="AJ132" i="30" s="1"/>
  <c r="AK132" i="30" s="1"/>
  <c r="AL132" i="30" s="1"/>
  <c r="AM132" i="30" s="1"/>
  <c r="AN132" i="30" s="1"/>
  <c r="AO132" i="30" s="1"/>
  <c r="AI131" i="30"/>
  <c r="AJ131" i="30" s="1"/>
  <c r="AK131" i="30" s="1"/>
  <c r="AL131" i="30" s="1"/>
  <c r="AM131" i="30" s="1"/>
  <c r="AN131" i="30" s="1"/>
  <c r="AO131" i="30" s="1"/>
  <c r="AI130" i="30"/>
  <c r="AJ130" i="30" s="1"/>
  <c r="AK130" i="30" s="1"/>
  <c r="AL130" i="30" s="1"/>
  <c r="AM130" i="30" s="1"/>
  <c r="AN130" i="30" s="1"/>
  <c r="AO130" i="30" s="1"/>
  <c r="AI129" i="30"/>
  <c r="AJ129" i="30" s="1"/>
  <c r="AK129" i="30" s="1"/>
  <c r="AL129" i="30" s="1"/>
  <c r="AM129" i="30" s="1"/>
  <c r="AN129" i="30" s="1"/>
  <c r="AO129" i="30" s="1"/>
  <c r="AI128" i="30"/>
  <c r="AJ128" i="30" s="1"/>
  <c r="AK128" i="30" s="1"/>
  <c r="AL128" i="30" s="1"/>
  <c r="AM128" i="30" s="1"/>
  <c r="AN128" i="30" s="1"/>
  <c r="AO128" i="30" s="1"/>
  <c r="AI127" i="30"/>
  <c r="AJ127" i="30" s="1"/>
  <c r="AK127" i="30" s="1"/>
  <c r="AL127" i="30" s="1"/>
  <c r="AM127" i="30" s="1"/>
  <c r="AN127" i="30" s="1"/>
  <c r="AO127" i="30" s="1"/>
  <c r="AI126" i="30"/>
  <c r="AJ126" i="30" s="1"/>
  <c r="AK126" i="30" s="1"/>
  <c r="AL126" i="30" s="1"/>
  <c r="AM126" i="30" s="1"/>
  <c r="AN126" i="30" s="1"/>
  <c r="AO126" i="30" s="1"/>
  <c r="AI152" i="29"/>
  <c r="AJ152" i="29" s="1"/>
  <c r="AK152" i="29" s="1"/>
  <c r="AL152" i="29" s="1"/>
  <c r="AM152" i="29" s="1"/>
  <c r="AN152" i="29" s="1"/>
  <c r="AO152" i="29" s="1"/>
  <c r="AI151" i="29"/>
  <c r="AJ151" i="29" s="1"/>
  <c r="AK151" i="29" s="1"/>
  <c r="AL151" i="29" s="1"/>
  <c r="AM151" i="29" s="1"/>
  <c r="AN151" i="29" s="1"/>
  <c r="AO151" i="29" s="1"/>
  <c r="AI150" i="29"/>
  <c r="AJ150" i="29" s="1"/>
  <c r="AK150" i="29" s="1"/>
  <c r="AL150" i="29" s="1"/>
  <c r="AM150" i="29" s="1"/>
  <c r="AN150" i="29" s="1"/>
  <c r="AO150" i="29" s="1"/>
  <c r="AI149" i="29"/>
  <c r="AJ149" i="29" s="1"/>
  <c r="AK149" i="29" s="1"/>
  <c r="AL149" i="29" s="1"/>
  <c r="AM149" i="29" s="1"/>
  <c r="AN149" i="29" s="1"/>
  <c r="AO149" i="29" s="1"/>
  <c r="AI148" i="29"/>
  <c r="AJ148" i="29" s="1"/>
  <c r="AK148" i="29" s="1"/>
  <c r="AL148" i="29" s="1"/>
  <c r="AM148" i="29" s="1"/>
  <c r="AN148" i="29" s="1"/>
  <c r="AO148" i="29" s="1"/>
  <c r="AI147" i="29"/>
  <c r="AJ147" i="29" s="1"/>
  <c r="AK147" i="29" s="1"/>
  <c r="AL147" i="29" s="1"/>
  <c r="AM147" i="29" s="1"/>
  <c r="AN147" i="29" s="1"/>
  <c r="AO147" i="29" s="1"/>
  <c r="AI146" i="29"/>
  <c r="AJ146" i="29" s="1"/>
  <c r="AK146" i="29" s="1"/>
  <c r="AL146" i="29" s="1"/>
  <c r="AM146" i="29" s="1"/>
  <c r="AN146" i="29" s="1"/>
  <c r="AO146" i="29" s="1"/>
  <c r="AI145" i="29"/>
  <c r="AJ145" i="29" s="1"/>
  <c r="AK145" i="29" s="1"/>
  <c r="AL145" i="29" s="1"/>
  <c r="AM145" i="29" s="1"/>
  <c r="AN145" i="29" s="1"/>
  <c r="AO145" i="29" s="1"/>
  <c r="AI144" i="29"/>
  <c r="AJ144" i="29" s="1"/>
  <c r="AK144" i="29" s="1"/>
  <c r="AL144" i="29" s="1"/>
  <c r="AM144" i="29" s="1"/>
  <c r="AN144" i="29" s="1"/>
  <c r="AO144" i="29" s="1"/>
  <c r="AI143" i="29"/>
  <c r="AJ143" i="29" s="1"/>
  <c r="AK143" i="29" s="1"/>
  <c r="AL143" i="29" s="1"/>
  <c r="AM143" i="29" s="1"/>
  <c r="AN143" i="29" s="1"/>
  <c r="AO143" i="29" s="1"/>
  <c r="AI142" i="29"/>
  <c r="AJ142" i="29" s="1"/>
  <c r="AK142" i="29" s="1"/>
  <c r="AL142" i="29" s="1"/>
  <c r="AM142" i="29" s="1"/>
  <c r="AN142" i="29" s="1"/>
  <c r="AO142" i="29" s="1"/>
  <c r="AI141" i="29"/>
  <c r="AJ141" i="29" s="1"/>
  <c r="AK141" i="29" s="1"/>
  <c r="AL141" i="29" s="1"/>
  <c r="AM141" i="29" s="1"/>
  <c r="AN141" i="29" s="1"/>
  <c r="AO141" i="29" s="1"/>
  <c r="AI140" i="29"/>
  <c r="AJ140" i="29" s="1"/>
  <c r="AK140" i="29" s="1"/>
  <c r="AL140" i="29" s="1"/>
  <c r="AM140" i="29" s="1"/>
  <c r="AN140" i="29" s="1"/>
  <c r="AO140" i="29" s="1"/>
  <c r="AI139" i="29"/>
  <c r="AJ139" i="29" s="1"/>
  <c r="AK139" i="29" s="1"/>
  <c r="AL139" i="29" s="1"/>
  <c r="AM139" i="29" s="1"/>
  <c r="AN139" i="29" s="1"/>
  <c r="AO139" i="29" s="1"/>
  <c r="AI138" i="29"/>
  <c r="AJ138" i="29" s="1"/>
  <c r="AK138" i="29" s="1"/>
  <c r="AL138" i="29" s="1"/>
  <c r="AM138" i="29" s="1"/>
  <c r="AN138" i="29" s="1"/>
  <c r="AO138" i="29" s="1"/>
  <c r="AI137" i="29"/>
  <c r="AJ137" i="29" s="1"/>
  <c r="AK137" i="29" s="1"/>
  <c r="AL137" i="29" s="1"/>
  <c r="AM137" i="29" s="1"/>
  <c r="AN137" i="29" s="1"/>
  <c r="AO137" i="29" s="1"/>
  <c r="AI136" i="29"/>
  <c r="AJ136" i="29" s="1"/>
  <c r="AK136" i="29" s="1"/>
  <c r="AL136" i="29" s="1"/>
  <c r="AM136" i="29" s="1"/>
  <c r="AN136" i="29" s="1"/>
  <c r="AO136" i="29" s="1"/>
  <c r="AI135" i="29"/>
  <c r="AJ135" i="29" s="1"/>
  <c r="AK135" i="29" s="1"/>
  <c r="AL135" i="29" s="1"/>
  <c r="AM135" i="29" s="1"/>
  <c r="AN135" i="29" s="1"/>
  <c r="AO135" i="29" s="1"/>
  <c r="AI134" i="29"/>
  <c r="AJ134" i="29" s="1"/>
  <c r="AK134" i="29" s="1"/>
  <c r="AL134" i="29" s="1"/>
  <c r="AM134" i="29" s="1"/>
  <c r="AN134" i="29" s="1"/>
  <c r="AO134" i="29" s="1"/>
  <c r="AI133" i="29"/>
  <c r="AJ133" i="29" s="1"/>
  <c r="AK133" i="29" s="1"/>
  <c r="AL133" i="29" s="1"/>
  <c r="AM133" i="29" s="1"/>
  <c r="AN133" i="29" s="1"/>
  <c r="AO133" i="29" s="1"/>
  <c r="AI132" i="29"/>
  <c r="AJ132" i="29" s="1"/>
  <c r="AK132" i="29" s="1"/>
  <c r="AL132" i="29" s="1"/>
  <c r="AM132" i="29" s="1"/>
  <c r="AN132" i="29" s="1"/>
  <c r="AO132" i="29" s="1"/>
  <c r="AI131" i="29"/>
  <c r="AJ131" i="29" s="1"/>
  <c r="AK131" i="29" s="1"/>
  <c r="AL131" i="29" s="1"/>
  <c r="AM131" i="29" s="1"/>
  <c r="AN131" i="29" s="1"/>
  <c r="AO131" i="29" s="1"/>
  <c r="AI130" i="29"/>
  <c r="AJ130" i="29" s="1"/>
  <c r="AK130" i="29" s="1"/>
  <c r="AL130" i="29" s="1"/>
  <c r="AM130" i="29" s="1"/>
  <c r="AN130" i="29" s="1"/>
  <c r="AO130" i="29" s="1"/>
  <c r="AI129" i="29"/>
  <c r="AJ129" i="29" s="1"/>
  <c r="AK129" i="29" s="1"/>
  <c r="AL129" i="29" s="1"/>
  <c r="AM129" i="29" s="1"/>
  <c r="AN129" i="29" s="1"/>
  <c r="AO129" i="29" s="1"/>
  <c r="AI128" i="29"/>
  <c r="AJ128" i="29" s="1"/>
  <c r="AK128" i="29" s="1"/>
  <c r="AL128" i="29" s="1"/>
  <c r="AM128" i="29" s="1"/>
  <c r="AN128" i="29" s="1"/>
  <c r="AO128" i="29" s="1"/>
  <c r="AI127" i="29"/>
  <c r="AJ127" i="29" s="1"/>
  <c r="AK127" i="29" s="1"/>
  <c r="AL127" i="29" s="1"/>
  <c r="AM127" i="29" s="1"/>
  <c r="AN127" i="29" s="1"/>
  <c r="AO127" i="29" s="1"/>
  <c r="AI126" i="29"/>
  <c r="AJ126" i="29" s="1"/>
  <c r="AK126" i="29" s="1"/>
  <c r="AL126" i="29" s="1"/>
  <c r="AM126" i="29" s="1"/>
  <c r="AN126" i="29" s="1"/>
  <c r="AO126" i="29" s="1"/>
  <c r="AI127" i="24"/>
  <c r="AJ127" i="24" s="1"/>
  <c r="AK127" i="24" s="1"/>
  <c r="AL127" i="24" s="1"/>
  <c r="AM127" i="24" s="1"/>
  <c r="AN127" i="24" s="1"/>
  <c r="AO127" i="24" s="1"/>
  <c r="AI128" i="24"/>
  <c r="AJ128" i="24" s="1"/>
  <c r="AK128" i="24" s="1"/>
  <c r="AL128" i="24" s="1"/>
  <c r="AM128" i="24" s="1"/>
  <c r="AN128" i="24" s="1"/>
  <c r="AO128" i="24" s="1"/>
  <c r="AI129" i="24"/>
  <c r="AJ129" i="24"/>
  <c r="AK129" i="24"/>
  <c r="AL129" i="24" s="1"/>
  <c r="AM129" i="24" s="1"/>
  <c r="AN129" i="24" s="1"/>
  <c r="AO129" i="24" s="1"/>
  <c r="AI130" i="24"/>
  <c r="AJ130" i="24" s="1"/>
  <c r="AK130" i="24" s="1"/>
  <c r="AL130" i="24" s="1"/>
  <c r="AM130" i="24" s="1"/>
  <c r="AN130" i="24" s="1"/>
  <c r="AO130" i="24" s="1"/>
  <c r="AI131" i="24"/>
  <c r="AJ131" i="24" s="1"/>
  <c r="AK131" i="24" s="1"/>
  <c r="AL131" i="24" s="1"/>
  <c r="AM131" i="24" s="1"/>
  <c r="AN131" i="24" s="1"/>
  <c r="AO131" i="24" s="1"/>
  <c r="AI132" i="24"/>
  <c r="AJ132" i="24" s="1"/>
  <c r="AK132" i="24" s="1"/>
  <c r="AL132" i="24" s="1"/>
  <c r="AM132" i="24" s="1"/>
  <c r="AN132" i="24" s="1"/>
  <c r="AO132" i="24" s="1"/>
  <c r="AI133" i="24"/>
  <c r="AJ133" i="24" s="1"/>
  <c r="AK133" i="24" s="1"/>
  <c r="AL133" i="24" s="1"/>
  <c r="AM133" i="24" s="1"/>
  <c r="AN133" i="24" s="1"/>
  <c r="AO133" i="24" s="1"/>
  <c r="AI134" i="24"/>
  <c r="AJ134" i="24" s="1"/>
  <c r="AK134" i="24" s="1"/>
  <c r="AL134" i="24" s="1"/>
  <c r="AM134" i="24" s="1"/>
  <c r="AN134" i="24" s="1"/>
  <c r="AO134" i="24" s="1"/>
  <c r="AI135" i="24"/>
  <c r="AJ135" i="24"/>
  <c r="AK135" i="24" s="1"/>
  <c r="AL135" i="24" s="1"/>
  <c r="AM135" i="24" s="1"/>
  <c r="AN135" i="24" s="1"/>
  <c r="AO135" i="24" s="1"/>
  <c r="AI136" i="24"/>
  <c r="AJ136" i="24" s="1"/>
  <c r="AK136" i="24" s="1"/>
  <c r="AL136" i="24" s="1"/>
  <c r="AM136" i="24" s="1"/>
  <c r="AN136" i="24" s="1"/>
  <c r="AO136" i="24" s="1"/>
  <c r="AI137" i="24"/>
  <c r="AJ137" i="24" s="1"/>
  <c r="AK137" i="24" s="1"/>
  <c r="AL137" i="24" s="1"/>
  <c r="AM137" i="24" s="1"/>
  <c r="AN137" i="24" s="1"/>
  <c r="AO137" i="24" s="1"/>
  <c r="AI138" i="24"/>
  <c r="AJ138" i="24"/>
  <c r="AK138" i="24" s="1"/>
  <c r="AL138" i="24" s="1"/>
  <c r="AM138" i="24" s="1"/>
  <c r="AN138" i="24" s="1"/>
  <c r="AO138" i="24" s="1"/>
  <c r="AI139" i="24"/>
  <c r="AJ139" i="24"/>
  <c r="AK139" i="24" s="1"/>
  <c r="AL139" i="24" s="1"/>
  <c r="AM139" i="24" s="1"/>
  <c r="AN139" i="24" s="1"/>
  <c r="AO139" i="24" s="1"/>
  <c r="AI140" i="24"/>
  <c r="AJ140" i="24" s="1"/>
  <c r="AK140" i="24" s="1"/>
  <c r="AL140" i="24" s="1"/>
  <c r="AM140" i="24" s="1"/>
  <c r="AN140" i="24" s="1"/>
  <c r="AO140" i="24" s="1"/>
  <c r="AI141" i="24"/>
  <c r="AJ141" i="24"/>
  <c r="AK141" i="24" s="1"/>
  <c r="AL141" i="24" s="1"/>
  <c r="AM141" i="24" s="1"/>
  <c r="AN141" i="24" s="1"/>
  <c r="AO141" i="24" s="1"/>
  <c r="AI142" i="24"/>
  <c r="AJ142" i="24" s="1"/>
  <c r="AK142" i="24" s="1"/>
  <c r="AL142" i="24" s="1"/>
  <c r="AM142" i="24" s="1"/>
  <c r="AN142" i="24" s="1"/>
  <c r="AO142" i="24" s="1"/>
  <c r="AI143" i="24"/>
  <c r="AJ143" i="24" s="1"/>
  <c r="AK143" i="24" s="1"/>
  <c r="AL143" i="24" s="1"/>
  <c r="AM143" i="24" s="1"/>
  <c r="AN143" i="24" s="1"/>
  <c r="AO143" i="24" s="1"/>
  <c r="AI144" i="24"/>
  <c r="AJ144" i="24" s="1"/>
  <c r="AK144" i="24" s="1"/>
  <c r="AL144" i="24" s="1"/>
  <c r="AM144" i="24" s="1"/>
  <c r="AN144" i="24" s="1"/>
  <c r="AO144" i="24" s="1"/>
  <c r="AI145" i="24"/>
  <c r="AJ145" i="24" s="1"/>
  <c r="AK145" i="24" s="1"/>
  <c r="AL145" i="24" s="1"/>
  <c r="AM145" i="24" s="1"/>
  <c r="AN145" i="24" s="1"/>
  <c r="AO145" i="24" s="1"/>
  <c r="AI146" i="24"/>
  <c r="AJ146" i="24" s="1"/>
  <c r="AK146" i="24" s="1"/>
  <c r="AL146" i="24" s="1"/>
  <c r="AM146" i="24" s="1"/>
  <c r="AN146" i="24" s="1"/>
  <c r="AO146" i="24" s="1"/>
  <c r="AI147" i="24"/>
  <c r="AJ147" i="24"/>
  <c r="AK147" i="24"/>
  <c r="AL147" i="24" s="1"/>
  <c r="AM147" i="24" s="1"/>
  <c r="AN147" i="24" s="1"/>
  <c r="AO147" i="24" s="1"/>
  <c r="AI148" i="24"/>
  <c r="AJ148" i="24" s="1"/>
  <c r="AK148" i="24" s="1"/>
  <c r="AL148" i="24" s="1"/>
  <c r="AM148" i="24" s="1"/>
  <c r="AN148" i="24" s="1"/>
  <c r="AO148" i="24" s="1"/>
  <c r="AI149" i="24"/>
  <c r="AJ149" i="24" s="1"/>
  <c r="AK149" i="24" s="1"/>
  <c r="AL149" i="24" s="1"/>
  <c r="AM149" i="24" s="1"/>
  <c r="AN149" i="24" s="1"/>
  <c r="AO149" i="24" s="1"/>
  <c r="AI150" i="24"/>
  <c r="AJ150" i="24"/>
  <c r="AK150" i="24" s="1"/>
  <c r="AL150" i="24" s="1"/>
  <c r="AM150" i="24" s="1"/>
  <c r="AN150" i="24" s="1"/>
  <c r="AO150" i="24" s="1"/>
  <c r="AI151" i="24"/>
  <c r="AJ151" i="24" s="1"/>
  <c r="AK151" i="24" s="1"/>
  <c r="AL151" i="24" s="1"/>
  <c r="AM151" i="24" s="1"/>
  <c r="AN151" i="24" s="1"/>
  <c r="AO151" i="24" s="1"/>
  <c r="AI152" i="24"/>
  <c r="AJ152" i="24" s="1"/>
  <c r="AK152" i="24" s="1"/>
  <c r="AL152" i="24" s="1"/>
  <c r="AM152" i="24" s="1"/>
  <c r="AN152" i="24" s="1"/>
  <c r="AO152" i="24" s="1"/>
  <c r="AI126" i="24"/>
  <c r="AJ126" i="24"/>
  <c r="AK126" i="24" s="1"/>
  <c r="AL126" i="24" s="1"/>
  <c r="AM126" i="24" s="1"/>
  <c r="AN126" i="24" s="1"/>
  <c r="AO126" i="24" s="1"/>
  <c r="AI151" i="40"/>
  <c r="AJ151" i="40" s="1"/>
  <c r="AK151" i="40" s="1"/>
  <c r="AL151" i="40" s="1"/>
  <c r="AM151" i="40" s="1"/>
  <c r="AN151" i="40" s="1"/>
  <c r="AO151" i="40" s="1"/>
  <c r="AI150" i="40"/>
  <c r="AJ150" i="40" s="1"/>
  <c r="AK150" i="40" s="1"/>
  <c r="AL150" i="40" s="1"/>
  <c r="AM150" i="40" s="1"/>
  <c r="AN150" i="40" s="1"/>
  <c r="AO150" i="40" s="1"/>
  <c r="AI149" i="40"/>
  <c r="AJ149" i="40" s="1"/>
  <c r="AK149" i="40" s="1"/>
  <c r="AL149" i="40" s="1"/>
  <c r="AM149" i="40" s="1"/>
  <c r="AN149" i="40" s="1"/>
  <c r="AO149" i="40" s="1"/>
  <c r="AI148" i="40"/>
  <c r="AJ148" i="40" s="1"/>
  <c r="AK148" i="40" s="1"/>
  <c r="AL148" i="40" s="1"/>
  <c r="AM148" i="40" s="1"/>
  <c r="AN148" i="40" s="1"/>
  <c r="AO148" i="40" s="1"/>
  <c r="AI147" i="40"/>
  <c r="AJ147" i="40" s="1"/>
  <c r="AK147" i="40" s="1"/>
  <c r="AL147" i="40" s="1"/>
  <c r="AM147" i="40" s="1"/>
  <c r="AN147" i="40" s="1"/>
  <c r="AO147" i="40" s="1"/>
  <c r="AI146" i="40"/>
  <c r="AJ146" i="40" s="1"/>
  <c r="AK146" i="40" s="1"/>
  <c r="AL146" i="40" s="1"/>
  <c r="AM146" i="40" s="1"/>
  <c r="AN146" i="40" s="1"/>
  <c r="AO146" i="40" s="1"/>
  <c r="AI145" i="40"/>
  <c r="AJ145" i="40" s="1"/>
  <c r="AK145" i="40" s="1"/>
  <c r="AL145" i="40" s="1"/>
  <c r="AM145" i="40" s="1"/>
  <c r="AN145" i="40" s="1"/>
  <c r="AO145" i="40" s="1"/>
  <c r="AI144" i="40"/>
  <c r="AJ144" i="40" s="1"/>
  <c r="AK144" i="40" s="1"/>
  <c r="AL144" i="40" s="1"/>
  <c r="AM144" i="40" s="1"/>
  <c r="AN144" i="40" s="1"/>
  <c r="AO144" i="40" s="1"/>
  <c r="AI143" i="40"/>
  <c r="AJ143" i="40" s="1"/>
  <c r="AK143" i="40" s="1"/>
  <c r="AL143" i="40" s="1"/>
  <c r="AM143" i="40" s="1"/>
  <c r="AN143" i="40" s="1"/>
  <c r="AO143" i="40" s="1"/>
  <c r="AI142" i="40"/>
  <c r="AJ142" i="40" s="1"/>
  <c r="AK142" i="40" s="1"/>
  <c r="AL142" i="40" s="1"/>
  <c r="AM142" i="40" s="1"/>
  <c r="AN142" i="40" s="1"/>
  <c r="AO142" i="40" s="1"/>
  <c r="AI141" i="40"/>
  <c r="AJ141" i="40" s="1"/>
  <c r="AK141" i="40" s="1"/>
  <c r="AL141" i="40" s="1"/>
  <c r="AM141" i="40" s="1"/>
  <c r="AN141" i="40" s="1"/>
  <c r="AO141" i="40" s="1"/>
  <c r="AI140" i="40"/>
  <c r="AJ140" i="40" s="1"/>
  <c r="AK140" i="40" s="1"/>
  <c r="AL140" i="40" s="1"/>
  <c r="AM140" i="40" s="1"/>
  <c r="AN140" i="40" s="1"/>
  <c r="AO140" i="40" s="1"/>
  <c r="AI139" i="40"/>
  <c r="AJ139" i="40" s="1"/>
  <c r="AK139" i="40" s="1"/>
  <c r="AL139" i="40" s="1"/>
  <c r="AM139" i="40" s="1"/>
  <c r="AN139" i="40" s="1"/>
  <c r="AO139" i="40" s="1"/>
  <c r="AI138" i="40"/>
  <c r="AJ138" i="40" s="1"/>
  <c r="AK138" i="40" s="1"/>
  <c r="AL138" i="40" s="1"/>
  <c r="AM138" i="40" s="1"/>
  <c r="AN138" i="40" s="1"/>
  <c r="AO138" i="40" s="1"/>
  <c r="AI137" i="40"/>
  <c r="AJ137" i="40" s="1"/>
  <c r="AK137" i="40" s="1"/>
  <c r="AL137" i="40" s="1"/>
  <c r="AM137" i="40" s="1"/>
  <c r="AN137" i="40" s="1"/>
  <c r="AO137" i="40" s="1"/>
  <c r="AI136" i="40"/>
  <c r="AJ136" i="40" s="1"/>
  <c r="AK136" i="40" s="1"/>
  <c r="AL136" i="40" s="1"/>
  <c r="AM136" i="40" s="1"/>
  <c r="AN136" i="40" s="1"/>
  <c r="AO136" i="40" s="1"/>
  <c r="AI135" i="40"/>
  <c r="AJ135" i="40" s="1"/>
  <c r="AK135" i="40" s="1"/>
  <c r="AL135" i="40" s="1"/>
  <c r="AM135" i="40" s="1"/>
  <c r="AN135" i="40" s="1"/>
  <c r="AO135" i="40" s="1"/>
  <c r="AI134" i="40"/>
  <c r="AJ134" i="40" s="1"/>
  <c r="AK134" i="40" s="1"/>
  <c r="AL134" i="40" s="1"/>
  <c r="AM134" i="40" s="1"/>
  <c r="AN134" i="40" s="1"/>
  <c r="AO134" i="40" s="1"/>
  <c r="AI133" i="40"/>
  <c r="AJ133" i="40" s="1"/>
  <c r="AK133" i="40" s="1"/>
  <c r="AL133" i="40" s="1"/>
  <c r="AM133" i="40" s="1"/>
  <c r="AN133" i="40" s="1"/>
  <c r="AO133" i="40" s="1"/>
  <c r="AI132" i="40"/>
  <c r="AJ132" i="40" s="1"/>
  <c r="AK132" i="40" s="1"/>
  <c r="AL132" i="40" s="1"/>
  <c r="AM132" i="40" s="1"/>
  <c r="AN132" i="40" s="1"/>
  <c r="AO132" i="40" s="1"/>
  <c r="AI131" i="40"/>
  <c r="AJ131" i="40" s="1"/>
  <c r="AK131" i="40" s="1"/>
  <c r="AL131" i="40" s="1"/>
  <c r="AM131" i="40" s="1"/>
  <c r="AN131" i="40" s="1"/>
  <c r="AO131" i="40" s="1"/>
  <c r="AI130" i="40"/>
  <c r="AJ130" i="40" s="1"/>
  <c r="AK130" i="40" s="1"/>
  <c r="AL130" i="40" s="1"/>
  <c r="AM130" i="40" s="1"/>
  <c r="AN130" i="40" s="1"/>
  <c r="AO130" i="40" s="1"/>
  <c r="AI129" i="40"/>
  <c r="AJ129" i="40" s="1"/>
  <c r="AK129" i="40" s="1"/>
  <c r="AL129" i="40" s="1"/>
  <c r="AM129" i="40" s="1"/>
  <c r="AN129" i="40" s="1"/>
  <c r="AO129" i="40" s="1"/>
  <c r="AI128" i="40"/>
  <c r="AJ128" i="40" s="1"/>
  <c r="AK128" i="40" s="1"/>
  <c r="AL128" i="40" s="1"/>
  <c r="AM128" i="40" s="1"/>
  <c r="AN128" i="40" s="1"/>
  <c r="AO128" i="40" s="1"/>
  <c r="AI127" i="40"/>
  <c r="AJ127" i="40" s="1"/>
  <c r="AK127" i="40" s="1"/>
  <c r="AL127" i="40" s="1"/>
  <c r="AM127" i="40" s="1"/>
  <c r="AN127" i="40" s="1"/>
  <c r="AO127" i="40" s="1"/>
  <c r="AI126" i="40"/>
  <c r="AJ126" i="40" s="1"/>
  <c r="AK126" i="40" s="1"/>
  <c r="AL126" i="40" s="1"/>
  <c r="AM126" i="40" s="1"/>
  <c r="AN126" i="40" s="1"/>
  <c r="AO126" i="40" s="1"/>
  <c r="AI125" i="40"/>
  <c r="AJ125" i="40" s="1"/>
  <c r="AK125" i="40" s="1"/>
  <c r="AL125" i="40" s="1"/>
  <c r="AM125" i="40" s="1"/>
  <c r="AN125" i="40" s="1"/>
  <c r="AO125" i="40" s="1"/>
  <c r="AI151" i="39"/>
  <c r="AJ151" i="39" s="1"/>
  <c r="AK151" i="39" s="1"/>
  <c r="AL151" i="39" s="1"/>
  <c r="AM151" i="39" s="1"/>
  <c r="AN151" i="39" s="1"/>
  <c r="AO151" i="39" s="1"/>
  <c r="AI150" i="39"/>
  <c r="AJ150" i="39" s="1"/>
  <c r="AK150" i="39" s="1"/>
  <c r="AL150" i="39" s="1"/>
  <c r="AM150" i="39" s="1"/>
  <c r="AN150" i="39" s="1"/>
  <c r="AO150" i="39" s="1"/>
  <c r="AI149" i="39"/>
  <c r="AJ149" i="39" s="1"/>
  <c r="AK149" i="39" s="1"/>
  <c r="AL149" i="39" s="1"/>
  <c r="AM149" i="39" s="1"/>
  <c r="AN149" i="39" s="1"/>
  <c r="AO149" i="39" s="1"/>
  <c r="AI148" i="39"/>
  <c r="AJ148" i="39" s="1"/>
  <c r="AK148" i="39" s="1"/>
  <c r="AL148" i="39" s="1"/>
  <c r="AM148" i="39" s="1"/>
  <c r="AN148" i="39" s="1"/>
  <c r="AO148" i="39" s="1"/>
  <c r="AI147" i="39"/>
  <c r="AJ147" i="39" s="1"/>
  <c r="AK147" i="39" s="1"/>
  <c r="AL147" i="39" s="1"/>
  <c r="AM147" i="39" s="1"/>
  <c r="AN147" i="39" s="1"/>
  <c r="AO147" i="39" s="1"/>
  <c r="AI146" i="39"/>
  <c r="AJ146" i="39" s="1"/>
  <c r="AK146" i="39" s="1"/>
  <c r="AL146" i="39" s="1"/>
  <c r="AM146" i="39" s="1"/>
  <c r="AN146" i="39" s="1"/>
  <c r="AO146" i="39" s="1"/>
  <c r="AI145" i="39"/>
  <c r="AJ145" i="39" s="1"/>
  <c r="AK145" i="39" s="1"/>
  <c r="AL145" i="39" s="1"/>
  <c r="AM145" i="39" s="1"/>
  <c r="AN145" i="39" s="1"/>
  <c r="AO145" i="39" s="1"/>
  <c r="AI144" i="39"/>
  <c r="AJ144" i="39" s="1"/>
  <c r="AK144" i="39" s="1"/>
  <c r="AL144" i="39" s="1"/>
  <c r="AM144" i="39" s="1"/>
  <c r="AN144" i="39" s="1"/>
  <c r="AO144" i="39" s="1"/>
  <c r="AI143" i="39"/>
  <c r="AJ143" i="39" s="1"/>
  <c r="AK143" i="39" s="1"/>
  <c r="AL143" i="39" s="1"/>
  <c r="AM143" i="39" s="1"/>
  <c r="AN143" i="39" s="1"/>
  <c r="AO143" i="39" s="1"/>
  <c r="AI142" i="39"/>
  <c r="AJ142" i="39" s="1"/>
  <c r="AK142" i="39" s="1"/>
  <c r="AL142" i="39" s="1"/>
  <c r="AM142" i="39" s="1"/>
  <c r="AN142" i="39" s="1"/>
  <c r="AO142" i="39" s="1"/>
  <c r="AI141" i="39"/>
  <c r="AJ141" i="39" s="1"/>
  <c r="AK141" i="39" s="1"/>
  <c r="AL141" i="39" s="1"/>
  <c r="AM141" i="39" s="1"/>
  <c r="AN141" i="39" s="1"/>
  <c r="AO141" i="39" s="1"/>
  <c r="AI140" i="39"/>
  <c r="AJ140" i="39" s="1"/>
  <c r="AK140" i="39" s="1"/>
  <c r="AL140" i="39" s="1"/>
  <c r="AM140" i="39" s="1"/>
  <c r="AN140" i="39" s="1"/>
  <c r="AO140" i="39" s="1"/>
  <c r="AJ139" i="39"/>
  <c r="AK139" i="39" s="1"/>
  <c r="AL139" i="39" s="1"/>
  <c r="AM139" i="39" s="1"/>
  <c r="AN139" i="39" s="1"/>
  <c r="AO139" i="39" s="1"/>
  <c r="AI139" i="39"/>
  <c r="AI138" i="39"/>
  <c r="AJ138" i="39" s="1"/>
  <c r="AK138" i="39" s="1"/>
  <c r="AL138" i="39" s="1"/>
  <c r="AM138" i="39" s="1"/>
  <c r="AN138" i="39" s="1"/>
  <c r="AO138" i="39" s="1"/>
  <c r="AI137" i="39"/>
  <c r="AJ137" i="39" s="1"/>
  <c r="AK137" i="39" s="1"/>
  <c r="AL137" i="39" s="1"/>
  <c r="AM137" i="39" s="1"/>
  <c r="AN137" i="39" s="1"/>
  <c r="AO137" i="39" s="1"/>
  <c r="AI136" i="39"/>
  <c r="AJ136" i="39" s="1"/>
  <c r="AK136" i="39" s="1"/>
  <c r="AL136" i="39" s="1"/>
  <c r="AM136" i="39" s="1"/>
  <c r="AN136" i="39" s="1"/>
  <c r="AO136" i="39" s="1"/>
  <c r="AI135" i="39"/>
  <c r="AJ135" i="39" s="1"/>
  <c r="AK135" i="39" s="1"/>
  <c r="AL135" i="39" s="1"/>
  <c r="AM135" i="39" s="1"/>
  <c r="AN135" i="39" s="1"/>
  <c r="AO135" i="39" s="1"/>
  <c r="AI134" i="39"/>
  <c r="AJ134" i="39" s="1"/>
  <c r="AK134" i="39" s="1"/>
  <c r="AL134" i="39" s="1"/>
  <c r="AM134" i="39" s="1"/>
  <c r="AN134" i="39" s="1"/>
  <c r="AO134" i="39" s="1"/>
  <c r="AI133" i="39"/>
  <c r="AJ133" i="39" s="1"/>
  <c r="AK133" i="39" s="1"/>
  <c r="AL133" i="39" s="1"/>
  <c r="AM133" i="39" s="1"/>
  <c r="AN133" i="39" s="1"/>
  <c r="AO133" i="39" s="1"/>
  <c r="AI132" i="39"/>
  <c r="AJ132" i="39" s="1"/>
  <c r="AK132" i="39" s="1"/>
  <c r="AL132" i="39" s="1"/>
  <c r="AM132" i="39" s="1"/>
  <c r="AN132" i="39" s="1"/>
  <c r="AO132" i="39" s="1"/>
  <c r="AI131" i="39"/>
  <c r="AJ131" i="39" s="1"/>
  <c r="AK131" i="39" s="1"/>
  <c r="AL131" i="39" s="1"/>
  <c r="AM131" i="39" s="1"/>
  <c r="AN131" i="39" s="1"/>
  <c r="AO131" i="39" s="1"/>
  <c r="AI130" i="39"/>
  <c r="AJ130" i="39" s="1"/>
  <c r="AK130" i="39" s="1"/>
  <c r="AL130" i="39" s="1"/>
  <c r="AM130" i="39" s="1"/>
  <c r="AN130" i="39" s="1"/>
  <c r="AO130" i="39" s="1"/>
  <c r="AI129" i="39"/>
  <c r="AJ129" i="39" s="1"/>
  <c r="AK129" i="39" s="1"/>
  <c r="AL129" i="39" s="1"/>
  <c r="AM129" i="39" s="1"/>
  <c r="AN129" i="39" s="1"/>
  <c r="AO129" i="39" s="1"/>
  <c r="AI128" i="39"/>
  <c r="AJ128" i="39" s="1"/>
  <c r="AK128" i="39" s="1"/>
  <c r="AL128" i="39" s="1"/>
  <c r="AM128" i="39" s="1"/>
  <c r="AN128" i="39" s="1"/>
  <c r="AO128" i="39" s="1"/>
  <c r="AI127" i="39"/>
  <c r="AJ127" i="39" s="1"/>
  <c r="AK127" i="39" s="1"/>
  <c r="AL127" i="39" s="1"/>
  <c r="AM127" i="39" s="1"/>
  <c r="AN127" i="39" s="1"/>
  <c r="AO127" i="39" s="1"/>
  <c r="AI126" i="39"/>
  <c r="AJ126" i="39" s="1"/>
  <c r="AK126" i="39" s="1"/>
  <c r="AL126" i="39" s="1"/>
  <c r="AM126" i="39" s="1"/>
  <c r="AN126" i="39" s="1"/>
  <c r="AO126" i="39" s="1"/>
  <c r="AI125" i="39"/>
  <c r="AJ125" i="39" s="1"/>
  <c r="AK125" i="39" s="1"/>
  <c r="AL125" i="39" s="1"/>
  <c r="AM125" i="39" s="1"/>
  <c r="AN125" i="39" s="1"/>
  <c r="AO125" i="39" s="1"/>
  <c r="AI151" i="38"/>
  <c r="AJ151" i="38" s="1"/>
  <c r="AK151" i="38" s="1"/>
  <c r="AL151" i="38" s="1"/>
  <c r="AM151" i="38" s="1"/>
  <c r="AN151" i="38" s="1"/>
  <c r="AO151" i="38" s="1"/>
  <c r="AI150" i="38"/>
  <c r="AJ150" i="38" s="1"/>
  <c r="AK150" i="38" s="1"/>
  <c r="AL150" i="38" s="1"/>
  <c r="AM150" i="38" s="1"/>
  <c r="AN150" i="38" s="1"/>
  <c r="AO150" i="38" s="1"/>
  <c r="AI149" i="38"/>
  <c r="AJ149" i="38" s="1"/>
  <c r="AK149" i="38" s="1"/>
  <c r="AL149" i="38" s="1"/>
  <c r="AM149" i="38" s="1"/>
  <c r="AN149" i="38" s="1"/>
  <c r="AO149" i="38" s="1"/>
  <c r="AI148" i="38"/>
  <c r="AJ148" i="38" s="1"/>
  <c r="AK148" i="38" s="1"/>
  <c r="AL148" i="38" s="1"/>
  <c r="AM148" i="38" s="1"/>
  <c r="AN148" i="38" s="1"/>
  <c r="AO148" i="38" s="1"/>
  <c r="AI147" i="38"/>
  <c r="AJ147" i="38" s="1"/>
  <c r="AK147" i="38" s="1"/>
  <c r="AL147" i="38" s="1"/>
  <c r="AM147" i="38" s="1"/>
  <c r="AN147" i="38" s="1"/>
  <c r="AO147" i="38" s="1"/>
  <c r="AI146" i="38"/>
  <c r="AJ146" i="38" s="1"/>
  <c r="AK146" i="38" s="1"/>
  <c r="AL146" i="38" s="1"/>
  <c r="AM146" i="38" s="1"/>
  <c r="AN146" i="38" s="1"/>
  <c r="AO146" i="38" s="1"/>
  <c r="AI145" i="38"/>
  <c r="AJ145" i="38" s="1"/>
  <c r="AK145" i="38" s="1"/>
  <c r="AL145" i="38" s="1"/>
  <c r="AM145" i="38" s="1"/>
  <c r="AN145" i="38" s="1"/>
  <c r="AO145" i="38" s="1"/>
  <c r="AI144" i="38"/>
  <c r="AJ144" i="38" s="1"/>
  <c r="AK144" i="38" s="1"/>
  <c r="AL144" i="38" s="1"/>
  <c r="AM144" i="38" s="1"/>
  <c r="AN144" i="38" s="1"/>
  <c r="AO144" i="38" s="1"/>
  <c r="AI143" i="38"/>
  <c r="AJ143" i="38" s="1"/>
  <c r="AK143" i="38" s="1"/>
  <c r="AL143" i="38" s="1"/>
  <c r="AM143" i="38" s="1"/>
  <c r="AN143" i="38" s="1"/>
  <c r="AO143" i="38" s="1"/>
  <c r="AJ142" i="38"/>
  <c r="AK142" i="38" s="1"/>
  <c r="AL142" i="38" s="1"/>
  <c r="AM142" i="38" s="1"/>
  <c r="AN142" i="38" s="1"/>
  <c r="AO142" i="38" s="1"/>
  <c r="AI142" i="38"/>
  <c r="AI141" i="38"/>
  <c r="AJ141" i="38" s="1"/>
  <c r="AK141" i="38" s="1"/>
  <c r="AL141" i="38" s="1"/>
  <c r="AM141" i="38" s="1"/>
  <c r="AN141" i="38" s="1"/>
  <c r="AO141" i="38" s="1"/>
  <c r="AI140" i="38"/>
  <c r="AJ140" i="38" s="1"/>
  <c r="AK140" i="38" s="1"/>
  <c r="AL140" i="38" s="1"/>
  <c r="AM140" i="38" s="1"/>
  <c r="AN140" i="38" s="1"/>
  <c r="AO140" i="38" s="1"/>
  <c r="AI139" i="38"/>
  <c r="AJ139" i="38" s="1"/>
  <c r="AK139" i="38" s="1"/>
  <c r="AL139" i="38" s="1"/>
  <c r="AM139" i="38" s="1"/>
  <c r="AN139" i="38" s="1"/>
  <c r="AO139" i="38" s="1"/>
  <c r="AI138" i="38"/>
  <c r="AJ138" i="38" s="1"/>
  <c r="AK138" i="38" s="1"/>
  <c r="AL138" i="38" s="1"/>
  <c r="AM138" i="38" s="1"/>
  <c r="AN138" i="38" s="1"/>
  <c r="AO138" i="38" s="1"/>
  <c r="AI137" i="38"/>
  <c r="AJ137" i="38" s="1"/>
  <c r="AK137" i="38" s="1"/>
  <c r="AL137" i="38" s="1"/>
  <c r="AM137" i="38" s="1"/>
  <c r="AN137" i="38" s="1"/>
  <c r="AO137" i="38" s="1"/>
  <c r="AI136" i="38"/>
  <c r="AJ136" i="38" s="1"/>
  <c r="AK136" i="38" s="1"/>
  <c r="AL136" i="38" s="1"/>
  <c r="AM136" i="38" s="1"/>
  <c r="AN136" i="38" s="1"/>
  <c r="AO136" i="38" s="1"/>
  <c r="AI135" i="38"/>
  <c r="AJ135" i="38" s="1"/>
  <c r="AK135" i="38" s="1"/>
  <c r="AL135" i="38" s="1"/>
  <c r="AM135" i="38" s="1"/>
  <c r="AN135" i="38" s="1"/>
  <c r="AO135" i="38" s="1"/>
  <c r="AI134" i="38"/>
  <c r="AJ134" i="38" s="1"/>
  <c r="AK134" i="38" s="1"/>
  <c r="AL134" i="38" s="1"/>
  <c r="AM134" i="38" s="1"/>
  <c r="AN134" i="38" s="1"/>
  <c r="AO134" i="38" s="1"/>
  <c r="AI133" i="38"/>
  <c r="AJ133" i="38" s="1"/>
  <c r="AK133" i="38" s="1"/>
  <c r="AL133" i="38" s="1"/>
  <c r="AM133" i="38" s="1"/>
  <c r="AN133" i="38" s="1"/>
  <c r="AO133" i="38" s="1"/>
  <c r="AI132" i="38"/>
  <c r="AJ132" i="38" s="1"/>
  <c r="AK132" i="38" s="1"/>
  <c r="AL132" i="38" s="1"/>
  <c r="AM132" i="38" s="1"/>
  <c r="AN132" i="38" s="1"/>
  <c r="AO132" i="38" s="1"/>
  <c r="AI131" i="38"/>
  <c r="AJ131" i="38" s="1"/>
  <c r="AK131" i="38" s="1"/>
  <c r="AL131" i="38" s="1"/>
  <c r="AM131" i="38" s="1"/>
  <c r="AN131" i="38" s="1"/>
  <c r="AO131" i="38" s="1"/>
  <c r="AI130" i="38"/>
  <c r="AJ130" i="38" s="1"/>
  <c r="AK130" i="38" s="1"/>
  <c r="AL130" i="38" s="1"/>
  <c r="AM130" i="38" s="1"/>
  <c r="AN130" i="38" s="1"/>
  <c r="AO130" i="38" s="1"/>
  <c r="AI129" i="38"/>
  <c r="AJ129" i="38" s="1"/>
  <c r="AK129" i="38" s="1"/>
  <c r="AL129" i="38" s="1"/>
  <c r="AM129" i="38" s="1"/>
  <c r="AN129" i="38" s="1"/>
  <c r="AO129" i="38" s="1"/>
  <c r="AI128" i="38"/>
  <c r="AJ128" i="38" s="1"/>
  <c r="AK128" i="38" s="1"/>
  <c r="AL128" i="38" s="1"/>
  <c r="AM128" i="38" s="1"/>
  <c r="AN128" i="38" s="1"/>
  <c r="AO128" i="38" s="1"/>
  <c r="AI127" i="38"/>
  <c r="AJ127" i="38" s="1"/>
  <c r="AK127" i="38" s="1"/>
  <c r="AL127" i="38" s="1"/>
  <c r="AM127" i="38" s="1"/>
  <c r="AN127" i="38" s="1"/>
  <c r="AO127" i="38" s="1"/>
  <c r="AI126" i="38"/>
  <c r="AJ126" i="38" s="1"/>
  <c r="AK126" i="38" s="1"/>
  <c r="AL126" i="38" s="1"/>
  <c r="AM126" i="38" s="1"/>
  <c r="AN126" i="38" s="1"/>
  <c r="AO126" i="38" s="1"/>
  <c r="AI125" i="38"/>
  <c r="AJ125" i="38" s="1"/>
  <c r="AK125" i="38" s="1"/>
  <c r="AL125" i="38" s="1"/>
  <c r="AM125" i="38" s="1"/>
  <c r="AN125" i="38" s="1"/>
  <c r="AO125" i="38" s="1"/>
  <c r="AI151" i="37"/>
  <c r="AJ151" i="37" s="1"/>
  <c r="AK151" i="37" s="1"/>
  <c r="AL151" i="37" s="1"/>
  <c r="AM151" i="37" s="1"/>
  <c r="AN151" i="37" s="1"/>
  <c r="AO151" i="37" s="1"/>
  <c r="AJ150" i="37"/>
  <c r="AK150" i="37" s="1"/>
  <c r="AL150" i="37" s="1"/>
  <c r="AM150" i="37" s="1"/>
  <c r="AN150" i="37" s="1"/>
  <c r="AO150" i="37" s="1"/>
  <c r="AI150" i="37"/>
  <c r="AI149" i="37"/>
  <c r="AJ149" i="37" s="1"/>
  <c r="AK149" i="37" s="1"/>
  <c r="AL149" i="37" s="1"/>
  <c r="AM149" i="37" s="1"/>
  <c r="AN149" i="37" s="1"/>
  <c r="AO149" i="37" s="1"/>
  <c r="AI148" i="37"/>
  <c r="AJ148" i="37" s="1"/>
  <c r="AK148" i="37" s="1"/>
  <c r="AL148" i="37" s="1"/>
  <c r="AM148" i="37" s="1"/>
  <c r="AN148" i="37" s="1"/>
  <c r="AO148" i="37" s="1"/>
  <c r="AJ147" i="37"/>
  <c r="AK147" i="37" s="1"/>
  <c r="AL147" i="37" s="1"/>
  <c r="AM147" i="37" s="1"/>
  <c r="AN147" i="37" s="1"/>
  <c r="AO147" i="37" s="1"/>
  <c r="AI147" i="37"/>
  <c r="AI146" i="37"/>
  <c r="AJ146" i="37" s="1"/>
  <c r="AK146" i="37" s="1"/>
  <c r="AL146" i="37" s="1"/>
  <c r="AM146" i="37" s="1"/>
  <c r="AN146" i="37" s="1"/>
  <c r="AO146" i="37" s="1"/>
  <c r="AI145" i="37"/>
  <c r="AJ145" i="37" s="1"/>
  <c r="AK145" i="37" s="1"/>
  <c r="AL145" i="37" s="1"/>
  <c r="AM145" i="37" s="1"/>
  <c r="AN145" i="37" s="1"/>
  <c r="AO145" i="37" s="1"/>
  <c r="AI144" i="37"/>
  <c r="AJ144" i="37" s="1"/>
  <c r="AK144" i="37" s="1"/>
  <c r="AL144" i="37" s="1"/>
  <c r="AM144" i="37" s="1"/>
  <c r="AN144" i="37" s="1"/>
  <c r="AO144" i="37" s="1"/>
  <c r="AI143" i="37"/>
  <c r="AJ143" i="37" s="1"/>
  <c r="AK143" i="37" s="1"/>
  <c r="AL143" i="37" s="1"/>
  <c r="AM143" i="37" s="1"/>
  <c r="AN143" i="37" s="1"/>
  <c r="AO143" i="37" s="1"/>
  <c r="AI142" i="37"/>
  <c r="AJ142" i="37" s="1"/>
  <c r="AK142" i="37" s="1"/>
  <c r="AL142" i="37" s="1"/>
  <c r="AM142" i="37" s="1"/>
  <c r="AN142" i="37" s="1"/>
  <c r="AO142" i="37" s="1"/>
  <c r="AI141" i="37"/>
  <c r="AJ141" i="37" s="1"/>
  <c r="AK141" i="37" s="1"/>
  <c r="AL141" i="37" s="1"/>
  <c r="AM141" i="37" s="1"/>
  <c r="AN141" i="37" s="1"/>
  <c r="AO141" i="37" s="1"/>
  <c r="AI140" i="37"/>
  <c r="AJ140" i="37" s="1"/>
  <c r="AK140" i="37" s="1"/>
  <c r="AL140" i="37" s="1"/>
  <c r="AM140" i="37" s="1"/>
  <c r="AN140" i="37" s="1"/>
  <c r="AO140" i="37" s="1"/>
  <c r="AI139" i="37"/>
  <c r="AJ139" i="37" s="1"/>
  <c r="AK139" i="37" s="1"/>
  <c r="AL139" i="37" s="1"/>
  <c r="AM139" i="37" s="1"/>
  <c r="AN139" i="37" s="1"/>
  <c r="AO139" i="37" s="1"/>
  <c r="AI138" i="37"/>
  <c r="AJ138" i="37" s="1"/>
  <c r="AK138" i="37" s="1"/>
  <c r="AL138" i="37" s="1"/>
  <c r="AM138" i="37" s="1"/>
  <c r="AN138" i="37" s="1"/>
  <c r="AO138" i="37" s="1"/>
  <c r="AI137" i="37"/>
  <c r="AJ137" i="37" s="1"/>
  <c r="AK137" i="37" s="1"/>
  <c r="AL137" i="37" s="1"/>
  <c r="AM137" i="37" s="1"/>
  <c r="AN137" i="37" s="1"/>
  <c r="AO137" i="37" s="1"/>
  <c r="AI136" i="37"/>
  <c r="AJ136" i="37" s="1"/>
  <c r="AK136" i="37" s="1"/>
  <c r="AL136" i="37" s="1"/>
  <c r="AM136" i="37" s="1"/>
  <c r="AN136" i="37" s="1"/>
  <c r="AO136" i="37" s="1"/>
  <c r="AI135" i="37"/>
  <c r="AJ135" i="37" s="1"/>
  <c r="AK135" i="37" s="1"/>
  <c r="AL135" i="37" s="1"/>
  <c r="AM135" i="37" s="1"/>
  <c r="AN135" i="37" s="1"/>
  <c r="AO135" i="37" s="1"/>
  <c r="AI134" i="37"/>
  <c r="AJ134" i="37" s="1"/>
  <c r="AK134" i="37" s="1"/>
  <c r="AL134" i="37" s="1"/>
  <c r="AM134" i="37" s="1"/>
  <c r="AN134" i="37" s="1"/>
  <c r="AO134" i="37" s="1"/>
  <c r="AI133" i="37"/>
  <c r="AJ133" i="37" s="1"/>
  <c r="AK133" i="37" s="1"/>
  <c r="AL133" i="37" s="1"/>
  <c r="AM133" i="37" s="1"/>
  <c r="AN133" i="37" s="1"/>
  <c r="AO133" i="37" s="1"/>
  <c r="AJ132" i="37"/>
  <c r="AK132" i="37" s="1"/>
  <c r="AL132" i="37" s="1"/>
  <c r="AM132" i="37" s="1"/>
  <c r="AN132" i="37" s="1"/>
  <c r="AO132" i="37" s="1"/>
  <c r="AI132" i="37"/>
  <c r="AI131" i="37"/>
  <c r="AJ131" i="37" s="1"/>
  <c r="AK131" i="37" s="1"/>
  <c r="AL131" i="37" s="1"/>
  <c r="AM131" i="37" s="1"/>
  <c r="AN131" i="37" s="1"/>
  <c r="AO131" i="37" s="1"/>
  <c r="AI130" i="37"/>
  <c r="AJ130" i="37" s="1"/>
  <c r="AK130" i="37" s="1"/>
  <c r="AL130" i="37" s="1"/>
  <c r="AM130" i="37" s="1"/>
  <c r="AN130" i="37" s="1"/>
  <c r="AO130" i="37" s="1"/>
  <c r="AI129" i="37"/>
  <c r="AJ129" i="37" s="1"/>
  <c r="AK129" i="37" s="1"/>
  <c r="AL129" i="37" s="1"/>
  <c r="AM129" i="37" s="1"/>
  <c r="AN129" i="37" s="1"/>
  <c r="AO129" i="37" s="1"/>
  <c r="AI128" i="37"/>
  <c r="AJ128" i="37" s="1"/>
  <c r="AK128" i="37" s="1"/>
  <c r="AL128" i="37" s="1"/>
  <c r="AM128" i="37" s="1"/>
  <c r="AN128" i="37" s="1"/>
  <c r="AO128" i="37" s="1"/>
  <c r="AI127" i="37"/>
  <c r="AJ127" i="37" s="1"/>
  <c r="AK127" i="37" s="1"/>
  <c r="AL127" i="37" s="1"/>
  <c r="AM127" i="37" s="1"/>
  <c r="AN127" i="37" s="1"/>
  <c r="AO127" i="37" s="1"/>
  <c r="AI126" i="37"/>
  <c r="AJ126" i="37" s="1"/>
  <c r="AK126" i="37" s="1"/>
  <c r="AL126" i="37" s="1"/>
  <c r="AM126" i="37" s="1"/>
  <c r="AN126" i="37" s="1"/>
  <c r="AO126" i="37" s="1"/>
  <c r="AI125" i="37"/>
  <c r="AJ125" i="37" s="1"/>
  <c r="AK125" i="37" s="1"/>
  <c r="AL125" i="37" s="1"/>
  <c r="AM125" i="37" s="1"/>
  <c r="AN125" i="37" s="1"/>
  <c r="AO125" i="37" s="1"/>
  <c r="AI151" i="26"/>
  <c r="AJ151" i="26" s="1"/>
  <c r="AK151" i="26" s="1"/>
  <c r="AL151" i="26" s="1"/>
  <c r="AM151" i="26" s="1"/>
  <c r="AN151" i="26" s="1"/>
  <c r="AO151" i="26" s="1"/>
  <c r="AI150" i="26"/>
  <c r="AJ150" i="26" s="1"/>
  <c r="AK150" i="26" s="1"/>
  <c r="AL150" i="26" s="1"/>
  <c r="AM150" i="26" s="1"/>
  <c r="AN150" i="26" s="1"/>
  <c r="AO150" i="26" s="1"/>
  <c r="AJ149" i="26"/>
  <c r="AK149" i="26" s="1"/>
  <c r="AL149" i="26" s="1"/>
  <c r="AM149" i="26" s="1"/>
  <c r="AN149" i="26" s="1"/>
  <c r="AO149" i="26" s="1"/>
  <c r="AI149" i="26"/>
  <c r="AI148" i="26"/>
  <c r="AJ148" i="26" s="1"/>
  <c r="AK148" i="26" s="1"/>
  <c r="AL148" i="26" s="1"/>
  <c r="AM148" i="26" s="1"/>
  <c r="AN148" i="26" s="1"/>
  <c r="AO148" i="26" s="1"/>
  <c r="AI147" i="26"/>
  <c r="AJ147" i="26" s="1"/>
  <c r="AK147" i="26" s="1"/>
  <c r="AL147" i="26" s="1"/>
  <c r="AM147" i="26" s="1"/>
  <c r="AN147" i="26" s="1"/>
  <c r="AO147" i="26" s="1"/>
  <c r="AI146" i="26"/>
  <c r="AJ146" i="26" s="1"/>
  <c r="AK146" i="26" s="1"/>
  <c r="AL146" i="26" s="1"/>
  <c r="AM146" i="26" s="1"/>
  <c r="AN146" i="26" s="1"/>
  <c r="AO146" i="26" s="1"/>
  <c r="AI145" i="26"/>
  <c r="AJ145" i="26" s="1"/>
  <c r="AK145" i="26" s="1"/>
  <c r="AL145" i="26" s="1"/>
  <c r="AM145" i="26" s="1"/>
  <c r="AN145" i="26" s="1"/>
  <c r="AO145" i="26" s="1"/>
  <c r="AJ144" i="26"/>
  <c r="AK144" i="26" s="1"/>
  <c r="AL144" i="26" s="1"/>
  <c r="AM144" i="26" s="1"/>
  <c r="AN144" i="26" s="1"/>
  <c r="AO144" i="26" s="1"/>
  <c r="AI144" i="26"/>
  <c r="AI143" i="26"/>
  <c r="AJ143" i="26" s="1"/>
  <c r="AK143" i="26" s="1"/>
  <c r="AL143" i="26" s="1"/>
  <c r="AM143" i="26" s="1"/>
  <c r="AN143" i="26" s="1"/>
  <c r="AO143" i="26" s="1"/>
  <c r="AI142" i="26"/>
  <c r="AJ142" i="26" s="1"/>
  <c r="AK142" i="26" s="1"/>
  <c r="AL142" i="26" s="1"/>
  <c r="AM142" i="26" s="1"/>
  <c r="AN142" i="26" s="1"/>
  <c r="AO142" i="26" s="1"/>
  <c r="AI141" i="26"/>
  <c r="AJ141" i="26" s="1"/>
  <c r="AK141" i="26" s="1"/>
  <c r="AL141" i="26" s="1"/>
  <c r="AM141" i="26" s="1"/>
  <c r="AN141" i="26" s="1"/>
  <c r="AO141" i="26" s="1"/>
  <c r="AJ140" i="26"/>
  <c r="AK140" i="26" s="1"/>
  <c r="AL140" i="26" s="1"/>
  <c r="AM140" i="26" s="1"/>
  <c r="AN140" i="26" s="1"/>
  <c r="AO140" i="26" s="1"/>
  <c r="AI140" i="26"/>
  <c r="AJ139" i="26"/>
  <c r="AK139" i="26" s="1"/>
  <c r="AL139" i="26" s="1"/>
  <c r="AM139" i="26" s="1"/>
  <c r="AN139" i="26" s="1"/>
  <c r="AO139" i="26" s="1"/>
  <c r="AI139" i="26"/>
  <c r="AI138" i="26"/>
  <c r="AJ138" i="26" s="1"/>
  <c r="AK138" i="26" s="1"/>
  <c r="AL138" i="26" s="1"/>
  <c r="AM138" i="26" s="1"/>
  <c r="AN138" i="26" s="1"/>
  <c r="AO138" i="26" s="1"/>
  <c r="AI137" i="26"/>
  <c r="AJ137" i="26" s="1"/>
  <c r="AK137" i="26" s="1"/>
  <c r="AL137" i="26" s="1"/>
  <c r="AM137" i="26" s="1"/>
  <c r="AN137" i="26" s="1"/>
  <c r="AO137" i="26" s="1"/>
  <c r="AI136" i="26"/>
  <c r="AJ136" i="26" s="1"/>
  <c r="AK136" i="26" s="1"/>
  <c r="AL136" i="26" s="1"/>
  <c r="AM136" i="26" s="1"/>
  <c r="AN136" i="26" s="1"/>
  <c r="AO136" i="26" s="1"/>
  <c r="AI135" i="26"/>
  <c r="AJ135" i="26" s="1"/>
  <c r="AK135" i="26" s="1"/>
  <c r="AL135" i="26" s="1"/>
  <c r="AM135" i="26" s="1"/>
  <c r="AN135" i="26" s="1"/>
  <c r="AO135" i="26" s="1"/>
  <c r="AI134" i="26"/>
  <c r="AJ134" i="26" s="1"/>
  <c r="AK134" i="26" s="1"/>
  <c r="AL134" i="26" s="1"/>
  <c r="AM134" i="26" s="1"/>
  <c r="AN134" i="26" s="1"/>
  <c r="AO134" i="26" s="1"/>
  <c r="AI133" i="26"/>
  <c r="AJ133" i="26" s="1"/>
  <c r="AK133" i="26" s="1"/>
  <c r="AL133" i="26" s="1"/>
  <c r="AM133" i="26" s="1"/>
  <c r="AN133" i="26" s="1"/>
  <c r="AO133" i="26" s="1"/>
  <c r="AI132" i="26"/>
  <c r="AJ132" i="26" s="1"/>
  <c r="AK132" i="26" s="1"/>
  <c r="AL132" i="26" s="1"/>
  <c r="AM132" i="26" s="1"/>
  <c r="AN132" i="26" s="1"/>
  <c r="AO132" i="26" s="1"/>
  <c r="AI131" i="26"/>
  <c r="AJ131" i="26" s="1"/>
  <c r="AK131" i="26" s="1"/>
  <c r="AL131" i="26" s="1"/>
  <c r="AM131" i="26" s="1"/>
  <c r="AN131" i="26" s="1"/>
  <c r="AO131" i="26" s="1"/>
  <c r="AI130" i="26"/>
  <c r="AJ130" i="26" s="1"/>
  <c r="AK130" i="26" s="1"/>
  <c r="AL130" i="26" s="1"/>
  <c r="AM130" i="26" s="1"/>
  <c r="AN130" i="26" s="1"/>
  <c r="AO130" i="26" s="1"/>
  <c r="AI129" i="26"/>
  <c r="AJ129" i="26" s="1"/>
  <c r="AK129" i="26" s="1"/>
  <c r="AL129" i="26" s="1"/>
  <c r="AM129" i="26" s="1"/>
  <c r="AN129" i="26" s="1"/>
  <c r="AO129" i="26" s="1"/>
  <c r="AI128" i="26"/>
  <c r="AJ128" i="26" s="1"/>
  <c r="AK128" i="26" s="1"/>
  <c r="AL128" i="26" s="1"/>
  <c r="AM128" i="26" s="1"/>
  <c r="AN128" i="26" s="1"/>
  <c r="AO128" i="26" s="1"/>
  <c r="AI127" i="26"/>
  <c r="AJ127" i="26" s="1"/>
  <c r="AK127" i="26" s="1"/>
  <c r="AL127" i="26" s="1"/>
  <c r="AM127" i="26" s="1"/>
  <c r="AN127" i="26" s="1"/>
  <c r="AO127" i="26" s="1"/>
  <c r="AI126" i="26"/>
  <c r="AJ126" i="26" s="1"/>
  <c r="AK126" i="26" s="1"/>
  <c r="AL126" i="26" s="1"/>
  <c r="AM126" i="26" s="1"/>
  <c r="AN126" i="26" s="1"/>
  <c r="AO126" i="26" s="1"/>
  <c r="AI125" i="26"/>
  <c r="AJ125" i="26" s="1"/>
  <c r="AK125" i="26" s="1"/>
  <c r="AL125" i="26" s="1"/>
  <c r="AM125" i="26" s="1"/>
  <c r="AN125" i="26" s="1"/>
  <c r="AO125" i="26" s="1"/>
  <c r="AI126" i="25"/>
  <c r="AJ126" i="25"/>
  <c r="AK126" i="25" s="1"/>
  <c r="AL126" i="25" s="1"/>
  <c r="AM126" i="25" s="1"/>
  <c r="AN126" i="25" s="1"/>
  <c r="AO126" i="25" s="1"/>
  <c r="AI127" i="25"/>
  <c r="AJ127" i="25"/>
  <c r="AK127" i="25" s="1"/>
  <c r="AL127" i="25" s="1"/>
  <c r="AM127" i="25" s="1"/>
  <c r="AN127" i="25" s="1"/>
  <c r="AO127" i="25" s="1"/>
  <c r="AI128" i="25"/>
  <c r="AJ128" i="25" s="1"/>
  <c r="AK128" i="25" s="1"/>
  <c r="AL128" i="25" s="1"/>
  <c r="AM128" i="25" s="1"/>
  <c r="AN128" i="25" s="1"/>
  <c r="AO128" i="25" s="1"/>
  <c r="AI129" i="25"/>
  <c r="AJ129" i="25"/>
  <c r="AK129" i="25" s="1"/>
  <c r="AL129" i="25" s="1"/>
  <c r="AM129" i="25" s="1"/>
  <c r="AN129" i="25" s="1"/>
  <c r="AO129" i="25" s="1"/>
  <c r="AI130" i="25"/>
  <c r="AJ130" i="25" s="1"/>
  <c r="AK130" i="25" s="1"/>
  <c r="AL130" i="25" s="1"/>
  <c r="AM130" i="25" s="1"/>
  <c r="AN130" i="25" s="1"/>
  <c r="AO130" i="25" s="1"/>
  <c r="AI131" i="25"/>
  <c r="AJ131" i="25"/>
  <c r="AK131" i="25"/>
  <c r="AL131" i="25"/>
  <c r="AM131" i="25" s="1"/>
  <c r="AN131" i="25" s="1"/>
  <c r="AO131" i="25" s="1"/>
  <c r="AI132" i="25"/>
  <c r="AJ132" i="25"/>
  <c r="AK132" i="25"/>
  <c r="AL132" i="25" s="1"/>
  <c r="AM132" i="25" s="1"/>
  <c r="AN132" i="25" s="1"/>
  <c r="AO132" i="25" s="1"/>
  <c r="AI133" i="25"/>
  <c r="AJ133" i="25" s="1"/>
  <c r="AK133" i="25" s="1"/>
  <c r="AL133" i="25" s="1"/>
  <c r="AM133" i="25" s="1"/>
  <c r="AN133" i="25" s="1"/>
  <c r="AO133" i="25" s="1"/>
  <c r="AI134" i="25"/>
  <c r="AJ134" i="25" s="1"/>
  <c r="AK134" i="25" s="1"/>
  <c r="AL134" i="25" s="1"/>
  <c r="AM134" i="25" s="1"/>
  <c r="AN134" i="25" s="1"/>
  <c r="AO134" i="25" s="1"/>
  <c r="AI135" i="25"/>
  <c r="AJ135" i="25"/>
  <c r="AK135" i="25" s="1"/>
  <c r="AL135" i="25" s="1"/>
  <c r="AM135" i="25" s="1"/>
  <c r="AN135" i="25" s="1"/>
  <c r="AO135" i="25" s="1"/>
  <c r="AI136" i="25"/>
  <c r="AJ136" i="25" s="1"/>
  <c r="AK136" i="25" s="1"/>
  <c r="AL136" i="25" s="1"/>
  <c r="AM136" i="25" s="1"/>
  <c r="AN136" i="25" s="1"/>
  <c r="AO136" i="25" s="1"/>
  <c r="AI137" i="25"/>
  <c r="AJ137" i="25"/>
  <c r="AK137" i="25" s="1"/>
  <c r="AL137" i="25" s="1"/>
  <c r="AM137" i="25" s="1"/>
  <c r="AN137" i="25" s="1"/>
  <c r="AO137" i="25" s="1"/>
  <c r="AI138" i="25"/>
  <c r="AJ138" i="25" s="1"/>
  <c r="AK138" i="25" s="1"/>
  <c r="AL138" i="25" s="1"/>
  <c r="AM138" i="25" s="1"/>
  <c r="AN138" i="25" s="1"/>
  <c r="AO138" i="25" s="1"/>
  <c r="AI139" i="25"/>
  <c r="AJ139" i="25" s="1"/>
  <c r="AK139" i="25" s="1"/>
  <c r="AL139" i="25" s="1"/>
  <c r="AM139" i="25" s="1"/>
  <c r="AN139" i="25" s="1"/>
  <c r="AO139" i="25" s="1"/>
  <c r="AI140" i="25"/>
  <c r="AJ140" i="25" s="1"/>
  <c r="AK140" i="25" s="1"/>
  <c r="AL140" i="25" s="1"/>
  <c r="AM140" i="25" s="1"/>
  <c r="AN140" i="25" s="1"/>
  <c r="AO140" i="25" s="1"/>
  <c r="AI141" i="25"/>
  <c r="AJ141" i="25" s="1"/>
  <c r="AK141" i="25" s="1"/>
  <c r="AL141" i="25" s="1"/>
  <c r="AM141" i="25" s="1"/>
  <c r="AN141" i="25" s="1"/>
  <c r="AO141" i="25" s="1"/>
  <c r="AI142" i="25"/>
  <c r="AJ142" i="25" s="1"/>
  <c r="AK142" i="25" s="1"/>
  <c r="AL142" i="25" s="1"/>
  <c r="AM142" i="25" s="1"/>
  <c r="AN142" i="25" s="1"/>
  <c r="AO142" i="25" s="1"/>
  <c r="AI143" i="25"/>
  <c r="AJ143" i="25" s="1"/>
  <c r="AK143" i="25" s="1"/>
  <c r="AL143" i="25" s="1"/>
  <c r="AM143" i="25" s="1"/>
  <c r="AN143" i="25" s="1"/>
  <c r="AO143" i="25" s="1"/>
  <c r="AI144" i="25"/>
  <c r="AJ144" i="25" s="1"/>
  <c r="AK144" i="25" s="1"/>
  <c r="AL144" i="25" s="1"/>
  <c r="AM144" i="25" s="1"/>
  <c r="AN144" i="25" s="1"/>
  <c r="AO144" i="25" s="1"/>
  <c r="AI145" i="25"/>
  <c r="AJ145" i="25"/>
  <c r="AK145" i="25" s="1"/>
  <c r="AL145" i="25" s="1"/>
  <c r="AM145" i="25" s="1"/>
  <c r="AN145" i="25" s="1"/>
  <c r="AO145" i="25" s="1"/>
  <c r="AI146" i="25"/>
  <c r="AJ146" i="25" s="1"/>
  <c r="AK146" i="25" s="1"/>
  <c r="AL146" i="25" s="1"/>
  <c r="AM146" i="25" s="1"/>
  <c r="AN146" i="25" s="1"/>
  <c r="AO146" i="25" s="1"/>
  <c r="AI147" i="25"/>
  <c r="AJ147" i="25"/>
  <c r="AK147" i="25" s="1"/>
  <c r="AL147" i="25" s="1"/>
  <c r="AM147" i="25" s="1"/>
  <c r="AN147" i="25" s="1"/>
  <c r="AO147" i="25" s="1"/>
  <c r="AI148" i="25"/>
  <c r="AJ148" i="25" s="1"/>
  <c r="AK148" i="25" s="1"/>
  <c r="AL148" i="25" s="1"/>
  <c r="AM148" i="25" s="1"/>
  <c r="AN148" i="25" s="1"/>
  <c r="AO148" i="25" s="1"/>
  <c r="AI149" i="25"/>
  <c r="AJ149" i="25" s="1"/>
  <c r="AK149" i="25" s="1"/>
  <c r="AL149" i="25" s="1"/>
  <c r="AM149" i="25" s="1"/>
  <c r="AN149" i="25" s="1"/>
  <c r="AO149" i="25" s="1"/>
  <c r="AI150" i="25"/>
  <c r="AJ150" i="25" s="1"/>
  <c r="AK150" i="25" s="1"/>
  <c r="AL150" i="25" s="1"/>
  <c r="AM150" i="25" s="1"/>
  <c r="AN150" i="25" s="1"/>
  <c r="AO150" i="25" s="1"/>
  <c r="AI151" i="25"/>
  <c r="AJ151" i="25" s="1"/>
  <c r="AK151" i="25" s="1"/>
  <c r="AL151" i="25" s="1"/>
  <c r="AM151" i="25" s="1"/>
  <c r="AN151" i="25" s="1"/>
  <c r="AO151" i="25" s="1"/>
  <c r="AI125" i="25"/>
  <c r="AJ125" i="25" s="1"/>
  <c r="AK125" i="25" s="1"/>
  <c r="AL125" i="25" s="1"/>
  <c r="AM125" i="25" s="1"/>
  <c r="AN125" i="25" s="1"/>
  <c r="AO125" i="25" s="1"/>
  <c r="AI125" i="1"/>
  <c r="AJ125" i="1" s="1"/>
  <c r="AK125" i="1" s="1"/>
  <c r="AL125" i="1" s="1"/>
  <c r="AM125" i="1" s="1"/>
  <c r="AN125" i="1" s="1"/>
  <c r="AO125" i="1" s="1"/>
  <c r="AI126" i="1"/>
  <c r="AJ126" i="1" s="1"/>
  <c r="AK126" i="1" s="1"/>
  <c r="AL126" i="1" s="1"/>
  <c r="AM126" i="1" s="1"/>
  <c r="AN126" i="1" s="1"/>
  <c r="AO126" i="1" s="1"/>
  <c r="AI127" i="1"/>
  <c r="AJ127" i="1"/>
  <c r="AK127" i="1" s="1"/>
  <c r="AL127" i="1" s="1"/>
  <c r="AM127" i="1" s="1"/>
  <c r="AN127" i="1" s="1"/>
  <c r="AO127" i="1" s="1"/>
  <c r="AI128" i="1"/>
  <c r="AJ128" i="1" s="1"/>
  <c r="AK128" i="1" s="1"/>
  <c r="AL128" i="1" s="1"/>
  <c r="AM128" i="1" s="1"/>
  <c r="AN128" i="1" s="1"/>
  <c r="AO128" i="1" s="1"/>
  <c r="AI129" i="1"/>
  <c r="AJ129" i="1" s="1"/>
  <c r="AK129" i="1" s="1"/>
  <c r="AL129" i="1" s="1"/>
  <c r="AM129" i="1" s="1"/>
  <c r="AN129" i="1" s="1"/>
  <c r="AO129" i="1" s="1"/>
  <c r="AI130" i="1"/>
  <c r="AJ130" i="1"/>
  <c r="AK130" i="1" s="1"/>
  <c r="AL130" i="1" s="1"/>
  <c r="AM130" i="1" s="1"/>
  <c r="AN130" i="1" s="1"/>
  <c r="AO130" i="1" s="1"/>
  <c r="AI131" i="1"/>
  <c r="AJ131" i="1" s="1"/>
  <c r="AK131" i="1" s="1"/>
  <c r="AL131" i="1" s="1"/>
  <c r="AM131" i="1" s="1"/>
  <c r="AN131" i="1" s="1"/>
  <c r="AO131" i="1" s="1"/>
  <c r="AI132" i="1"/>
  <c r="AJ132" i="1"/>
  <c r="AK132" i="1" s="1"/>
  <c r="AL132" i="1" s="1"/>
  <c r="AM132" i="1" s="1"/>
  <c r="AN132" i="1" s="1"/>
  <c r="AO132" i="1" s="1"/>
  <c r="AI133" i="1"/>
  <c r="AJ133" i="1"/>
  <c r="AK133" i="1" s="1"/>
  <c r="AL133" i="1" s="1"/>
  <c r="AM133" i="1" s="1"/>
  <c r="AN133" i="1" s="1"/>
  <c r="AO133" i="1" s="1"/>
  <c r="AI134" i="1"/>
  <c r="AJ134" i="1" s="1"/>
  <c r="AK134" i="1" s="1"/>
  <c r="AL134" i="1" s="1"/>
  <c r="AM134" i="1" s="1"/>
  <c r="AN134" i="1" s="1"/>
  <c r="AO134" i="1" s="1"/>
  <c r="AI135" i="1"/>
  <c r="AJ135" i="1" s="1"/>
  <c r="AK135" i="1" s="1"/>
  <c r="AL135" i="1" s="1"/>
  <c r="AM135" i="1" s="1"/>
  <c r="AN135" i="1" s="1"/>
  <c r="AO135" i="1" s="1"/>
  <c r="AI136" i="1"/>
  <c r="AJ136" i="1"/>
  <c r="AK136" i="1" s="1"/>
  <c r="AL136" i="1" s="1"/>
  <c r="AM136" i="1" s="1"/>
  <c r="AN136" i="1" s="1"/>
  <c r="AO136" i="1" s="1"/>
  <c r="AI137" i="1"/>
  <c r="AJ137" i="1" s="1"/>
  <c r="AK137" i="1" s="1"/>
  <c r="AL137" i="1" s="1"/>
  <c r="AM137" i="1" s="1"/>
  <c r="AN137" i="1" s="1"/>
  <c r="AO137" i="1" s="1"/>
  <c r="AI138" i="1"/>
  <c r="AJ138" i="1"/>
  <c r="AK138" i="1" s="1"/>
  <c r="AL138" i="1" s="1"/>
  <c r="AM138" i="1" s="1"/>
  <c r="AN138" i="1" s="1"/>
  <c r="AO138" i="1" s="1"/>
  <c r="AI139" i="1"/>
  <c r="AJ139" i="1"/>
  <c r="AK139" i="1" s="1"/>
  <c r="AL139" i="1" s="1"/>
  <c r="AM139" i="1" s="1"/>
  <c r="AN139" i="1" s="1"/>
  <c r="AO139" i="1" s="1"/>
  <c r="AI140" i="1"/>
  <c r="AJ140" i="1" s="1"/>
  <c r="AK140" i="1" s="1"/>
  <c r="AL140" i="1" s="1"/>
  <c r="AM140" i="1" s="1"/>
  <c r="AN140" i="1" s="1"/>
  <c r="AO140" i="1" s="1"/>
  <c r="AI141" i="1"/>
  <c r="AJ141" i="1" s="1"/>
  <c r="AK141" i="1" s="1"/>
  <c r="AL141" i="1" s="1"/>
  <c r="AM141" i="1" s="1"/>
  <c r="AN141" i="1" s="1"/>
  <c r="AO141" i="1" s="1"/>
  <c r="AI142" i="1"/>
  <c r="AJ142" i="1"/>
  <c r="AK142" i="1" s="1"/>
  <c r="AL142" i="1" s="1"/>
  <c r="AM142" i="1" s="1"/>
  <c r="AN142" i="1" s="1"/>
  <c r="AO142" i="1" s="1"/>
  <c r="AI143" i="1"/>
  <c r="AJ143" i="1" s="1"/>
  <c r="AK143" i="1" s="1"/>
  <c r="AL143" i="1" s="1"/>
  <c r="AM143" i="1" s="1"/>
  <c r="AN143" i="1" s="1"/>
  <c r="AO143" i="1" s="1"/>
  <c r="AI144" i="1"/>
  <c r="AJ144" i="1" s="1"/>
  <c r="AK144" i="1" s="1"/>
  <c r="AL144" i="1" s="1"/>
  <c r="AM144" i="1" s="1"/>
  <c r="AN144" i="1" s="1"/>
  <c r="AO144" i="1" s="1"/>
  <c r="AI145" i="1"/>
  <c r="AJ145" i="1" s="1"/>
  <c r="AK145" i="1" s="1"/>
  <c r="AL145" i="1" s="1"/>
  <c r="AM145" i="1" s="1"/>
  <c r="AN145" i="1" s="1"/>
  <c r="AO145" i="1" s="1"/>
  <c r="AI146" i="1"/>
  <c r="AJ146" i="1"/>
  <c r="AK146" i="1" s="1"/>
  <c r="AL146" i="1" s="1"/>
  <c r="AM146" i="1" s="1"/>
  <c r="AN146" i="1" s="1"/>
  <c r="AO146" i="1" s="1"/>
  <c r="AI147" i="1"/>
  <c r="AJ147" i="1" s="1"/>
  <c r="AK147" i="1" s="1"/>
  <c r="AL147" i="1" s="1"/>
  <c r="AM147" i="1" s="1"/>
  <c r="AN147" i="1" s="1"/>
  <c r="AO147" i="1" s="1"/>
  <c r="AI148" i="1"/>
  <c r="AJ148" i="1"/>
  <c r="AK148" i="1"/>
  <c r="AL148" i="1" s="1"/>
  <c r="AM148" i="1" s="1"/>
  <c r="AN148" i="1" s="1"/>
  <c r="AO148" i="1" s="1"/>
  <c r="AI149" i="1"/>
  <c r="AJ149" i="1"/>
  <c r="AK149" i="1" s="1"/>
  <c r="AL149" i="1" s="1"/>
  <c r="AM149" i="1" s="1"/>
  <c r="AN149" i="1" s="1"/>
  <c r="AO149" i="1" s="1"/>
  <c r="AI150" i="1"/>
  <c r="AJ150" i="1" s="1"/>
  <c r="AK150" i="1" s="1"/>
  <c r="AL150" i="1" s="1"/>
  <c r="AM150" i="1" s="1"/>
  <c r="AN150" i="1" s="1"/>
  <c r="AO150" i="1" s="1"/>
  <c r="AI124" i="1"/>
  <c r="AJ124" i="1" s="1"/>
  <c r="AK124" i="1" s="1"/>
  <c r="AL124" i="1" s="1"/>
  <c r="AM124" i="1" s="1"/>
  <c r="AN124" i="1" s="1"/>
  <c r="AO124" i="1" s="1"/>
  <c r="I338" i="1" l="1"/>
  <c r="H338" i="1"/>
  <c r="G338" i="1"/>
  <c r="F338" i="1"/>
  <c r="E338" i="1"/>
  <c r="I300" i="35" l="1"/>
  <c r="H300" i="35"/>
  <c r="G300" i="35"/>
  <c r="F300" i="35"/>
  <c r="E300" i="35"/>
  <c r="I299" i="35"/>
  <c r="H299" i="35"/>
  <c r="G299" i="35"/>
  <c r="F299" i="35"/>
  <c r="E299" i="35"/>
  <c r="I300" i="34"/>
  <c r="H300" i="34"/>
  <c r="G300" i="34"/>
  <c r="F300" i="34"/>
  <c r="E300" i="34"/>
  <c r="I299" i="34"/>
  <c r="H299" i="34"/>
  <c r="G299" i="34"/>
  <c r="F299" i="34"/>
  <c r="E299" i="34"/>
  <c r="I300" i="33"/>
  <c r="H300" i="33"/>
  <c r="G300" i="33"/>
  <c r="F300" i="33"/>
  <c r="E300" i="33"/>
  <c r="I299" i="33"/>
  <c r="H299" i="33"/>
  <c r="G299" i="33"/>
  <c r="F299" i="33"/>
  <c r="E299" i="33"/>
  <c r="I300" i="32"/>
  <c r="H300" i="32"/>
  <c r="G300" i="32"/>
  <c r="F300" i="32"/>
  <c r="E300" i="32"/>
  <c r="I299" i="32"/>
  <c r="H299" i="32"/>
  <c r="G299" i="32"/>
  <c r="F299" i="32"/>
  <c r="E299" i="32"/>
  <c r="I300" i="31"/>
  <c r="H300" i="31"/>
  <c r="G300" i="31"/>
  <c r="F300" i="31"/>
  <c r="E300" i="31"/>
  <c r="I299" i="31"/>
  <c r="H299" i="31"/>
  <c r="G299" i="31"/>
  <c r="F299" i="31"/>
  <c r="E299" i="31"/>
  <c r="I300" i="30"/>
  <c r="H300" i="30"/>
  <c r="G300" i="30"/>
  <c r="F300" i="30"/>
  <c r="E300" i="30"/>
  <c r="I299" i="30"/>
  <c r="H299" i="30"/>
  <c r="G299" i="30"/>
  <c r="F299" i="30"/>
  <c r="E299" i="30"/>
  <c r="I300" i="29"/>
  <c r="H300" i="29"/>
  <c r="G300" i="29"/>
  <c r="F300" i="29"/>
  <c r="E300" i="29"/>
  <c r="I299" i="29"/>
  <c r="H299" i="29"/>
  <c r="G299" i="29"/>
  <c r="F299" i="29"/>
  <c r="E299" i="29"/>
  <c r="I300" i="24"/>
  <c r="I299" i="24"/>
  <c r="H300" i="24"/>
  <c r="H299" i="24"/>
  <c r="G300" i="24"/>
  <c r="G299" i="24"/>
  <c r="F300" i="24"/>
  <c r="F299" i="24"/>
  <c r="E300" i="24"/>
  <c r="E299" i="24"/>
  <c r="M17" i="27"/>
  <c r="M28" i="27" s="1"/>
  <c r="K17" i="27"/>
  <c r="K28" i="27" s="1"/>
  <c r="I17" i="27"/>
  <c r="I28" i="27" s="1"/>
  <c r="G17" i="27"/>
  <c r="G28" i="27" s="1"/>
  <c r="E17" i="27"/>
  <c r="E28" i="27" s="1"/>
  <c r="M17" i="23"/>
  <c r="M28" i="23" s="1"/>
  <c r="K17" i="23"/>
  <c r="K28" i="23" s="1"/>
  <c r="I17" i="23"/>
  <c r="I28" i="23" s="1"/>
  <c r="G17" i="23"/>
  <c r="G28" i="23" s="1"/>
  <c r="E17" i="23"/>
  <c r="E28" i="23" s="1"/>
  <c r="M15" i="27"/>
  <c r="K15" i="27"/>
  <c r="I15" i="27"/>
  <c r="G15" i="27"/>
  <c r="E15" i="27"/>
  <c r="M15" i="23"/>
  <c r="K15" i="23"/>
  <c r="I15" i="23"/>
  <c r="G15" i="23"/>
  <c r="E15" i="23"/>
  <c r="O335" i="40"/>
  <c r="I329" i="40" s="1"/>
  <c r="M335" i="40"/>
  <c r="I328" i="40" s="1"/>
  <c r="O334" i="40"/>
  <c r="H329" i="40" s="1"/>
  <c r="M334" i="40"/>
  <c r="H328" i="40" s="1"/>
  <c r="O333" i="40"/>
  <c r="G329" i="40" s="1"/>
  <c r="M333" i="40"/>
  <c r="G328" i="40" s="1"/>
  <c r="O332" i="40"/>
  <c r="F329" i="40" s="1"/>
  <c r="M332" i="40"/>
  <c r="F328" i="40" s="1"/>
  <c r="O335" i="39"/>
  <c r="I329" i="39" s="1"/>
  <c r="M335" i="39"/>
  <c r="I328" i="39" s="1"/>
  <c r="O334" i="39"/>
  <c r="H329" i="39" s="1"/>
  <c r="M334" i="39"/>
  <c r="H328" i="39" s="1"/>
  <c r="O333" i="39"/>
  <c r="G329" i="39" s="1"/>
  <c r="M333" i="39"/>
  <c r="G328" i="39" s="1"/>
  <c r="O332" i="39"/>
  <c r="F329" i="39" s="1"/>
  <c r="M332" i="39"/>
  <c r="F328" i="39" s="1"/>
  <c r="O335" i="38"/>
  <c r="I329" i="38" s="1"/>
  <c r="M335" i="38"/>
  <c r="I328" i="38" s="1"/>
  <c r="O334" i="38"/>
  <c r="H329" i="38" s="1"/>
  <c r="M334" i="38"/>
  <c r="H328" i="38" s="1"/>
  <c r="O333" i="38"/>
  <c r="G329" i="38" s="1"/>
  <c r="M333" i="38"/>
  <c r="G328" i="38" s="1"/>
  <c r="O332" i="38"/>
  <c r="F329" i="38" s="1"/>
  <c r="M332" i="38"/>
  <c r="F328" i="38" s="1"/>
  <c r="O335" i="37"/>
  <c r="I329" i="37" s="1"/>
  <c r="M335" i="37"/>
  <c r="I328" i="37" s="1"/>
  <c r="O334" i="37"/>
  <c r="H329" i="37" s="1"/>
  <c r="M334" i="37"/>
  <c r="H328" i="37" s="1"/>
  <c r="O333" i="37"/>
  <c r="G329" i="37" s="1"/>
  <c r="M333" i="37"/>
  <c r="G328" i="37" s="1"/>
  <c r="O332" i="37"/>
  <c r="F329" i="37" s="1"/>
  <c r="M332" i="37"/>
  <c r="F328" i="37" s="1"/>
  <c r="O335" i="26"/>
  <c r="I329" i="26" s="1"/>
  <c r="M335" i="26"/>
  <c r="I328" i="26" s="1"/>
  <c r="O334" i="26"/>
  <c r="H329" i="26" s="1"/>
  <c r="M334" i="26"/>
  <c r="H328" i="26" s="1"/>
  <c r="O333" i="26"/>
  <c r="G329" i="26" s="1"/>
  <c r="M333" i="26"/>
  <c r="G328" i="26" s="1"/>
  <c r="O332" i="26"/>
  <c r="F329" i="26" s="1"/>
  <c r="M332" i="26"/>
  <c r="F328" i="26" s="1"/>
  <c r="O335" i="25"/>
  <c r="I329" i="25" s="1"/>
  <c r="M335" i="25"/>
  <c r="I328" i="25" s="1"/>
  <c r="O334" i="25"/>
  <c r="H329" i="25" s="1"/>
  <c r="M334" i="25"/>
  <c r="H328" i="25" s="1"/>
  <c r="O333" i="25"/>
  <c r="G329" i="25" s="1"/>
  <c r="M333" i="25"/>
  <c r="G328" i="25" s="1"/>
  <c r="O332" i="25"/>
  <c r="F329" i="25" s="1"/>
  <c r="M332" i="25"/>
  <c r="F328" i="25" s="1"/>
  <c r="I328" i="1"/>
  <c r="H328" i="1"/>
  <c r="G328" i="1"/>
  <c r="F328" i="1"/>
  <c r="E328" i="1"/>
  <c r="I327" i="1"/>
  <c r="H327" i="1"/>
  <c r="G327" i="1"/>
  <c r="F327" i="1"/>
  <c r="E327" i="1"/>
  <c r="C5" i="28" l="1"/>
  <c r="C3" i="28"/>
  <c r="B4" i="35" l="1"/>
  <c r="B4" i="34"/>
  <c r="B4" i="33"/>
  <c r="B4" i="32"/>
  <c r="B4" i="31"/>
  <c r="B4" i="30"/>
  <c r="B4" i="29"/>
  <c r="B4" i="24"/>
  <c r="B8" i="23"/>
  <c r="B8" i="27"/>
  <c r="B4" i="36"/>
  <c r="C4" i="28"/>
  <c r="B4" i="40" l="1"/>
  <c r="B4" i="39"/>
  <c r="B4" i="38"/>
  <c r="B4" i="37"/>
  <c r="B4" i="26"/>
  <c r="B4" i="25"/>
  <c r="P5" i="1" l="1"/>
  <c r="Q5" i="1" s="1"/>
  <c r="I167" i="35"/>
  <c r="H167" i="35"/>
  <c r="G167" i="35"/>
  <c r="F167" i="35"/>
  <c r="E167" i="35"/>
  <c r="I167" i="34"/>
  <c r="H167" i="34"/>
  <c r="G167" i="34"/>
  <c r="F167" i="34"/>
  <c r="E167" i="34"/>
  <c r="I167" i="33"/>
  <c r="H167" i="33"/>
  <c r="G167" i="33"/>
  <c r="F167" i="33"/>
  <c r="E167" i="33"/>
  <c r="I167" i="32"/>
  <c r="H167" i="32"/>
  <c r="G167" i="32"/>
  <c r="F167" i="32"/>
  <c r="E167" i="32"/>
  <c r="I167" i="31"/>
  <c r="H167" i="31"/>
  <c r="G167" i="31"/>
  <c r="F167" i="31"/>
  <c r="E167" i="31"/>
  <c r="I167" i="30"/>
  <c r="H167" i="30"/>
  <c r="G167" i="30"/>
  <c r="F167" i="30"/>
  <c r="E167" i="30"/>
  <c r="I167" i="29"/>
  <c r="H167" i="29"/>
  <c r="G167" i="29"/>
  <c r="F167" i="29"/>
  <c r="E167" i="29"/>
  <c r="I167" i="24"/>
  <c r="H167" i="24"/>
  <c r="G167" i="24"/>
  <c r="F167" i="24"/>
  <c r="E167" i="24"/>
  <c r="F166" i="40" l="1"/>
  <c r="G166" i="40"/>
  <c r="H166" i="40"/>
  <c r="I166" i="40"/>
  <c r="E166" i="40"/>
  <c r="F162" i="40"/>
  <c r="G162" i="40"/>
  <c r="H162" i="40"/>
  <c r="I162" i="40"/>
  <c r="E162" i="40"/>
  <c r="F158" i="40"/>
  <c r="G158" i="40"/>
  <c r="H158" i="40"/>
  <c r="I158" i="40"/>
  <c r="E158" i="40"/>
  <c r="F166" i="39"/>
  <c r="G166" i="39"/>
  <c r="H166" i="39"/>
  <c r="I166" i="39"/>
  <c r="E166" i="39"/>
  <c r="F162" i="39"/>
  <c r="G162" i="39"/>
  <c r="H162" i="39"/>
  <c r="I162" i="39"/>
  <c r="E162" i="39"/>
  <c r="F158" i="39"/>
  <c r="G158" i="39"/>
  <c r="H158" i="39"/>
  <c r="I158" i="39"/>
  <c r="E158" i="39"/>
  <c r="F166" i="38"/>
  <c r="G166" i="38"/>
  <c r="H166" i="38"/>
  <c r="I166" i="38"/>
  <c r="E166" i="38"/>
  <c r="F162" i="38"/>
  <c r="G162" i="38"/>
  <c r="H162" i="38"/>
  <c r="I162" i="38"/>
  <c r="E162" i="38"/>
  <c r="F158" i="38"/>
  <c r="G158" i="38"/>
  <c r="H158" i="38"/>
  <c r="I158" i="38"/>
  <c r="E158" i="38"/>
  <c r="F166" i="37"/>
  <c r="G166" i="37"/>
  <c r="H166" i="37"/>
  <c r="I166" i="37"/>
  <c r="E166" i="37"/>
  <c r="F162" i="37"/>
  <c r="G162" i="37"/>
  <c r="H162" i="37"/>
  <c r="I162" i="37"/>
  <c r="E162" i="37"/>
  <c r="F158" i="37"/>
  <c r="G158" i="37"/>
  <c r="H158" i="37"/>
  <c r="I158" i="37"/>
  <c r="E158" i="37"/>
  <c r="I158" i="26"/>
  <c r="H158" i="26"/>
  <c r="G158" i="26"/>
  <c r="F158" i="26"/>
  <c r="E158" i="26"/>
  <c r="I162" i="26"/>
  <c r="H162" i="26"/>
  <c r="G162" i="26"/>
  <c r="F162" i="26"/>
  <c r="E162" i="26"/>
  <c r="I166" i="26"/>
  <c r="H166" i="26"/>
  <c r="G166" i="26"/>
  <c r="F166" i="26"/>
  <c r="E166" i="26"/>
  <c r="M69" i="29" l="1"/>
  <c r="N69" i="29"/>
  <c r="M119" i="24"/>
  <c r="N69" i="24"/>
  <c r="M69" i="24"/>
  <c r="L146" i="1"/>
  <c r="L147" i="1" s="1"/>
  <c r="Q148" i="40" s="1"/>
  <c r="M146" i="40"/>
  <c r="N146" i="40" s="1"/>
  <c r="O146" i="40"/>
  <c r="P146" i="40"/>
  <c r="Q146" i="40"/>
  <c r="R146" i="40"/>
  <c r="E147" i="40" s="1"/>
  <c r="L139" i="1"/>
  <c r="C140" i="26" s="1"/>
  <c r="M139" i="40"/>
  <c r="N139" i="40" s="1"/>
  <c r="O139" i="40"/>
  <c r="P139" i="40"/>
  <c r="Q139" i="40"/>
  <c r="R139" i="40"/>
  <c r="E140" i="40" s="1"/>
  <c r="L132" i="1"/>
  <c r="L133" i="1" s="1"/>
  <c r="O134" i="40" s="1"/>
  <c r="M132" i="40"/>
  <c r="N132" i="40" s="1"/>
  <c r="O132" i="40"/>
  <c r="P132" i="40"/>
  <c r="Q132" i="40"/>
  <c r="R132" i="40"/>
  <c r="E133" i="40" s="1"/>
  <c r="L125" i="1"/>
  <c r="C126" i="25" s="1"/>
  <c r="M125" i="40"/>
  <c r="N125" i="40" s="1"/>
  <c r="O125" i="40"/>
  <c r="P125" i="40"/>
  <c r="Q125" i="40"/>
  <c r="R125" i="40"/>
  <c r="E126" i="40" s="1"/>
  <c r="M118" i="40"/>
  <c r="N118" i="40" s="1"/>
  <c r="L118" i="1"/>
  <c r="O119" i="25" s="1"/>
  <c r="O118" i="40"/>
  <c r="P118" i="40"/>
  <c r="Q118" i="40"/>
  <c r="R118" i="40"/>
  <c r="E119" i="40" s="1"/>
  <c r="Q107" i="40"/>
  <c r="Q100" i="40"/>
  <c r="Q93" i="40"/>
  <c r="Q82" i="40"/>
  <c r="Q75" i="40"/>
  <c r="M146" i="39"/>
  <c r="N146" i="39" s="1"/>
  <c r="O146" i="39"/>
  <c r="P146" i="39"/>
  <c r="Q146" i="39"/>
  <c r="R146" i="39"/>
  <c r="M139" i="39"/>
  <c r="N139" i="39" s="1"/>
  <c r="O139" i="39"/>
  <c r="P139" i="39"/>
  <c r="Q139" i="39"/>
  <c r="R139" i="39"/>
  <c r="M132" i="39"/>
  <c r="N132" i="39" s="1"/>
  <c r="O132" i="39"/>
  <c r="P132" i="39"/>
  <c r="Q132" i="39"/>
  <c r="R132" i="39"/>
  <c r="M125" i="39"/>
  <c r="N125" i="39" s="1"/>
  <c r="O125" i="39"/>
  <c r="P125" i="39"/>
  <c r="Q125" i="39"/>
  <c r="R125" i="39"/>
  <c r="M118" i="39"/>
  <c r="N118" i="39" s="1"/>
  <c r="O118" i="39"/>
  <c r="P118" i="39"/>
  <c r="Q118" i="39"/>
  <c r="R118" i="39"/>
  <c r="Q107" i="39"/>
  <c r="Q100" i="39"/>
  <c r="Q93" i="39"/>
  <c r="Q82" i="39"/>
  <c r="Q75" i="39"/>
  <c r="M146" i="38"/>
  <c r="N146" i="38" s="1"/>
  <c r="O146" i="38"/>
  <c r="P146" i="38"/>
  <c r="Q146" i="38"/>
  <c r="R146" i="38"/>
  <c r="E147" i="38" s="1"/>
  <c r="M139" i="38"/>
  <c r="N139" i="38" s="1"/>
  <c r="O139" i="38"/>
  <c r="P139" i="38"/>
  <c r="Q139" i="38"/>
  <c r="R139" i="38"/>
  <c r="E140" i="38" s="1"/>
  <c r="M132" i="38"/>
  <c r="N132" i="38" s="1"/>
  <c r="O132" i="38"/>
  <c r="P132" i="38"/>
  <c r="Q132" i="38"/>
  <c r="R132" i="38"/>
  <c r="E133" i="38" s="1"/>
  <c r="M125" i="38"/>
  <c r="N125" i="38" s="1"/>
  <c r="O125" i="38"/>
  <c r="P125" i="38"/>
  <c r="Q125" i="38"/>
  <c r="R125" i="38"/>
  <c r="E126" i="38" s="1"/>
  <c r="M118" i="38"/>
  <c r="N118" i="38" s="1"/>
  <c r="O118" i="38"/>
  <c r="P118" i="38"/>
  <c r="Q118" i="38"/>
  <c r="R118" i="38"/>
  <c r="E119" i="38" s="1"/>
  <c r="Q107" i="38"/>
  <c r="Q100" i="38"/>
  <c r="Q93" i="38"/>
  <c r="Q82" i="38"/>
  <c r="Q75" i="38"/>
  <c r="Q107" i="37"/>
  <c r="Q100" i="37"/>
  <c r="Q93" i="37"/>
  <c r="Q82" i="37"/>
  <c r="Q75" i="37"/>
  <c r="M146" i="37"/>
  <c r="N146" i="37" s="1"/>
  <c r="O146" i="37"/>
  <c r="P146" i="37"/>
  <c r="Q146" i="37"/>
  <c r="R146" i="37"/>
  <c r="E147" i="37" s="1"/>
  <c r="M139" i="37"/>
  <c r="N139" i="37" s="1"/>
  <c r="O139" i="37"/>
  <c r="P139" i="37"/>
  <c r="Q139" i="37"/>
  <c r="R139" i="37"/>
  <c r="E140" i="37" s="1"/>
  <c r="M132" i="37"/>
  <c r="N132" i="37" s="1"/>
  <c r="O132" i="37"/>
  <c r="P132" i="37"/>
  <c r="Q132" i="37"/>
  <c r="R132" i="37"/>
  <c r="E133" i="37" s="1"/>
  <c r="M125" i="37"/>
  <c r="N125" i="37" s="1"/>
  <c r="O125" i="37"/>
  <c r="P125" i="37"/>
  <c r="Q125" i="37"/>
  <c r="R125" i="37"/>
  <c r="E126" i="37" s="1"/>
  <c r="R118" i="37"/>
  <c r="E119" i="37" s="1"/>
  <c r="M118" i="37"/>
  <c r="N118" i="37" s="1"/>
  <c r="O118" i="37"/>
  <c r="P118" i="37"/>
  <c r="Q118" i="37"/>
  <c r="M82" i="37"/>
  <c r="N82" i="37" s="1"/>
  <c r="O82" i="37"/>
  <c r="R82" i="37"/>
  <c r="T82" i="37"/>
  <c r="E83" i="37" s="1"/>
  <c r="M75" i="37"/>
  <c r="N75" i="37" s="1"/>
  <c r="O75" i="37"/>
  <c r="R75" i="37"/>
  <c r="T75" i="37"/>
  <c r="M68" i="37"/>
  <c r="N68" i="37" s="1"/>
  <c r="O68" i="37"/>
  <c r="L68" i="1"/>
  <c r="Q69" i="38" s="1"/>
  <c r="Q68" i="37"/>
  <c r="R68" i="37"/>
  <c r="S68" i="37"/>
  <c r="T68" i="37"/>
  <c r="E69" i="37" s="1"/>
  <c r="L319" i="1"/>
  <c r="F320" i="26" s="1"/>
  <c r="L318" i="1"/>
  <c r="G319" i="39" s="1"/>
  <c r="L317" i="1"/>
  <c r="E318" i="37" s="1"/>
  <c r="L316" i="1"/>
  <c r="H317" i="26" s="1"/>
  <c r="L315" i="1"/>
  <c r="E316" i="26" s="1"/>
  <c r="M146" i="26"/>
  <c r="N146" i="26" s="1"/>
  <c r="O146" i="26"/>
  <c r="P146" i="26"/>
  <c r="Q146" i="26"/>
  <c r="R146" i="26"/>
  <c r="E147" i="26" s="1"/>
  <c r="M139" i="26"/>
  <c r="N139" i="26" s="1"/>
  <c r="O139" i="26"/>
  <c r="P139" i="26"/>
  <c r="Q139" i="26"/>
  <c r="R139" i="26"/>
  <c r="E140" i="26" s="1"/>
  <c r="M132" i="26"/>
  <c r="N132" i="26" s="1"/>
  <c r="O132" i="26"/>
  <c r="P132" i="26"/>
  <c r="Q132" i="26"/>
  <c r="R132" i="26"/>
  <c r="E133" i="26" s="1"/>
  <c r="M125" i="26"/>
  <c r="N125" i="26" s="1"/>
  <c r="O125" i="26"/>
  <c r="P125" i="26"/>
  <c r="Q125" i="26"/>
  <c r="R125" i="26"/>
  <c r="E126" i="26" s="1"/>
  <c r="M118" i="26"/>
  <c r="N118" i="26" s="1"/>
  <c r="O118" i="26"/>
  <c r="P118" i="26"/>
  <c r="Q118" i="26"/>
  <c r="R118" i="26"/>
  <c r="E119" i="26" s="1"/>
  <c r="Q82" i="26"/>
  <c r="Q75" i="26"/>
  <c r="Q68" i="26"/>
  <c r="Q100" i="26"/>
  <c r="Q93" i="26"/>
  <c r="M93" i="25"/>
  <c r="N93" i="25" s="1"/>
  <c r="P93" i="25"/>
  <c r="R93" i="25"/>
  <c r="T93" i="25"/>
  <c r="E94" i="25" s="1"/>
  <c r="O67" i="1"/>
  <c r="O68" i="25" s="1"/>
  <c r="M68" i="25"/>
  <c r="N68" i="25" s="1"/>
  <c r="Q68" i="25"/>
  <c r="T68" i="25"/>
  <c r="E69" i="25" s="1"/>
  <c r="R68" i="25"/>
  <c r="M75" i="25"/>
  <c r="N75" i="25" s="1"/>
  <c r="O74" i="1"/>
  <c r="O75" i="25" s="1"/>
  <c r="R75" i="25"/>
  <c r="T75" i="25"/>
  <c r="M82" i="25"/>
  <c r="N82" i="25" s="1"/>
  <c r="O81" i="1"/>
  <c r="O82" i="25" s="1"/>
  <c r="R82" i="25"/>
  <c r="T82" i="25"/>
  <c r="E83" i="25" s="1"/>
  <c r="M146" i="25"/>
  <c r="N146" i="25" s="1"/>
  <c r="O146" i="25"/>
  <c r="P146" i="25"/>
  <c r="R146" i="25"/>
  <c r="E147" i="25" s="1"/>
  <c r="M139" i="25"/>
  <c r="N139" i="25" s="1"/>
  <c r="O139" i="25"/>
  <c r="P139" i="25"/>
  <c r="R139" i="25"/>
  <c r="E140" i="25" s="1"/>
  <c r="M132" i="25"/>
  <c r="N132" i="25" s="1"/>
  <c r="O132" i="25"/>
  <c r="P132" i="25"/>
  <c r="R132" i="25"/>
  <c r="E133" i="25" s="1"/>
  <c r="M125" i="25"/>
  <c r="N125" i="25" s="1"/>
  <c r="O125" i="25"/>
  <c r="P125" i="25"/>
  <c r="R125" i="25"/>
  <c r="E126" i="25" s="1"/>
  <c r="M118" i="25"/>
  <c r="N118" i="25" s="1"/>
  <c r="O118" i="25"/>
  <c r="P118" i="25"/>
  <c r="R118" i="25"/>
  <c r="E119" i="25" s="1"/>
  <c r="N117" i="1"/>
  <c r="N124" i="1"/>
  <c r="N131" i="1"/>
  <c r="N138" i="1"/>
  <c r="N145" i="1"/>
  <c r="N81" i="1"/>
  <c r="N74" i="1"/>
  <c r="N67" i="1"/>
  <c r="N106" i="1"/>
  <c r="I147" i="25"/>
  <c r="H147" i="25"/>
  <c r="I140" i="25"/>
  <c r="H140" i="25"/>
  <c r="I133" i="25"/>
  <c r="H133" i="25"/>
  <c r="I126" i="25"/>
  <c r="H126" i="25"/>
  <c r="T107" i="26"/>
  <c r="E108" i="26" s="1"/>
  <c r="T100" i="26"/>
  <c r="E101" i="26" s="1"/>
  <c r="T93" i="26"/>
  <c r="E94" i="26" s="1"/>
  <c r="T82" i="26"/>
  <c r="E83" i="26" s="1"/>
  <c r="T75" i="26"/>
  <c r="E76" i="26" s="1"/>
  <c r="S107" i="26"/>
  <c r="S100" i="26"/>
  <c r="S93" i="26"/>
  <c r="S82" i="26"/>
  <c r="S75" i="26"/>
  <c r="Q107" i="26"/>
  <c r="S68" i="26"/>
  <c r="T68" i="26"/>
  <c r="E69" i="26" s="1"/>
  <c r="S55" i="26"/>
  <c r="S49" i="26"/>
  <c r="S43" i="26"/>
  <c r="S37" i="26"/>
  <c r="S31" i="26"/>
  <c r="S25" i="26"/>
  <c r="Q55" i="26"/>
  <c r="Q49" i="26"/>
  <c r="Q43" i="26"/>
  <c r="Q37" i="26"/>
  <c r="Q31" i="26"/>
  <c r="Q25" i="26"/>
  <c r="Q13" i="26"/>
  <c r="S13" i="26"/>
  <c r="L19" i="1"/>
  <c r="L20" i="1" s="1"/>
  <c r="S21" i="26" s="1"/>
  <c r="S19" i="26"/>
  <c r="Q19" i="26"/>
  <c r="R107" i="26"/>
  <c r="M107" i="26"/>
  <c r="N107" i="26" s="1"/>
  <c r="R82" i="26"/>
  <c r="M82" i="26"/>
  <c r="N82" i="26" s="1"/>
  <c r="O82" i="26"/>
  <c r="R75" i="26"/>
  <c r="M75" i="26"/>
  <c r="N75" i="26" s="1"/>
  <c r="O75" i="26"/>
  <c r="O68" i="26"/>
  <c r="M68" i="26"/>
  <c r="N68" i="26" s="1"/>
  <c r="R68" i="26"/>
  <c r="R107" i="37"/>
  <c r="T107" i="37"/>
  <c r="E108" i="37" s="1"/>
  <c r="M107" i="37"/>
  <c r="N107" i="37" s="1"/>
  <c r="R107" i="38"/>
  <c r="T107" i="38"/>
  <c r="E108" i="38" s="1"/>
  <c r="M107" i="38"/>
  <c r="N107" i="38" s="1"/>
  <c r="R82" i="38"/>
  <c r="T82" i="38"/>
  <c r="E83" i="38" s="1"/>
  <c r="M82" i="38"/>
  <c r="N82" i="38" s="1"/>
  <c r="O82" i="38"/>
  <c r="R75" i="38"/>
  <c r="T75" i="38"/>
  <c r="E76" i="38" s="1"/>
  <c r="M75" i="38"/>
  <c r="N75" i="38" s="1"/>
  <c r="O75" i="38"/>
  <c r="O68" i="38"/>
  <c r="M68" i="38"/>
  <c r="N68" i="38" s="1"/>
  <c r="Q68" i="38"/>
  <c r="T68" i="38"/>
  <c r="E69" i="38" s="1"/>
  <c r="R68" i="38"/>
  <c r="S68" i="38"/>
  <c r="R107" i="39"/>
  <c r="T107" i="39"/>
  <c r="E108" i="39" s="1"/>
  <c r="M107" i="39"/>
  <c r="N107" i="39" s="1"/>
  <c r="R82" i="39"/>
  <c r="T82" i="39"/>
  <c r="E83" i="39" s="1"/>
  <c r="M82" i="39"/>
  <c r="N82" i="39" s="1"/>
  <c r="O82" i="39"/>
  <c r="R75" i="39"/>
  <c r="T75" i="39"/>
  <c r="E76" i="39" s="1"/>
  <c r="M75" i="39"/>
  <c r="N75" i="39" s="1"/>
  <c r="O75" i="39"/>
  <c r="O68" i="39"/>
  <c r="M68" i="39"/>
  <c r="N68" i="39" s="1"/>
  <c r="Q68" i="39"/>
  <c r="T68" i="39"/>
  <c r="E69" i="39" s="1"/>
  <c r="R68" i="39"/>
  <c r="S68" i="39"/>
  <c r="R107" i="40"/>
  <c r="T107" i="40"/>
  <c r="E108" i="40" s="1"/>
  <c r="M107" i="40"/>
  <c r="N107" i="40" s="1"/>
  <c r="R82" i="40"/>
  <c r="T82" i="40"/>
  <c r="E83" i="40" s="1"/>
  <c r="M82" i="40"/>
  <c r="N82" i="40" s="1"/>
  <c r="O82" i="40"/>
  <c r="R75" i="40"/>
  <c r="T75" i="40"/>
  <c r="E76" i="40" s="1"/>
  <c r="M75" i="40"/>
  <c r="N75" i="40" s="1"/>
  <c r="O75" i="40"/>
  <c r="O68" i="40"/>
  <c r="M68" i="40"/>
  <c r="N68" i="40" s="1"/>
  <c r="Q68" i="40"/>
  <c r="T68" i="40"/>
  <c r="E69" i="40" s="1"/>
  <c r="R68" i="40"/>
  <c r="S68" i="40"/>
  <c r="E107" i="1"/>
  <c r="R107" i="25"/>
  <c r="T107" i="25"/>
  <c r="E108" i="25" s="1"/>
  <c r="M107" i="25"/>
  <c r="N107" i="25" s="1"/>
  <c r="R19" i="25"/>
  <c r="M19" i="25"/>
  <c r="N19" i="25" s="1"/>
  <c r="Q19" i="25"/>
  <c r="O12" i="1"/>
  <c r="O13" i="25" s="1"/>
  <c r="M13" i="25"/>
  <c r="N13" i="25" s="1"/>
  <c r="R13" i="25"/>
  <c r="R19" i="26"/>
  <c r="O18" i="1"/>
  <c r="O19" i="25" s="1"/>
  <c r="M19" i="26"/>
  <c r="N19" i="26" s="1"/>
  <c r="O19" i="26"/>
  <c r="O13" i="26"/>
  <c r="M13" i="26"/>
  <c r="N13" i="26" s="1"/>
  <c r="R13" i="26"/>
  <c r="R19" i="37"/>
  <c r="S19" i="37"/>
  <c r="M19" i="37"/>
  <c r="N19" i="37" s="1"/>
  <c r="O19" i="37"/>
  <c r="Q19" i="37"/>
  <c r="O13" i="37"/>
  <c r="M13" i="37"/>
  <c r="N13" i="37" s="1"/>
  <c r="R13" i="37"/>
  <c r="R19" i="38"/>
  <c r="S19" i="38"/>
  <c r="M19" i="38"/>
  <c r="N19" i="38" s="1"/>
  <c r="O19" i="38"/>
  <c r="Q19" i="38"/>
  <c r="O13" i="38"/>
  <c r="M13" i="38"/>
  <c r="N13" i="38" s="1"/>
  <c r="R13" i="38"/>
  <c r="R21" i="39"/>
  <c r="R19" i="39"/>
  <c r="S19" i="39"/>
  <c r="M19" i="39"/>
  <c r="N19" i="39" s="1"/>
  <c r="O19" i="39"/>
  <c r="Q19" i="39"/>
  <c r="O13" i="39"/>
  <c r="M13" i="39"/>
  <c r="N13" i="39" s="1"/>
  <c r="R13" i="39"/>
  <c r="R20" i="40"/>
  <c r="R19" i="40"/>
  <c r="S19" i="40"/>
  <c r="M19" i="40"/>
  <c r="N19" i="40" s="1"/>
  <c r="O19" i="40"/>
  <c r="Q19" i="40"/>
  <c r="Q21" i="40"/>
  <c r="O13" i="40"/>
  <c r="M13" i="40"/>
  <c r="N13" i="40" s="1"/>
  <c r="R13" i="40"/>
  <c r="N18" i="1"/>
  <c r="I12" i="1"/>
  <c r="I15" i="1" s="1"/>
  <c r="N12" i="1"/>
  <c r="H12" i="1"/>
  <c r="G12" i="1"/>
  <c r="G15" i="1" s="1"/>
  <c r="F12" i="1"/>
  <c r="F15" i="1" s="1"/>
  <c r="A34" i="28"/>
  <c r="A31" i="28"/>
  <c r="A28" i="28"/>
  <c r="A25" i="28"/>
  <c r="A22" i="28"/>
  <c r="A19" i="28"/>
  <c r="A16" i="28"/>
  <c r="E271" i="31"/>
  <c r="E283" i="31"/>
  <c r="P119" i="31"/>
  <c r="E119" i="31" s="1"/>
  <c r="AA119" i="31" s="1"/>
  <c r="P126" i="31"/>
  <c r="E126" i="31" s="1"/>
  <c r="P133" i="31"/>
  <c r="E133" i="31" s="1"/>
  <c r="AA133" i="31" s="1"/>
  <c r="P140" i="31"/>
  <c r="E140" i="31" s="1"/>
  <c r="AA140" i="31" s="1"/>
  <c r="P147" i="31"/>
  <c r="E147" i="31" s="1"/>
  <c r="AA147" i="31" s="1"/>
  <c r="N14" i="31"/>
  <c r="E14" i="31"/>
  <c r="N20" i="31"/>
  <c r="R20" i="31"/>
  <c r="E20" i="31"/>
  <c r="N26" i="31"/>
  <c r="R26" i="31"/>
  <c r="E26" i="31" s="1"/>
  <c r="N32" i="31"/>
  <c r="R32" i="31"/>
  <c r="E32" i="31" s="1"/>
  <c r="P9" i="31"/>
  <c r="P10" i="31"/>
  <c r="R38" i="31"/>
  <c r="E38" i="31" s="1"/>
  <c r="N38" i="31"/>
  <c r="R44" i="31"/>
  <c r="E44" i="31" s="1"/>
  <c r="N44" i="31"/>
  <c r="R50" i="31"/>
  <c r="E50" i="31"/>
  <c r="N50" i="31"/>
  <c r="R56" i="31"/>
  <c r="E56" i="31" s="1"/>
  <c r="N56" i="31"/>
  <c r="N69" i="31"/>
  <c r="M69" i="31"/>
  <c r="R69" i="31"/>
  <c r="E69" i="31" s="1"/>
  <c r="N76" i="31"/>
  <c r="M76" i="31"/>
  <c r="R76" i="31"/>
  <c r="E76" i="31" s="1"/>
  <c r="N83" i="31"/>
  <c r="M83" i="31"/>
  <c r="R83" i="31"/>
  <c r="E83" i="31"/>
  <c r="N94" i="31"/>
  <c r="M94" i="31"/>
  <c r="R94" i="31"/>
  <c r="E94" i="31"/>
  <c r="N101" i="31"/>
  <c r="M101" i="31"/>
  <c r="R101" i="31"/>
  <c r="E101" i="31"/>
  <c r="N108" i="31"/>
  <c r="M108" i="31"/>
  <c r="R108" i="31"/>
  <c r="E108" i="31"/>
  <c r="M119" i="31"/>
  <c r="M126" i="31"/>
  <c r="M133" i="31"/>
  <c r="M140" i="31"/>
  <c r="E120" i="31"/>
  <c r="R154" i="31"/>
  <c r="E127" i="31"/>
  <c r="E134" i="31"/>
  <c r="E141" i="31"/>
  <c r="E148" i="31"/>
  <c r="M147" i="31"/>
  <c r="E159" i="31"/>
  <c r="E163" i="31"/>
  <c r="R173" i="31"/>
  <c r="E185" i="31"/>
  <c r="E192" i="31"/>
  <c r="E193" i="31"/>
  <c r="E194" i="31"/>
  <c r="E195" i="31"/>
  <c r="E196" i="31"/>
  <c r="E205" i="31"/>
  <c r="E206" i="31"/>
  <c r="E207" i="31"/>
  <c r="E208" i="31"/>
  <c r="E209" i="31"/>
  <c r="E217" i="31"/>
  <c r="E224" i="31"/>
  <c r="E225" i="31"/>
  <c r="E226" i="31"/>
  <c r="E227" i="31"/>
  <c r="E228" i="31"/>
  <c r="E237" i="31"/>
  <c r="E238" i="31"/>
  <c r="E239" i="31"/>
  <c r="E240" i="31"/>
  <c r="E241" i="31"/>
  <c r="E251" i="31"/>
  <c r="E256" i="31"/>
  <c r="E265" i="31"/>
  <c r="B287" i="31"/>
  <c r="C287" i="31"/>
  <c r="B288" i="31"/>
  <c r="C288" i="31"/>
  <c r="B289" i="31"/>
  <c r="C289" i="31"/>
  <c r="B290" i="31"/>
  <c r="C290" i="31"/>
  <c r="B291" i="31"/>
  <c r="C291" i="31"/>
  <c r="F271" i="31"/>
  <c r="F283" i="31"/>
  <c r="P120" i="31"/>
  <c r="F119" i="31" s="1"/>
  <c r="AB119" i="31" s="1"/>
  <c r="P127" i="31"/>
  <c r="F126" i="31" s="1"/>
  <c r="AB126" i="31" s="1"/>
  <c r="P134" i="31"/>
  <c r="F133" i="31" s="1"/>
  <c r="AB133" i="31" s="1"/>
  <c r="P141" i="31"/>
  <c r="F140" i="31"/>
  <c r="P148" i="31"/>
  <c r="F147" i="31" s="1"/>
  <c r="F14" i="31"/>
  <c r="R21" i="31"/>
  <c r="F20" i="31" s="1"/>
  <c r="R27" i="31"/>
  <c r="F26" i="31" s="1"/>
  <c r="R33" i="31"/>
  <c r="F32" i="31" s="1"/>
  <c r="R39" i="31"/>
  <c r="F38" i="31" s="1"/>
  <c r="R45" i="31"/>
  <c r="F44" i="31" s="1"/>
  <c r="R51" i="31"/>
  <c r="F50" i="31" s="1"/>
  <c r="R57" i="31"/>
  <c r="F56" i="31" s="1"/>
  <c r="R70" i="31"/>
  <c r="F69" i="31" s="1"/>
  <c r="R77" i="31"/>
  <c r="F76" i="31" s="1"/>
  <c r="R84" i="31"/>
  <c r="F83" i="31" s="1"/>
  <c r="R95" i="31"/>
  <c r="F94" i="31"/>
  <c r="R102" i="31"/>
  <c r="F101" i="31" s="1"/>
  <c r="R109" i="31"/>
  <c r="F108" i="31"/>
  <c r="F120" i="31"/>
  <c r="F127" i="31"/>
  <c r="F134" i="31"/>
  <c r="F141" i="31"/>
  <c r="F148" i="31"/>
  <c r="F159" i="31"/>
  <c r="F163" i="31"/>
  <c r="F170" i="31" s="1"/>
  <c r="F185" i="31"/>
  <c r="F192" i="31"/>
  <c r="F193" i="31"/>
  <c r="F194" i="31"/>
  <c r="F195" i="31"/>
  <c r="F196" i="31"/>
  <c r="F205" i="31"/>
  <c r="F206" i="31"/>
  <c r="F207" i="31"/>
  <c r="F208" i="31"/>
  <c r="F209" i="31"/>
  <c r="F217" i="31"/>
  <c r="F224" i="31"/>
  <c r="F225" i="31"/>
  <c r="F226" i="31"/>
  <c r="F227" i="31"/>
  <c r="F228" i="31"/>
  <c r="F237" i="31"/>
  <c r="F238" i="31"/>
  <c r="F239" i="31"/>
  <c r="F240" i="31"/>
  <c r="F241" i="31"/>
  <c r="F251" i="31"/>
  <c r="F256" i="31"/>
  <c r="F265" i="31"/>
  <c r="G271" i="31"/>
  <c r="G283" i="31"/>
  <c r="P121" i="31"/>
  <c r="G119" i="31"/>
  <c r="P128" i="31"/>
  <c r="G126" i="31" s="1"/>
  <c r="AC126" i="31" s="1"/>
  <c r="P135" i="31"/>
  <c r="G133" i="31" s="1"/>
  <c r="AC133" i="31" s="1"/>
  <c r="P142" i="31"/>
  <c r="G140" i="31" s="1"/>
  <c r="AC140" i="31" s="1"/>
  <c r="P149" i="31"/>
  <c r="G147" i="31" s="1"/>
  <c r="G14" i="31"/>
  <c r="R22" i="31"/>
  <c r="G20" i="31" s="1"/>
  <c r="R28" i="31"/>
  <c r="G26" i="31" s="1"/>
  <c r="R34" i="31"/>
  <c r="G32" i="31" s="1"/>
  <c r="R40" i="31"/>
  <c r="G38" i="31" s="1"/>
  <c r="R46" i="31"/>
  <c r="G44" i="31"/>
  <c r="R52" i="31"/>
  <c r="G50" i="31" s="1"/>
  <c r="R58" i="31"/>
  <c r="G56" i="31"/>
  <c r="R71" i="31"/>
  <c r="G69" i="31" s="1"/>
  <c r="G73" i="31" s="1"/>
  <c r="R78" i="31"/>
  <c r="G76" i="31" s="1"/>
  <c r="R85" i="31"/>
  <c r="G83" i="31" s="1"/>
  <c r="R96" i="31"/>
  <c r="G94" i="31" s="1"/>
  <c r="R103" i="31"/>
  <c r="G101" i="31" s="1"/>
  <c r="R110" i="31"/>
  <c r="G108" i="31" s="1"/>
  <c r="G120" i="31"/>
  <c r="G127" i="31"/>
  <c r="G134" i="31"/>
  <c r="G141" i="31"/>
  <c r="G148" i="31"/>
  <c r="G159" i="31"/>
  <c r="G170" i="31" s="1"/>
  <c r="G163" i="31"/>
  <c r="G185" i="31"/>
  <c r="G192" i="31"/>
  <c r="G193" i="31"/>
  <c r="G194" i="31"/>
  <c r="G195" i="31"/>
  <c r="G196" i="31"/>
  <c r="G205" i="31"/>
  <c r="G206" i="31"/>
  <c r="G207" i="31"/>
  <c r="G208" i="31"/>
  <c r="G209" i="31"/>
  <c r="G217" i="31"/>
  <c r="G224" i="31"/>
  <c r="G225" i="31"/>
  <c r="G226" i="31"/>
  <c r="G227" i="31"/>
  <c r="G228" i="31"/>
  <c r="G237" i="31"/>
  <c r="G238" i="31"/>
  <c r="G239" i="31"/>
  <c r="G240" i="31"/>
  <c r="G241" i="31"/>
  <c r="G251" i="31"/>
  <c r="G256" i="31"/>
  <c r="G265" i="31"/>
  <c r="H271" i="31"/>
  <c r="H283" i="31"/>
  <c r="P122" i="31"/>
  <c r="H119" i="31" s="1"/>
  <c r="AD119" i="31" s="1"/>
  <c r="P129" i="31"/>
  <c r="H126" i="31"/>
  <c r="P136" i="31"/>
  <c r="H133" i="31" s="1"/>
  <c r="AD133" i="31" s="1"/>
  <c r="P143" i="31"/>
  <c r="H140" i="31" s="1"/>
  <c r="P150" i="31"/>
  <c r="H147" i="31" s="1"/>
  <c r="AD147" i="31" s="1"/>
  <c r="H14" i="31"/>
  <c r="R23" i="31"/>
  <c r="H20" i="31" s="1"/>
  <c r="R29" i="31"/>
  <c r="H26" i="31" s="1"/>
  <c r="R35" i="31"/>
  <c r="H32" i="31" s="1"/>
  <c r="R41" i="31"/>
  <c r="H38" i="31" s="1"/>
  <c r="R47" i="31"/>
  <c r="H44" i="31" s="1"/>
  <c r="R53" i="31"/>
  <c r="H50" i="31" s="1"/>
  <c r="R59" i="31"/>
  <c r="H56" i="31" s="1"/>
  <c r="R72" i="31"/>
  <c r="H69" i="31" s="1"/>
  <c r="R79" i="31"/>
  <c r="H76" i="31" s="1"/>
  <c r="R86" i="31"/>
  <c r="H83" i="31" s="1"/>
  <c r="R97" i="31"/>
  <c r="H94" i="31" s="1"/>
  <c r="R104" i="31"/>
  <c r="H101" i="31"/>
  <c r="R111" i="31"/>
  <c r="H108" i="31" s="1"/>
  <c r="H120" i="31"/>
  <c r="H127" i="31"/>
  <c r="H134" i="31"/>
  <c r="H141" i="31"/>
  <c r="H148" i="31"/>
  <c r="H159" i="31"/>
  <c r="H163" i="31"/>
  <c r="H185" i="31"/>
  <c r="H192" i="31"/>
  <c r="J192" i="31" s="1"/>
  <c r="H193" i="31"/>
  <c r="H194" i="31"/>
  <c r="H195" i="31"/>
  <c r="H196" i="31"/>
  <c r="H205" i="31"/>
  <c r="H206" i="31"/>
  <c r="H207" i="31"/>
  <c r="H208" i="31"/>
  <c r="H209" i="31"/>
  <c r="H217" i="31"/>
  <c r="H224" i="31"/>
  <c r="H225" i="31"/>
  <c r="J225" i="31" s="1"/>
  <c r="H226" i="31"/>
  <c r="H227" i="31"/>
  <c r="H228" i="31"/>
  <c r="H237" i="31"/>
  <c r="H238" i="31"/>
  <c r="H239" i="31"/>
  <c r="H240" i="31"/>
  <c r="H241" i="31"/>
  <c r="H251" i="31"/>
  <c r="H256" i="31"/>
  <c r="H265" i="31"/>
  <c r="I271" i="31"/>
  <c r="I283" i="31"/>
  <c r="P123" i="31"/>
  <c r="I119" i="31" s="1"/>
  <c r="AE119" i="31" s="1"/>
  <c r="P130" i="31"/>
  <c r="I126" i="31" s="1"/>
  <c r="AE126" i="31" s="1"/>
  <c r="P137" i="31"/>
  <c r="I133" i="31" s="1"/>
  <c r="AE133" i="31" s="1"/>
  <c r="P144" i="31"/>
  <c r="I140" i="31" s="1"/>
  <c r="AE140" i="31" s="1"/>
  <c r="P151" i="31"/>
  <c r="I147" i="31" s="1"/>
  <c r="AE147" i="31" s="1"/>
  <c r="I14" i="31"/>
  <c r="R24" i="31"/>
  <c r="I20" i="31" s="1"/>
  <c r="R30" i="31"/>
  <c r="I26" i="31" s="1"/>
  <c r="R36" i="31"/>
  <c r="I32" i="31" s="1"/>
  <c r="R42" i="31"/>
  <c r="I38" i="31" s="1"/>
  <c r="R48" i="31"/>
  <c r="I44" i="31" s="1"/>
  <c r="R54" i="31"/>
  <c r="I50" i="31" s="1"/>
  <c r="R60" i="31"/>
  <c r="I56" i="31" s="1"/>
  <c r="R73" i="31"/>
  <c r="I69" i="31" s="1"/>
  <c r="R80" i="31"/>
  <c r="I76" i="31" s="1"/>
  <c r="R87" i="31"/>
  <c r="I83" i="31" s="1"/>
  <c r="R98" i="31"/>
  <c r="I94" i="31" s="1"/>
  <c r="R105" i="31"/>
  <c r="I101" i="31" s="1"/>
  <c r="R112" i="31"/>
  <c r="I108" i="31" s="1"/>
  <c r="I120" i="31"/>
  <c r="I127" i="31"/>
  <c r="I134" i="31"/>
  <c r="I141" i="31"/>
  <c r="I148" i="31"/>
  <c r="I159" i="31"/>
  <c r="I163" i="31"/>
  <c r="I185" i="31"/>
  <c r="I192" i="31"/>
  <c r="I193" i="31"/>
  <c r="I194" i="31"/>
  <c r="I195" i="31"/>
  <c r="I196" i="31"/>
  <c r="I205" i="31"/>
  <c r="I206" i="31"/>
  <c r="I207" i="31"/>
  <c r="I208" i="31"/>
  <c r="I209" i="31"/>
  <c r="I217" i="31"/>
  <c r="I224" i="31"/>
  <c r="I225" i="31"/>
  <c r="I226" i="31"/>
  <c r="I227" i="31"/>
  <c r="I228" i="31"/>
  <c r="I237" i="31"/>
  <c r="I238" i="31"/>
  <c r="I239" i="31"/>
  <c r="J239" i="31" s="1"/>
  <c r="I240" i="31"/>
  <c r="J240" i="31" s="1"/>
  <c r="I241" i="31"/>
  <c r="I251" i="31"/>
  <c r="I256" i="31"/>
  <c r="I265" i="31"/>
  <c r="A291" i="31"/>
  <c r="A290" i="31"/>
  <c r="A289" i="31"/>
  <c r="A288" i="31"/>
  <c r="A287" i="31"/>
  <c r="J274" i="31"/>
  <c r="J275" i="31"/>
  <c r="J276" i="31"/>
  <c r="J277" i="31"/>
  <c r="J278" i="31"/>
  <c r="J279" i="31"/>
  <c r="J280" i="31"/>
  <c r="J281" i="31"/>
  <c r="J268" i="31"/>
  <c r="J269" i="31"/>
  <c r="J270" i="31"/>
  <c r="J259" i="31"/>
  <c r="J260" i="31"/>
  <c r="J261" i="31"/>
  <c r="J262" i="31"/>
  <c r="J263" i="31"/>
  <c r="J264" i="31"/>
  <c r="J254" i="31"/>
  <c r="J255" i="31"/>
  <c r="J247" i="31"/>
  <c r="J248" i="31"/>
  <c r="J249" i="31"/>
  <c r="J250" i="31"/>
  <c r="J242" i="31"/>
  <c r="J229" i="31"/>
  <c r="J215" i="31"/>
  <c r="J217" i="31" s="1"/>
  <c r="J216" i="31"/>
  <c r="J210" i="31"/>
  <c r="J197" i="31"/>
  <c r="J183" i="31"/>
  <c r="J185" i="31" s="1"/>
  <c r="J184" i="31"/>
  <c r="M174" i="31"/>
  <c r="J167" i="31"/>
  <c r="I166" i="31"/>
  <c r="H166" i="31"/>
  <c r="G166" i="31"/>
  <c r="F166" i="31"/>
  <c r="E166" i="31"/>
  <c r="I162" i="31"/>
  <c r="H162" i="31"/>
  <c r="G162" i="31"/>
  <c r="F162" i="31"/>
  <c r="E162" i="31"/>
  <c r="I158" i="31"/>
  <c r="H158" i="31"/>
  <c r="G158" i="31"/>
  <c r="F158" i="31"/>
  <c r="E158" i="31"/>
  <c r="I157" i="31"/>
  <c r="H157" i="31"/>
  <c r="G157" i="31"/>
  <c r="F157" i="31"/>
  <c r="E157" i="31"/>
  <c r="S154" i="31"/>
  <c r="Z147" i="31"/>
  <c r="Z140" i="31"/>
  <c r="Z133" i="31"/>
  <c r="Z126" i="31"/>
  <c r="Z119" i="31"/>
  <c r="AE118" i="31"/>
  <c r="AD118" i="31"/>
  <c r="AC118" i="31"/>
  <c r="AB118" i="31"/>
  <c r="AA118" i="31"/>
  <c r="I118" i="31"/>
  <c r="H118" i="31"/>
  <c r="G118" i="31"/>
  <c r="F118" i="31"/>
  <c r="E118" i="31"/>
  <c r="I109" i="31"/>
  <c r="H109" i="31"/>
  <c r="G109" i="31"/>
  <c r="F109" i="31"/>
  <c r="E109" i="31"/>
  <c r="I102" i="31"/>
  <c r="H102" i="31"/>
  <c r="G102" i="31"/>
  <c r="F102" i="31"/>
  <c r="E102" i="31"/>
  <c r="I95" i="31"/>
  <c r="H95" i="31"/>
  <c r="G95" i="31"/>
  <c r="F95" i="31"/>
  <c r="E95" i="31"/>
  <c r="I93" i="31"/>
  <c r="H93" i="31"/>
  <c r="G93" i="31"/>
  <c r="F93" i="31"/>
  <c r="E93" i="31"/>
  <c r="I84" i="31"/>
  <c r="H84" i="31"/>
  <c r="G84" i="31"/>
  <c r="F84" i="31"/>
  <c r="E84" i="31"/>
  <c r="I77" i="31"/>
  <c r="H77" i="31"/>
  <c r="G77" i="31"/>
  <c r="F77" i="31"/>
  <c r="E77" i="31"/>
  <c r="I70" i="31"/>
  <c r="H70" i="31"/>
  <c r="G70" i="31"/>
  <c r="F70" i="31"/>
  <c r="E70" i="31"/>
  <c r="I68" i="31"/>
  <c r="H68" i="31"/>
  <c r="G68" i="31"/>
  <c r="F68" i="31"/>
  <c r="E68" i="31"/>
  <c r="M56" i="31"/>
  <c r="H57" i="31" s="1"/>
  <c r="M50" i="31"/>
  <c r="M44" i="31"/>
  <c r="M38" i="31"/>
  <c r="M32" i="31"/>
  <c r="M26" i="31"/>
  <c r="M20" i="31"/>
  <c r="M14" i="31"/>
  <c r="G15" i="31" s="1"/>
  <c r="B5" i="31"/>
  <c r="B3" i="31"/>
  <c r="E271" i="32"/>
  <c r="E283" i="32"/>
  <c r="P119" i="32"/>
  <c r="E119" i="32" s="1"/>
  <c r="AA119" i="32" s="1"/>
  <c r="P126" i="32"/>
  <c r="E126" i="32" s="1"/>
  <c r="P133" i="32"/>
  <c r="E133" i="32" s="1"/>
  <c r="AA133" i="32" s="1"/>
  <c r="P140" i="32"/>
  <c r="E140" i="32" s="1"/>
  <c r="P147" i="32"/>
  <c r="E147" i="32" s="1"/>
  <c r="N14" i="32"/>
  <c r="E14" i="32"/>
  <c r="N20" i="32"/>
  <c r="R20" i="32"/>
  <c r="E20" i="32" s="1"/>
  <c r="N26" i="32"/>
  <c r="R26" i="32"/>
  <c r="E26" i="32" s="1"/>
  <c r="N32" i="32"/>
  <c r="R32" i="32"/>
  <c r="E32" i="32" s="1"/>
  <c r="P9" i="32"/>
  <c r="P10" i="32"/>
  <c r="R38" i="32"/>
  <c r="E38" i="32" s="1"/>
  <c r="N38" i="32"/>
  <c r="R44" i="32"/>
  <c r="E44" i="32" s="1"/>
  <c r="N44" i="32"/>
  <c r="R50" i="32"/>
  <c r="E50" i="32"/>
  <c r="N50" i="32"/>
  <c r="R56" i="32"/>
  <c r="E56" i="32" s="1"/>
  <c r="N56" i="32"/>
  <c r="N69" i="32"/>
  <c r="M69" i="32"/>
  <c r="R69" i="32"/>
  <c r="E69" i="32" s="1"/>
  <c r="N76" i="32"/>
  <c r="M76" i="32"/>
  <c r="R76" i="32"/>
  <c r="E76" i="32" s="1"/>
  <c r="N83" i="32"/>
  <c r="M83" i="32"/>
  <c r="R83" i="32"/>
  <c r="E83" i="32"/>
  <c r="N94" i="32"/>
  <c r="M94" i="32"/>
  <c r="R94" i="32"/>
  <c r="E94" i="32" s="1"/>
  <c r="N101" i="32"/>
  <c r="M101" i="32"/>
  <c r="R101" i="32"/>
  <c r="E101" i="32" s="1"/>
  <c r="N108" i="32"/>
  <c r="M108" i="32"/>
  <c r="R108" i="32"/>
  <c r="E108" i="32" s="1"/>
  <c r="M119" i="32"/>
  <c r="I121" i="32" s="1"/>
  <c r="M126" i="32"/>
  <c r="M133" i="32"/>
  <c r="M140" i="32"/>
  <c r="E120" i="32"/>
  <c r="R154" i="32"/>
  <c r="E127" i="32"/>
  <c r="E134" i="32"/>
  <c r="E141" i="32"/>
  <c r="E148" i="32"/>
  <c r="M147" i="32"/>
  <c r="E159" i="32"/>
  <c r="E163" i="32"/>
  <c r="R173" i="32"/>
  <c r="E185" i="32"/>
  <c r="E192" i="32"/>
  <c r="E193" i="32"/>
  <c r="E194" i="32"/>
  <c r="E195" i="32"/>
  <c r="E196" i="32"/>
  <c r="E205" i="32"/>
  <c r="E206" i="32"/>
  <c r="E207" i="32"/>
  <c r="E208" i="32"/>
  <c r="E209" i="32"/>
  <c r="E217" i="32"/>
  <c r="E224" i="32"/>
  <c r="E225" i="32"/>
  <c r="E226" i="32"/>
  <c r="E227" i="32"/>
  <c r="E228" i="32"/>
  <c r="E237" i="32"/>
  <c r="E238" i="32"/>
  <c r="E239" i="32"/>
  <c r="E240" i="32"/>
  <c r="E241" i="32"/>
  <c r="E251" i="32"/>
  <c r="E256" i="32"/>
  <c r="E265" i="32"/>
  <c r="B287" i="32"/>
  <c r="C287" i="32"/>
  <c r="B288" i="32"/>
  <c r="C288" i="32"/>
  <c r="B289" i="32"/>
  <c r="C289" i="32"/>
  <c r="B290" i="32"/>
  <c r="C290" i="32"/>
  <c r="B291" i="32"/>
  <c r="C291" i="32"/>
  <c r="F271" i="32"/>
  <c r="F283" i="32"/>
  <c r="P120" i="32"/>
  <c r="F119" i="32" s="1"/>
  <c r="AB119" i="32" s="1"/>
  <c r="P127" i="32"/>
  <c r="F126" i="32" s="1"/>
  <c r="P134" i="32"/>
  <c r="F133" i="32" s="1"/>
  <c r="AB133" i="32" s="1"/>
  <c r="P141" i="32"/>
  <c r="F140" i="32" s="1"/>
  <c r="P148" i="32"/>
  <c r="F147" i="32" s="1"/>
  <c r="F14" i="32"/>
  <c r="R21" i="32"/>
  <c r="F20" i="32" s="1"/>
  <c r="R27" i="32"/>
  <c r="F26" i="32" s="1"/>
  <c r="R33" i="32"/>
  <c r="F32" i="32" s="1"/>
  <c r="R39" i="32"/>
  <c r="F38" i="32" s="1"/>
  <c r="R45" i="32"/>
  <c r="F44" i="32" s="1"/>
  <c r="R51" i="32"/>
  <c r="F50" i="32" s="1"/>
  <c r="R57" i="32"/>
  <c r="F56" i="32" s="1"/>
  <c r="R70" i="32"/>
  <c r="F69" i="32" s="1"/>
  <c r="R77" i="32"/>
  <c r="F76" i="32" s="1"/>
  <c r="R84" i="32"/>
  <c r="F83" i="32" s="1"/>
  <c r="R95" i="32"/>
  <c r="F94" i="32" s="1"/>
  <c r="R102" i="32"/>
  <c r="F101" i="32" s="1"/>
  <c r="R109" i="32"/>
  <c r="F108" i="32" s="1"/>
  <c r="F120" i="32"/>
  <c r="F127" i="32"/>
  <c r="F134" i="32"/>
  <c r="F141" i="32"/>
  <c r="F148" i="32"/>
  <c r="F159" i="32"/>
  <c r="F163" i="32"/>
  <c r="F185" i="32"/>
  <c r="F192" i="32"/>
  <c r="F193" i="32"/>
  <c r="F194" i="32"/>
  <c r="F195" i="32"/>
  <c r="F196" i="32"/>
  <c r="F205" i="32"/>
  <c r="F206" i="32"/>
  <c r="F207" i="32"/>
  <c r="F208" i="32"/>
  <c r="F209" i="32"/>
  <c r="F217" i="32"/>
  <c r="F224" i="32"/>
  <c r="F225" i="32"/>
  <c r="F226" i="32"/>
  <c r="F227" i="32"/>
  <c r="F228" i="32"/>
  <c r="F237" i="32"/>
  <c r="F238" i="32"/>
  <c r="F239" i="32"/>
  <c r="F240" i="32"/>
  <c r="F241" i="32"/>
  <c r="F251" i="32"/>
  <c r="F256" i="32"/>
  <c r="F265" i="32"/>
  <c r="G271" i="32"/>
  <c r="G283" i="32"/>
  <c r="P121" i="32"/>
  <c r="G119" i="32" s="1"/>
  <c r="AC119" i="32" s="1"/>
  <c r="P128" i="32"/>
  <c r="G126" i="32" s="1"/>
  <c r="AC126" i="32" s="1"/>
  <c r="P135" i="32"/>
  <c r="G133" i="32" s="1"/>
  <c r="AC133" i="32" s="1"/>
  <c r="P142" i="32"/>
  <c r="G140" i="32" s="1"/>
  <c r="P149" i="32"/>
  <c r="G147" i="32" s="1"/>
  <c r="AC147" i="32" s="1"/>
  <c r="G14" i="32"/>
  <c r="R22" i="32"/>
  <c r="G20" i="32" s="1"/>
  <c r="R28" i="32"/>
  <c r="G26" i="32" s="1"/>
  <c r="R34" i="32"/>
  <c r="G32" i="32" s="1"/>
  <c r="R40" i="32"/>
  <c r="G38" i="32" s="1"/>
  <c r="R46" i="32"/>
  <c r="G44" i="32"/>
  <c r="R52" i="32"/>
  <c r="G50" i="32" s="1"/>
  <c r="R58" i="32"/>
  <c r="G56" i="32" s="1"/>
  <c r="R71" i="32"/>
  <c r="G69" i="32"/>
  <c r="R78" i="32"/>
  <c r="G76" i="32" s="1"/>
  <c r="R85" i="32"/>
  <c r="G83" i="32" s="1"/>
  <c r="R96" i="32"/>
  <c r="G94" i="32"/>
  <c r="R103" i="32"/>
  <c r="G101" i="32" s="1"/>
  <c r="R110" i="32"/>
  <c r="G108" i="32" s="1"/>
  <c r="G120" i="32"/>
  <c r="G127" i="32"/>
  <c r="G134" i="32"/>
  <c r="G141" i="32"/>
  <c r="G148" i="32"/>
  <c r="G159" i="32"/>
  <c r="G163" i="32"/>
  <c r="G185" i="32"/>
  <c r="G192" i="32"/>
  <c r="G193" i="32"/>
  <c r="G194" i="32"/>
  <c r="G195" i="32"/>
  <c r="G196" i="32"/>
  <c r="G205" i="32"/>
  <c r="G206" i="32"/>
  <c r="G207" i="32"/>
  <c r="G208" i="32"/>
  <c r="G209" i="32"/>
  <c r="G217" i="32"/>
  <c r="G224" i="32"/>
  <c r="G225" i="32"/>
  <c r="G226" i="32"/>
  <c r="G227" i="32"/>
  <c r="G228" i="32"/>
  <c r="G237" i="32"/>
  <c r="G238" i="32"/>
  <c r="G239" i="32"/>
  <c r="G240" i="32"/>
  <c r="G241" i="32"/>
  <c r="G251" i="32"/>
  <c r="G256" i="32"/>
  <c r="G265" i="32"/>
  <c r="H271" i="32"/>
  <c r="H283" i="32"/>
  <c r="P122" i="32"/>
  <c r="H119" i="32" s="1"/>
  <c r="AD119" i="32" s="1"/>
  <c r="P129" i="32"/>
  <c r="H126" i="32" s="1"/>
  <c r="AD126" i="32" s="1"/>
  <c r="P136" i="32"/>
  <c r="H133" i="32" s="1"/>
  <c r="P143" i="32"/>
  <c r="H140" i="32" s="1"/>
  <c r="AD140" i="32" s="1"/>
  <c r="P150" i="32"/>
  <c r="H147" i="32" s="1"/>
  <c r="H14" i="32"/>
  <c r="R23" i="32"/>
  <c r="H20" i="32" s="1"/>
  <c r="R29" i="32"/>
  <c r="H26" i="32" s="1"/>
  <c r="R35" i="32"/>
  <c r="H32" i="32" s="1"/>
  <c r="R41" i="32"/>
  <c r="H38" i="32" s="1"/>
  <c r="R47" i="32"/>
  <c r="H44" i="32" s="1"/>
  <c r="R53" i="32"/>
  <c r="H50" i="32" s="1"/>
  <c r="R59" i="32"/>
  <c r="H56" i="32" s="1"/>
  <c r="R72" i="32"/>
  <c r="H69" i="32" s="1"/>
  <c r="R79" i="32"/>
  <c r="H76" i="32" s="1"/>
  <c r="R86" i="32"/>
  <c r="H83" i="32" s="1"/>
  <c r="R97" i="32"/>
  <c r="H94" i="32" s="1"/>
  <c r="R104" i="32"/>
  <c r="H101" i="32" s="1"/>
  <c r="R111" i="32"/>
  <c r="H108" i="32" s="1"/>
  <c r="H120" i="32"/>
  <c r="H127" i="32"/>
  <c r="H134" i="32"/>
  <c r="H141" i="32"/>
  <c r="H148" i="32"/>
  <c r="H159" i="32"/>
  <c r="H163" i="32"/>
  <c r="H185" i="32"/>
  <c r="H192" i="32"/>
  <c r="H193" i="32"/>
  <c r="H194" i="32"/>
  <c r="H195" i="32"/>
  <c r="H196" i="32"/>
  <c r="H205" i="32"/>
  <c r="H206" i="32"/>
  <c r="H207" i="32"/>
  <c r="H208" i="32"/>
  <c r="H209" i="32"/>
  <c r="H217" i="32"/>
  <c r="H224" i="32"/>
  <c r="H225" i="32"/>
  <c r="H226" i="32"/>
  <c r="H227" i="32"/>
  <c r="H228" i="32"/>
  <c r="H237" i="32"/>
  <c r="H238" i="32"/>
  <c r="H239" i="32"/>
  <c r="H240" i="32"/>
  <c r="H241" i="32"/>
  <c r="H251" i="32"/>
  <c r="H256" i="32"/>
  <c r="H265" i="32"/>
  <c r="I271" i="32"/>
  <c r="I283" i="32"/>
  <c r="P123" i="32"/>
  <c r="I119" i="32" s="1"/>
  <c r="P130" i="32"/>
  <c r="I126" i="32" s="1"/>
  <c r="P137" i="32"/>
  <c r="I133" i="32" s="1"/>
  <c r="AE133" i="32" s="1"/>
  <c r="P144" i="32"/>
  <c r="I140" i="32" s="1"/>
  <c r="P151" i="32"/>
  <c r="I147" i="32" s="1"/>
  <c r="AE147" i="32" s="1"/>
  <c r="I14" i="32"/>
  <c r="R24" i="32"/>
  <c r="I20" i="32" s="1"/>
  <c r="R30" i="32"/>
  <c r="I26" i="32" s="1"/>
  <c r="R36" i="32"/>
  <c r="I32" i="32" s="1"/>
  <c r="R42" i="32"/>
  <c r="I38" i="32" s="1"/>
  <c r="R48" i="32"/>
  <c r="I44" i="32" s="1"/>
  <c r="R54" i="32"/>
  <c r="I50" i="32" s="1"/>
  <c r="R60" i="32"/>
  <c r="I56" i="32" s="1"/>
  <c r="R73" i="32"/>
  <c r="I69" i="32" s="1"/>
  <c r="R80" i="32"/>
  <c r="I76" i="32" s="1"/>
  <c r="R87" i="32"/>
  <c r="I83" i="32" s="1"/>
  <c r="R98" i="32"/>
  <c r="I94" i="32" s="1"/>
  <c r="R105" i="32"/>
  <c r="I101" i="32" s="1"/>
  <c r="R112" i="32"/>
  <c r="I108" i="32" s="1"/>
  <c r="I120" i="32"/>
  <c r="I127" i="32"/>
  <c r="I134" i="32"/>
  <c r="I141" i="32"/>
  <c r="I148" i="32"/>
  <c r="I159" i="32"/>
  <c r="I163" i="32"/>
  <c r="I185" i="32"/>
  <c r="I192" i="32"/>
  <c r="I193" i="32"/>
  <c r="I194" i="32"/>
  <c r="I195" i="32"/>
  <c r="I196" i="32"/>
  <c r="I205" i="32"/>
  <c r="I206" i="32"/>
  <c r="I207" i="32"/>
  <c r="I208" i="32"/>
  <c r="I209" i="32"/>
  <c r="I217" i="32"/>
  <c r="I224" i="32"/>
  <c r="I225" i="32"/>
  <c r="I226" i="32"/>
  <c r="I227" i="32"/>
  <c r="I228" i="32"/>
  <c r="I237" i="32"/>
  <c r="I238" i="32"/>
  <c r="I239" i="32"/>
  <c r="I240" i="32"/>
  <c r="I241" i="32"/>
  <c r="I251" i="32"/>
  <c r="I256" i="32"/>
  <c r="I265" i="32"/>
  <c r="A291" i="32"/>
  <c r="A290" i="32"/>
  <c r="A289" i="32"/>
  <c r="A288" i="32"/>
  <c r="A287" i="32"/>
  <c r="J274" i="32"/>
  <c r="J275" i="32"/>
  <c r="J276" i="32"/>
  <c r="J277" i="32"/>
  <c r="J278" i="32"/>
  <c r="J279" i="32"/>
  <c r="J280" i="32"/>
  <c r="J281" i="32"/>
  <c r="J268" i="32"/>
  <c r="J269" i="32"/>
  <c r="J270" i="32"/>
  <c r="J259" i="32"/>
  <c r="J260" i="32"/>
  <c r="J261" i="32"/>
  <c r="J262" i="32"/>
  <c r="J263" i="32"/>
  <c r="J264" i="32"/>
  <c r="J254" i="32"/>
  <c r="J255" i="32"/>
  <c r="J247" i="32"/>
  <c r="J248" i="32"/>
  <c r="J249" i="32"/>
  <c r="J250" i="32"/>
  <c r="J242" i="32"/>
  <c r="J229" i="32"/>
  <c r="J215" i="32"/>
  <c r="J216" i="32"/>
  <c r="J217" i="32" s="1"/>
  <c r="J210" i="32"/>
  <c r="J197" i="32"/>
  <c r="J183" i="32"/>
  <c r="J184" i="32"/>
  <c r="M174" i="32"/>
  <c r="J167" i="32"/>
  <c r="I166" i="32"/>
  <c r="H166" i="32"/>
  <c r="G166" i="32"/>
  <c r="F166" i="32"/>
  <c r="E166" i="32"/>
  <c r="I162" i="32"/>
  <c r="H162" i="32"/>
  <c r="G162" i="32"/>
  <c r="F162" i="32"/>
  <c r="E162" i="32"/>
  <c r="I158" i="32"/>
  <c r="H158" i="32"/>
  <c r="G158" i="32"/>
  <c r="F158" i="32"/>
  <c r="E158" i="32"/>
  <c r="I157" i="32"/>
  <c r="H157" i="32"/>
  <c r="G157" i="32"/>
  <c r="F157" i="32"/>
  <c r="E157" i="32"/>
  <c r="S154" i="32"/>
  <c r="Z147" i="32"/>
  <c r="Z140" i="32"/>
  <c r="Z133" i="32"/>
  <c r="Z126" i="32"/>
  <c r="Z119" i="32"/>
  <c r="AE118" i="32"/>
  <c r="AD118" i="32"/>
  <c r="AC118" i="32"/>
  <c r="AB118" i="32"/>
  <c r="AA118" i="32"/>
  <c r="I118" i="32"/>
  <c r="H118" i="32"/>
  <c r="G118" i="32"/>
  <c r="F118" i="32"/>
  <c r="E118" i="32"/>
  <c r="I109" i="32"/>
  <c r="H109" i="32"/>
  <c r="G109" i="32"/>
  <c r="F109" i="32"/>
  <c r="E109" i="32"/>
  <c r="I102" i="32"/>
  <c r="H102" i="32"/>
  <c r="G102" i="32"/>
  <c r="F102" i="32"/>
  <c r="E102" i="32"/>
  <c r="I95" i="32"/>
  <c r="H95" i="32"/>
  <c r="G95" i="32"/>
  <c r="F95" i="32"/>
  <c r="E95" i="32"/>
  <c r="I93" i="32"/>
  <c r="H93" i="32"/>
  <c r="G93" i="32"/>
  <c r="F93" i="32"/>
  <c r="E93" i="32"/>
  <c r="I84" i="32"/>
  <c r="H84" i="32"/>
  <c r="G84" i="32"/>
  <c r="F84" i="32"/>
  <c r="E84" i="32"/>
  <c r="I77" i="32"/>
  <c r="H77" i="32"/>
  <c r="G77" i="32"/>
  <c r="F77" i="32"/>
  <c r="E77" i="32"/>
  <c r="I70" i="32"/>
  <c r="H70" i="32"/>
  <c r="G70" i="32"/>
  <c r="F70" i="32"/>
  <c r="E70" i="32"/>
  <c r="I68" i="32"/>
  <c r="H68" i="32"/>
  <c r="G68" i="32"/>
  <c r="F68" i="32"/>
  <c r="E68" i="32"/>
  <c r="M56" i="32"/>
  <c r="M50" i="32"/>
  <c r="M44" i="32"/>
  <c r="M38" i="32"/>
  <c r="M32" i="32"/>
  <c r="I33" i="32" s="1"/>
  <c r="M26" i="32"/>
  <c r="M20" i="32"/>
  <c r="M14" i="32"/>
  <c r="B5" i="32"/>
  <c r="B3" i="32"/>
  <c r="E271" i="33"/>
  <c r="E283" i="33"/>
  <c r="P119" i="33"/>
  <c r="E119" i="33" s="1"/>
  <c r="P126" i="33"/>
  <c r="E126" i="33"/>
  <c r="P133" i="33"/>
  <c r="E133" i="33" s="1"/>
  <c r="AA133" i="33" s="1"/>
  <c r="E289" i="33"/>
  <c r="P140" i="33"/>
  <c r="E140" i="33"/>
  <c r="P147" i="33"/>
  <c r="E147" i="33" s="1"/>
  <c r="N14" i="33"/>
  <c r="E14" i="33"/>
  <c r="N20" i="33"/>
  <c r="R20" i="33"/>
  <c r="E20" i="33" s="1"/>
  <c r="N26" i="33"/>
  <c r="R26" i="33"/>
  <c r="E26" i="33"/>
  <c r="N32" i="33"/>
  <c r="R32" i="33"/>
  <c r="E32" i="33" s="1"/>
  <c r="P9" i="33"/>
  <c r="P10" i="33"/>
  <c r="R38" i="33"/>
  <c r="E38" i="33" s="1"/>
  <c r="N38" i="33"/>
  <c r="R44" i="33"/>
  <c r="E44" i="33"/>
  <c r="N44" i="33"/>
  <c r="R50" i="33"/>
  <c r="E50" i="33" s="1"/>
  <c r="N50" i="33"/>
  <c r="R56" i="33"/>
  <c r="E56" i="33"/>
  <c r="N56" i="33"/>
  <c r="N69" i="33"/>
  <c r="M69" i="33"/>
  <c r="R69" i="33"/>
  <c r="E69" i="33" s="1"/>
  <c r="N76" i="33"/>
  <c r="M76" i="33"/>
  <c r="R76" i="33"/>
  <c r="E76" i="33" s="1"/>
  <c r="N83" i="33"/>
  <c r="M83" i="33"/>
  <c r="R83" i="33"/>
  <c r="E83" i="33" s="1"/>
  <c r="N94" i="33"/>
  <c r="M94" i="33"/>
  <c r="R94" i="33"/>
  <c r="E94" i="33" s="1"/>
  <c r="N101" i="33"/>
  <c r="M101" i="33"/>
  <c r="R101" i="33"/>
  <c r="E101" i="33" s="1"/>
  <c r="N108" i="33"/>
  <c r="M108" i="33"/>
  <c r="R108" i="33"/>
  <c r="E108" i="33" s="1"/>
  <c r="M119" i="33"/>
  <c r="M126" i="33"/>
  <c r="M133" i="33"/>
  <c r="M140" i="33"/>
  <c r="G142" i="33" s="1"/>
  <c r="E120" i="33"/>
  <c r="R154" i="33"/>
  <c r="E127" i="33"/>
  <c r="E134" i="33"/>
  <c r="E141" i="33"/>
  <c r="E148" i="33"/>
  <c r="M147" i="33"/>
  <c r="E159" i="33"/>
  <c r="E163" i="33"/>
  <c r="R173" i="33"/>
  <c r="E185" i="33"/>
  <c r="E192" i="33"/>
  <c r="E193" i="33"/>
  <c r="E194" i="33"/>
  <c r="J194" i="33" s="1"/>
  <c r="E195" i="33"/>
  <c r="E196" i="33"/>
  <c r="J196" i="33" s="1"/>
  <c r="E205" i="33"/>
  <c r="E206" i="33"/>
  <c r="E207" i="33"/>
  <c r="E208" i="33"/>
  <c r="E209" i="33"/>
  <c r="E217" i="33"/>
  <c r="E224" i="33"/>
  <c r="E225" i="33"/>
  <c r="E226" i="33"/>
  <c r="E227" i="33"/>
  <c r="J227" i="33" s="1"/>
  <c r="E228" i="33"/>
  <c r="E237" i="33"/>
  <c r="E238" i="33"/>
  <c r="E239" i="33"/>
  <c r="E240" i="33"/>
  <c r="E241" i="33"/>
  <c r="E251" i="33"/>
  <c r="E256" i="33"/>
  <c r="E265" i="33"/>
  <c r="B287" i="33"/>
  <c r="C287" i="33"/>
  <c r="B288" i="33"/>
  <c r="C288" i="33"/>
  <c r="B289" i="33"/>
  <c r="C289" i="33"/>
  <c r="B290" i="33"/>
  <c r="C290" i="33"/>
  <c r="B291" i="33"/>
  <c r="C291" i="33"/>
  <c r="F271" i="33"/>
  <c r="F283" i="33"/>
  <c r="P120" i="33"/>
  <c r="F119" i="33" s="1"/>
  <c r="P127" i="33"/>
  <c r="F126" i="33"/>
  <c r="P134" i="33"/>
  <c r="F133" i="33" s="1"/>
  <c r="AB133" i="33" s="1"/>
  <c r="P141" i="33"/>
  <c r="F140" i="33" s="1"/>
  <c r="P148" i="33"/>
  <c r="F147" i="33" s="1"/>
  <c r="F14" i="33"/>
  <c r="R21" i="33"/>
  <c r="F20" i="33" s="1"/>
  <c r="R27" i="33"/>
  <c r="F26" i="33" s="1"/>
  <c r="R33" i="33"/>
  <c r="F32" i="33" s="1"/>
  <c r="R39" i="33"/>
  <c r="F38" i="33" s="1"/>
  <c r="R45" i="33"/>
  <c r="F44" i="33" s="1"/>
  <c r="R51" i="33"/>
  <c r="F50" i="33" s="1"/>
  <c r="R57" i="33"/>
  <c r="F56" i="33" s="1"/>
  <c r="R70" i="33"/>
  <c r="F69" i="33" s="1"/>
  <c r="R77" i="33"/>
  <c r="F76" i="33" s="1"/>
  <c r="R84" i="33"/>
  <c r="F83" i="33" s="1"/>
  <c r="R95" i="33"/>
  <c r="F94" i="33" s="1"/>
  <c r="R102" i="33"/>
  <c r="F101" i="33" s="1"/>
  <c r="R109" i="33"/>
  <c r="F108" i="33" s="1"/>
  <c r="F120" i="33"/>
  <c r="F127" i="33"/>
  <c r="F134" i="33"/>
  <c r="F141" i="33"/>
  <c r="F148" i="33"/>
  <c r="F159" i="33"/>
  <c r="F163" i="33"/>
  <c r="F170" i="33" s="1"/>
  <c r="F185" i="33"/>
  <c r="F192" i="33"/>
  <c r="F193" i="33"/>
  <c r="F194" i="33"/>
  <c r="F195" i="33"/>
  <c r="F196" i="33"/>
  <c r="F205" i="33"/>
  <c r="F206" i="33"/>
  <c r="F207" i="33"/>
  <c r="J207" i="33" s="1"/>
  <c r="F208" i="33"/>
  <c r="F209" i="33"/>
  <c r="F217" i="33"/>
  <c r="F224" i="33"/>
  <c r="F225" i="33"/>
  <c r="F226" i="33"/>
  <c r="F227" i="33"/>
  <c r="F228" i="33"/>
  <c r="F237" i="33"/>
  <c r="F238" i="33"/>
  <c r="F239" i="33"/>
  <c r="F240" i="33"/>
  <c r="F241" i="33"/>
  <c r="J241" i="33" s="1"/>
  <c r="F251" i="33"/>
  <c r="F256" i="33"/>
  <c r="F265" i="33"/>
  <c r="G271" i="33"/>
  <c r="G283" i="33"/>
  <c r="P121" i="33"/>
  <c r="G119" i="33" s="1"/>
  <c r="AC119" i="33" s="1"/>
  <c r="P128" i="33"/>
  <c r="G126" i="33" s="1"/>
  <c r="AC126" i="33" s="1"/>
  <c r="G288" i="33" s="1"/>
  <c r="P135" i="33"/>
  <c r="G133" i="33" s="1"/>
  <c r="P142" i="33"/>
  <c r="G140" i="33" s="1"/>
  <c r="AC140" i="33" s="1"/>
  <c r="G290" i="33"/>
  <c r="P149" i="33"/>
  <c r="G147" i="33" s="1"/>
  <c r="G14" i="33"/>
  <c r="R22" i="33"/>
  <c r="G20" i="33" s="1"/>
  <c r="R28" i="33"/>
  <c r="G26" i="33" s="1"/>
  <c r="R34" i="33"/>
  <c r="G32" i="33" s="1"/>
  <c r="R40" i="33"/>
  <c r="G38" i="33"/>
  <c r="R46" i="33"/>
  <c r="G44" i="33"/>
  <c r="R52" i="33"/>
  <c r="G50" i="33" s="1"/>
  <c r="R58" i="33"/>
  <c r="G56" i="33" s="1"/>
  <c r="R71" i="33"/>
  <c r="G69" i="33" s="1"/>
  <c r="R78" i="33"/>
  <c r="G76" i="33" s="1"/>
  <c r="R85" i="33"/>
  <c r="G83" i="33"/>
  <c r="R96" i="33"/>
  <c r="G94" i="33"/>
  <c r="R103" i="33"/>
  <c r="G101" i="33" s="1"/>
  <c r="R110" i="33"/>
  <c r="G108" i="33" s="1"/>
  <c r="G120" i="33"/>
  <c r="G127" i="33"/>
  <c r="G134" i="33"/>
  <c r="G141" i="33"/>
  <c r="G148" i="33"/>
  <c r="G159" i="33"/>
  <c r="G163" i="33"/>
  <c r="J163" i="33" s="1"/>
  <c r="G185" i="33"/>
  <c r="G192" i="33"/>
  <c r="G193" i="33"/>
  <c r="G194" i="33"/>
  <c r="G195" i="33"/>
  <c r="G196" i="33"/>
  <c r="G205" i="33"/>
  <c r="G206" i="33"/>
  <c r="G207" i="33"/>
  <c r="G208" i="33"/>
  <c r="G209" i="33"/>
  <c r="G217" i="33"/>
  <c r="G224" i="33"/>
  <c r="G225" i="33"/>
  <c r="G226" i="33"/>
  <c r="G227" i="33"/>
  <c r="G228" i="33"/>
  <c r="G237" i="33"/>
  <c r="G238" i="33"/>
  <c r="G239" i="33"/>
  <c r="G240" i="33"/>
  <c r="G241" i="33"/>
  <c r="G251" i="33"/>
  <c r="G256" i="33"/>
  <c r="G265" i="33"/>
  <c r="H271" i="33"/>
  <c r="H283" i="33"/>
  <c r="P122" i="33"/>
  <c r="H119" i="33" s="1"/>
  <c r="P129" i="33"/>
  <c r="H126" i="33" s="1"/>
  <c r="AD126" i="33" s="1"/>
  <c r="P136" i="33"/>
  <c r="H133" i="33" s="1"/>
  <c r="P143" i="33"/>
  <c r="H140" i="33" s="1"/>
  <c r="P150" i="33"/>
  <c r="H147" i="33" s="1"/>
  <c r="H14" i="33"/>
  <c r="R23" i="33"/>
  <c r="H20" i="33" s="1"/>
  <c r="R29" i="33"/>
  <c r="H26" i="33" s="1"/>
  <c r="R35" i="33"/>
  <c r="H32" i="33" s="1"/>
  <c r="R41" i="33"/>
  <c r="H38" i="33" s="1"/>
  <c r="R47" i="33"/>
  <c r="H44" i="33" s="1"/>
  <c r="R53" i="33"/>
  <c r="H50" i="33" s="1"/>
  <c r="R59" i="33"/>
  <c r="H56" i="33" s="1"/>
  <c r="R72" i="33"/>
  <c r="H69" i="33" s="1"/>
  <c r="R79" i="33"/>
  <c r="H76" i="33" s="1"/>
  <c r="R86" i="33"/>
  <c r="H83" i="33" s="1"/>
  <c r="R97" i="33"/>
  <c r="H94" i="33" s="1"/>
  <c r="R104" i="33"/>
  <c r="H101" i="33" s="1"/>
  <c r="R111" i="33"/>
  <c r="H108" i="33" s="1"/>
  <c r="H121" i="33"/>
  <c r="H120" i="33"/>
  <c r="H127" i="33"/>
  <c r="H134" i="33"/>
  <c r="H141" i="33"/>
  <c r="H148" i="33"/>
  <c r="H159" i="33"/>
  <c r="H163" i="33"/>
  <c r="H185" i="33"/>
  <c r="H192" i="33"/>
  <c r="H193" i="33"/>
  <c r="H194" i="33"/>
  <c r="H195" i="33"/>
  <c r="H196" i="33"/>
  <c r="H205" i="33"/>
  <c r="H206" i="33"/>
  <c r="H207" i="33"/>
  <c r="H208" i="33"/>
  <c r="H209" i="33"/>
  <c r="H217" i="33"/>
  <c r="H224" i="33"/>
  <c r="H225" i="33"/>
  <c r="H226" i="33"/>
  <c r="H227" i="33"/>
  <c r="H228" i="33"/>
  <c r="H237" i="33"/>
  <c r="H238" i="33"/>
  <c r="H239" i="33"/>
  <c r="H240" i="33"/>
  <c r="H241" i="33"/>
  <c r="H251" i="33"/>
  <c r="H256" i="33"/>
  <c r="H265" i="33"/>
  <c r="I271" i="33"/>
  <c r="I283" i="33"/>
  <c r="P123" i="33"/>
  <c r="I119" i="33" s="1"/>
  <c r="P130" i="33"/>
  <c r="I126" i="33" s="1"/>
  <c r="AE126" i="33" s="1"/>
  <c r="I288" i="33" s="1"/>
  <c r="P137" i="33"/>
  <c r="I133" i="33" s="1"/>
  <c r="P144" i="33"/>
  <c r="I140" i="33" s="1"/>
  <c r="AE140" i="33" s="1"/>
  <c r="I290" i="33"/>
  <c r="P151" i="33"/>
  <c r="I147" i="33" s="1"/>
  <c r="AE147" i="33" s="1"/>
  <c r="I14" i="33"/>
  <c r="R24" i="33"/>
  <c r="I20" i="33" s="1"/>
  <c r="R30" i="33"/>
  <c r="I26" i="33"/>
  <c r="R36" i="33"/>
  <c r="I32" i="33"/>
  <c r="R42" i="33"/>
  <c r="I38" i="33"/>
  <c r="R48" i="33"/>
  <c r="I44" i="33"/>
  <c r="R54" i="33"/>
  <c r="I50" i="33"/>
  <c r="R60" i="33"/>
  <c r="I56" i="33" s="1"/>
  <c r="R73" i="33"/>
  <c r="I69" i="33"/>
  <c r="R80" i="33"/>
  <c r="I76" i="33"/>
  <c r="R87" i="33"/>
  <c r="I83" i="33"/>
  <c r="R98" i="33"/>
  <c r="I94" i="33"/>
  <c r="R105" i="33"/>
  <c r="I101" i="33"/>
  <c r="R112" i="33"/>
  <c r="I108" i="33" s="1"/>
  <c r="I120" i="33"/>
  <c r="I127" i="33"/>
  <c r="I134" i="33"/>
  <c r="I141" i="33"/>
  <c r="I148" i="33"/>
  <c r="I159" i="33"/>
  <c r="I163" i="33"/>
  <c r="I185" i="33"/>
  <c r="I192" i="33"/>
  <c r="I193" i="33"/>
  <c r="I194" i="33"/>
  <c r="I195" i="33"/>
  <c r="I196" i="33"/>
  <c r="I205" i="33"/>
  <c r="I206" i="33"/>
  <c r="I207" i="33"/>
  <c r="I208" i="33"/>
  <c r="I209" i="33"/>
  <c r="I217" i="33"/>
  <c r="I224" i="33"/>
  <c r="I225" i="33"/>
  <c r="I226" i="33"/>
  <c r="I227" i="33"/>
  <c r="I228" i="33"/>
  <c r="I237" i="33"/>
  <c r="I238" i="33"/>
  <c r="I239" i="33"/>
  <c r="I240" i="33"/>
  <c r="I241" i="33"/>
  <c r="I251" i="33"/>
  <c r="I256" i="33"/>
  <c r="I265" i="33"/>
  <c r="A291" i="33"/>
  <c r="A290" i="33"/>
  <c r="A289" i="33"/>
  <c r="A288" i="33"/>
  <c r="A287" i="33"/>
  <c r="J274" i="33"/>
  <c r="J275" i="33"/>
  <c r="J276" i="33"/>
  <c r="J277" i="33"/>
  <c r="J278" i="33"/>
  <c r="J279" i="33"/>
  <c r="J280" i="33"/>
  <c r="J281" i="33"/>
  <c r="J268" i="33"/>
  <c r="J269" i="33"/>
  <c r="J270" i="33"/>
  <c r="J259" i="33"/>
  <c r="J260" i="33"/>
  <c r="J261" i="33"/>
  <c r="J262" i="33"/>
  <c r="J263" i="33"/>
  <c r="J264" i="33"/>
  <c r="J254" i="33"/>
  <c r="J255" i="33"/>
  <c r="J247" i="33"/>
  <c r="J248" i="33"/>
  <c r="J249" i="33"/>
  <c r="J250" i="33"/>
  <c r="J242" i="33"/>
  <c r="J229" i="33"/>
  <c r="J215" i="33"/>
  <c r="J216" i="33"/>
  <c r="J210" i="33"/>
  <c r="J197" i="33"/>
  <c r="J183" i="33"/>
  <c r="J184" i="33"/>
  <c r="M174" i="33"/>
  <c r="J167" i="33"/>
  <c r="I166" i="33"/>
  <c r="H166" i="33"/>
  <c r="G166" i="33"/>
  <c r="F166" i="33"/>
  <c r="E166" i="33"/>
  <c r="I162" i="33"/>
  <c r="H162" i="33"/>
  <c r="G162" i="33"/>
  <c r="F162" i="33"/>
  <c r="E162" i="33"/>
  <c r="I158" i="33"/>
  <c r="H158" i="33"/>
  <c r="G158" i="33"/>
  <c r="F158" i="33"/>
  <c r="E158" i="33"/>
  <c r="I157" i="33"/>
  <c r="H157" i="33"/>
  <c r="G157" i="33"/>
  <c r="F157" i="33"/>
  <c r="E157" i="33"/>
  <c r="S154" i="33"/>
  <c r="Z147" i="33"/>
  <c r="Z140" i="33"/>
  <c r="Z133" i="33"/>
  <c r="Z126" i="33"/>
  <c r="Z119" i="33"/>
  <c r="AE118" i="33"/>
  <c r="AD118" i="33"/>
  <c r="AC118" i="33"/>
  <c r="AB118" i="33"/>
  <c r="AA118" i="33"/>
  <c r="I118" i="33"/>
  <c r="H118" i="33"/>
  <c r="G118" i="33"/>
  <c r="F118" i="33"/>
  <c r="E118" i="33"/>
  <c r="I109" i="33"/>
  <c r="H109" i="33"/>
  <c r="G109" i="33"/>
  <c r="F109" i="33"/>
  <c r="E109" i="33"/>
  <c r="I102" i="33"/>
  <c r="H102" i="33"/>
  <c r="G102" i="33"/>
  <c r="F102" i="33"/>
  <c r="E102" i="33"/>
  <c r="I95" i="33"/>
  <c r="H95" i="33"/>
  <c r="G95" i="33"/>
  <c r="F95" i="33"/>
  <c r="E95" i="33"/>
  <c r="I93" i="33"/>
  <c r="H93" i="33"/>
  <c r="G93" i="33"/>
  <c r="F93" i="33"/>
  <c r="E93" i="33"/>
  <c r="I84" i="33"/>
  <c r="H84" i="33"/>
  <c r="G84" i="33"/>
  <c r="F84" i="33"/>
  <c r="E84" i="33"/>
  <c r="I77" i="33"/>
  <c r="H77" i="33"/>
  <c r="G77" i="33"/>
  <c r="F77" i="33"/>
  <c r="E77" i="33"/>
  <c r="I70" i="33"/>
  <c r="H70" i="33"/>
  <c r="G70" i="33"/>
  <c r="F70" i="33"/>
  <c r="E70" i="33"/>
  <c r="I68" i="33"/>
  <c r="H68" i="33"/>
  <c r="G68" i="33"/>
  <c r="F68" i="33"/>
  <c r="E68" i="33"/>
  <c r="M56" i="33"/>
  <c r="M50" i="33"/>
  <c r="M44" i="33"/>
  <c r="M38" i="33"/>
  <c r="M32" i="33"/>
  <c r="M26" i="33"/>
  <c r="M20" i="33"/>
  <c r="M14" i="33"/>
  <c r="G15" i="33" s="1"/>
  <c r="B5" i="33"/>
  <c r="B3" i="33"/>
  <c r="E271" i="34"/>
  <c r="E283" i="34"/>
  <c r="P119" i="34"/>
  <c r="E119" i="34" s="1"/>
  <c r="P126" i="34"/>
  <c r="E126" i="34"/>
  <c r="AA126" i="34" s="1"/>
  <c r="P133" i="34"/>
  <c r="E133" i="34" s="1"/>
  <c r="P140" i="34"/>
  <c r="E140" i="34" s="1"/>
  <c r="AA140" i="34" s="1"/>
  <c r="P147" i="34"/>
  <c r="E147" i="34" s="1"/>
  <c r="N14" i="34"/>
  <c r="E14" i="34"/>
  <c r="N20" i="34"/>
  <c r="R20" i="34"/>
  <c r="E20" i="34" s="1"/>
  <c r="N26" i="34"/>
  <c r="R26" i="34"/>
  <c r="E26" i="34" s="1"/>
  <c r="N32" i="34"/>
  <c r="R32" i="34"/>
  <c r="E32" i="34" s="1"/>
  <c r="P9" i="34"/>
  <c r="P10" i="34"/>
  <c r="R38" i="34"/>
  <c r="E38" i="34" s="1"/>
  <c r="N38" i="34"/>
  <c r="R44" i="34"/>
  <c r="E44" i="34" s="1"/>
  <c r="N44" i="34"/>
  <c r="R50" i="34"/>
  <c r="E50" i="34" s="1"/>
  <c r="N50" i="34"/>
  <c r="R56" i="34"/>
  <c r="E56" i="34"/>
  <c r="N56" i="34"/>
  <c r="N69" i="34"/>
  <c r="M69" i="34"/>
  <c r="R69" i="34"/>
  <c r="E69" i="34" s="1"/>
  <c r="N76" i="34"/>
  <c r="M76" i="34"/>
  <c r="R76" i="34"/>
  <c r="E76" i="34" s="1"/>
  <c r="N83" i="34"/>
  <c r="M83" i="34"/>
  <c r="R83" i="34"/>
  <c r="E83" i="34" s="1"/>
  <c r="N94" i="34"/>
  <c r="M94" i="34"/>
  <c r="R94" i="34"/>
  <c r="E94" i="34" s="1"/>
  <c r="N101" i="34"/>
  <c r="M101" i="34"/>
  <c r="R101" i="34"/>
  <c r="E101" i="34" s="1"/>
  <c r="N108" i="34"/>
  <c r="M108" i="34"/>
  <c r="R108" i="34"/>
  <c r="E108" i="34" s="1"/>
  <c r="M119" i="34"/>
  <c r="M126" i="34"/>
  <c r="M133" i="34"/>
  <c r="M140" i="34"/>
  <c r="E120" i="34"/>
  <c r="R154" i="34"/>
  <c r="E127" i="34"/>
  <c r="E134" i="34"/>
  <c r="E141" i="34"/>
  <c r="E148" i="34"/>
  <c r="M147" i="34"/>
  <c r="G149" i="34" s="1"/>
  <c r="E159" i="34"/>
  <c r="E163" i="34"/>
  <c r="E170" i="34" s="1"/>
  <c r="R173" i="34"/>
  <c r="I164" i="34" s="1"/>
  <c r="Y163" i="34" s="1"/>
  <c r="E185" i="34"/>
  <c r="E192" i="34"/>
  <c r="E193" i="34"/>
  <c r="E194" i="34"/>
  <c r="E195" i="34"/>
  <c r="E196" i="34"/>
  <c r="E205" i="34"/>
  <c r="E206" i="34"/>
  <c r="E207" i="34"/>
  <c r="E208" i="34"/>
  <c r="E209" i="34"/>
  <c r="E217" i="34"/>
  <c r="E224" i="34"/>
  <c r="E225" i="34"/>
  <c r="E226" i="34"/>
  <c r="E227" i="34"/>
  <c r="E228" i="34"/>
  <c r="E237" i="34"/>
  <c r="E238" i="34"/>
  <c r="E239" i="34"/>
  <c r="E240" i="34"/>
  <c r="E241" i="34"/>
  <c r="E251" i="34"/>
  <c r="E256" i="34"/>
  <c r="E265" i="34"/>
  <c r="B287" i="34"/>
  <c r="C287" i="34"/>
  <c r="B288" i="34"/>
  <c r="C288" i="34"/>
  <c r="B289" i="34"/>
  <c r="C289" i="34"/>
  <c r="B290" i="34"/>
  <c r="C290" i="34"/>
  <c r="B291" i="34"/>
  <c r="C291" i="34"/>
  <c r="F271" i="34"/>
  <c r="F283" i="34"/>
  <c r="P120" i="34"/>
  <c r="F119" i="34" s="1"/>
  <c r="P127" i="34"/>
  <c r="F126" i="34"/>
  <c r="P134" i="34"/>
  <c r="F133" i="34" s="1"/>
  <c r="P141" i="34"/>
  <c r="F140" i="34" s="1"/>
  <c r="P148" i="34"/>
  <c r="F147" i="34" s="1"/>
  <c r="F14" i="34"/>
  <c r="R21" i="34"/>
  <c r="F20" i="34" s="1"/>
  <c r="R27" i="34"/>
  <c r="F26" i="34" s="1"/>
  <c r="R33" i="34"/>
  <c r="F32" i="34" s="1"/>
  <c r="R39" i="34"/>
  <c r="F38" i="34" s="1"/>
  <c r="R45" i="34"/>
  <c r="F44" i="34" s="1"/>
  <c r="R51" i="34"/>
  <c r="F50" i="34" s="1"/>
  <c r="R57" i="34"/>
  <c r="F56" i="34" s="1"/>
  <c r="R70" i="34"/>
  <c r="F69" i="34" s="1"/>
  <c r="R77" i="34"/>
  <c r="F76" i="34" s="1"/>
  <c r="R84" i="34"/>
  <c r="F83" i="34" s="1"/>
  <c r="R95" i="34"/>
  <c r="F94" i="34" s="1"/>
  <c r="R102" i="34"/>
  <c r="F101" i="34" s="1"/>
  <c r="R109" i="34"/>
  <c r="F108" i="34" s="1"/>
  <c r="F120" i="34"/>
  <c r="F127" i="34"/>
  <c r="F134" i="34"/>
  <c r="F141" i="34"/>
  <c r="F148" i="34"/>
  <c r="F159" i="34"/>
  <c r="F163" i="34"/>
  <c r="F185" i="34"/>
  <c r="F192" i="34"/>
  <c r="F193" i="34"/>
  <c r="F194" i="34"/>
  <c r="F195" i="34"/>
  <c r="F196" i="34"/>
  <c r="J196" i="34" s="1"/>
  <c r="F205" i="34"/>
  <c r="F206" i="34"/>
  <c r="F207" i="34"/>
  <c r="F208" i="34"/>
  <c r="F209" i="34"/>
  <c r="F217" i="34"/>
  <c r="F224" i="34"/>
  <c r="F225" i="34"/>
  <c r="F226" i="34"/>
  <c r="F227" i="34"/>
  <c r="F228" i="34"/>
  <c r="F230" i="34"/>
  <c r="F237" i="34"/>
  <c r="F238" i="34"/>
  <c r="F239" i="34"/>
  <c r="F240" i="34"/>
  <c r="F241" i="34"/>
  <c r="F251" i="34"/>
  <c r="F256" i="34"/>
  <c r="F265" i="34"/>
  <c r="G271" i="34"/>
  <c r="G283" i="34"/>
  <c r="P121" i="34"/>
  <c r="G119" i="34"/>
  <c r="AC119" i="34" s="1"/>
  <c r="P128" i="34"/>
  <c r="G126" i="34" s="1"/>
  <c r="P135" i="34"/>
  <c r="G133" i="34"/>
  <c r="AC133" i="34" s="1"/>
  <c r="P142" i="34"/>
  <c r="G140" i="34" s="1"/>
  <c r="AC140" i="34" s="1"/>
  <c r="P149" i="34"/>
  <c r="G147" i="34" s="1"/>
  <c r="G14" i="34"/>
  <c r="R22" i="34"/>
  <c r="G20" i="34" s="1"/>
  <c r="R28" i="34"/>
  <c r="G26" i="34"/>
  <c r="R34" i="34"/>
  <c r="G32" i="34" s="1"/>
  <c r="R40" i="34"/>
  <c r="G38" i="34"/>
  <c r="R46" i="34"/>
  <c r="G44" i="34" s="1"/>
  <c r="R52" i="34"/>
  <c r="G50" i="34"/>
  <c r="R58" i="34"/>
  <c r="G56" i="34" s="1"/>
  <c r="R71" i="34"/>
  <c r="G69" i="34"/>
  <c r="R78" i="34"/>
  <c r="G76" i="34" s="1"/>
  <c r="R85" i="34"/>
  <c r="G83" i="34"/>
  <c r="R96" i="34"/>
  <c r="G94" i="34" s="1"/>
  <c r="R103" i="34"/>
  <c r="G101" i="34"/>
  <c r="R110" i="34"/>
  <c r="G108" i="34" s="1"/>
  <c r="G120" i="34"/>
  <c r="G127" i="34"/>
  <c r="G134" i="34"/>
  <c r="G141" i="34"/>
  <c r="G148" i="34"/>
  <c r="G159" i="34"/>
  <c r="G163" i="34"/>
  <c r="G170" i="34"/>
  <c r="G185" i="34"/>
  <c r="G192" i="34"/>
  <c r="G193" i="34"/>
  <c r="G194" i="34"/>
  <c r="G195" i="34"/>
  <c r="G196" i="34"/>
  <c r="G205" i="34"/>
  <c r="G206" i="34"/>
  <c r="G207" i="34"/>
  <c r="G208" i="34"/>
  <c r="G209" i="34"/>
  <c r="G217" i="34"/>
  <c r="G224" i="34"/>
  <c r="G225" i="34"/>
  <c r="G226" i="34"/>
  <c r="G227" i="34"/>
  <c r="G228" i="34"/>
  <c r="G237" i="34"/>
  <c r="G238" i="34"/>
  <c r="G239" i="34"/>
  <c r="G240" i="34"/>
  <c r="G241" i="34"/>
  <c r="G251" i="34"/>
  <c r="G256" i="34"/>
  <c r="G265" i="34"/>
  <c r="H271" i="34"/>
  <c r="H283" i="34"/>
  <c r="P122" i="34"/>
  <c r="H119" i="34" s="1"/>
  <c r="AD119" i="34" s="1"/>
  <c r="H287" i="34"/>
  <c r="P129" i="34"/>
  <c r="H126" i="34" s="1"/>
  <c r="P136" i="34"/>
  <c r="H133" i="34" s="1"/>
  <c r="P143" i="34"/>
  <c r="H140" i="34" s="1"/>
  <c r="AD140" i="34" s="1"/>
  <c r="P150" i="34"/>
  <c r="H147" i="34" s="1"/>
  <c r="H14" i="34"/>
  <c r="R23" i="34"/>
  <c r="H20" i="34" s="1"/>
  <c r="R29" i="34"/>
  <c r="H26" i="34" s="1"/>
  <c r="R35" i="34"/>
  <c r="H32" i="34" s="1"/>
  <c r="R41" i="34"/>
  <c r="H38" i="34" s="1"/>
  <c r="R47" i="34"/>
  <c r="H44" i="34" s="1"/>
  <c r="R53" i="34"/>
  <c r="H50" i="34" s="1"/>
  <c r="R59" i="34"/>
  <c r="H56" i="34" s="1"/>
  <c r="R72" i="34"/>
  <c r="H69" i="34" s="1"/>
  <c r="R79" i="34"/>
  <c r="H76" i="34" s="1"/>
  <c r="R86" i="34"/>
  <c r="H83" i="34" s="1"/>
  <c r="R97" i="34"/>
  <c r="H94" i="34" s="1"/>
  <c r="R104" i="34"/>
  <c r="H101" i="34" s="1"/>
  <c r="R111" i="34"/>
  <c r="H108" i="34" s="1"/>
  <c r="H120" i="34"/>
  <c r="H127" i="34"/>
  <c r="H134" i="34"/>
  <c r="H141" i="34"/>
  <c r="H148" i="34"/>
  <c r="H159" i="34"/>
  <c r="H163" i="34"/>
  <c r="H170" i="34" s="1"/>
  <c r="H185" i="34"/>
  <c r="H192" i="34"/>
  <c r="H193" i="34"/>
  <c r="H194" i="34"/>
  <c r="H195" i="34"/>
  <c r="H196" i="34"/>
  <c r="H205" i="34"/>
  <c r="H206" i="34"/>
  <c r="H207" i="34"/>
  <c r="H208" i="34"/>
  <c r="H209" i="34"/>
  <c r="H217" i="34"/>
  <c r="H224" i="34"/>
  <c r="H225" i="34"/>
  <c r="H226" i="34"/>
  <c r="H227" i="34"/>
  <c r="H228" i="34"/>
  <c r="H237" i="34"/>
  <c r="H238" i="34"/>
  <c r="H239" i="34"/>
  <c r="H243" i="34" s="1"/>
  <c r="H240" i="34"/>
  <c r="H241" i="34"/>
  <c r="H251" i="34"/>
  <c r="H256" i="34"/>
  <c r="H265" i="34"/>
  <c r="I271" i="34"/>
  <c r="I283" i="34"/>
  <c r="P123" i="34"/>
  <c r="I119" i="34" s="1"/>
  <c r="P130" i="34"/>
  <c r="I126" i="34" s="1"/>
  <c r="AE126" i="34" s="1"/>
  <c r="I288" i="34"/>
  <c r="P137" i="34"/>
  <c r="I133" i="34" s="1"/>
  <c r="P144" i="34"/>
  <c r="I140" i="34" s="1"/>
  <c r="P151" i="34"/>
  <c r="I147" i="34" s="1"/>
  <c r="AE147" i="34" s="1"/>
  <c r="I14" i="34"/>
  <c r="R24" i="34"/>
  <c r="I20" i="34"/>
  <c r="R30" i="34"/>
  <c r="I26" i="34"/>
  <c r="R36" i="34"/>
  <c r="I32" i="34" s="1"/>
  <c r="R42" i="34"/>
  <c r="I38" i="34"/>
  <c r="R48" i="34"/>
  <c r="I44" i="34"/>
  <c r="R54" i="34"/>
  <c r="I50" i="34"/>
  <c r="R60" i="34"/>
  <c r="I56" i="34"/>
  <c r="R73" i="34"/>
  <c r="I69" i="34"/>
  <c r="R80" i="34"/>
  <c r="I76" i="34" s="1"/>
  <c r="R87" i="34"/>
  <c r="I83" i="34"/>
  <c r="R98" i="34"/>
  <c r="I94" i="34"/>
  <c r="R105" i="34"/>
  <c r="I101" i="34"/>
  <c r="R112" i="34"/>
  <c r="I108" i="34"/>
  <c r="I120" i="34"/>
  <c r="I127" i="34"/>
  <c r="I134" i="34"/>
  <c r="I141" i="34"/>
  <c r="I148" i="34"/>
  <c r="I159" i="34"/>
  <c r="I163" i="34"/>
  <c r="I185" i="34"/>
  <c r="I192" i="34"/>
  <c r="I193" i="34"/>
  <c r="I194" i="34"/>
  <c r="I195" i="34"/>
  <c r="I196" i="34"/>
  <c r="I205" i="34"/>
  <c r="I206" i="34"/>
  <c r="I207" i="34"/>
  <c r="I208" i="34"/>
  <c r="I209" i="34"/>
  <c r="I217" i="34"/>
  <c r="I224" i="34"/>
  <c r="I225" i="34"/>
  <c r="I226" i="34"/>
  <c r="I227" i="34"/>
  <c r="I228" i="34"/>
  <c r="I237" i="34"/>
  <c r="I238" i="34"/>
  <c r="I239" i="34"/>
  <c r="I240" i="34"/>
  <c r="I241" i="34"/>
  <c r="I251" i="34"/>
  <c r="I256" i="34"/>
  <c r="I265" i="34"/>
  <c r="A291" i="34"/>
  <c r="A290" i="34"/>
  <c r="A289" i="34"/>
  <c r="A288" i="34"/>
  <c r="A287" i="34"/>
  <c r="J274" i="34"/>
  <c r="J275" i="34"/>
  <c r="J276" i="34"/>
  <c r="J277" i="34"/>
  <c r="J278" i="34"/>
  <c r="J279" i="34"/>
  <c r="J280" i="34"/>
  <c r="J281" i="34"/>
  <c r="J268" i="34"/>
  <c r="J269" i="34"/>
  <c r="J270" i="34"/>
  <c r="J259" i="34"/>
  <c r="J260" i="34"/>
  <c r="J261" i="34"/>
  <c r="J262" i="34"/>
  <c r="J263" i="34"/>
  <c r="J264" i="34"/>
  <c r="J254" i="34"/>
  <c r="J255" i="34"/>
  <c r="J247" i="34"/>
  <c r="J248" i="34"/>
  <c r="J249" i="34"/>
  <c r="J250" i="34"/>
  <c r="J242" i="34"/>
  <c r="J229" i="34"/>
  <c r="J215" i="34"/>
  <c r="J216" i="34"/>
  <c r="J210" i="34"/>
  <c r="J197" i="34"/>
  <c r="J183" i="34"/>
  <c r="J184" i="34"/>
  <c r="M174" i="34"/>
  <c r="J167" i="34"/>
  <c r="I166" i="34"/>
  <c r="H166" i="34"/>
  <c r="G166" i="34"/>
  <c r="F166" i="34"/>
  <c r="E166" i="34"/>
  <c r="I162" i="34"/>
  <c r="H162" i="34"/>
  <c r="G162" i="34"/>
  <c r="F162" i="34"/>
  <c r="E162" i="34"/>
  <c r="I158" i="34"/>
  <c r="H158" i="34"/>
  <c r="G158" i="34"/>
  <c r="F158" i="34"/>
  <c r="E158" i="34"/>
  <c r="I157" i="34"/>
  <c r="H157" i="34"/>
  <c r="G157" i="34"/>
  <c r="F157" i="34"/>
  <c r="E157" i="34"/>
  <c r="S154" i="34"/>
  <c r="Z147" i="34"/>
  <c r="Z140" i="34"/>
  <c r="Z133" i="34"/>
  <c r="Z126" i="34"/>
  <c r="Z119" i="34"/>
  <c r="AE118" i="34"/>
  <c r="AD118" i="34"/>
  <c r="AC118" i="34"/>
  <c r="AB118" i="34"/>
  <c r="AA118" i="34"/>
  <c r="I118" i="34"/>
  <c r="H118" i="34"/>
  <c r="G118" i="34"/>
  <c r="F118" i="34"/>
  <c r="E118" i="34"/>
  <c r="I109" i="34"/>
  <c r="H109" i="34"/>
  <c r="G109" i="34"/>
  <c r="F109" i="34"/>
  <c r="E109" i="34"/>
  <c r="I102" i="34"/>
  <c r="H102" i="34"/>
  <c r="G102" i="34"/>
  <c r="F102" i="34"/>
  <c r="E102" i="34"/>
  <c r="I95" i="34"/>
  <c r="H95" i="34"/>
  <c r="G95" i="34"/>
  <c r="F95" i="34"/>
  <c r="E95" i="34"/>
  <c r="I93" i="34"/>
  <c r="H93" i="34"/>
  <c r="G93" i="34"/>
  <c r="F93" i="34"/>
  <c r="E93" i="34"/>
  <c r="I84" i="34"/>
  <c r="H84" i="34"/>
  <c r="G84" i="34"/>
  <c r="F84" i="34"/>
  <c r="E84" i="34"/>
  <c r="I77" i="34"/>
  <c r="H77" i="34"/>
  <c r="G77" i="34"/>
  <c r="F77" i="34"/>
  <c r="E77" i="34"/>
  <c r="I70" i="34"/>
  <c r="H70" i="34"/>
  <c r="G70" i="34"/>
  <c r="F70" i="34"/>
  <c r="E70" i="34"/>
  <c r="I68" i="34"/>
  <c r="H68" i="34"/>
  <c r="G68" i="34"/>
  <c r="F68" i="34"/>
  <c r="E68" i="34"/>
  <c r="M56" i="34"/>
  <c r="M50" i="34"/>
  <c r="M44" i="34"/>
  <c r="M38" i="34"/>
  <c r="M32" i="34"/>
  <c r="M26" i="34"/>
  <c r="M20" i="34"/>
  <c r="M14" i="34"/>
  <c r="B5" i="34"/>
  <c r="B3" i="34"/>
  <c r="E271" i="35"/>
  <c r="E283" i="35"/>
  <c r="P119" i="35"/>
  <c r="E119" i="35" s="1"/>
  <c r="P126" i="35"/>
  <c r="E126" i="35"/>
  <c r="P133" i="35"/>
  <c r="E133" i="35" s="1"/>
  <c r="P140" i="35"/>
  <c r="E140" i="35"/>
  <c r="P147" i="35"/>
  <c r="E147" i="35" s="1"/>
  <c r="N14" i="35"/>
  <c r="E14" i="35"/>
  <c r="N20" i="35"/>
  <c r="R20" i="35"/>
  <c r="E20" i="35" s="1"/>
  <c r="N26" i="35"/>
  <c r="R26" i="35"/>
  <c r="E26" i="35" s="1"/>
  <c r="N32" i="35"/>
  <c r="R32" i="35"/>
  <c r="E32" i="35" s="1"/>
  <c r="P9" i="35"/>
  <c r="P10" i="35"/>
  <c r="R38" i="35"/>
  <c r="E38" i="35" s="1"/>
  <c r="N38" i="35"/>
  <c r="R44" i="35"/>
  <c r="E44" i="35"/>
  <c r="N44" i="35"/>
  <c r="R50" i="35"/>
  <c r="E50" i="35" s="1"/>
  <c r="N50" i="35"/>
  <c r="R56" i="35"/>
  <c r="E56" i="35" s="1"/>
  <c r="N56" i="35"/>
  <c r="N69" i="35"/>
  <c r="M69" i="35"/>
  <c r="R69" i="35"/>
  <c r="E69" i="35" s="1"/>
  <c r="N76" i="35"/>
  <c r="M76" i="35"/>
  <c r="R76" i="35"/>
  <c r="E76" i="35" s="1"/>
  <c r="N83" i="35"/>
  <c r="M83" i="35"/>
  <c r="R83" i="35"/>
  <c r="E83" i="35" s="1"/>
  <c r="N94" i="35"/>
  <c r="M94" i="35"/>
  <c r="R94" i="35"/>
  <c r="E94" i="35" s="1"/>
  <c r="N101" i="35"/>
  <c r="M101" i="35"/>
  <c r="R101" i="35"/>
  <c r="E101" i="35" s="1"/>
  <c r="N108" i="35"/>
  <c r="M108" i="35"/>
  <c r="R108" i="35"/>
  <c r="E108" i="35" s="1"/>
  <c r="M119" i="35"/>
  <c r="M126" i="35"/>
  <c r="M133" i="35"/>
  <c r="M140" i="35"/>
  <c r="E120" i="35"/>
  <c r="R154" i="35"/>
  <c r="E127" i="35"/>
  <c r="E134" i="35"/>
  <c r="E141" i="35"/>
  <c r="E148" i="35"/>
  <c r="M147" i="35"/>
  <c r="E159" i="35"/>
  <c r="E163" i="35"/>
  <c r="R173" i="35"/>
  <c r="E185" i="35"/>
  <c r="E192" i="35"/>
  <c r="E193" i="35"/>
  <c r="E194" i="35"/>
  <c r="E195" i="35"/>
  <c r="E196" i="35"/>
  <c r="E205" i="35"/>
  <c r="E206" i="35"/>
  <c r="E207" i="35"/>
  <c r="E208" i="35"/>
  <c r="E209" i="35"/>
  <c r="E217" i="35"/>
  <c r="E224" i="35"/>
  <c r="E225" i="35"/>
  <c r="E226" i="35"/>
  <c r="E227" i="35"/>
  <c r="E228" i="35"/>
  <c r="E237" i="35"/>
  <c r="E238" i="35"/>
  <c r="E239" i="35"/>
  <c r="E240" i="35"/>
  <c r="E241" i="35"/>
  <c r="E251" i="35"/>
  <c r="E256" i="35"/>
  <c r="E265" i="35"/>
  <c r="B287" i="35"/>
  <c r="C287" i="35"/>
  <c r="B288" i="35"/>
  <c r="C288" i="35"/>
  <c r="B289" i="35"/>
  <c r="C289" i="35"/>
  <c r="B290" i="35"/>
  <c r="C290" i="35"/>
  <c r="B291" i="35"/>
  <c r="C291" i="35"/>
  <c r="F271" i="35"/>
  <c r="F283" i="35"/>
  <c r="P120" i="35"/>
  <c r="F119" i="35" s="1"/>
  <c r="P127" i="35"/>
  <c r="F126" i="35" s="1"/>
  <c r="P134" i="35"/>
  <c r="F133" i="35" s="1"/>
  <c r="AB133" i="35" s="1"/>
  <c r="P141" i="35"/>
  <c r="F140" i="35" s="1"/>
  <c r="P148" i="35"/>
  <c r="F147" i="35" s="1"/>
  <c r="AB147" i="35" s="1"/>
  <c r="F291" i="35"/>
  <c r="F14" i="35"/>
  <c r="R21" i="35"/>
  <c r="F20" i="35" s="1"/>
  <c r="R27" i="35"/>
  <c r="F26" i="35" s="1"/>
  <c r="R33" i="35"/>
  <c r="F32" i="35" s="1"/>
  <c r="R39" i="35"/>
  <c r="F38" i="35" s="1"/>
  <c r="R45" i="35"/>
  <c r="F44" i="35" s="1"/>
  <c r="R51" i="35"/>
  <c r="F50" i="35" s="1"/>
  <c r="R57" i="35"/>
  <c r="F56" i="35" s="1"/>
  <c r="R70" i="35"/>
  <c r="F69" i="35" s="1"/>
  <c r="R77" i="35"/>
  <c r="F76" i="35" s="1"/>
  <c r="R84" i="35"/>
  <c r="F83" i="35" s="1"/>
  <c r="R95" i="35"/>
  <c r="F94" i="35" s="1"/>
  <c r="R102" i="35"/>
  <c r="F101" i="35" s="1"/>
  <c r="R109" i="35"/>
  <c r="F108" i="35" s="1"/>
  <c r="F120" i="35"/>
  <c r="F127" i="35"/>
  <c r="F134" i="35"/>
  <c r="F141" i="35"/>
  <c r="F148" i="35"/>
  <c r="F159" i="35"/>
  <c r="F163" i="35"/>
  <c r="F170" i="35" s="1"/>
  <c r="F185" i="35"/>
  <c r="F192" i="35"/>
  <c r="F193" i="35"/>
  <c r="F194" i="35"/>
  <c r="F195" i="35"/>
  <c r="F196" i="35"/>
  <c r="F205" i="35"/>
  <c r="F206" i="35"/>
  <c r="F207" i="35"/>
  <c r="F208" i="35"/>
  <c r="F209" i="35"/>
  <c r="F217" i="35"/>
  <c r="F224" i="35"/>
  <c r="F225" i="35"/>
  <c r="F226" i="35"/>
  <c r="F227" i="35"/>
  <c r="F228" i="35"/>
  <c r="F237" i="35"/>
  <c r="F243" i="35" s="1"/>
  <c r="F238" i="35"/>
  <c r="F239" i="35"/>
  <c r="F240" i="35"/>
  <c r="J240" i="35" s="1"/>
  <c r="F241" i="35"/>
  <c r="F251" i="35"/>
  <c r="F256" i="35"/>
  <c r="F265" i="35"/>
  <c r="G271" i="35"/>
  <c r="G283" i="35"/>
  <c r="P121" i="35"/>
  <c r="G119" i="35"/>
  <c r="P128" i="35"/>
  <c r="G126" i="35" s="1"/>
  <c r="P135" i="35"/>
  <c r="G133" i="35"/>
  <c r="P142" i="35"/>
  <c r="G140" i="35" s="1"/>
  <c r="P149" i="35"/>
  <c r="G147" i="35" s="1"/>
  <c r="G14" i="35"/>
  <c r="R22" i="35"/>
  <c r="G20" i="35"/>
  <c r="R28" i="35"/>
  <c r="G26" i="35" s="1"/>
  <c r="R34" i="35"/>
  <c r="G32" i="35"/>
  <c r="R40" i="35"/>
  <c r="G38" i="35" s="1"/>
  <c r="R46" i="35"/>
  <c r="G44" i="35" s="1"/>
  <c r="R52" i="35"/>
  <c r="G50" i="35"/>
  <c r="R58" i="35"/>
  <c r="G56" i="35"/>
  <c r="R71" i="35"/>
  <c r="G69" i="35" s="1"/>
  <c r="R78" i="35"/>
  <c r="G76" i="35"/>
  <c r="R85" i="35"/>
  <c r="G83" i="35" s="1"/>
  <c r="R96" i="35"/>
  <c r="G94" i="35" s="1"/>
  <c r="R103" i="35"/>
  <c r="G101" i="35"/>
  <c r="R110" i="35"/>
  <c r="G108" i="35"/>
  <c r="G120" i="35"/>
  <c r="G127" i="35"/>
  <c r="G134" i="35"/>
  <c r="G141" i="35"/>
  <c r="G148" i="35"/>
  <c r="G159" i="35"/>
  <c r="G163" i="35"/>
  <c r="G185" i="35"/>
  <c r="G192" i="35"/>
  <c r="G193" i="35"/>
  <c r="G194" i="35"/>
  <c r="G195" i="35"/>
  <c r="G196" i="35"/>
  <c r="G205" i="35"/>
  <c r="G206" i="35"/>
  <c r="G207" i="35"/>
  <c r="G208" i="35"/>
  <c r="G209" i="35"/>
  <c r="G217" i="35"/>
  <c r="G224" i="35"/>
  <c r="G225" i="35"/>
  <c r="G226" i="35"/>
  <c r="G227" i="35"/>
  <c r="G228" i="35"/>
  <c r="G237" i="35"/>
  <c r="G238" i="35"/>
  <c r="G239" i="35"/>
  <c r="G240" i="35"/>
  <c r="G241" i="35"/>
  <c r="G251" i="35"/>
  <c r="G256" i="35"/>
  <c r="G265" i="35"/>
  <c r="H271" i="35"/>
  <c r="H283" i="35"/>
  <c r="P122" i="35"/>
  <c r="H119" i="35" s="1"/>
  <c r="AD119" i="35" s="1"/>
  <c r="P129" i="35"/>
  <c r="H126" i="35"/>
  <c r="P136" i="35"/>
  <c r="H133" i="35" s="1"/>
  <c r="P143" i="35"/>
  <c r="H140" i="35" s="1"/>
  <c r="P150" i="35"/>
  <c r="H147" i="35" s="1"/>
  <c r="H14" i="35"/>
  <c r="R23" i="35"/>
  <c r="H20" i="35" s="1"/>
  <c r="R29" i="35"/>
  <c r="H26" i="35" s="1"/>
  <c r="R35" i="35"/>
  <c r="H32" i="35" s="1"/>
  <c r="R41" i="35"/>
  <c r="H38" i="35" s="1"/>
  <c r="R47" i="35"/>
  <c r="H44" i="35" s="1"/>
  <c r="R53" i="35"/>
  <c r="H50" i="35" s="1"/>
  <c r="R59" i="35"/>
  <c r="H56" i="35" s="1"/>
  <c r="R72" i="35"/>
  <c r="H69" i="35" s="1"/>
  <c r="R79" i="35"/>
  <c r="H76" i="35" s="1"/>
  <c r="R86" i="35"/>
  <c r="H83" i="35" s="1"/>
  <c r="R97" i="35"/>
  <c r="H94" i="35" s="1"/>
  <c r="R104" i="35"/>
  <c r="H101" i="35" s="1"/>
  <c r="R111" i="35"/>
  <c r="H108" i="35" s="1"/>
  <c r="H120" i="35"/>
  <c r="H127" i="35"/>
  <c r="H134" i="35"/>
  <c r="H141" i="35"/>
  <c r="H148" i="35"/>
  <c r="H159" i="35"/>
  <c r="H163" i="35"/>
  <c r="H170" i="35" s="1"/>
  <c r="H185" i="35"/>
  <c r="H192" i="35"/>
  <c r="H193" i="35"/>
  <c r="H194" i="35"/>
  <c r="H198" i="35" s="1"/>
  <c r="H195" i="35"/>
  <c r="H196" i="35"/>
  <c r="H205" i="35"/>
  <c r="H206" i="35"/>
  <c r="H207" i="35"/>
  <c r="H208" i="35"/>
  <c r="H209" i="35"/>
  <c r="H217" i="35"/>
  <c r="H224" i="35"/>
  <c r="H225" i="35"/>
  <c r="H226" i="35"/>
  <c r="H227" i="35"/>
  <c r="H228" i="35"/>
  <c r="H237" i="35"/>
  <c r="H238" i="35"/>
  <c r="H239" i="35"/>
  <c r="H240" i="35"/>
  <c r="H241" i="35"/>
  <c r="H243" i="35"/>
  <c r="H251" i="35"/>
  <c r="H256" i="35"/>
  <c r="H265" i="35"/>
  <c r="I271" i="35"/>
  <c r="I283" i="35"/>
  <c r="P123" i="35"/>
  <c r="I119" i="35"/>
  <c r="P130" i="35"/>
  <c r="I126" i="35" s="1"/>
  <c r="AE126" i="35" s="1"/>
  <c r="P137" i="35"/>
  <c r="I133" i="35"/>
  <c r="P144" i="35"/>
  <c r="I140" i="35" s="1"/>
  <c r="AE140" i="35" s="1"/>
  <c r="P151" i="35"/>
  <c r="I147" i="35"/>
  <c r="AE147" i="35" s="1"/>
  <c r="I14" i="35"/>
  <c r="R24" i="35"/>
  <c r="I20" i="35"/>
  <c r="R30" i="35"/>
  <c r="I26" i="35" s="1"/>
  <c r="R36" i="35"/>
  <c r="I32" i="35" s="1"/>
  <c r="R42" i="35"/>
  <c r="I38" i="35"/>
  <c r="R48" i="35"/>
  <c r="I44" i="35"/>
  <c r="R54" i="35"/>
  <c r="I50" i="35" s="1"/>
  <c r="R60" i="35"/>
  <c r="I56" i="35"/>
  <c r="R73" i="35"/>
  <c r="I69" i="35" s="1"/>
  <c r="R80" i="35"/>
  <c r="I76" i="35" s="1"/>
  <c r="R87" i="35"/>
  <c r="I83" i="35"/>
  <c r="R98" i="35"/>
  <c r="I94" i="35"/>
  <c r="R105" i="35"/>
  <c r="I101" i="35" s="1"/>
  <c r="R112" i="35"/>
  <c r="I108" i="35"/>
  <c r="I120" i="35"/>
  <c r="I127" i="35"/>
  <c r="I134" i="35"/>
  <c r="I141" i="35"/>
  <c r="I148" i="35"/>
  <c r="I159" i="35"/>
  <c r="I163" i="35"/>
  <c r="I170" i="35"/>
  <c r="I185" i="35"/>
  <c r="I192" i="35"/>
  <c r="I193" i="35"/>
  <c r="I194" i="35"/>
  <c r="I195" i="35"/>
  <c r="I196" i="35"/>
  <c r="I205" i="35"/>
  <c r="I206" i="35"/>
  <c r="I207" i="35"/>
  <c r="I208" i="35"/>
  <c r="I209" i="35"/>
  <c r="I217" i="35"/>
  <c r="I224" i="35"/>
  <c r="I225" i="35"/>
  <c r="I226" i="35"/>
  <c r="I227" i="35"/>
  <c r="I228" i="35"/>
  <c r="I237" i="35"/>
  <c r="I238" i="35"/>
  <c r="I239" i="35"/>
  <c r="I240" i="35"/>
  <c r="I241" i="35"/>
  <c r="I251" i="35"/>
  <c r="I256" i="35"/>
  <c r="I265" i="35"/>
  <c r="A291" i="35"/>
  <c r="A290" i="35"/>
  <c r="A289" i="35"/>
  <c r="A288" i="35"/>
  <c r="A287" i="35"/>
  <c r="J274" i="35"/>
  <c r="J275" i="35"/>
  <c r="J276" i="35"/>
  <c r="J277" i="35"/>
  <c r="J278" i="35"/>
  <c r="J279" i="35"/>
  <c r="J280" i="35"/>
  <c r="J281" i="35"/>
  <c r="J268" i="35"/>
  <c r="J269" i="35"/>
  <c r="J270" i="35"/>
  <c r="J259" i="35"/>
  <c r="J260" i="35"/>
  <c r="J261" i="35"/>
  <c r="J262" i="35"/>
  <c r="J263" i="35"/>
  <c r="J264" i="35"/>
  <c r="J254" i="35"/>
  <c r="J255" i="35"/>
  <c r="J247" i="35"/>
  <c r="J248" i="35"/>
  <c r="J249" i="35"/>
  <c r="J250" i="35"/>
  <c r="J242" i="35"/>
  <c r="J229" i="35"/>
  <c r="J215" i="35"/>
  <c r="J216" i="35"/>
  <c r="J217" i="35" s="1"/>
  <c r="J210" i="35"/>
  <c r="J195" i="35"/>
  <c r="J197" i="35"/>
  <c r="J183" i="35"/>
  <c r="J184" i="35"/>
  <c r="J185" i="35" s="1"/>
  <c r="M174" i="35"/>
  <c r="J167" i="35"/>
  <c r="I166" i="35"/>
  <c r="H166" i="35"/>
  <c r="G166" i="35"/>
  <c r="F166" i="35"/>
  <c r="E166" i="35"/>
  <c r="I162" i="35"/>
  <c r="H162" i="35"/>
  <c r="G162" i="35"/>
  <c r="F162" i="35"/>
  <c r="E162" i="35"/>
  <c r="I158" i="35"/>
  <c r="H158" i="35"/>
  <c r="G158" i="35"/>
  <c r="F158" i="35"/>
  <c r="E158" i="35"/>
  <c r="I157" i="35"/>
  <c r="H157" i="35"/>
  <c r="G157" i="35"/>
  <c r="F157" i="35"/>
  <c r="E157" i="35"/>
  <c r="S154" i="35"/>
  <c r="Z147" i="35"/>
  <c r="Z140" i="35"/>
  <c r="Z133" i="35"/>
  <c r="Z126" i="35"/>
  <c r="Z119" i="35"/>
  <c r="AE118" i="35"/>
  <c r="AD118" i="35"/>
  <c r="AC118" i="35"/>
  <c r="AB118" i="35"/>
  <c r="AA118" i="35"/>
  <c r="I118" i="35"/>
  <c r="H118" i="35"/>
  <c r="G118" i="35"/>
  <c r="F118" i="35"/>
  <c r="E118" i="35"/>
  <c r="I109" i="35"/>
  <c r="H109" i="35"/>
  <c r="G109" i="35"/>
  <c r="F109" i="35"/>
  <c r="E109" i="35"/>
  <c r="I102" i="35"/>
  <c r="H102" i="35"/>
  <c r="G102" i="35"/>
  <c r="F102" i="35"/>
  <c r="E102" i="35"/>
  <c r="I95" i="35"/>
  <c r="H95" i="35"/>
  <c r="G95" i="35"/>
  <c r="F95" i="35"/>
  <c r="E95" i="35"/>
  <c r="I93" i="35"/>
  <c r="H93" i="35"/>
  <c r="G93" i="35"/>
  <c r="F93" i="35"/>
  <c r="E93" i="35"/>
  <c r="I84" i="35"/>
  <c r="H84" i="35"/>
  <c r="G84" i="35"/>
  <c r="F84" i="35"/>
  <c r="E84" i="35"/>
  <c r="I77" i="35"/>
  <c r="H77" i="35"/>
  <c r="G77" i="35"/>
  <c r="F77" i="35"/>
  <c r="E77" i="35"/>
  <c r="I70" i="35"/>
  <c r="H70" i="35"/>
  <c r="G70" i="35"/>
  <c r="F70" i="35"/>
  <c r="E70" i="35"/>
  <c r="I68" i="35"/>
  <c r="H68" i="35"/>
  <c r="G68" i="35"/>
  <c r="F68" i="35"/>
  <c r="E68" i="35"/>
  <c r="M56" i="35"/>
  <c r="M50" i="35"/>
  <c r="M44" i="35"/>
  <c r="E45" i="35" s="1"/>
  <c r="M38" i="35"/>
  <c r="M32" i="35"/>
  <c r="M26" i="35"/>
  <c r="M20" i="35"/>
  <c r="M14" i="35"/>
  <c r="B5" i="35"/>
  <c r="B3" i="35"/>
  <c r="E271" i="30"/>
  <c r="E283" i="30"/>
  <c r="P119" i="30"/>
  <c r="E119" i="30" s="1"/>
  <c r="AA119" i="30" s="1"/>
  <c r="E287" i="30"/>
  <c r="P126" i="30"/>
  <c r="E126" i="30" s="1"/>
  <c r="P133" i="30"/>
  <c r="E133" i="30" s="1"/>
  <c r="P140" i="30"/>
  <c r="E140" i="30" s="1"/>
  <c r="P147" i="30"/>
  <c r="E147" i="30" s="1"/>
  <c r="AA147" i="30" s="1"/>
  <c r="N14" i="30"/>
  <c r="E14" i="30"/>
  <c r="N20" i="30"/>
  <c r="R20" i="30"/>
  <c r="E20" i="30" s="1"/>
  <c r="N26" i="30"/>
  <c r="R26" i="30"/>
  <c r="E26" i="30"/>
  <c r="N32" i="30"/>
  <c r="R32" i="30"/>
  <c r="E32" i="30" s="1"/>
  <c r="P9" i="30"/>
  <c r="P10" i="30"/>
  <c r="R38" i="30"/>
  <c r="E38" i="30" s="1"/>
  <c r="N38" i="30"/>
  <c r="R44" i="30"/>
  <c r="E44" i="30" s="1"/>
  <c r="N44" i="30"/>
  <c r="R50" i="30"/>
  <c r="E50" i="30" s="1"/>
  <c r="N50" i="30"/>
  <c r="R56" i="30"/>
  <c r="E56" i="30"/>
  <c r="N56" i="30"/>
  <c r="N69" i="30"/>
  <c r="M69" i="30"/>
  <c r="R69" i="30"/>
  <c r="E69" i="30" s="1"/>
  <c r="N76" i="30"/>
  <c r="M76" i="30"/>
  <c r="R76" i="30"/>
  <c r="E76" i="30" s="1"/>
  <c r="N83" i="30"/>
  <c r="M83" i="30"/>
  <c r="R83" i="30"/>
  <c r="E83" i="30" s="1"/>
  <c r="N94" i="30"/>
  <c r="M94" i="30"/>
  <c r="R94" i="30"/>
  <c r="E94" i="30" s="1"/>
  <c r="N101" i="30"/>
  <c r="M101" i="30"/>
  <c r="R101" i="30"/>
  <c r="E101" i="30" s="1"/>
  <c r="N108" i="30"/>
  <c r="M108" i="30"/>
  <c r="R108" i="30"/>
  <c r="E108" i="30" s="1"/>
  <c r="M119" i="30"/>
  <c r="M126" i="30"/>
  <c r="M133" i="30"/>
  <c r="M140" i="30"/>
  <c r="E120" i="30"/>
  <c r="R154" i="30"/>
  <c r="E127" i="30"/>
  <c r="E134" i="30"/>
  <c r="E141" i="30"/>
  <c r="E148" i="30"/>
  <c r="M147" i="30"/>
  <c r="E159" i="30"/>
  <c r="E163" i="30"/>
  <c r="R173" i="30"/>
  <c r="E185" i="30"/>
  <c r="E192" i="30"/>
  <c r="E193" i="30"/>
  <c r="E194" i="30"/>
  <c r="E195" i="30"/>
  <c r="E196" i="30"/>
  <c r="E205" i="30"/>
  <c r="E206" i="30"/>
  <c r="E207" i="30"/>
  <c r="E208" i="30"/>
  <c r="E209" i="30"/>
  <c r="E217" i="30"/>
  <c r="E224" i="30"/>
  <c r="E225" i="30"/>
  <c r="E226" i="30"/>
  <c r="J226" i="30" s="1"/>
  <c r="E227" i="30"/>
  <c r="E228" i="30"/>
  <c r="E237" i="30"/>
  <c r="E238" i="30"/>
  <c r="E239" i="30"/>
  <c r="E240" i="30"/>
  <c r="E243" i="30" s="1"/>
  <c r="E241" i="30"/>
  <c r="E251" i="30"/>
  <c r="E256" i="30"/>
  <c r="E265" i="30"/>
  <c r="B287" i="30"/>
  <c r="C287" i="30"/>
  <c r="B288" i="30"/>
  <c r="C288" i="30"/>
  <c r="B289" i="30"/>
  <c r="C289" i="30"/>
  <c r="B290" i="30"/>
  <c r="C290" i="30"/>
  <c r="B291" i="30"/>
  <c r="C291" i="30"/>
  <c r="F271" i="30"/>
  <c r="F283" i="30"/>
  <c r="P120" i="30"/>
  <c r="F119" i="30" s="1"/>
  <c r="P127" i="30"/>
  <c r="F126" i="30"/>
  <c r="P134" i="30"/>
  <c r="F133" i="30"/>
  <c r="AB133" i="30" s="1"/>
  <c r="P141" i="30"/>
  <c r="F140" i="30" s="1"/>
  <c r="AB140" i="30" s="1"/>
  <c r="P148" i="30"/>
  <c r="F147" i="30" s="1"/>
  <c r="AB147" i="30" s="1"/>
  <c r="F14" i="30"/>
  <c r="R21" i="30"/>
  <c r="F20" i="30" s="1"/>
  <c r="R27" i="30"/>
  <c r="F26" i="30" s="1"/>
  <c r="R33" i="30"/>
  <c r="F32" i="30" s="1"/>
  <c r="R39" i="30"/>
  <c r="F38" i="30" s="1"/>
  <c r="R45" i="30"/>
  <c r="F44" i="30" s="1"/>
  <c r="R51" i="30"/>
  <c r="F50" i="30" s="1"/>
  <c r="R57" i="30"/>
  <c r="F56" i="30" s="1"/>
  <c r="R70" i="30"/>
  <c r="F69" i="30"/>
  <c r="R77" i="30"/>
  <c r="F76" i="30" s="1"/>
  <c r="R84" i="30"/>
  <c r="F83" i="30" s="1"/>
  <c r="R95" i="30"/>
  <c r="F94" i="30"/>
  <c r="R102" i="30"/>
  <c r="F101" i="30" s="1"/>
  <c r="R109" i="30"/>
  <c r="F108" i="30" s="1"/>
  <c r="F120" i="30"/>
  <c r="F127" i="30"/>
  <c r="F134" i="30"/>
  <c r="F141" i="30"/>
  <c r="F148" i="30"/>
  <c r="F159" i="30"/>
  <c r="F163" i="30"/>
  <c r="F170" i="30" s="1"/>
  <c r="F185" i="30"/>
  <c r="F192" i="30"/>
  <c r="F193" i="30"/>
  <c r="F194" i="30"/>
  <c r="F195" i="30"/>
  <c r="F196" i="30"/>
  <c r="F198" i="30" s="1"/>
  <c r="F205" i="30"/>
  <c r="F206" i="30"/>
  <c r="F207" i="30"/>
  <c r="F208" i="30"/>
  <c r="F209" i="30"/>
  <c r="F217" i="30"/>
  <c r="F224" i="30"/>
  <c r="F225" i="30"/>
  <c r="F226" i="30"/>
  <c r="F227" i="30"/>
  <c r="F228" i="30"/>
  <c r="F237" i="30"/>
  <c r="F238" i="30"/>
  <c r="F239" i="30"/>
  <c r="F240" i="30"/>
  <c r="F241" i="30"/>
  <c r="F251" i="30"/>
  <c r="F256" i="30"/>
  <c r="F265" i="30"/>
  <c r="G271" i="30"/>
  <c r="G283" i="30"/>
  <c r="P121" i="30"/>
  <c r="G119" i="30" s="1"/>
  <c r="AC119" i="30" s="1"/>
  <c r="P128" i="30"/>
  <c r="G126" i="30"/>
  <c r="P135" i="30"/>
  <c r="G133" i="30" s="1"/>
  <c r="AC133" i="30" s="1"/>
  <c r="P142" i="30"/>
  <c r="G140" i="30" s="1"/>
  <c r="AC140" i="30" s="1"/>
  <c r="P149" i="30"/>
  <c r="G147" i="30" s="1"/>
  <c r="AC147" i="30" s="1"/>
  <c r="G14" i="30"/>
  <c r="R22" i="30"/>
  <c r="G20" i="30" s="1"/>
  <c r="R28" i="30"/>
  <c r="G26" i="30" s="1"/>
  <c r="R34" i="30"/>
  <c r="G32" i="30" s="1"/>
  <c r="R40" i="30"/>
  <c r="G38" i="30" s="1"/>
  <c r="R46" i="30"/>
  <c r="G44" i="30" s="1"/>
  <c r="R52" i="30"/>
  <c r="G50" i="30"/>
  <c r="R58" i="30"/>
  <c r="G56" i="30" s="1"/>
  <c r="R71" i="30"/>
  <c r="G69" i="30" s="1"/>
  <c r="R78" i="30"/>
  <c r="G76" i="30" s="1"/>
  <c r="R85" i="30"/>
  <c r="G83" i="30" s="1"/>
  <c r="R96" i="30"/>
  <c r="G94" i="30" s="1"/>
  <c r="R103" i="30"/>
  <c r="G101" i="30"/>
  <c r="R110" i="30"/>
  <c r="G108" i="30"/>
  <c r="G120" i="30"/>
  <c r="G127" i="30"/>
  <c r="G134" i="30"/>
  <c r="G141" i="30"/>
  <c r="G148" i="30"/>
  <c r="G159" i="30"/>
  <c r="G163" i="30"/>
  <c r="G185" i="30"/>
  <c r="G192" i="30"/>
  <c r="G193" i="30"/>
  <c r="G194" i="30"/>
  <c r="G195" i="30"/>
  <c r="G196" i="30"/>
  <c r="G205" i="30"/>
  <c r="G206" i="30"/>
  <c r="G207" i="30"/>
  <c r="G208" i="30"/>
  <c r="G209" i="30"/>
  <c r="G217" i="30"/>
  <c r="G224" i="30"/>
  <c r="G225" i="30"/>
  <c r="G226" i="30"/>
  <c r="G227" i="30"/>
  <c r="G228" i="30"/>
  <c r="G237" i="30"/>
  <c r="G238" i="30"/>
  <c r="G239" i="30"/>
  <c r="G240" i="30"/>
  <c r="G241" i="30"/>
  <c r="G251" i="30"/>
  <c r="G256" i="30"/>
  <c r="G265" i="30"/>
  <c r="H271" i="30"/>
  <c r="H283" i="30"/>
  <c r="P122" i="30"/>
  <c r="H119" i="30" s="1"/>
  <c r="P129" i="30"/>
  <c r="H126" i="30" s="1"/>
  <c r="AD126" i="30" s="1"/>
  <c r="P136" i="30"/>
  <c r="H133" i="30" s="1"/>
  <c r="P143" i="30"/>
  <c r="H140" i="30"/>
  <c r="AD140" i="30" s="1"/>
  <c r="P150" i="30"/>
  <c r="H147" i="30" s="1"/>
  <c r="H14" i="30"/>
  <c r="R23" i="30"/>
  <c r="H20" i="30" s="1"/>
  <c r="R29" i="30"/>
  <c r="H26" i="30" s="1"/>
  <c r="R35" i="30"/>
  <c r="H32" i="30"/>
  <c r="R41" i="30"/>
  <c r="H38" i="30" s="1"/>
  <c r="R47" i="30"/>
  <c r="H44" i="30" s="1"/>
  <c r="R53" i="30"/>
  <c r="H50" i="30" s="1"/>
  <c r="R59" i="30"/>
  <c r="H56" i="30"/>
  <c r="R72" i="30"/>
  <c r="H69" i="30" s="1"/>
  <c r="R79" i="30"/>
  <c r="H76" i="30" s="1"/>
  <c r="R86" i="30"/>
  <c r="H83" i="30" s="1"/>
  <c r="R97" i="30"/>
  <c r="H94" i="30" s="1"/>
  <c r="R104" i="30"/>
  <c r="H101" i="30" s="1"/>
  <c r="R111" i="30"/>
  <c r="H108" i="30" s="1"/>
  <c r="H120" i="30"/>
  <c r="H127" i="30"/>
  <c r="H134" i="30"/>
  <c r="H141" i="30"/>
  <c r="H148" i="30"/>
  <c r="H159" i="30"/>
  <c r="H163" i="30"/>
  <c r="H185" i="30"/>
  <c r="H192" i="30"/>
  <c r="H193" i="30"/>
  <c r="H194" i="30"/>
  <c r="H195" i="30"/>
  <c r="H196" i="30"/>
  <c r="H205" i="30"/>
  <c r="H206" i="30"/>
  <c r="H207" i="30"/>
  <c r="H208" i="30"/>
  <c r="H209" i="30"/>
  <c r="H217" i="30"/>
  <c r="H224" i="30"/>
  <c r="H225" i="30"/>
  <c r="H226" i="30"/>
  <c r="H227" i="30"/>
  <c r="H228" i="30"/>
  <c r="H237" i="30"/>
  <c r="H238" i="30"/>
  <c r="H239" i="30"/>
  <c r="H240" i="30"/>
  <c r="H241" i="30"/>
  <c r="H251" i="30"/>
  <c r="H256" i="30"/>
  <c r="H265" i="30"/>
  <c r="I271" i="30"/>
  <c r="I283" i="30"/>
  <c r="P123" i="30"/>
  <c r="I119" i="30" s="1"/>
  <c r="P130" i="30"/>
  <c r="I126" i="30" s="1"/>
  <c r="AE126" i="30" s="1"/>
  <c r="P137" i="30"/>
  <c r="I133" i="30"/>
  <c r="P144" i="30"/>
  <c r="I140" i="30" s="1"/>
  <c r="AE140" i="30" s="1"/>
  <c r="P151" i="30"/>
  <c r="I147" i="30" s="1"/>
  <c r="AE147" i="30" s="1"/>
  <c r="I14" i="30"/>
  <c r="R24" i="30"/>
  <c r="I20" i="30" s="1"/>
  <c r="R30" i="30"/>
  <c r="I26" i="30" s="1"/>
  <c r="R36" i="30"/>
  <c r="I32" i="30" s="1"/>
  <c r="R42" i="30"/>
  <c r="I38" i="30" s="1"/>
  <c r="R48" i="30"/>
  <c r="I44" i="30" s="1"/>
  <c r="R54" i="30"/>
  <c r="I50" i="30" s="1"/>
  <c r="R60" i="30"/>
  <c r="I56" i="30" s="1"/>
  <c r="R73" i="30"/>
  <c r="I69" i="30" s="1"/>
  <c r="R80" i="30"/>
  <c r="I76" i="30" s="1"/>
  <c r="R87" i="30"/>
  <c r="I83" i="30"/>
  <c r="R98" i="30"/>
  <c r="I94" i="30"/>
  <c r="R105" i="30"/>
  <c r="I101" i="30" s="1"/>
  <c r="R112" i="30"/>
  <c r="I108" i="30" s="1"/>
  <c r="I120" i="30"/>
  <c r="I127" i="30"/>
  <c r="I134" i="30"/>
  <c r="I141" i="30"/>
  <c r="I148" i="30"/>
  <c r="I159" i="30"/>
  <c r="I163" i="30"/>
  <c r="I185" i="30"/>
  <c r="I192" i="30"/>
  <c r="I193" i="30"/>
  <c r="I194" i="30"/>
  <c r="I195" i="30"/>
  <c r="I196" i="30"/>
  <c r="I205" i="30"/>
  <c r="I206" i="30"/>
  <c r="I207" i="30"/>
  <c r="I208" i="30"/>
  <c r="I209" i="30"/>
  <c r="I217" i="30"/>
  <c r="I224" i="30"/>
  <c r="I225" i="30"/>
  <c r="I226" i="30"/>
  <c r="I227" i="30"/>
  <c r="I228" i="30"/>
  <c r="I237" i="30"/>
  <c r="I238" i="30"/>
  <c r="I239" i="30"/>
  <c r="I240" i="30"/>
  <c r="I241" i="30"/>
  <c r="I251" i="30"/>
  <c r="I256" i="30"/>
  <c r="I265" i="30"/>
  <c r="A291" i="30"/>
  <c r="A290" i="30"/>
  <c r="A289" i="30"/>
  <c r="A288" i="30"/>
  <c r="A287" i="30"/>
  <c r="J274" i="30"/>
  <c r="J275" i="30"/>
  <c r="J276" i="30"/>
  <c r="J277" i="30"/>
  <c r="J278" i="30"/>
  <c r="J279" i="30"/>
  <c r="J280" i="30"/>
  <c r="J281" i="30"/>
  <c r="J268" i="30"/>
  <c r="J271" i="30" s="1"/>
  <c r="J269" i="30"/>
  <c r="J270" i="30"/>
  <c r="J259" i="30"/>
  <c r="J260" i="30"/>
  <c r="J261" i="30"/>
  <c r="J262" i="30"/>
  <c r="J263" i="30"/>
  <c r="J264" i="30"/>
  <c r="J254" i="30"/>
  <c r="J255" i="30"/>
  <c r="J247" i="30"/>
  <c r="J248" i="30"/>
  <c r="J249" i="30"/>
  <c r="J250" i="30"/>
  <c r="J242" i="30"/>
  <c r="J229" i="30"/>
  <c r="J215" i="30"/>
  <c r="J216" i="30"/>
  <c r="J210" i="30"/>
  <c r="J197" i="30"/>
  <c r="J183" i="30"/>
  <c r="J184" i="30"/>
  <c r="M174" i="30"/>
  <c r="J167" i="30"/>
  <c r="I166" i="30"/>
  <c r="H166" i="30"/>
  <c r="G166" i="30"/>
  <c r="F166" i="30"/>
  <c r="E166" i="30"/>
  <c r="I162" i="30"/>
  <c r="H162" i="30"/>
  <c r="G162" i="30"/>
  <c r="F162" i="30"/>
  <c r="E162" i="30"/>
  <c r="I158" i="30"/>
  <c r="H158" i="30"/>
  <c r="G158" i="30"/>
  <c r="F158" i="30"/>
  <c r="E158" i="30"/>
  <c r="I157" i="30"/>
  <c r="H157" i="30"/>
  <c r="G157" i="30"/>
  <c r="F157" i="30"/>
  <c r="E157" i="30"/>
  <c r="S154" i="30"/>
  <c r="Z147" i="30"/>
  <c r="Z140" i="30"/>
  <c r="Z133" i="30"/>
  <c r="Z126" i="30"/>
  <c r="Z119" i="30"/>
  <c r="AE118" i="30"/>
  <c r="AD118" i="30"/>
  <c r="AC118" i="30"/>
  <c r="AB118" i="30"/>
  <c r="AA118" i="30"/>
  <c r="I118" i="30"/>
  <c r="H118" i="30"/>
  <c r="G118" i="30"/>
  <c r="F118" i="30"/>
  <c r="E118" i="30"/>
  <c r="I109" i="30"/>
  <c r="H109" i="30"/>
  <c r="G109" i="30"/>
  <c r="F109" i="30"/>
  <c r="E109" i="30"/>
  <c r="I102" i="30"/>
  <c r="H102" i="30"/>
  <c r="G102" i="30"/>
  <c r="F102" i="30"/>
  <c r="E102" i="30"/>
  <c r="I95" i="30"/>
  <c r="H95" i="30"/>
  <c r="G95" i="30"/>
  <c r="F95" i="30"/>
  <c r="E95" i="30"/>
  <c r="I93" i="30"/>
  <c r="H93" i="30"/>
  <c r="G93" i="30"/>
  <c r="F93" i="30"/>
  <c r="E93" i="30"/>
  <c r="I84" i="30"/>
  <c r="H84" i="30"/>
  <c r="G84" i="30"/>
  <c r="F84" i="30"/>
  <c r="E84" i="30"/>
  <c r="I77" i="30"/>
  <c r="H77" i="30"/>
  <c r="G77" i="30"/>
  <c r="F77" i="30"/>
  <c r="E77" i="30"/>
  <c r="I70" i="30"/>
  <c r="H70" i="30"/>
  <c r="G70" i="30"/>
  <c r="F70" i="30"/>
  <c r="E70" i="30"/>
  <c r="I68" i="30"/>
  <c r="H68" i="30"/>
  <c r="G68" i="30"/>
  <c r="F68" i="30"/>
  <c r="E68" i="30"/>
  <c r="M56" i="30"/>
  <c r="M50" i="30"/>
  <c r="M44" i="30"/>
  <c r="M38" i="30"/>
  <c r="M32" i="30"/>
  <c r="M26" i="30"/>
  <c r="M20" i="30"/>
  <c r="M14" i="30"/>
  <c r="B5" i="30"/>
  <c r="B3" i="30"/>
  <c r="E271" i="29"/>
  <c r="E283" i="29"/>
  <c r="P119" i="29"/>
  <c r="E119" i="29" s="1"/>
  <c r="AA119" i="29" s="1"/>
  <c r="P126" i="29"/>
  <c r="E126" i="29" s="1"/>
  <c r="P133" i="29"/>
  <c r="E133" i="29" s="1"/>
  <c r="AA133" i="29" s="1"/>
  <c r="P140" i="29"/>
  <c r="E140" i="29" s="1"/>
  <c r="P147" i="29"/>
  <c r="E147" i="29" s="1"/>
  <c r="AA147" i="29" s="1"/>
  <c r="N14" i="29"/>
  <c r="E14" i="29"/>
  <c r="N20" i="29"/>
  <c r="R20" i="29"/>
  <c r="E20" i="29" s="1"/>
  <c r="N26" i="29"/>
  <c r="R26" i="29"/>
  <c r="E26" i="29" s="1"/>
  <c r="N32" i="29"/>
  <c r="R32" i="29"/>
  <c r="E32" i="29" s="1"/>
  <c r="P9" i="29"/>
  <c r="P10" i="29"/>
  <c r="R38" i="29"/>
  <c r="E38" i="29" s="1"/>
  <c r="N38" i="29"/>
  <c r="R44" i="29"/>
  <c r="E44" i="29" s="1"/>
  <c r="N44" i="29"/>
  <c r="R50" i="29"/>
  <c r="E50" i="29" s="1"/>
  <c r="N50" i="29"/>
  <c r="R56" i="29"/>
  <c r="E56" i="29" s="1"/>
  <c r="N56" i="29"/>
  <c r="R69" i="29"/>
  <c r="E69" i="29" s="1"/>
  <c r="N76" i="29"/>
  <c r="M76" i="29"/>
  <c r="R76" i="29"/>
  <c r="E76" i="29" s="1"/>
  <c r="N83" i="29"/>
  <c r="M83" i="29"/>
  <c r="R83" i="29"/>
  <c r="E83" i="29" s="1"/>
  <c r="N94" i="29"/>
  <c r="M94" i="29"/>
  <c r="R94" i="29"/>
  <c r="E94" i="29" s="1"/>
  <c r="N101" i="29"/>
  <c r="M101" i="29"/>
  <c r="R101" i="29"/>
  <c r="E101" i="29" s="1"/>
  <c r="N108" i="29"/>
  <c r="M108" i="29"/>
  <c r="R108" i="29"/>
  <c r="E108" i="29" s="1"/>
  <c r="M119" i="29"/>
  <c r="M126" i="29"/>
  <c r="E128" i="29" s="1"/>
  <c r="M133" i="29"/>
  <c r="M140" i="29"/>
  <c r="E120" i="29"/>
  <c r="R154" i="29"/>
  <c r="E127" i="29"/>
  <c r="E134" i="29"/>
  <c r="E141" i="29"/>
  <c r="E148" i="29"/>
  <c r="M147" i="29"/>
  <c r="E159" i="29"/>
  <c r="E163" i="29"/>
  <c r="E170" i="29" s="1"/>
  <c r="R173" i="29"/>
  <c r="E185" i="29"/>
  <c r="E192" i="29"/>
  <c r="E193" i="29"/>
  <c r="E194" i="29"/>
  <c r="E195" i="29"/>
  <c r="E196" i="29"/>
  <c r="E205" i="29"/>
  <c r="E206" i="29"/>
  <c r="E207" i="29"/>
  <c r="E208" i="29"/>
  <c r="E209" i="29"/>
  <c r="E217" i="29"/>
  <c r="E224" i="29"/>
  <c r="E225" i="29"/>
  <c r="E226" i="29"/>
  <c r="E227" i="29"/>
  <c r="E228" i="29"/>
  <c r="E237" i="29"/>
  <c r="E238" i="29"/>
  <c r="E239" i="29"/>
  <c r="E240" i="29"/>
  <c r="E241" i="29"/>
  <c r="E251" i="29"/>
  <c r="E256" i="29"/>
  <c r="E265" i="29"/>
  <c r="B287" i="29"/>
  <c r="C287" i="29"/>
  <c r="B288" i="29"/>
  <c r="C288" i="29"/>
  <c r="B289" i="29"/>
  <c r="C289" i="29"/>
  <c r="B290" i="29"/>
  <c r="C290" i="29"/>
  <c r="B291" i="29"/>
  <c r="C291" i="29"/>
  <c r="F271" i="29"/>
  <c r="F283" i="29"/>
  <c r="P120" i="29"/>
  <c r="F119" i="29" s="1"/>
  <c r="AB119" i="29" s="1"/>
  <c r="P127" i="29"/>
  <c r="F126" i="29" s="1"/>
  <c r="P134" i="29"/>
  <c r="F133" i="29"/>
  <c r="AB133" i="29" s="1"/>
  <c r="P141" i="29"/>
  <c r="F140" i="29" s="1"/>
  <c r="P148" i="29"/>
  <c r="F147" i="29" s="1"/>
  <c r="AB147" i="29" s="1"/>
  <c r="F14" i="29"/>
  <c r="R21" i="29"/>
  <c r="F20" i="29" s="1"/>
  <c r="R27" i="29"/>
  <c r="F26" i="29" s="1"/>
  <c r="R33" i="29"/>
  <c r="F32" i="29" s="1"/>
  <c r="R39" i="29"/>
  <c r="F38" i="29" s="1"/>
  <c r="R45" i="29"/>
  <c r="F44" i="29" s="1"/>
  <c r="R51" i="29"/>
  <c r="F50" i="29"/>
  <c r="R57" i="29"/>
  <c r="F56" i="29" s="1"/>
  <c r="R70" i="29"/>
  <c r="F69" i="29" s="1"/>
  <c r="R77" i="29"/>
  <c r="F76" i="29" s="1"/>
  <c r="R84" i="29"/>
  <c r="F83" i="29" s="1"/>
  <c r="R95" i="29"/>
  <c r="F94" i="29"/>
  <c r="R102" i="29"/>
  <c r="F101" i="29" s="1"/>
  <c r="R109" i="29"/>
  <c r="F108" i="29" s="1"/>
  <c r="F120" i="29"/>
  <c r="F127" i="29"/>
  <c r="F134" i="29"/>
  <c r="F141" i="29"/>
  <c r="F148" i="29"/>
  <c r="F159" i="29"/>
  <c r="F163" i="29"/>
  <c r="F185" i="29"/>
  <c r="F192" i="29"/>
  <c r="F193" i="29"/>
  <c r="F194" i="29"/>
  <c r="F195" i="29"/>
  <c r="F196" i="29"/>
  <c r="F205" i="29"/>
  <c r="F206" i="29"/>
  <c r="F207" i="29"/>
  <c r="F208" i="29"/>
  <c r="F209" i="29"/>
  <c r="F217" i="29"/>
  <c r="F224" i="29"/>
  <c r="F225" i="29"/>
  <c r="F226" i="29"/>
  <c r="F227" i="29"/>
  <c r="F228" i="29"/>
  <c r="F237" i="29"/>
  <c r="F238" i="29"/>
  <c r="F239" i="29"/>
  <c r="F240" i="29"/>
  <c r="F241" i="29"/>
  <c r="F251" i="29"/>
  <c r="F256" i="29"/>
  <c r="F265" i="29"/>
  <c r="G271" i="29"/>
  <c r="G283" i="29"/>
  <c r="P121" i="29"/>
  <c r="G119" i="29"/>
  <c r="P128" i="29"/>
  <c r="G126" i="29" s="1"/>
  <c r="AC126" i="29" s="1"/>
  <c r="P135" i="29"/>
  <c r="G133" i="29" s="1"/>
  <c r="AC133" i="29" s="1"/>
  <c r="P142" i="29"/>
  <c r="G140" i="29" s="1"/>
  <c r="AC140" i="29" s="1"/>
  <c r="P149" i="29"/>
  <c r="G147" i="29" s="1"/>
  <c r="AC147" i="29" s="1"/>
  <c r="G14" i="29"/>
  <c r="R22" i="29"/>
  <c r="G20" i="29" s="1"/>
  <c r="R28" i="29"/>
  <c r="G26" i="29"/>
  <c r="R34" i="29"/>
  <c r="G32" i="29" s="1"/>
  <c r="R40" i="29"/>
  <c r="G38" i="29" s="1"/>
  <c r="R46" i="29"/>
  <c r="G44" i="29" s="1"/>
  <c r="R52" i="29"/>
  <c r="G50" i="29" s="1"/>
  <c r="R58" i="29"/>
  <c r="G56" i="29" s="1"/>
  <c r="R71" i="29"/>
  <c r="G69" i="29" s="1"/>
  <c r="R78" i="29"/>
  <c r="G76" i="29"/>
  <c r="R85" i="29"/>
  <c r="G83" i="29" s="1"/>
  <c r="R96" i="29"/>
  <c r="G94" i="29" s="1"/>
  <c r="R103" i="29"/>
  <c r="G101" i="29" s="1"/>
  <c r="R110" i="29"/>
  <c r="G108" i="29" s="1"/>
  <c r="G120" i="29"/>
  <c r="G127" i="29"/>
  <c r="G134" i="29"/>
  <c r="G141" i="29"/>
  <c r="G148" i="29"/>
  <c r="G159" i="29"/>
  <c r="G163" i="29"/>
  <c r="G185" i="29"/>
  <c r="G192" i="29"/>
  <c r="G193" i="29"/>
  <c r="G194" i="29"/>
  <c r="G195" i="29"/>
  <c r="G196" i="29"/>
  <c r="G205" i="29"/>
  <c r="G206" i="29"/>
  <c r="G207" i="29"/>
  <c r="G208" i="29"/>
  <c r="G209" i="29"/>
  <c r="G217" i="29"/>
  <c r="G224" i="29"/>
  <c r="G225" i="29"/>
  <c r="G226" i="29"/>
  <c r="G227" i="29"/>
  <c r="G228" i="29"/>
  <c r="G237" i="29"/>
  <c r="G238" i="29"/>
  <c r="G239" i="29"/>
  <c r="G240" i="29"/>
  <c r="G241" i="29"/>
  <c r="G251" i="29"/>
  <c r="G256" i="29"/>
  <c r="G265" i="29"/>
  <c r="H271" i="29"/>
  <c r="H283" i="29"/>
  <c r="P122" i="29"/>
  <c r="H119" i="29" s="1"/>
  <c r="AD119" i="29" s="1"/>
  <c r="P129" i="29"/>
  <c r="H126" i="29" s="1"/>
  <c r="AD126" i="29" s="1"/>
  <c r="P136" i="29"/>
  <c r="H133" i="29" s="1"/>
  <c r="P143" i="29"/>
  <c r="H140" i="29" s="1"/>
  <c r="AD140" i="29" s="1"/>
  <c r="P150" i="29"/>
  <c r="H147" i="29" s="1"/>
  <c r="AD147" i="29" s="1"/>
  <c r="H14" i="29"/>
  <c r="R23" i="29"/>
  <c r="H20" i="29" s="1"/>
  <c r="R29" i="29"/>
  <c r="H26" i="29" s="1"/>
  <c r="R35" i="29"/>
  <c r="H32" i="29" s="1"/>
  <c r="R41" i="29"/>
  <c r="H38" i="29"/>
  <c r="R47" i="29"/>
  <c r="H44" i="29" s="1"/>
  <c r="R53" i="29"/>
  <c r="H50" i="29" s="1"/>
  <c r="R59" i="29"/>
  <c r="H56" i="29" s="1"/>
  <c r="R72" i="29"/>
  <c r="H69" i="29" s="1"/>
  <c r="R79" i="29"/>
  <c r="H76" i="29" s="1"/>
  <c r="R86" i="29"/>
  <c r="H83" i="29" s="1"/>
  <c r="R97" i="29"/>
  <c r="H94" i="29" s="1"/>
  <c r="R104" i="29"/>
  <c r="H101" i="29" s="1"/>
  <c r="R111" i="29"/>
  <c r="H108" i="29" s="1"/>
  <c r="H120" i="29"/>
  <c r="H127" i="29"/>
  <c r="H134" i="29"/>
  <c r="H141" i="29"/>
  <c r="H148" i="29"/>
  <c r="H159" i="29"/>
  <c r="H163" i="29"/>
  <c r="H185" i="29"/>
  <c r="H192" i="29"/>
  <c r="H198" i="29" s="1"/>
  <c r="H193" i="29"/>
  <c r="H194" i="29"/>
  <c r="H195" i="29"/>
  <c r="H196" i="29"/>
  <c r="H205" i="29"/>
  <c r="H206" i="29"/>
  <c r="H207" i="29"/>
  <c r="H208" i="29"/>
  <c r="H209" i="29"/>
  <c r="H217" i="29"/>
  <c r="H224" i="29"/>
  <c r="H225" i="29"/>
  <c r="H226" i="29"/>
  <c r="H227" i="29"/>
  <c r="H228" i="29"/>
  <c r="H237" i="29"/>
  <c r="H238" i="29"/>
  <c r="H239" i="29"/>
  <c r="H240" i="29"/>
  <c r="H241" i="29"/>
  <c r="H251" i="29"/>
  <c r="H256" i="29"/>
  <c r="H265" i="29"/>
  <c r="I271" i="29"/>
  <c r="I283" i="29"/>
  <c r="P123" i="29"/>
  <c r="I119" i="29" s="1"/>
  <c r="P130" i="29"/>
  <c r="I126" i="29" s="1"/>
  <c r="AE126" i="29" s="1"/>
  <c r="P137" i="29"/>
  <c r="I133" i="29" s="1"/>
  <c r="P144" i="29"/>
  <c r="I140" i="29" s="1"/>
  <c r="AE140" i="29" s="1"/>
  <c r="P151" i="29"/>
  <c r="I147" i="29" s="1"/>
  <c r="I14" i="29"/>
  <c r="R24" i="29"/>
  <c r="I20" i="29"/>
  <c r="R30" i="29"/>
  <c r="I26" i="29" s="1"/>
  <c r="R36" i="29"/>
  <c r="I32" i="29" s="1"/>
  <c r="R42" i="29"/>
  <c r="I38" i="29" s="1"/>
  <c r="R48" i="29"/>
  <c r="I44" i="29" s="1"/>
  <c r="R54" i="29"/>
  <c r="I50" i="29" s="1"/>
  <c r="R60" i="29"/>
  <c r="I56" i="29" s="1"/>
  <c r="R73" i="29"/>
  <c r="I69" i="29" s="1"/>
  <c r="R80" i="29"/>
  <c r="I76" i="29" s="1"/>
  <c r="R87" i="29"/>
  <c r="I83" i="29" s="1"/>
  <c r="R98" i="29"/>
  <c r="I94" i="29" s="1"/>
  <c r="R105" i="29"/>
  <c r="I101" i="29" s="1"/>
  <c r="R112" i="29"/>
  <c r="I108" i="29" s="1"/>
  <c r="I120" i="29"/>
  <c r="I127" i="29"/>
  <c r="I134" i="29"/>
  <c r="I141" i="29"/>
  <c r="I148" i="29"/>
  <c r="I159" i="29"/>
  <c r="I163" i="29"/>
  <c r="I170" i="29" s="1"/>
  <c r="I185" i="29"/>
  <c r="I192" i="29"/>
  <c r="I193" i="29"/>
  <c r="I194" i="29"/>
  <c r="I195" i="29"/>
  <c r="I196" i="29"/>
  <c r="I205" i="29"/>
  <c r="I206" i="29"/>
  <c r="I207" i="29"/>
  <c r="I208" i="29"/>
  <c r="I209" i="29"/>
  <c r="I217" i="29"/>
  <c r="I224" i="29"/>
  <c r="I225" i="29"/>
  <c r="I226" i="29"/>
  <c r="I227" i="29"/>
  <c r="I228" i="29"/>
  <c r="I237" i="29"/>
  <c r="I238" i="29"/>
  <c r="I239" i="29"/>
  <c r="J239" i="29" s="1"/>
  <c r="I240" i="29"/>
  <c r="I241" i="29"/>
  <c r="I251" i="29"/>
  <c r="I256" i="29"/>
  <c r="I265" i="29"/>
  <c r="A291" i="29"/>
  <c r="A290" i="29"/>
  <c r="A289" i="29"/>
  <c r="A288" i="29"/>
  <c r="A287" i="29"/>
  <c r="J274" i="29"/>
  <c r="J275" i="29"/>
  <c r="J276" i="29"/>
  <c r="J277" i="29"/>
  <c r="J278" i="29"/>
  <c r="J279" i="29"/>
  <c r="J280" i="29"/>
  <c r="J281" i="29"/>
  <c r="J268" i="29"/>
  <c r="J269" i="29"/>
  <c r="J270" i="29"/>
  <c r="J259" i="29"/>
  <c r="J260" i="29"/>
  <c r="J261" i="29"/>
  <c r="J262" i="29"/>
  <c r="J263" i="29"/>
  <c r="J264" i="29"/>
  <c r="J254" i="29"/>
  <c r="J255" i="29"/>
  <c r="J247" i="29"/>
  <c r="J248" i="29"/>
  <c r="J249" i="29"/>
  <c r="J250" i="29"/>
  <c r="J242" i="29"/>
  <c r="J229" i="29"/>
  <c r="J215" i="29"/>
  <c r="J216" i="29"/>
  <c r="J210" i="29"/>
  <c r="J197" i="29"/>
  <c r="J183" i="29"/>
  <c r="J184" i="29"/>
  <c r="J185" i="29" s="1"/>
  <c r="M174" i="29"/>
  <c r="J167" i="29"/>
  <c r="I166" i="29"/>
  <c r="H166" i="29"/>
  <c r="G166" i="29"/>
  <c r="F166" i="29"/>
  <c r="E166" i="29"/>
  <c r="I162" i="29"/>
  <c r="H162" i="29"/>
  <c r="G162" i="29"/>
  <c r="F162" i="29"/>
  <c r="E162" i="29"/>
  <c r="I158" i="29"/>
  <c r="H158" i="29"/>
  <c r="G158" i="29"/>
  <c r="F158" i="29"/>
  <c r="E158" i="29"/>
  <c r="I157" i="29"/>
  <c r="H157" i="29"/>
  <c r="G157" i="29"/>
  <c r="F157" i="29"/>
  <c r="E157" i="29"/>
  <c r="S154" i="29"/>
  <c r="Z147" i="29"/>
  <c r="Z140" i="29"/>
  <c r="Z133" i="29"/>
  <c r="Z126" i="29"/>
  <c r="Z119" i="29"/>
  <c r="AE118" i="29"/>
  <c r="AD118" i="29"/>
  <c r="AC118" i="29"/>
  <c r="AB118" i="29"/>
  <c r="AA118" i="29"/>
  <c r="I118" i="29"/>
  <c r="H118" i="29"/>
  <c r="G118" i="29"/>
  <c r="F118" i="29"/>
  <c r="E118" i="29"/>
  <c r="I109" i="29"/>
  <c r="H109" i="29"/>
  <c r="G109" i="29"/>
  <c r="F109" i="29"/>
  <c r="E109" i="29"/>
  <c r="I102" i="29"/>
  <c r="H102" i="29"/>
  <c r="G102" i="29"/>
  <c r="F102" i="29"/>
  <c r="E102" i="29"/>
  <c r="I95" i="29"/>
  <c r="H95" i="29"/>
  <c r="G95" i="29"/>
  <c r="F95" i="29"/>
  <c r="E95" i="29"/>
  <c r="I93" i="29"/>
  <c r="H93" i="29"/>
  <c r="G93" i="29"/>
  <c r="F93" i="29"/>
  <c r="E93" i="29"/>
  <c r="I84" i="29"/>
  <c r="H84" i="29"/>
  <c r="G84" i="29"/>
  <c r="F84" i="29"/>
  <c r="E84" i="29"/>
  <c r="I77" i="29"/>
  <c r="H77" i="29"/>
  <c r="G77" i="29"/>
  <c r="F77" i="29"/>
  <c r="E77" i="29"/>
  <c r="I70" i="29"/>
  <c r="H70" i="29"/>
  <c r="G70" i="29"/>
  <c r="F70" i="29"/>
  <c r="E70" i="29"/>
  <c r="I68" i="29"/>
  <c r="H68" i="29"/>
  <c r="G68" i="29"/>
  <c r="F68" i="29"/>
  <c r="E68" i="29"/>
  <c r="M56" i="29"/>
  <c r="M50" i="29"/>
  <c r="M44" i="29"/>
  <c r="M38" i="29"/>
  <c r="M32" i="29"/>
  <c r="M26" i="29"/>
  <c r="M20" i="29"/>
  <c r="M14" i="29"/>
  <c r="B5" i="29"/>
  <c r="B3" i="29"/>
  <c r="I146" i="1"/>
  <c r="H146" i="1"/>
  <c r="G146" i="1"/>
  <c r="F146" i="1"/>
  <c r="E146" i="1"/>
  <c r="I139" i="1"/>
  <c r="H139" i="1"/>
  <c r="G139" i="1"/>
  <c r="F139" i="1"/>
  <c r="E139" i="1"/>
  <c r="I132" i="1"/>
  <c r="H132" i="1"/>
  <c r="G132" i="1"/>
  <c r="F132" i="1"/>
  <c r="E132" i="1"/>
  <c r="I125" i="1"/>
  <c r="H125" i="1"/>
  <c r="G125" i="1"/>
  <c r="F125" i="1"/>
  <c r="E125" i="1"/>
  <c r="I118" i="1"/>
  <c r="H118" i="1"/>
  <c r="G118" i="1"/>
  <c r="F118" i="1"/>
  <c r="E118" i="1"/>
  <c r="I148" i="24"/>
  <c r="H148" i="24"/>
  <c r="G148" i="24"/>
  <c r="F148" i="24"/>
  <c r="E148" i="24"/>
  <c r="I141" i="24"/>
  <c r="H141" i="24"/>
  <c r="G141" i="24"/>
  <c r="F141" i="24"/>
  <c r="E141" i="24"/>
  <c r="I134" i="24"/>
  <c r="H134" i="24"/>
  <c r="G134" i="24"/>
  <c r="F134" i="24"/>
  <c r="E134" i="24"/>
  <c r="I127" i="24"/>
  <c r="H127" i="24"/>
  <c r="G127" i="24"/>
  <c r="F127" i="24"/>
  <c r="E127" i="24"/>
  <c r="I120" i="24"/>
  <c r="H120" i="24"/>
  <c r="G120" i="24"/>
  <c r="F120" i="24"/>
  <c r="E120" i="24"/>
  <c r="P151" i="24"/>
  <c r="I147" i="24" s="1"/>
  <c r="P150" i="24"/>
  <c r="H147" i="24" s="1"/>
  <c r="P149" i="24"/>
  <c r="G147" i="24" s="1"/>
  <c r="P148" i="24"/>
  <c r="F147" i="24" s="1"/>
  <c r="AB147" i="24" s="1"/>
  <c r="P147" i="24"/>
  <c r="E147" i="24" s="1"/>
  <c r="P144" i="24"/>
  <c r="I140" i="24" s="1"/>
  <c r="AE140" i="24" s="1"/>
  <c r="P143" i="24"/>
  <c r="H140" i="24" s="1"/>
  <c r="P142" i="24"/>
  <c r="G140" i="24" s="1"/>
  <c r="P141" i="24"/>
  <c r="F140" i="24" s="1"/>
  <c r="AB140" i="24" s="1"/>
  <c r="F290" i="24" s="1"/>
  <c r="P140" i="24"/>
  <c r="E140" i="24" s="1"/>
  <c r="AA140" i="24" s="1"/>
  <c r="P137" i="24"/>
  <c r="I133" i="24" s="1"/>
  <c r="P136" i="24"/>
  <c r="H133" i="24" s="1"/>
  <c r="P135" i="24"/>
  <c r="G133" i="24" s="1"/>
  <c r="P134" i="24"/>
  <c r="F133" i="24" s="1"/>
  <c r="P133" i="24"/>
  <c r="E133" i="24" s="1"/>
  <c r="P130" i="24"/>
  <c r="I126" i="24" s="1"/>
  <c r="AE126" i="24" s="1"/>
  <c r="P129" i="24"/>
  <c r="H126" i="24" s="1"/>
  <c r="AD126" i="24" s="1"/>
  <c r="P128" i="24"/>
  <c r="G126" i="24" s="1"/>
  <c r="P127" i="24"/>
  <c r="F126" i="24" s="1"/>
  <c r="P126" i="24"/>
  <c r="E126" i="24" s="1"/>
  <c r="P123" i="24"/>
  <c r="I119" i="24" s="1"/>
  <c r="AE119" i="24" s="1"/>
  <c r="P122" i="24"/>
  <c r="H119" i="24" s="1"/>
  <c r="AD119" i="24" s="1"/>
  <c r="P121" i="24"/>
  <c r="G119" i="24" s="1"/>
  <c r="AC119" i="24" s="1"/>
  <c r="P120" i="24"/>
  <c r="F119" i="24" s="1"/>
  <c r="AB119" i="24" s="1"/>
  <c r="P119" i="24"/>
  <c r="E119" i="24" s="1"/>
  <c r="AA119" i="24" s="1"/>
  <c r="N108" i="24"/>
  <c r="N101" i="24"/>
  <c r="N94" i="24"/>
  <c r="N83" i="24"/>
  <c r="N76" i="24"/>
  <c r="N56" i="24"/>
  <c r="N50" i="24"/>
  <c r="N44" i="24"/>
  <c r="N38" i="24"/>
  <c r="N32" i="24"/>
  <c r="N26" i="24"/>
  <c r="N20" i="24"/>
  <c r="N14" i="24"/>
  <c r="A13" i="28"/>
  <c r="E341" i="40"/>
  <c r="F341" i="40"/>
  <c r="G341" i="40"/>
  <c r="H341" i="40"/>
  <c r="I341" i="40"/>
  <c r="E342" i="40"/>
  <c r="F342" i="40"/>
  <c r="G342" i="40"/>
  <c r="H342" i="40"/>
  <c r="I342" i="40"/>
  <c r="E343" i="40"/>
  <c r="F343" i="40"/>
  <c r="G343" i="40"/>
  <c r="H343" i="40"/>
  <c r="I343" i="40"/>
  <c r="E344" i="40"/>
  <c r="F344" i="40"/>
  <c r="G344" i="40"/>
  <c r="H344" i="40"/>
  <c r="I344" i="40"/>
  <c r="E345" i="40"/>
  <c r="F345" i="40"/>
  <c r="G345" i="40"/>
  <c r="H345" i="40"/>
  <c r="I345" i="40"/>
  <c r="E346" i="40"/>
  <c r="F346" i="40"/>
  <c r="G346" i="40"/>
  <c r="H346" i="40"/>
  <c r="I346" i="40"/>
  <c r="E347" i="40"/>
  <c r="F347" i="40"/>
  <c r="G347" i="40"/>
  <c r="H347" i="40"/>
  <c r="I347" i="40"/>
  <c r="E348" i="40"/>
  <c r="F348" i="40"/>
  <c r="G348" i="40"/>
  <c r="H348" i="40"/>
  <c r="I348" i="40"/>
  <c r="E349" i="40"/>
  <c r="F349" i="40"/>
  <c r="G349" i="40"/>
  <c r="H349" i="40"/>
  <c r="I349" i="40"/>
  <c r="E350" i="40"/>
  <c r="F350" i="40"/>
  <c r="G350" i="40"/>
  <c r="H350" i="40"/>
  <c r="I350" i="40"/>
  <c r="E351" i="40"/>
  <c r="F351" i="40"/>
  <c r="G351" i="40"/>
  <c r="H351" i="40"/>
  <c r="I351" i="40"/>
  <c r="E352" i="40"/>
  <c r="F352" i="40"/>
  <c r="G352" i="40"/>
  <c r="H352" i="40"/>
  <c r="I352" i="40"/>
  <c r="E353" i="40"/>
  <c r="F353" i="40"/>
  <c r="G353" i="40"/>
  <c r="H353" i="40"/>
  <c r="I353" i="40"/>
  <c r="E354" i="40"/>
  <c r="F354" i="40"/>
  <c r="G354" i="40"/>
  <c r="H354" i="40"/>
  <c r="I354" i="40"/>
  <c r="E355" i="40"/>
  <c r="F355" i="40"/>
  <c r="G355" i="40"/>
  <c r="H355" i="40"/>
  <c r="I355" i="40"/>
  <c r="E356" i="40"/>
  <c r="F356" i="40"/>
  <c r="G356" i="40"/>
  <c r="H356" i="40"/>
  <c r="I356" i="40"/>
  <c r="E357" i="40"/>
  <c r="F357" i="40"/>
  <c r="G357" i="40"/>
  <c r="H357" i="40"/>
  <c r="I357" i="40"/>
  <c r="E358" i="40"/>
  <c r="F358" i="40"/>
  <c r="G358" i="40"/>
  <c r="H358" i="40"/>
  <c r="I358" i="40"/>
  <c r="E359" i="40"/>
  <c r="F359" i="40"/>
  <c r="G359" i="40"/>
  <c r="H359" i="40"/>
  <c r="I359" i="40"/>
  <c r="I340" i="40"/>
  <c r="H340" i="40"/>
  <c r="G340" i="40"/>
  <c r="F340" i="40"/>
  <c r="E340" i="40"/>
  <c r="B341" i="40"/>
  <c r="B275" i="40" s="1"/>
  <c r="B342" i="40"/>
  <c r="B276" i="40" s="1"/>
  <c r="B343" i="40"/>
  <c r="B277" i="40" s="1"/>
  <c r="B344" i="40"/>
  <c r="B368" i="40" s="1"/>
  <c r="B392" i="40" s="1"/>
  <c r="B345" i="40"/>
  <c r="B279" i="40" s="1"/>
  <c r="B346" i="40"/>
  <c r="B370" i="40" s="1"/>
  <c r="B394" i="40" s="1"/>
  <c r="B347" i="40"/>
  <c r="B281" i="40" s="1"/>
  <c r="B348" i="40"/>
  <c r="B349" i="40"/>
  <c r="B283" i="40" s="1"/>
  <c r="B350" i="40"/>
  <c r="B374" i="40" s="1"/>
  <c r="B398" i="40" s="1"/>
  <c r="B351" i="40"/>
  <c r="B285" i="40" s="1"/>
  <c r="B352" i="40"/>
  <c r="B376" i="40" s="1"/>
  <c r="B400" i="40" s="1"/>
  <c r="B353" i="40"/>
  <c r="B377" i="40" s="1"/>
  <c r="B401" i="40" s="1"/>
  <c r="B354" i="40"/>
  <c r="B378" i="40" s="1"/>
  <c r="B402" i="40" s="1"/>
  <c r="B355" i="40"/>
  <c r="B289" i="40" s="1"/>
  <c r="B356" i="40"/>
  <c r="B357" i="40"/>
  <c r="B381" i="40" s="1"/>
  <c r="B405" i="40" s="1"/>
  <c r="B358" i="40"/>
  <c r="B292" i="40" s="1"/>
  <c r="B359" i="40"/>
  <c r="B293" i="40" s="1"/>
  <c r="B340" i="40"/>
  <c r="B274" i="40" s="1"/>
  <c r="I320" i="40"/>
  <c r="H320" i="40"/>
  <c r="G320" i="40"/>
  <c r="F320" i="40"/>
  <c r="E320" i="40"/>
  <c r="G319" i="40"/>
  <c r="I318" i="40"/>
  <c r="E317" i="40"/>
  <c r="I316" i="40"/>
  <c r="I311" i="40"/>
  <c r="H311" i="40"/>
  <c r="G311" i="40"/>
  <c r="F311" i="40"/>
  <c r="E311" i="40"/>
  <c r="I310" i="40"/>
  <c r="H310" i="40"/>
  <c r="G310" i="40"/>
  <c r="F310" i="40"/>
  <c r="E310" i="40"/>
  <c r="I309" i="40"/>
  <c r="H309" i="40"/>
  <c r="G309" i="40"/>
  <c r="F309" i="40"/>
  <c r="E309" i="40"/>
  <c r="I308" i="40"/>
  <c r="H308" i="40"/>
  <c r="G308" i="40"/>
  <c r="F308" i="40"/>
  <c r="E308" i="40"/>
  <c r="I307" i="40"/>
  <c r="H307" i="40"/>
  <c r="G307" i="40"/>
  <c r="F307" i="40"/>
  <c r="E307" i="40"/>
  <c r="I306" i="40"/>
  <c r="H306" i="40"/>
  <c r="G306" i="40"/>
  <c r="F306" i="40"/>
  <c r="E306" i="40"/>
  <c r="I305" i="40"/>
  <c r="H305" i="40"/>
  <c r="G305" i="40"/>
  <c r="F305" i="40"/>
  <c r="E305" i="40"/>
  <c r="I304" i="40"/>
  <c r="H304" i="40"/>
  <c r="G304" i="40"/>
  <c r="F304" i="40"/>
  <c r="E304" i="40"/>
  <c r="I303" i="40"/>
  <c r="H303" i="40"/>
  <c r="G303" i="40"/>
  <c r="F303" i="40"/>
  <c r="E303" i="40"/>
  <c r="A304" i="40"/>
  <c r="A305" i="40"/>
  <c r="A306" i="40"/>
  <c r="A307" i="40"/>
  <c r="A308" i="40"/>
  <c r="A309" i="40"/>
  <c r="A310" i="40"/>
  <c r="A303" i="40"/>
  <c r="I299" i="40"/>
  <c r="H299" i="40"/>
  <c r="G299" i="40"/>
  <c r="F299" i="40"/>
  <c r="E299" i="40"/>
  <c r="B299" i="40"/>
  <c r="I298" i="40"/>
  <c r="H298" i="40"/>
  <c r="G298" i="40"/>
  <c r="F298" i="40"/>
  <c r="E298" i="40"/>
  <c r="B298" i="40"/>
  <c r="I297" i="40"/>
  <c r="H297" i="40"/>
  <c r="G297" i="40"/>
  <c r="F297" i="40"/>
  <c r="E297" i="40"/>
  <c r="B297" i="40"/>
  <c r="I270" i="40"/>
  <c r="H270" i="40"/>
  <c r="G270" i="40"/>
  <c r="F270" i="40"/>
  <c r="E270" i="40"/>
  <c r="B270" i="40"/>
  <c r="I269" i="40"/>
  <c r="H269" i="40"/>
  <c r="G269" i="40"/>
  <c r="F269" i="40"/>
  <c r="E269" i="40"/>
  <c r="B269" i="40"/>
  <c r="I268" i="40"/>
  <c r="H268" i="40"/>
  <c r="G268" i="40"/>
  <c r="F268" i="40"/>
  <c r="E268" i="40"/>
  <c r="B268" i="40"/>
  <c r="I267" i="40"/>
  <c r="H267" i="40"/>
  <c r="G267" i="40"/>
  <c r="F267" i="40"/>
  <c r="E267" i="40"/>
  <c r="B267" i="40"/>
  <c r="I263" i="40"/>
  <c r="H263" i="40"/>
  <c r="G263" i="40"/>
  <c r="F263" i="40"/>
  <c r="E263" i="40"/>
  <c r="B263" i="40"/>
  <c r="I262" i="40"/>
  <c r="H262" i="40"/>
  <c r="G262" i="40"/>
  <c r="F262" i="40"/>
  <c r="E262" i="40"/>
  <c r="B262" i="40"/>
  <c r="I261" i="40"/>
  <c r="H261" i="40"/>
  <c r="G261" i="40"/>
  <c r="F261" i="40"/>
  <c r="E261" i="40"/>
  <c r="B261" i="40"/>
  <c r="I260" i="40"/>
  <c r="H260" i="40"/>
  <c r="G260" i="40"/>
  <c r="F260" i="40"/>
  <c r="E260" i="40"/>
  <c r="B260" i="40"/>
  <c r="I259" i="40"/>
  <c r="H259" i="40"/>
  <c r="G259" i="40"/>
  <c r="F259" i="40"/>
  <c r="E259" i="40"/>
  <c r="B259" i="40"/>
  <c r="I258" i="40"/>
  <c r="H258" i="40"/>
  <c r="G258" i="40"/>
  <c r="F258" i="40"/>
  <c r="E258" i="40"/>
  <c r="B258" i="40"/>
  <c r="I254" i="40"/>
  <c r="H254" i="40"/>
  <c r="G254" i="40"/>
  <c r="F254" i="40"/>
  <c r="E254" i="40"/>
  <c r="B254" i="40"/>
  <c r="I253" i="40"/>
  <c r="H253" i="40"/>
  <c r="G253" i="40"/>
  <c r="F253" i="40"/>
  <c r="E253" i="40"/>
  <c r="B253" i="40"/>
  <c r="I249" i="40"/>
  <c r="H249" i="40"/>
  <c r="G249" i="40"/>
  <c r="F249" i="40"/>
  <c r="E249" i="40"/>
  <c r="B249" i="40"/>
  <c r="I248" i="40"/>
  <c r="H248" i="40"/>
  <c r="G248" i="40"/>
  <c r="F248" i="40"/>
  <c r="E248" i="40"/>
  <c r="B248" i="40"/>
  <c r="I247" i="40"/>
  <c r="H247" i="40"/>
  <c r="G247" i="40"/>
  <c r="F247" i="40"/>
  <c r="E247" i="40"/>
  <c r="B247" i="40"/>
  <c r="I246" i="40"/>
  <c r="H246" i="40"/>
  <c r="G246" i="40"/>
  <c r="F246" i="40"/>
  <c r="E246" i="40"/>
  <c r="B246" i="40"/>
  <c r="I231" i="40"/>
  <c r="H231" i="40"/>
  <c r="G231" i="40"/>
  <c r="F231" i="40"/>
  <c r="E231" i="40"/>
  <c r="I218" i="40"/>
  <c r="H218" i="40"/>
  <c r="G218" i="40"/>
  <c r="F218" i="40"/>
  <c r="E218" i="40"/>
  <c r="I214" i="40"/>
  <c r="I215" i="40"/>
  <c r="H214" i="40"/>
  <c r="H215" i="40"/>
  <c r="G214" i="40"/>
  <c r="G215" i="40"/>
  <c r="F214" i="40"/>
  <c r="F215" i="40"/>
  <c r="E214" i="40"/>
  <c r="E215" i="40"/>
  <c r="B215" i="40"/>
  <c r="B214" i="40"/>
  <c r="I199" i="40"/>
  <c r="H199" i="40"/>
  <c r="G199" i="40"/>
  <c r="F199" i="40"/>
  <c r="E199" i="40"/>
  <c r="I186" i="40"/>
  <c r="H186" i="40"/>
  <c r="G186" i="40"/>
  <c r="F186" i="40"/>
  <c r="E186" i="40"/>
  <c r="B183" i="40"/>
  <c r="E183" i="40"/>
  <c r="F183" i="40"/>
  <c r="G183" i="40"/>
  <c r="H183" i="40"/>
  <c r="I183" i="40"/>
  <c r="I182" i="40"/>
  <c r="H182" i="40"/>
  <c r="G182" i="40"/>
  <c r="F182" i="40"/>
  <c r="E182" i="40"/>
  <c r="B182" i="40"/>
  <c r="A165" i="40"/>
  <c r="A161" i="40"/>
  <c r="A157" i="40"/>
  <c r="S168" i="40"/>
  <c r="R168" i="40"/>
  <c r="Q168" i="40"/>
  <c r="U166" i="40"/>
  <c r="I165" i="40" s="1"/>
  <c r="Y162" i="40" s="1"/>
  <c r="T166" i="40"/>
  <c r="H165" i="40" s="1"/>
  <c r="X162" i="40" s="1"/>
  <c r="S166" i="40"/>
  <c r="G165" i="40" s="1"/>
  <c r="W162" i="40" s="1"/>
  <c r="R166" i="40"/>
  <c r="F165" i="40" s="1"/>
  <c r="V162" i="40" s="1"/>
  <c r="Q166" i="40"/>
  <c r="E165" i="40" s="1"/>
  <c r="S164" i="40"/>
  <c r="R164" i="40"/>
  <c r="Q164" i="40"/>
  <c r="U162" i="40"/>
  <c r="I161" i="40" s="1"/>
  <c r="Y158" i="40" s="1"/>
  <c r="T162" i="40"/>
  <c r="H161" i="40" s="1"/>
  <c r="X158" i="40" s="1"/>
  <c r="S162" i="40"/>
  <c r="G161" i="40" s="1"/>
  <c r="W158" i="40" s="1"/>
  <c r="R162" i="40"/>
  <c r="F161" i="40" s="1"/>
  <c r="V158" i="40" s="1"/>
  <c r="Q162" i="40"/>
  <c r="E161" i="40" s="1"/>
  <c r="U158" i="40"/>
  <c r="I157" i="40" s="1"/>
  <c r="T158" i="40"/>
  <c r="H157" i="40" s="1"/>
  <c r="S160" i="40"/>
  <c r="S158" i="40"/>
  <c r="G157" i="40" s="1"/>
  <c r="R160" i="40"/>
  <c r="R158" i="40"/>
  <c r="F157" i="40" s="1"/>
  <c r="Q160" i="40"/>
  <c r="Q158" i="40"/>
  <c r="E157" i="40" s="1"/>
  <c r="C148" i="40"/>
  <c r="C147" i="40"/>
  <c r="C146" i="40"/>
  <c r="C139" i="40"/>
  <c r="C134" i="40"/>
  <c r="C133" i="40"/>
  <c r="C132" i="40"/>
  <c r="C125" i="40"/>
  <c r="C119" i="40"/>
  <c r="C118" i="40"/>
  <c r="B146" i="40"/>
  <c r="B320" i="40" s="1"/>
  <c r="A146" i="40"/>
  <c r="A320" i="40" s="1"/>
  <c r="B139" i="40"/>
  <c r="B319" i="40" s="1"/>
  <c r="A139" i="40"/>
  <c r="A319" i="40" s="1"/>
  <c r="B132" i="40"/>
  <c r="B318" i="40" s="1"/>
  <c r="A132" i="40"/>
  <c r="A318" i="40" s="1"/>
  <c r="B125" i="40"/>
  <c r="B317" i="40" s="1"/>
  <c r="A125" i="40"/>
  <c r="A317" i="40" s="1"/>
  <c r="B118" i="40"/>
  <c r="B316" i="40" s="1"/>
  <c r="A118" i="40"/>
  <c r="A316" i="40" s="1"/>
  <c r="B107" i="40"/>
  <c r="A107" i="40"/>
  <c r="B100" i="40"/>
  <c r="A100" i="40"/>
  <c r="B93" i="40"/>
  <c r="A93" i="40"/>
  <c r="S107" i="40"/>
  <c r="P107" i="40"/>
  <c r="O107" i="40"/>
  <c r="T100" i="40"/>
  <c r="E101" i="40" s="1"/>
  <c r="S100" i="40"/>
  <c r="R100" i="40"/>
  <c r="P100" i="40"/>
  <c r="O100" i="40"/>
  <c r="M100" i="40"/>
  <c r="N100" i="40" s="1"/>
  <c r="T93" i="40"/>
  <c r="E94" i="40" s="1"/>
  <c r="S93" i="40"/>
  <c r="R93" i="40"/>
  <c r="P93" i="40"/>
  <c r="O93" i="40"/>
  <c r="M93" i="40"/>
  <c r="N93" i="40" s="1"/>
  <c r="S82" i="40"/>
  <c r="P82" i="40"/>
  <c r="S75" i="40"/>
  <c r="P75" i="40"/>
  <c r="P68" i="40"/>
  <c r="B82" i="40"/>
  <c r="A82" i="40"/>
  <c r="B75" i="40"/>
  <c r="A75" i="40"/>
  <c r="B68" i="40"/>
  <c r="A68" i="40"/>
  <c r="S55" i="40"/>
  <c r="R55" i="40"/>
  <c r="Q55" i="40"/>
  <c r="P55" i="40"/>
  <c r="O55" i="40"/>
  <c r="M55" i="40"/>
  <c r="N55" i="40" s="1"/>
  <c r="S49" i="40"/>
  <c r="R49" i="40"/>
  <c r="Q49" i="40"/>
  <c r="P49" i="40"/>
  <c r="O49" i="40"/>
  <c r="M49" i="40"/>
  <c r="N49" i="40" s="1"/>
  <c r="S43" i="40"/>
  <c r="R43" i="40"/>
  <c r="Q43" i="40"/>
  <c r="P43" i="40"/>
  <c r="O43" i="40"/>
  <c r="M43" i="40"/>
  <c r="N43" i="40" s="1"/>
  <c r="S37" i="40"/>
  <c r="R37" i="40"/>
  <c r="Q37" i="40"/>
  <c r="P37" i="40"/>
  <c r="O37" i="40"/>
  <c r="M37" i="40"/>
  <c r="N37" i="40" s="1"/>
  <c r="S31" i="40"/>
  <c r="R31" i="40"/>
  <c r="Q31" i="40"/>
  <c r="P31" i="40"/>
  <c r="O31" i="40"/>
  <c r="M31" i="40"/>
  <c r="N31" i="40" s="1"/>
  <c r="S25" i="40"/>
  <c r="R25" i="40"/>
  <c r="Q25" i="40"/>
  <c r="P25" i="40"/>
  <c r="O25" i="40"/>
  <c r="M25" i="40"/>
  <c r="N25" i="40" s="1"/>
  <c r="P19" i="40"/>
  <c r="S13" i="40"/>
  <c r="Q13" i="40"/>
  <c r="P13" i="40"/>
  <c r="B55" i="40"/>
  <c r="A55" i="40"/>
  <c r="B49" i="40"/>
  <c r="A49" i="40"/>
  <c r="B43" i="40"/>
  <c r="A43" i="40"/>
  <c r="B37" i="40"/>
  <c r="A37" i="40"/>
  <c r="B31" i="40"/>
  <c r="A31" i="40"/>
  <c r="B25" i="40"/>
  <c r="A25" i="40"/>
  <c r="B19" i="40"/>
  <c r="A19" i="40"/>
  <c r="B13" i="40"/>
  <c r="A13" i="40"/>
  <c r="B384" i="40"/>
  <c r="B408" i="40" s="1"/>
  <c r="Q8" i="40"/>
  <c r="Q9" i="40"/>
  <c r="S153" i="40"/>
  <c r="E169" i="40"/>
  <c r="C274" i="40"/>
  <c r="C275" i="40"/>
  <c r="C276" i="40"/>
  <c r="C277" i="40"/>
  <c r="C278" i="40"/>
  <c r="C279" i="40"/>
  <c r="C280" i="40"/>
  <c r="C281" i="40"/>
  <c r="C282" i="40"/>
  <c r="C283" i="40"/>
  <c r="C284" i="40"/>
  <c r="C285" i="40"/>
  <c r="C286" i="40"/>
  <c r="C287" i="40"/>
  <c r="C288" i="40"/>
  <c r="C289" i="40"/>
  <c r="C290" i="40"/>
  <c r="C291" i="40"/>
  <c r="C292" i="40"/>
  <c r="C293" i="40"/>
  <c r="B303" i="40"/>
  <c r="C303" i="40"/>
  <c r="B304" i="40"/>
  <c r="C304" i="40"/>
  <c r="B305" i="40"/>
  <c r="C305" i="40"/>
  <c r="B306" i="40"/>
  <c r="C306" i="40"/>
  <c r="B307" i="40"/>
  <c r="C307" i="40"/>
  <c r="B308" i="40"/>
  <c r="C308" i="40"/>
  <c r="B309" i="40"/>
  <c r="C309" i="40"/>
  <c r="B310" i="40"/>
  <c r="C310" i="40"/>
  <c r="O330" i="40"/>
  <c r="E329" i="40" s="1"/>
  <c r="M330" i="40"/>
  <c r="E328" i="40" s="1"/>
  <c r="F169" i="40"/>
  <c r="G169" i="40"/>
  <c r="H169" i="40"/>
  <c r="I169" i="40"/>
  <c r="N173" i="40"/>
  <c r="S172" i="40"/>
  <c r="J166" i="40"/>
  <c r="Z162" i="40" s="1"/>
  <c r="B165" i="40"/>
  <c r="J162" i="40"/>
  <c r="Z158" i="40" s="1"/>
  <c r="B161" i="40"/>
  <c r="J158" i="40"/>
  <c r="B157" i="40"/>
  <c r="I156" i="40"/>
  <c r="H156" i="40"/>
  <c r="G156" i="40"/>
  <c r="F156" i="40"/>
  <c r="E156" i="40"/>
  <c r="T153" i="40"/>
  <c r="AE117" i="40"/>
  <c r="AD117" i="40"/>
  <c r="AC117" i="40"/>
  <c r="AB117" i="40"/>
  <c r="AA117" i="40"/>
  <c r="I117" i="40"/>
  <c r="H117" i="40"/>
  <c r="G117" i="40"/>
  <c r="F117" i="40"/>
  <c r="E117" i="40"/>
  <c r="I92" i="40"/>
  <c r="H92" i="40"/>
  <c r="G92" i="40"/>
  <c r="F92" i="40"/>
  <c r="E92" i="40"/>
  <c r="I67" i="40"/>
  <c r="H67" i="40"/>
  <c r="G67" i="40"/>
  <c r="F67" i="40"/>
  <c r="E67" i="40"/>
  <c r="B5" i="40"/>
  <c r="B3" i="40"/>
  <c r="E341" i="39"/>
  <c r="F341" i="39"/>
  <c r="G341" i="39"/>
  <c r="H341" i="39"/>
  <c r="I341" i="39"/>
  <c r="E342" i="39"/>
  <c r="F342" i="39"/>
  <c r="G342" i="39"/>
  <c r="H342" i="39"/>
  <c r="I342" i="39"/>
  <c r="E343" i="39"/>
  <c r="F343" i="39"/>
  <c r="G343" i="39"/>
  <c r="H343" i="39"/>
  <c r="I343" i="39"/>
  <c r="E344" i="39"/>
  <c r="F344" i="39"/>
  <c r="G344" i="39"/>
  <c r="H344" i="39"/>
  <c r="I344" i="39"/>
  <c r="E345" i="39"/>
  <c r="F345" i="39"/>
  <c r="G345" i="39"/>
  <c r="H345" i="39"/>
  <c r="I345" i="39"/>
  <c r="E346" i="39"/>
  <c r="F346" i="39"/>
  <c r="G346" i="39"/>
  <c r="H346" i="39"/>
  <c r="I346" i="39"/>
  <c r="E347" i="39"/>
  <c r="F347" i="39"/>
  <c r="G347" i="39"/>
  <c r="H347" i="39"/>
  <c r="I347" i="39"/>
  <c r="E348" i="39"/>
  <c r="F348" i="39"/>
  <c r="G348" i="39"/>
  <c r="H348" i="39"/>
  <c r="I348" i="39"/>
  <c r="E349" i="39"/>
  <c r="F349" i="39"/>
  <c r="G349" i="39"/>
  <c r="H349" i="39"/>
  <c r="I349" i="39"/>
  <c r="E350" i="39"/>
  <c r="F350" i="39"/>
  <c r="G350" i="39"/>
  <c r="H350" i="39"/>
  <c r="I350" i="39"/>
  <c r="E351" i="39"/>
  <c r="F351" i="39"/>
  <c r="G351" i="39"/>
  <c r="H351" i="39"/>
  <c r="I351" i="39"/>
  <c r="E352" i="39"/>
  <c r="F352" i="39"/>
  <c r="G352" i="39"/>
  <c r="H352" i="39"/>
  <c r="I352" i="39"/>
  <c r="E353" i="39"/>
  <c r="F353" i="39"/>
  <c r="G353" i="39"/>
  <c r="H353" i="39"/>
  <c r="I353" i="39"/>
  <c r="E354" i="39"/>
  <c r="F354" i="39"/>
  <c r="G354" i="39"/>
  <c r="H354" i="39"/>
  <c r="I354" i="39"/>
  <c r="E355" i="39"/>
  <c r="F355" i="39"/>
  <c r="G355" i="39"/>
  <c r="H355" i="39"/>
  <c r="I355" i="39"/>
  <c r="E356" i="39"/>
  <c r="F356" i="39"/>
  <c r="G356" i="39"/>
  <c r="H356" i="39"/>
  <c r="I356" i="39"/>
  <c r="E357" i="39"/>
  <c r="F357" i="39"/>
  <c r="G357" i="39"/>
  <c r="H357" i="39"/>
  <c r="I357" i="39"/>
  <c r="E358" i="39"/>
  <c r="F358" i="39"/>
  <c r="G358" i="39"/>
  <c r="H358" i="39"/>
  <c r="I358" i="39"/>
  <c r="E359" i="39"/>
  <c r="F359" i="39"/>
  <c r="G359" i="39"/>
  <c r="H359" i="39"/>
  <c r="I359" i="39"/>
  <c r="I340" i="39"/>
  <c r="H340" i="39"/>
  <c r="G340" i="39"/>
  <c r="F340" i="39"/>
  <c r="E340" i="39"/>
  <c r="B341" i="39"/>
  <c r="B365" i="39" s="1"/>
  <c r="B389" i="39" s="1"/>
  <c r="B342" i="39"/>
  <c r="B276" i="39" s="1"/>
  <c r="B343" i="39"/>
  <c r="B367" i="39" s="1"/>
  <c r="B391" i="39" s="1"/>
  <c r="B344" i="39"/>
  <c r="B278" i="39" s="1"/>
  <c r="B345" i="39"/>
  <c r="B279" i="39" s="1"/>
  <c r="B346" i="39"/>
  <c r="B370" i="39" s="1"/>
  <c r="B394" i="39" s="1"/>
  <c r="B347" i="39"/>
  <c r="B371" i="39" s="1"/>
  <c r="B395" i="39" s="1"/>
  <c r="B348" i="39"/>
  <c r="B372" i="39" s="1"/>
  <c r="B396" i="39" s="1"/>
  <c r="B349" i="39"/>
  <c r="B373" i="39" s="1"/>
  <c r="B397" i="39" s="1"/>
  <c r="B350" i="39"/>
  <c r="B374" i="39" s="1"/>
  <c r="B398" i="39" s="1"/>
  <c r="B351" i="39"/>
  <c r="B375" i="39" s="1"/>
  <c r="B399" i="39" s="1"/>
  <c r="B352" i="39"/>
  <c r="B286" i="39" s="1"/>
  <c r="B353" i="39"/>
  <c r="B287" i="39" s="1"/>
  <c r="B354" i="39"/>
  <c r="B288" i="39" s="1"/>
  <c r="B355" i="39"/>
  <c r="B379" i="39" s="1"/>
  <c r="B403" i="39" s="1"/>
  <c r="B356" i="39"/>
  <c r="B380" i="39" s="1"/>
  <c r="B404" i="39" s="1"/>
  <c r="B357" i="39"/>
  <c r="B381" i="39" s="1"/>
  <c r="B405" i="39" s="1"/>
  <c r="B358" i="39"/>
  <c r="B382" i="39" s="1"/>
  <c r="B406" i="39" s="1"/>
  <c r="B359" i="39"/>
  <c r="B383" i="39" s="1"/>
  <c r="B407" i="39" s="1"/>
  <c r="B340" i="39"/>
  <c r="B364" i="39" s="1"/>
  <c r="B388" i="39" s="1"/>
  <c r="I320" i="39"/>
  <c r="H320" i="39"/>
  <c r="G320" i="39"/>
  <c r="F320" i="39"/>
  <c r="E320" i="39"/>
  <c r="I311" i="39"/>
  <c r="H311" i="39"/>
  <c r="G311" i="39"/>
  <c r="F311" i="39"/>
  <c r="E311" i="39"/>
  <c r="I310" i="39"/>
  <c r="H310" i="39"/>
  <c r="G310" i="39"/>
  <c r="F310" i="39"/>
  <c r="E310" i="39"/>
  <c r="I309" i="39"/>
  <c r="H309" i="39"/>
  <c r="G309" i="39"/>
  <c r="F309" i="39"/>
  <c r="E309" i="39"/>
  <c r="I308" i="39"/>
  <c r="H308" i="39"/>
  <c r="G308" i="39"/>
  <c r="F308" i="39"/>
  <c r="E308" i="39"/>
  <c r="I307" i="39"/>
  <c r="H307" i="39"/>
  <c r="G307" i="39"/>
  <c r="F307" i="39"/>
  <c r="E307" i="39"/>
  <c r="I306" i="39"/>
  <c r="H306" i="39"/>
  <c r="G306" i="39"/>
  <c r="F306" i="39"/>
  <c r="E306" i="39"/>
  <c r="I305" i="39"/>
  <c r="H305" i="39"/>
  <c r="G305" i="39"/>
  <c r="F305" i="39"/>
  <c r="E305" i="39"/>
  <c r="I304" i="39"/>
  <c r="H304" i="39"/>
  <c r="G304" i="39"/>
  <c r="F304" i="39"/>
  <c r="E304" i="39"/>
  <c r="I303" i="39"/>
  <c r="H303" i="39"/>
  <c r="G303" i="39"/>
  <c r="F303" i="39"/>
  <c r="E303" i="39"/>
  <c r="A304" i="39"/>
  <c r="A305" i="39"/>
  <c r="A306" i="39"/>
  <c r="A307" i="39"/>
  <c r="A308" i="39"/>
  <c r="A309" i="39"/>
  <c r="A310" i="39"/>
  <c r="A303" i="39"/>
  <c r="I299" i="39"/>
  <c r="H299" i="39"/>
  <c r="G299" i="39"/>
  <c r="F299" i="39"/>
  <c r="E299" i="39"/>
  <c r="B299" i="39"/>
  <c r="I298" i="39"/>
  <c r="H298" i="39"/>
  <c r="G298" i="39"/>
  <c r="F298" i="39"/>
  <c r="E298" i="39"/>
  <c r="B298" i="39"/>
  <c r="I297" i="39"/>
  <c r="H297" i="39"/>
  <c r="G297" i="39"/>
  <c r="F297" i="39"/>
  <c r="E297" i="39"/>
  <c r="B297" i="39"/>
  <c r="I270" i="39"/>
  <c r="H270" i="39"/>
  <c r="G270" i="39"/>
  <c r="F270" i="39"/>
  <c r="E270" i="39"/>
  <c r="B270" i="39"/>
  <c r="I269" i="39"/>
  <c r="H269" i="39"/>
  <c r="G269" i="39"/>
  <c r="F269" i="39"/>
  <c r="E269" i="39"/>
  <c r="B269" i="39"/>
  <c r="I268" i="39"/>
  <c r="H268" i="39"/>
  <c r="G268" i="39"/>
  <c r="F268" i="39"/>
  <c r="E268" i="39"/>
  <c r="B268" i="39"/>
  <c r="I267" i="39"/>
  <c r="H267" i="39"/>
  <c r="G267" i="39"/>
  <c r="F267" i="39"/>
  <c r="E267" i="39"/>
  <c r="B267" i="39"/>
  <c r="I263" i="39"/>
  <c r="H263" i="39"/>
  <c r="G263" i="39"/>
  <c r="F263" i="39"/>
  <c r="E263" i="39"/>
  <c r="B263" i="39"/>
  <c r="I262" i="39"/>
  <c r="H262" i="39"/>
  <c r="G262" i="39"/>
  <c r="F262" i="39"/>
  <c r="E262" i="39"/>
  <c r="B262" i="39"/>
  <c r="I261" i="39"/>
  <c r="H261" i="39"/>
  <c r="G261" i="39"/>
  <c r="F261" i="39"/>
  <c r="E261" i="39"/>
  <c r="B261" i="39"/>
  <c r="I260" i="39"/>
  <c r="H260" i="39"/>
  <c r="G260" i="39"/>
  <c r="F260" i="39"/>
  <c r="E260" i="39"/>
  <c r="B260" i="39"/>
  <c r="I259" i="39"/>
  <c r="H259" i="39"/>
  <c r="G259" i="39"/>
  <c r="F259" i="39"/>
  <c r="E259" i="39"/>
  <c r="B259" i="39"/>
  <c r="I258" i="39"/>
  <c r="H258" i="39"/>
  <c r="G258" i="39"/>
  <c r="F258" i="39"/>
  <c r="E258" i="39"/>
  <c r="B258" i="39"/>
  <c r="I254" i="39"/>
  <c r="H254" i="39"/>
  <c r="G254" i="39"/>
  <c r="F254" i="39"/>
  <c r="E254" i="39"/>
  <c r="B254" i="39"/>
  <c r="I253" i="39"/>
  <c r="H253" i="39"/>
  <c r="G253" i="39"/>
  <c r="F253" i="39"/>
  <c r="E253" i="39"/>
  <c r="B253" i="39"/>
  <c r="B247" i="39"/>
  <c r="E247" i="39"/>
  <c r="F247" i="39"/>
  <c r="G247" i="39"/>
  <c r="H247" i="39"/>
  <c r="I247" i="39"/>
  <c r="B248" i="39"/>
  <c r="E248" i="39"/>
  <c r="F248" i="39"/>
  <c r="G248" i="39"/>
  <c r="H248" i="39"/>
  <c r="I248" i="39"/>
  <c r="B249" i="39"/>
  <c r="E249" i="39"/>
  <c r="F249" i="39"/>
  <c r="G249" i="39"/>
  <c r="H249" i="39"/>
  <c r="I249" i="39"/>
  <c r="I246" i="39"/>
  <c r="H246" i="39"/>
  <c r="G246" i="39"/>
  <c r="F246" i="39"/>
  <c r="E246" i="39"/>
  <c r="B246" i="39"/>
  <c r="I231" i="39"/>
  <c r="H231" i="39"/>
  <c r="G231" i="39"/>
  <c r="F231" i="39"/>
  <c r="E231" i="39"/>
  <c r="I218" i="39"/>
  <c r="H218" i="39"/>
  <c r="G218" i="39"/>
  <c r="F218" i="39"/>
  <c r="E218" i="39"/>
  <c r="I214" i="39"/>
  <c r="I215" i="39"/>
  <c r="H214" i="39"/>
  <c r="H215" i="39"/>
  <c r="G214" i="39"/>
  <c r="G215" i="39"/>
  <c r="F214" i="39"/>
  <c r="F215" i="39"/>
  <c r="E214" i="39"/>
  <c r="E215" i="39"/>
  <c r="B215" i="39"/>
  <c r="B214" i="39"/>
  <c r="I199" i="39"/>
  <c r="H199" i="39"/>
  <c r="G199" i="39"/>
  <c r="F199" i="39"/>
  <c r="E199" i="39"/>
  <c r="I186" i="39"/>
  <c r="H186" i="39"/>
  <c r="G186" i="39"/>
  <c r="F186" i="39"/>
  <c r="E186" i="39"/>
  <c r="E183" i="39"/>
  <c r="F183" i="39"/>
  <c r="G183" i="39"/>
  <c r="H183" i="39"/>
  <c r="I183" i="39"/>
  <c r="I182" i="39"/>
  <c r="H182" i="39"/>
  <c r="G182" i="39"/>
  <c r="F182" i="39"/>
  <c r="E182" i="39"/>
  <c r="B183" i="39"/>
  <c r="B182" i="39"/>
  <c r="A165" i="39"/>
  <c r="A161" i="39"/>
  <c r="A157" i="39"/>
  <c r="S168" i="39"/>
  <c r="R168" i="39"/>
  <c r="Q168" i="39"/>
  <c r="U166" i="39"/>
  <c r="I165" i="39" s="1"/>
  <c r="Y162" i="39" s="1"/>
  <c r="T166" i="39"/>
  <c r="H165" i="39" s="1"/>
  <c r="X162" i="39" s="1"/>
  <c r="S166" i="39"/>
  <c r="G165" i="39" s="1"/>
  <c r="W162" i="39" s="1"/>
  <c r="R166" i="39"/>
  <c r="F165" i="39" s="1"/>
  <c r="V162" i="39" s="1"/>
  <c r="Q166" i="39"/>
  <c r="E165" i="39" s="1"/>
  <c r="S164" i="39"/>
  <c r="R164" i="39"/>
  <c r="Q164" i="39"/>
  <c r="U162" i="39"/>
  <c r="I161" i="39" s="1"/>
  <c r="Y158" i="39" s="1"/>
  <c r="T162" i="39"/>
  <c r="H161" i="39" s="1"/>
  <c r="X158" i="39" s="1"/>
  <c r="S162" i="39"/>
  <c r="G161" i="39" s="1"/>
  <c r="W158" i="39" s="1"/>
  <c r="R162" i="39"/>
  <c r="F161" i="39" s="1"/>
  <c r="V158" i="39" s="1"/>
  <c r="Q162" i="39"/>
  <c r="E161" i="39" s="1"/>
  <c r="U158" i="39"/>
  <c r="I157" i="39" s="1"/>
  <c r="T158" i="39"/>
  <c r="H157" i="39" s="1"/>
  <c r="S160" i="39"/>
  <c r="S158" i="39"/>
  <c r="G157" i="39" s="1"/>
  <c r="R160" i="39"/>
  <c r="R158" i="39"/>
  <c r="F157" i="39" s="1"/>
  <c r="Q160" i="39"/>
  <c r="Q158" i="39"/>
  <c r="E157" i="39" s="1"/>
  <c r="C148" i="39"/>
  <c r="C147" i="39"/>
  <c r="C146" i="39"/>
  <c r="C139" i="39"/>
  <c r="C134" i="39"/>
  <c r="C133" i="39"/>
  <c r="C132" i="39"/>
  <c r="C125" i="39"/>
  <c r="C119" i="39"/>
  <c r="C118" i="39"/>
  <c r="B146" i="39"/>
  <c r="B320" i="39" s="1"/>
  <c r="A146" i="39"/>
  <c r="A320" i="39" s="1"/>
  <c r="B139" i="39"/>
  <c r="B319" i="39" s="1"/>
  <c r="A139" i="39"/>
  <c r="A319" i="39" s="1"/>
  <c r="B132" i="39"/>
  <c r="B318" i="39" s="1"/>
  <c r="A132" i="39"/>
  <c r="A318" i="39" s="1"/>
  <c r="B125" i="39"/>
  <c r="B317" i="39" s="1"/>
  <c r="A125" i="39"/>
  <c r="A317" i="39" s="1"/>
  <c r="B118" i="39"/>
  <c r="B316" i="39" s="1"/>
  <c r="A118" i="39"/>
  <c r="A316" i="39" s="1"/>
  <c r="B107" i="39"/>
  <c r="A107" i="39"/>
  <c r="B100" i="39"/>
  <c r="A100" i="39"/>
  <c r="B93" i="39"/>
  <c r="A93" i="39"/>
  <c r="B82" i="39"/>
  <c r="A82" i="39"/>
  <c r="B75" i="39"/>
  <c r="A75" i="39"/>
  <c r="B68" i="39"/>
  <c r="A68" i="39"/>
  <c r="S107" i="39"/>
  <c r="P107" i="39"/>
  <c r="O107" i="39"/>
  <c r="T100" i="39"/>
  <c r="E101" i="39" s="1"/>
  <c r="S100" i="39"/>
  <c r="R100" i="39"/>
  <c r="P100" i="39"/>
  <c r="O100" i="39"/>
  <c r="M100" i="39"/>
  <c r="N100" i="39" s="1"/>
  <c r="T93" i="39"/>
  <c r="E94" i="39" s="1"/>
  <c r="S93" i="39"/>
  <c r="R93" i="39"/>
  <c r="P93" i="39"/>
  <c r="O93" i="39"/>
  <c r="M93" i="39"/>
  <c r="N93" i="39" s="1"/>
  <c r="S82" i="39"/>
  <c r="P82" i="39"/>
  <c r="S75" i="39"/>
  <c r="P75" i="39"/>
  <c r="P68" i="39"/>
  <c r="S55" i="39"/>
  <c r="R55" i="39"/>
  <c r="Q55" i="39"/>
  <c r="P55" i="39"/>
  <c r="O55" i="39"/>
  <c r="M55" i="39"/>
  <c r="N55" i="39" s="1"/>
  <c r="S49" i="39"/>
  <c r="R49" i="39"/>
  <c r="Q49" i="39"/>
  <c r="P49" i="39"/>
  <c r="O49" i="39"/>
  <c r="M49" i="39"/>
  <c r="N49" i="39" s="1"/>
  <c r="S43" i="39"/>
  <c r="R43" i="39"/>
  <c r="Q43" i="39"/>
  <c r="P43" i="39"/>
  <c r="O43" i="39"/>
  <c r="M43" i="39"/>
  <c r="N43" i="39" s="1"/>
  <c r="S37" i="39"/>
  <c r="R37" i="39"/>
  <c r="Q37" i="39"/>
  <c r="P37" i="39"/>
  <c r="O37" i="39"/>
  <c r="M37" i="39"/>
  <c r="N37" i="39" s="1"/>
  <c r="S31" i="39"/>
  <c r="R31" i="39"/>
  <c r="Q31" i="39"/>
  <c r="P31" i="39"/>
  <c r="O31" i="39"/>
  <c r="M31" i="39"/>
  <c r="N31" i="39" s="1"/>
  <c r="S25" i="39"/>
  <c r="R25" i="39"/>
  <c r="Q25" i="39"/>
  <c r="P25" i="39"/>
  <c r="O25" i="39"/>
  <c r="M25" i="39"/>
  <c r="N25" i="39" s="1"/>
  <c r="P19" i="39"/>
  <c r="S13" i="39"/>
  <c r="Q13" i="39"/>
  <c r="P13" i="39"/>
  <c r="B55" i="39"/>
  <c r="A55" i="39"/>
  <c r="B49" i="39"/>
  <c r="A49" i="39"/>
  <c r="B43" i="39"/>
  <c r="A43" i="39"/>
  <c r="B37" i="39"/>
  <c r="A37" i="39"/>
  <c r="B31" i="39"/>
  <c r="A31" i="39"/>
  <c r="B25" i="39"/>
  <c r="A25" i="39"/>
  <c r="B19" i="39"/>
  <c r="A19" i="39"/>
  <c r="B13" i="39"/>
  <c r="A13" i="39"/>
  <c r="B384" i="39"/>
  <c r="B408" i="39" s="1"/>
  <c r="Q8" i="39"/>
  <c r="Q9" i="39"/>
  <c r="S153" i="39"/>
  <c r="E169" i="39"/>
  <c r="C274" i="39"/>
  <c r="C275" i="39"/>
  <c r="C276" i="39"/>
  <c r="C277" i="39"/>
  <c r="C278" i="39"/>
  <c r="C279" i="39"/>
  <c r="C280" i="39"/>
  <c r="C281" i="39"/>
  <c r="C282" i="39"/>
  <c r="C283" i="39"/>
  <c r="C284" i="39"/>
  <c r="C285" i="39"/>
  <c r="C286" i="39"/>
  <c r="C287" i="39"/>
  <c r="C288" i="39"/>
  <c r="C289" i="39"/>
  <c r="C290" i="39"/>
  <c r="C291" i="39"/>
  <c r="C292" i="39"/>
  <c r="C293" i="39"/>
  <c r="B303" i="39"/>
  <c r="C303" i="39"/>
  <c r="B304" i="39"/>
  <c r="C304" i="39"/>
  <c r="B305" i="39"/>
  <c r="C305" i="39"/>
  <c r="B306" i="39"/>
  <c r="C306" i="39"/>
  <c r="B307" i="39"/>
  <c r="C307" i="39"/>
  <c r="B308" i="39"/>
  <c r="C308" i="39"/>
  <c r="B309" i="39"/>
  <c r="C309" i="39"/>
  <c r="B310" i="39"/>
  <c r="C310" i="39"/>
  <c r="O330" i="39"/>
  <c r="E329" i="39" s="1"/>
  <c r="M330" i="39"/>
  <c r="E328" i="39" s="1"/>
  <c r="F169" i="39"/>
  <c r="G169" i="39"/>
  <c r="H169" i="39"/>
  <c r="I169" i="39"/>
  <c r="N173" i="39"/>
  <c r="S172" i="39"/>
  <c r="J166" i="39"/>
  <c r="Z162" i="39" s="1"/>
  <c r="B165" i="39"/>
  <c r="J162" i="39"/>
  <c r="Z158" i="39" s="1"/>
  <c r="B161" i="39"/>
  <c r="J158" i="39"/>
  <c r="B157" i="39"/>
  <c r="I156" i="39"/>
  <c r="H156" i="39"/>
  <c r="G156" i="39"/>
  <c r="F156" i="39"/>
  <c r="E156" i="39"/>
  <c r="T153" i="39"/>
  <c r="AE117" i="39"/>
  <c r="AD117" i="39"/>
  <c r="AC117" i="39"/>
  <c r="AB117" i="39"/>
  <c r="AA117" i="39"/>
  <c r="I117" i="39"/>
  <c r="H117" i="39"/>
  <c r="G117" i="39"/>
  <c r="F117" i="39"/>
  <c r="E117" i="39"/>
  <c r="I92" i="39"/>
  <c r="H92" i="39"/>
  <c r="G92" i="39"/>
  <c r="F92" i="39"/>
  <c r="E92" i="39"/>
  <c r="I67" i="39"/>
  <c r="H67" i="39"/>
  <c r="G67" i="39"/>
  <c r="F67" i="39"/>
  <c r="E67" i="39"/>
  <c r="B5" i="39"/>
  <c r="B3" i="39"/>
  <c r="E341" i="38"/>
  <c r="F341" i="38"/>
  <c r="G341" i="38"/>
  <c r="H341" i="38"/>
  <c r="I341" i="38"/>
  <c r="E342" i="38"/>
  <c r="F342" i="38"/>
  <c r="G342" i="38"/>
  <c r="H342" i="38"/>
  <c r="I342" i="38"/>
  <c r="E343" i="38"/>
  <c r="F343" i="38"/>
  <c r="G343" i="38"/>
  <c r="H343" i="38"/>
  <c r="I343" i="38"/>
  <c r="E344" i="38"/>
  <c r="F344" i="38"/>
  <c r="G344" i="38"/>
  <c r="H344" i="38"/>
  <c r="I344" i="38"/>
  <c r="E345" i="38"/>
  <c r="F345" i="38"/>
  <c r="G345" i="38"/>
  <c r="H345" i="38"/>
  <c r="I345" i="38"/>
  <c r="E346" i="38"/>
  <c r="F346" i="38"/>
  <c r="G346" i="38"/>
  <c r="H346" i="38"/>
  <c r="I346" i="38"/>
  <c r="E347" i="38"/>
  <c r="F347" i="38"/>
  <c r="G347" i="38"/>
  <c r="H347" i="38"/>
  <c r="I347" i="38"/>
  <c r="E348" i="38"/>
  <c r="F348" i="38"/>
  <c r="G348" i="38"/>
  <c r="H348" i="38"/>
  <c r="I348" i="38"/>
  <c r="E349" i="38"/>
  <c r="F349" i="38"/>
  <c r="G349" i="38"/>
  <c r="H349" i="38"/>
  <c r="I349" i="38"/>
  <c r="E350" i="38"/>
  <c r="F350" i="38"/>
  <c r="G350" i="38"/>
  <c r="H350" i="38"/>
  <c r="I350" i="38"/>
  <c r="E351" i="38"/>
  <c r="F351" i="38"/>
  <c r="G351" i="38"/>
  <c r="H351" i="38"/>
  <c r="I351" i="38"/>
  <c r="E352" i="38"/>
  <c r="F352" i="38"/>
  <c r="G352" i="38"/>
  <c r="H352" i="38"/>
  <c r="I352" i="38"/>
  <c r="E353" i="38"/>
  <c r="F353" i="38"/>
  <c r="G353" i="38"/>
  <c r="H353" i="38"/>
  <c r="I353" i="38"/>
  <c r="E354" i="38"/>
  <c r="F354" i="38"/>
  <c r="G354" i="38"/>
  <c r="H354" i="38"/>
  <c r="I354" i="38"/>
  <c r="E355" i="38"/>
  <c r="F355" i="38"/>
  <c r="G355" i="38"/>
  <c r="H355" i="38"/>
  <c r="I355" i="38"/>
  <c r="E356" i="38"/>
  <c r="F356" i="38"/>
  <c r="G356" i="38"/>
  <c r="H356" i="38"/>
  <c r="I356" i="38"/>
  <c r="E357" i="38"/>
  <c r="F357" i="38"/>
  <c r="G357" i="38"/>
  <c r="H357" i="38"/>
  <c r="I357" i="38"/>
  <c r="E358" i="38"/>
  <c r="F358" i="38"/>
  <c r="G358" i="38"/>
  <c r="H358" i="38"/>
  <c r="I358" i="38"/>
  <c r="E359" i="38"/>
  <c r="F359" i="38"/>
  <c r="G359" i="38"/>
  <c r="H359" i="38"/>
  <c r="I359" i="38"/>
  <c r="I340" i="38"/>
  <c r="H340" i="38"/>
  <c r="G340" i="38"/>
  <c r="F340" i="38"/>
  <c r="E340" i="38"/>
  <c r="B341" i="38"/>
  <c r="B275" i="38" s="1"/>
  <c r="B342" i="38"/>
  <c r="B276" i="38" s="1"/>
  <c r="B343" i="38"/>
  <c r="B344" i="38"/>
  <c r="B345" i="38"/>
  <c r="B279" i="38" s="1"/>
  <c r="B346" i="38"/>
  <c r="B370" i="38" s="1"/>
  <c r="B394" i="38" s="1"/>
  <c r="B347" i="38"/>
  <c r="B281" i="38" s="1"/>
  <c r="B348" i="38"/>
  <c r="B372" i="38" s="1"/>
  <c r="B396" i="38" s="1"/>
  <c r="B349" i="38"/>
  <c r="B350" i="38"/>
  <c r="B284" i="38" s="1"/>
  <c r="B351" i="38"/>
  <c r="B285" i="38" s="1"/>
  <c r="B352" i="38"/>
  <c r="B353" i="38"/>
  <c r="B377" i="38" s="1"/>
  <c r="B401" i="38" s="1"/>
  <c r="B354" i="38"/>
  <c r="B378" i="38" s="1"/>
  <c r="B402" i="38" s="1"/>
  <c r="B355" i="38"/>
  <c r="B289" i="38" s="1"/>
  <c r="B356" i="38"/>
  <c r="B380" i="38" s="1"/>
  <c r="B404" i="38" s="1"/>
  <c r="B357" i="38"/>
  <c r="B291" i="38" s="1"/>
  <c r="B358" i="38"/>
  <c r="B292" i="38" s="1"/>
  <c r="B359" i="38"/>
  <c r="B293" i="38" s="1"/>
  <c r="B340" i="38"/>
  <c r="B364" i="38" s="1"/>
  <c r="B388" i="38" s="1"/>
  <c r="E320" i="38"/>
  <c r="F320" i="38"/>
  <c r="G320" i="38"/>
  <c r="H320" i="38"/>
  <c r="I320" i="38"/>
  <c r="G316" i="38"/>
  <c r="I311" i="38"/>
  <c r="H311" i="38"/>
  <c r="G311" i="38"/>
  <c r="F311" i="38"/>
  <c r="E311" i="38"/>
  <c r="E304" i="38"/>
  <c r="F304" i="38"/>
  <c r="G304" i="38"/>
  <c r="H304" i="38"/>
  <c r="I304" i="38"/>
  <c r="E305" i="38"/>
  <c r="F305" i="38"/>
  <c r="G305" i="38"/>
  <c r="H305" i="38"/>
  <c r="I305" i="38"/>
  <c r="E306" i="38"/>
  <c r="F306" i="38"/>
  <c r="G306" i="38"/>
  <c r="H306" i="38"/>
  <c r="I306" i="38"/>
  <c r="E307" i="38"/>
  <c r="F307" i="38"/>
  <c r="G307" i="38"/>
  <c r="H307" i="38"/>
  <c r="I307" i="38"/>
  <c r="E308" i="38"/>
  <c r="F308" i="38"/>
  <c r="G308" i="38"/>
  <c r="H308" i="38"/>
  <c r="I308" i="38"/>
  <c r="E309" i="38"/>
  <c r="F309" i="38"/>
  <c r="G309" i="38"/>
  <c r="H309" i="38"/>
  <c r="I309" i="38"/>
  <c r="E310" i="38"/>
  <c r="F310" i="38"/>
  <c r="G310" i="38"/>
  <c r="H310" i="38"/>
  <c r="I310" i="38"/>
  <c r="I303" i="38"/>
  <c r="H303" i="38"/>
  <c r="G303" i="38"/>
  <c r="F303" i="38"/>
  <c r="E303" i="38"/>
  <c r="A304" i="38"/>
  <c r="A305" i="38"/>
  <c r="A306" i="38"/>
  <c r="A307" i="38"/>
  <c r="A308" i="38"/>
  <c r="A309" i="38"/>
  <c r="A310" i="38"/>
  <c r="A303" i="38"/>
  <c r="I299" i="38"/>
  <c r="H299" i="38"/>
  <c r="G299" i="38"/>
  <c r="F299" i="38"/>
  <c r="E299" i="38"/>
  <c r="B299" i="38"/>
  <c r="I298" i="38"/>
  <c r="H298" i="38"/>
  <c r="G298" i="38"/>
  <c r="F298" i="38"/>
  <c r="E298" i="38"/>
  <c r="B298" i="38"/>
  <c r="I297" i="38"/>
  <c r="H297" i="38"/>
  <c r="G297" i="38"/>
  <c r="F297" i="38"/>
  <c r="E297" i="38"/>
  <c r="B297" i="38"/>
  <c r="I270" i="38"/>
  <c r="H270" i="38"/>
  <c r="G270" i="38"/>
  <c r="F270" i="38"/>
  <c r="E270" i="38"/>
  <c r="B270" i="38"/>
  <c r="I269" i="38"/>
  <c r="H269" i="38"/>
  <c r="G269" i="38"/>
  <c r="F269" i="38"/>
  <c r="E269" i="38"/>
  <c r="B269" i="38"/>
  <c r="I268" i="38"/>
  <c r="H268" i="38"/>
  <c r="G268" i="38"/>
  <c r="F268" i="38"/>
  <c r="E268" i="38"/>
  <c r="B268" i="38"/>
  <c r="I267" i="38"/>
  <c r="H267" i="38"/>
  <c r="G267" i="38"/>
  <c r="F267" i="38"/>
  <c r="E267" i="38"/>
  <c r="B267" i="38"/>
  <c r="I263" i="38"/>
  <c r="H263" i="38"/>
  <c r="G263" i="38"/>
  <c r="F263" i="38"/>
  <c r="E263" i="38"/>
  <c r="B263" i="38"/>
  <c r="I262" i="38"/>
  <c r="H262" i="38"/>
  <c r="G262" i="38"/>
  <c r="F262" i="38"/>
  <c r="E262" i="38"/>
  <c r="B262" i="38"/>
  <c r="I261" i="38"/>
  <c r="H261" i="38"/>
  <c r="G261" i="38"/>
  <c r="F261" i="38"/>
  <c r="E261" i="38"/>
  <c r="B261" i="38"/>
  <c r="I260" i="38"/>
  <c r="H260" i="38"/>
  <c r="G260" i="38"/>
  <c r="F260" i="38"/>
  <c r="E260" i="38"/>
  <c r="B260" i="38"/>
  <c r="I259" i="38"/>
  <c r="H259" i="38"/>
  <c r="G259" i="38"/>
  <c r="F259" i="38"/>
  <c r="E259" i="38"/>
  <c r="B259" i="38"/>
  <c r="I258" i="38"/>
  <c r="H258" i="38"/>
  <c r="G258" i="38"/>
  <c r="F258" i="38"/>
  <c r="E258" i="38"/>
  <c r="B258" i="38"/>
  <c r="I254" i="38"/>
  <c r="H254" i="38"/>
  <c r="G254" i="38"/>
  <c r="F254" i="38"/>
  <c r="E254" i="38"/>
  <c r="B254" i="38"/>
  <c r="I253" i="38"/>
  <c r="H253" i="38"/>
  <c r="G253" i="38"/>
  <c r="F253" i="38"/>
  <c r="E253" i="38"/>
  <c r="B253" i="38"/>
  <c r="B247" i="38"/>
  <c r="E247" i="38"/>
  <c r="F247" i="38"/>
  <c r="G247" i="38"/>
  <c r="H247" i="38"/>
  <c r="I247" i="38"/>
  <c r="B248" i="38"/>
  <c r="E248" i="38"/>
  <c r="F248" i="38"/>
  <c r="G248" i="38"/>
  <c r="H248" i="38"/>
  <c r="I248" i="38"/>
  <c r="B249" i="38"/>
  <c r="E249" i="38"/>
  <c r="F249" i="38"/>
  <c r="G249" i="38"/>
  <c r="H249" i="38"/>
  <c r="I249" i="38"/>
  <c r="I246" i="38"/>
  <c r="H246" i="38"/>
  <c r="G246" i="38"/>
  <c r="F246" i="38"/>
  <c r="E246" i="38"/>
  <c r="B246" i="38"/>
  <c r="I231" i="38"/>
  <c r="H231" i="38"/>
  <c r="G231" i="38"/>
  <c r="F231" i="38"/>
  <c r="E231" i="38"/>
  <c r="I218" i="38"/>
  <c r="H218" i="38"/>
  <c r="G218" i="38"/>
  <c r="F218" i="38"/>
  <c r="E218" i="38"/>
  <c r="I214" i="38"/>
  <c r="I215" i="38"/>
  <c r="H214" i="38"/>
  <c r="H215" i="38"/>
  <c r="G214" i="38"/>
  <c r="G215" i="38"/>
  <c r="F214" i="38"/>
  <c r="F215" i="38"/>
  <c r="E214" i="38"/>
  <c r="E215" i="38"/>
  <c r="B215" i="38"/>
  <c r="B214" i="38"/>
  <c r="I199" i="38"/>
  <c r="H199" i="38"/>
  <c r="G199" i="38"/>
  <c r="F199" i="38"/>
  <c r="E199" i="38"/>
  <c r="F186" i="38"/>
  <c r="G186" i="38"/>
  <c r="H186" i="38"/>
  <c r="I186" i="38"/>
  <c r="E186" i="38"/>
  <c r="F182" i="38"/>
  <c r="G182" i="38"/>
  <c r="H182" i="38"/>
  <c r="I182" i="38"/>
  <c r="F183" i="38"/>
  <c r="G183" i="38"/>
  <c r="H183" i="38"/>
  <c r="I183" i="38"/>
  <c r="E183" i="38"/>
  <c r="E182" i="38"/>
  <c r="B183" i="38"/>
  <c r="B182" i="38"/>
  <c r="A165" i="38"/>
  <c r="A161" i="38"/>
  <c r="A157" i="38"/>
  <c r="S168" i="38"/>
  <c r="R168" i="38"/>
  <c r="Q168" i="38"/>
  <c r="U166" i="38"/>
  <c r="I165" i="38" s="1"/>
  <c r="Y162" i="38" s="1"/>
  <c r="T166" i="38"/>
  <c r="H165" i="38" s="1"/>
  <c r="X162" i="38" s="1"/>
  <c r="S166" i="38"/>
  <c r="G165" i="38" s="1"/>
  <c r="W162" i="38" s="1"/>
  <c r="R166" i="38"/>
  <c r="F165" i="38" s="1"/>
  <c r="V162" i="38" s="1"/>
  <c r="Q166" i="38"/>
  <c r="E165" i="38" s="1"/>
  <c r="S164" i="38"/>
  <c r="R164" i="38"/>
  <c r="Q164" i="38"/>
  <c r="U162" i="38"/>
  <c r="I161" i="38" s="1"/>
  <c r="Y158" i="38" s="1"/>
  <c r="T162" i="38"/>
  <c r="H161" i="38" s="1"/>
  <c r="X158" i="38" s="1"/>
  <c r="S162" i="38"/>
  <c r="G161" i="38" s="1"/>
  <c r="W158" i="38" s="1"/>
  <c r="R162" i="38"/>
  <c r="F161" i="38" s="1"/>
  <c r="V158" i="38" s="1"/>
  <c r="Q162" i="38"/>
  <c r="E161" i="38" s="1"/>
  <c r="U158" i="38"/>
  <c r="I157" i="38" s="1"/>
  <c r="T158" i="38"/>
  <c r="H157" i="38" s="1"/>
  <c r="S160" i="38"/>
  <c r="S158" i="38"/>
  <c r="G157" i="38" s="1"/>
  <c r="R160" i="38"/>
  <c r="R158" i="38"/>
  <c r="F157" i="38" s="1"/>
  <c r="Q160" i="38"/>
  <c r="Q158" i="38"/>
  <c r="E157" i="38" s="1"/>
  <c r="C148" i="38"/>
  <c r="C147" i="38"/>
  <c r="C146" i="38"/>
  <c r="C139" i="38"/>
  <c r="C134" i="38"/>
  <c r="C133" i="38"/>
  <c r="C132" i="38"/>
  <c r="C125" i="38"/>
  <c r="B146" i="38"/>
  <c r="B320" i="38" s="1"/>
  <c r="A146" i="38"/>
  <c r="A320" i="38" s="1"/>
  <c r="B139" i="38"/>
  <c r="B319" i="38" s="1"/>
  <c r="A139" i="38"/>
  <c r="A319" i="38" s="1"/>
  <c r="B132" i="38"/>
  <c r="B318" i="38" s="1"/>
  <c r="A132" i="38"/>
  <c r="A318" i="38" s="1"/>
  <c r="B125" i="38"/>
  <c r="B317" i="38" s="1"/>
  <c r="A125" i="38"/>
  <c r="A317" i="38" s="1"/>
  <c r="B118" i="38"/>
  <c r="B316" i="38" s="1"/>
  <c r="A118" i="38"/>
  <c r="A316" i="38" s="1"/>
  <c r="C119" i="38"/>
  <c r="C118" i="38"/>
  <c r="S107" i="38"/>
  <c r="P107" i="38"/>
  <c r="O107" i="38"/>
  <c r="T100" i="38"/>
  <c r="E101" i="38" s="1"/>
  <c r="S100" i="38"/>
  <c r="R100" i="38"/>
  <c r="P100" i="38"/>
  <c r="O100" i="38"/>
  <c r="M100" i="38"/>
  <c r="N100" i="38" s="1"/>
  <c r="T93" i="38"/>
  <c r="E94" i="38" s="1"/>
  <c r="S93" i="38"/>
  <c r="R93" i="38"/>
  <c r="P93" i="38"/>
  <c r="O93" i="38"/>
  <c r="M93" i="38"/>
  <c r="N93" i="38" s="1"/>
  <c r="B107" i="38"/>
  <c r="A107" i="38"/>
  <c r="B100" i="38"/>
  <c r="A100" i="38"/>
  <c r="B93" i="38"/>
  <c r="A93" i="38"/>
  <c r="B82" i="38"/>
  <c r="A82" i="38"/>
  <c r="B75" i="38"/>
  <c r="A75" i="38"/>
  <c r="B68" i="38"/>
  <c r="A68" i="38"/>
  <c r="S82" i="38"/>
  <c r="P82" i="38"/>
  <c r="S75" i="38"/>
  <c r="P75" i="38"/>
  <c r="P68" i="38"/>
  <c r="S55" i="38"/>
  <c r="R55" i="38"/>
  <c r="Q55" i="38"/>
  <c r="P55" i="38"/>
  <c r="O55" i="38"/>
  <c r="M55" i="38"/>
  <c r="N55" i="38" s="1"/>
  <c r="S49" i="38"/>
  <c r="R49" i="38"/>
  <c r="Q49" i="38"/>
  <c r="P49" i="38"/>
  <c r="O49" i="38"/>
  <c r="M49" i="38"/>
  <c r="N49" i="38" s="1"/>
  <c r="S43" i="38"/>
  <c r="R43" i="38"/>
  <c r="Q43" i="38"/>
  <c r="P43" i="38"/>
  <c r="O43" i="38"/>
  <c r="M43" i="38"/>
  <c r="N43" i="38" s="1"/>
  <c r="S37" i="38"/>
  <c r="R37" i="38"/>
  <c r="Q37" i="38"/>
  <c r="P37" i="38"/>
  <c r="O37" i="38"/>
  <c r="M37" i="38"/>
  <c r="N37" i="38" s="1"/>
  <c r="S31" i="38"/>
  <c r="R31" i="38"/>
  <c r="Q31" i="38"/>
  <c r="P31" i="38"/>
  <c r="O31" i="38"/>
  <c r="M31" i="38"/>
  <c r="N31" i="38" s="1"/>
  <c r="S25" i="38"/>
  <c r="R25" i="38"/>
  <c r="Q25" i="38"/>
  <c r="P25" i="38"/>
  <c r="O25" i="38"/>
  <c r="M25" i="38"/>
  <c r="N25" i="38" s="1"/>
  <c r="P19" i="38"/>
  <c r="S13" i="38"/>
  <c r="Q13" i="38"/>
  <c r="P13" i="38"/>
  <c r="B55" i="38"/>
  <c r="A55" i="38"/>
  <c r="B49" i="38"/>
  <c r="A49" i="38"/>
  <c r="B43" i="38"/>
  <c r="A43" i="38"/>
  <c r="B37" i="38"/>
  <c r="A37" i="38"/>
  <c r="B31" i="38"/>
  <c r="A31" i="38"/>
  <c r="B25" i="38"/>
  <c r="A25" i="38"/>
  <c r="B19" i="38"/>
  <c r="A19" i="38"/>
  <c r="B13" i="38"/>
  <c r="A13" i="38"/>
  <c r="B384" i="38"/>
  <c r="B408" i="38" s="1"/>
  <c r="Q8" i="38"/>
  <c r="Q9" i="38"/>
  <c r="S153" i="38"/>
  <c r="E169" i="38"/>
  <c r="C274" i="38"/>
  <c r="C275" i="38"/>
  <c r="C276" i="38"/>
  <c r="C277" i="38"/>
  <c r="C278" i="38"/>
  <c r="C279" i="38"/>
  <c r="C280" i="38"/>
  <c r="C281" i="38"/>
  <c r="C282" i="38"/>
  <c r="C283" i="38"/>
  <c r="C284" i="38"/>
  <c r="C285" i="38"/>
  <c r="C286" i="38"/>
  <c r="C287" i="38"/>
  <c r="C288" i="38"/>
  <c r="C289" i="38"/>
  <c r="C290" i="38"/>
  <c r="C291" i="38"/>
  <c r="C292" i="38"/>
  <c r="C293" i="38"/>
  <c r="B303" i="38"/>
  <c r="C303" i="38"/>
  <c r="B304" i="38"/>
  <c r="C304" i="38"/>
  <c r="B305" i="38"/>
  <c r="C305" i="38"/>
  <c r="B306" i="38"/>
  <c r="C306" i="38"/>
  <c r="B307" i="38"/>
  <c r="C307" i="38"/>
  <c r="B308" i="38"/>
  <c r="C308" i="38"/>
  <c r="B309" i="38"/>
  <c r="C309" i="38"/>
  <c r="B310" i="38"/>
  <c r="C310" i="38"/>
  <c r="O330" i="38"/>
  <c r="E329" i="38" s="1"/>
  <c r="M330" i="38"/>
  <c r="E328" i="38" s="1"/>
  <c r="F169" i="38"/>
  <c r="G169" i="38"/>
  <c r="H169" i="38"/>
  <c r="I169" i="38"/>
  <c r="N173" i="38"/>
  <c r="S172" i="38"/>
  <c r="J166" i="38"/>
  <c r="Z162" i="38" s="1"/>
  <c r="B165" i="38"/>
  <c r="J162" i="38"/>
  <c r="Z158" i="38" s="1"/>
  <c r="B161" i="38"/>
  <c r="J158" i="38"/>
  <c r="B157" i="38"/>
  <c r="I156" i="38"/>
  <c r="H156" i="38"/>
  <c r="G156" i="38"/>
  <c r="F156" i="38"/>
  <c r="E156" i="38"/>
  <c r="T153" i="38"/>
  <c r="AE117" i="38"/>
  <c r="AD117" i="38"/>
  <c r="AC117" i="38"/>
  <c r="AB117" i="38"/>
  <c r="AA117" i="38"/>
  <c r="I117" i="38"/>
  <c r="H117" i="38"/>
  <c r="G117" i="38"/>
  <c r="F117" i="38"/>
  <c r="E117" i="38"/>
  <c r="I92" i="38"/>
  <c r="H92" i="38"/>
  <c r="G92" i="38"/>
  <c r="F92" i="38"/>
  <c r="E92" i="38"/>
  <c r="I67" i="38"/>
  <c r="H67" i="38"/>
  <c r="G67" i="38"/>
  <c r="F67" i="38"/>
  <c r="E67" i="38"/>
  <c r="B5" i="38"/>
  <c r="B3" i="38"/>
  <c r="E341" i="37"/>
  <c r="F341" i="37"/>
  <c r="G341" i="37"/>
  <c r="H341" i="37"/>
  <c r="I341" i="37"/>
  <c r="E342" i="37"/>
  <c r="F342" i="37"/>
  <c r="G342" i="37"/>
  <c r="H342" i="37"/>
  <c r="I342" i="37"/>
  <c r="E343" i="37"/>
  <c r="F343" i="37"/>
  <c r="G343" i="37"/>
  <c r="H343" i="37"/>
  <c r="I343" i="37"/>
  <c r="E344" i="37"/>
  <c r="F344" i="37"/>
  <c r="G344" i="37"/>
  <c r="H344" i="37"/>
  <c r="I344" i="37"/>
  <c r="E345" i="37"/>
  <c r="F345" i="37"/>
  <c r="G345" i="37"/>
  <c r="H345" i="37"/>
  <c r="I345" i="37"/>
  <c r="E346" i="37"/>
  <c r="F346" i="37"/>
  <c r="G346" i="37"/>
  <c r="H346" i="37"/>
  <c r="I346" i="37"/>
  <c r="E347" i="37"/>
  <c r="F347" i="37"/>
  <c r="G347" i="37"/>
  <c r="H347" i="37"/>
  <c r="I347" i="37"/>
  <c r="E348" i="37"/>
  <c r="F348" i="37"/>
  <c r="G348" i="37"/>
  <c r="H348" i="37"/>
  <c r="I348" i="37"/>
  <c r="E349" i="37"/>
  <c r="F349" i="37"/>
  <c r="G349" i="37"/>
  <c r="H349" i="37"/>
  <c r="I349" i="37"/>
  <c r="E350" i="37"/>
  <c r="F350" i="37"/>
  <c r="G350" i="37"/>
  <c r="H350" i="37"/>
  <c r="I350" i="37"/>
  <c r="E351" i="37"/>
  <c r="F351" i="37"/>
  <c r="G351" i="37"/>
  <c r="H351" i="37"/>
  <c r="I351" i="37"/>
  <c r="E352" i="37"/>
  <c r="F352" i="37"/>
  <c r="G352" i="37"/>
  <c r="H352" i="37"/>
  <c r="I352" i="37"/>
  <c r="E353" i="37"/>
  <c r="F353" i="37"/>
  <c r="G353" i="37"/>
  <c r="H353" i="37"/>
  <c r="I353" i="37"/>
  <c r="E354" i="37"/>
  <c r="F354" i="37"/>
  <c r="G354" i="37"/>
  <c r="H354" i="37"/>
  <c r="I354" i="37"/>
  <c r="E355" i="37"/>
  <c r="F355" i="37"/>
  <c r="G355" i="37"/>
  <c r="H355" i="37"/>
  <c r="I355" i="37"/>
  <c r="E356" i="37"/>
  <c r="F356" i="37"/>
  <c r="G356" i="37"/>
  <c r="H356" i="37"/>
  <c r="I356" i="37"/>
  <c r="E357" i="37"/>
  <c r="F357" i="37"/>
  <c r="G357" i="37"/>
  <c r="H357" i="37"/>
  <c r="I357" i="37"/>
  <c r="E358" i="37"/>
  <c r="F358" i="37"/>
  <c r="G358" i="37"/>
  <c r="H358" i="37"/>
  <c r="I358" i="37"/>
  <c r="E359" i="37"/>
  <c r="F359" i="37"/>
  <c r="G359" i="37"/>
  <c r="H359" i="37"/>
  <c r="I359" i="37"/>
  <c r="I340" i="37"/>
  <c r="H340" i="37"/>
  <c r="G340" i="37"/>
  <c r="F340" i="37"/>
  <c r="E340" i="37"/>
  <c r="B341" i="37"/>
  <c r="B275" i="37" s="1"/>
  <c r="B342" i="37"/>
  <c r="B366" i="37" s="1"/>
  <c r="B390" i="37" s="1"/>
  <c r="B343" i="37"/>
  <c r="B277" i="37" s="1"/>
  <c r="B344" i="37"/>
  <c r="B368" i="37" s="1"/>
  <c r="B392" i="37" s="1"/>
  <c r="B345" i="37"/>
  <c r="B279" i="37" s="1"/>
  <c r="B346" i="37"/>
  <c r="B280" i="37" s="1"/>
  <c r="B347" i="37"/>
  <c r="B281" i="37" s="1"/>
  <c r="B348" i="37"/>
  <c r="B282" i="37" s="1"/>
  <c r="B349" i="37"/>
  <c r="B350" i="37"/>
  <c r="B284" i="37" s="1"/>
  <c r="B351" i="37"/>
  <c r="B285" i="37" s="1"/>
  <c r="B352" i="37"/>
  <c r="B376" i="37" s="1"/>
  <c r="B400" i="37" s="1"/>
  <c r="B353" i="37"/>
  <c r="B287" i="37" s="1"/>
  <c r="B354" i="37"/>
  <c r="B288" i="37" s="1"/>
  <c r="B355" i="37"/>
  <c r="B289" i="37" s="1"/>
  <c r="B356" i="37"/>
  <c r="B290" i="37" s="1"/>
  <c r="B357" i="37"/>
  <c r="B358" i="37"/>
  <c r="B292" i="37" s="1"/>
  <c r="B359" i="37"/>
  <c r="B293" i="37" s="1"/>
  <c r="B340" i="37"/>
  <c r="B364" i="37" s="1"/>
  <c r="B388" i="37" s="1"/>
  <c r="E320" i="37"/>
  <c r="F320" i="37"/>
  <c r="G320" i="37"/>
  <c r="H320" i="37"/>
  <c r="I320" i="37"/>
  <c r="E304" i="37"/>
  <c r="F304" i="37"/>
  <c r="G304" i="37"/>
  <c r="H304" i="37"/>
  <c r="I304" i="37"/>
  <c r="E305" i="37"/>
  <c r="F305" i="37"/>
  <c r="G305" i="37"/>
  <c r="H305" i="37"/>
  <c r="I305" i="37"/>
  <c r="E306" i="37"/>
  <c r="F306" i="37"/>
  <c r="G306" i="37"/>
  <c r="H306" i="37"/>
  <c r="I306" i="37"/>
  <c r="E307" i="37"/>
  <c r="F307" i="37"/>
  <c r="G307" i="37"/>
  <c r="H307" i="37"/>
  <c r="I307" i="37"/>
  <c r="E308" i="37"/>
  <c r="F308" i="37"/>
  <c r="G308" i="37"/>
  <c r="H308" i="37"/>
  <c r="I308" i="37"/>
  <c r="E309" i="37"/>
  <c r="F309" i="37"/>
  <c r="G309" i="37"/>
  <c r="H309" i="37"/>
  <c r="I309" i="37"/>
  <c r="E310" i="37"/>
  <c r="F310" i="37"/>
  <c r="G310" i="37"/>
  <c r="H310" i="37"/>
  <c r="I310" i="37"/>
  <c r="E311" i="37"/>
  <c r="F311" i="37"/>
  <c r="G311" i="37"/>
  <c r="H311" i="37"/>
  <c r="I311" i="37"/>
  <c r="I303" i="37"/>
  <c r="H303" i="37"/>
  <c r="G303" i="37"/>
  <c r="F303" i="37"/>
  <c r="E303" i="37"/>
  <c r="A304" i="37"/>
  <c r="A305" i="37"/>
  <c r="A306" i="37"/>
  <c r="A307" i="37"/>
  <c r="A308" i="37"/>
  <c r="A309" i="37"/>
  <c r="A310" i="37"/>
  <c r="A303" i="37"/>
  <c r="I299" i="37"/>
  <c r="H299" i="37"/>
  <c r="G299" i="37"/>
  <c r="F299" i="37"/>
  <c r="E299" i="37"/>
  <c r="B299" i="37"/>
  <c r="I298" i="37"/>
  <c r="H298" i="37"/>
  <c r="G298" i="37"/>
  <c r="F298" i="37"/>
  <c r="E298" i="37"/>
  <c r="B298" i="37"/>
  <c r="I297" i="37"/>
  <c r="H297" i="37"/>
  <c r="G297" i="37"/>
  <c r="F297" i="37"/>
  <c r="E297" i="37"/>
  <c r="B297" i="37"/>
  <c r="I270" i="37"/>
  <c r="H270" i="37"/>
  <c r="G270" i="37"/>
  <c r="F270" i="37"/>
  <c r="E270" i="37"/>
  <c r="B270" i="37"/>
  <c r="I269" i="37"/>
  <c r="H269" i="37"/>
  <c r="G269" i="37"/>
  <c r="F269" i="37"/>
  <c r="E269" i="37"/>
  <c r="B269" i="37"/>
  <c r="I268" i="37"/>
  <c r="H268" i="37"/>
  <c r="G268" i="37"/>
  <c r="F268" i="37"/>
  <c r="E268" i="37"/>
  <c r="B268" i="37"/>
  <c r="I267" i="37"/>
  <c r="H267" i="37"/>
  <c r="G267" i="37"/>
  <c r="F267" i="37"/>
  <c r="E267" i="37"/>
  <c r="B267" i="37"/>
  <c r="I263" i="37"/>
  <c r="H263" i="37"/>
  <c r="G263" i="37"/>
  <c r="F263" i="37"/>
  <c r="E263" i="37"/>
  <c r="B263" i="37"/>
  <c r="I262" i="37"/>
  <c r="H262" i="37"/>
  <c r="G262" i="37"/>
  <c r="F262" i="37"/>
  <c r="E262" i="37"/>
  <c r="B262" i="37"/>
  <c r="I261" i="37"/>
  <c r="H261" i="37"/>
  <c r="G261" i="37"/>
  <c r="F261" i="37"/>
  <c r="E261" i="37"/>
  <c r="B261" i="37"/>
  <c r="I260" i="37"/>
  <c r="H260" i="37"/>
  <c r="G260" i="37"/>
  <c r="F260" i="37"/>
  <c r="E260" i="37"/>
  <c r="B260" i="37"/>
  <c r="I259" i="37"/>
  <c r="H259" i="37"/>
  <c r="G259" i="37"/>
  <c r="F259" i="37"/>
  <c r="E259" i="37"/>
  <c r="B259" i="37"/>
  <c r="I258" i="37"/>
  <c r="H258" i="37"/>
  <c r="G258" i="37"/>
  <c r="F258" i="37"/>
  <c r="E258" i="37"/>
  <c r="B258" i="37"/>
  <c r="C118" i="37"/>
  <c r="C125" i="37"/>
  <c r="C132" i="37"/>
  <c r="C139" i="37"/>
  <c r="C146" i="37"/>
  <c r="B118" i="37"/>
  <c r="B316" i="37" s="1"/>
  <c r="B125" i="37"/>
  <c r="B317" i="37" s="1"/>
  <c r="B132" i="37"/>
  <c r="B318" i="37" s="1"/>
  <c r="B139" i="37"/>
  <c r="B319" i="37" s="1"/>
  <c r="B146" i="37"/>
  <c r="B320" i="37" s="1"/>
  <c r="C118" i="26"/>
  <c r="C125" i="26"/>
  <c r="C132" i="26"/>
  <c r="C139" i="26"/>
  <c r="C146" i="26"/>
  <c r="B118" i="26"/>
  <c r="B316" i="26" s="1"/>
  <c r="B125" i="26"/>
  <c r="B317" i="26" s="1"/>
  <c r="B132" i="26"/>
  <c r="B318" i="26" s="1"/>
  <c r="B139" i="26"/>
  <c r="B319" i="26" s="1"/>
  <c r="B146" i="26"/>
  <c r="B320" i="26" s="1"/>
  <c r="C118" i="25"/>
  <c r="C125" i="25"/>
  <c r="C132" i="25"/>
  <c r="C139" i="25"/>
  <c r="C146" i="25"/>
  <c r="B118" i="25"/>
  <c r="B316" i="25" s="1"/>
  <c r="B125" i="25"/>
  <c r="B317" i="25" s="1"/>
  <c r="B132" i="25"/>
  <c r="B318" i="25" s="1"/>
  <c r="B139" i="25"/>
  <c r="B319" i="25" s="1"/>
  <c r="B146" i="25"/>
  <c r="B320" i="25" s="1"/>
  <c r="I254" i="37"/>
  <c r="H254" i="37"/>
  <c r="G254" i="37"/>
  <c r="F254" i="37"/>
  <c r="E254" i="37"/>
  <c r="B254" i="37"/>
  <c r="I253" i="37"/>
  <c r="H253" i="37"/>
  <c r="G253" i="37"/>
  <c r="F253" i="37"/>
  <c r="E253" i="37"/>
  <c r="B253" i="37"/>
  <c r="B247" i="37"/>
  <c r="E247" i="37"/>
  <c r="F247" i="37"/>
  <c r="G247" i="37"/>
  <c r="H247" i="37"/>
  <c r="I247" i="37"/>
  <c r="B248" i="37"/>
  <c r="E248" i="37"/>
  <c r="F248" i="37"/>
  <c r="G248" i="37"/>
  <c r="H248" i="37"/>
  <c r="I248" i="37"/>
  <c r="B249" i="37"/>
  <c r="E249" i="37"/>
  <c r="F249" i="37"/>
  <c r="G249" i="37"/>
  <c r="H249" i="37"/>
  <c r="I249" i="37"/>
  <c r="I246" i="37"/>
  <c r="H246" i="37"/>
  <c r="G246" i="37"/>
  <c r="F246" i="37"/>
  <c r="E246" i="37"/>
  <c r="B246" i="37"/>
  <c r="I231" i="37"/>
  <c r="H231" i="37"/>
  <c r="G231" i="37"/>
  <c r="F231" i="37"/>
  <c r="E231" i="37"/>
  <c r="I218" i="37"/>
  <c r="H218" i="37"/>
  <c r="G218" i="37"/>
  <c r="F218" i="37"/>
  <c r="E218" i="37"/>
  <c r="I215" i="37"/>
  <c r="H215" i="37"/>
  <c r="G215" i="37"/>
  <c r="F215" i="37"/>
  <c r="E215" i="37"/>
  <c r="B215" i="37"/>
  <c r="I214" i="37"/>
  <c r="H214" i="37"/>
  <c r="G214" i="37"/>
  <c r="F214" i="37"/>
  <c r="E214" i="37"/>
  <c r="B214" i="37"/>
  <c r="I199" i="37"/>
  <c r="H199" i="37"/>
  <c r="G199" i="37"/>
  <c r="F199" i="37"/>
  <c r="E199" i="37"/>
  <c r="F186" i="37"/>
  <c r="G186" i="37"/>
  <c r="H186" i="37"/>
  <c r="I186" i="37"/>
  <c r="E186" i="37"/>
  <c r="F182" i="37"/>
  <c r="G182" i="37"/>
  <c r="H182" i="37"/>
  <c r="I182" i="37"/>
  <c r="F183" i="37"/>
  <c r="G183" i="37"/>
  <c r="H183" i="37"/>
  <c r="I183" i="37"/>
  <c r="E183" i="37"/>
  <c r="E182" i="37"/>
  <c r="B183" i="37"/>
  <c r="B182" i="37"/>
  <c r="S168" i="37"/>
  <c r="R168" i="37"/>
  <c r="Q168" i="37"/>
  <c r="U166" i="37"/>
  <c r="I165" i="37" s="1"/>
  <c r="Y162" i="37" s="1"/>
  <c r="T166" i="37"/>
  <c r="H165" i="37" s="1"/>
  <c r="X162" i="37" s="1"/>
  <c r="S166" i="37"/>
  <c r="G165" i="37" s="1"/>
  <c r="W162" i="37" s="1"/>
  <c r="R166" i="37"/>
  <c r="F165" i="37" s="1"/>
  <c r="V162" i="37" s="1"/>
  <c r="Q166" i="37"/>
  <c r="E165" i="37" s="1"/>
  <c r="S164" i="37"/>
  <c r="R164" i="37"/>
  <c r="Q164" i="37"/>
  <c r="U162" i="37"/>
  <c r="I161" i="37" s="1"/>
  <c r="Y158" i="37" s="1"/>
  <c r="T162" i="37"/>
  <c r="H161" i="37" s="1"/>
  <c r="X158" i="37" s="1"/>
  <c r="S162" i="37"/>
  <c r="G161" i="37" s="1"/>
  <c r="W158" i="37" s="1"/>
  <c r="R162" i="37"/>
  <c r="F161" i="37" s="1"/>
  <c r="V158" i="37" s="1"/>
  <c r="Q162" i="37"/>
  <c r="E161" i="37" s="1"/>
  <c r="U158" i="37"/>
  <c r="I157" i="37" s="1"/>
  <c r="T158" i="37"/>
  <c r="H157" i="37" s="1"/>
  <c r="S160" i="37"/>
  <c r="S158" i="37"/>
  <c r="G157" i="37" s="1"/>
  <c r="R160" i="37"/>
  <c r="R158" i="37"/>
  <c r="F157" i="37" s="1"/>
  <c r="Q160" i="37"/>
  <c r="Q158" i="37"/>
  <c r="E157" i="37" s="1"/>
  <c r="S168" i="26"/>
  <c r="R168" i="26"/>
  <c r="Q168" i="26"/>
  <c r="U166" i="26"/>
  <c r="I165" i="26" s="1"/>
  <c r="Y162" i="26" s="1"/>
  <c r="T166" i="26"/>
  <c r="H165" i="26" s="1"/>
  <c r="X162" i="26" s="1"/>
  <c r="S166" i="26"/>
  <c r="G165" i="26" s="1"/>
  <c r="W162" i="26" s="1"/>
  <c r="R166" i="26"/>
  <c r="F165" i="26" s="1"/>
  <c r="V162" i="26" s="1"/>
  <c r="Q166" i="26"/>
  <c r="E165" i="26" s="1"/>
  <c r="S164" i="26"/>
  <c r="R164" i="26"/>
  <c r="Q164" i="26"/>
  <c r="U162" i="26"/>
  <c r="I161" i="26" s="1"/>
  <c r="Y158" i="26" s="1"/>
  <c r="T162" i="26"/>
  <c r="H161" i="26" s="1"/>
  <c r="X158" i="26" s="1"/>
  <c r="S162" i="26"/>
  <c r="G161" i="26" s="1"/>
  <c r="W158" i="26" s="1"/>
  <c r="R162" i="26"/>
  <c r="F161" i="26" s="1"/>
  <c r="V158" i="26" s="1"/>
  <c r="Q162" i="26"/>
  <c r="E161" i="26" s="1"/>
  <c r="U158" i="26"/>
  <c r="I157" i="26" s="1"/>
  <c r="T158" i="26"/>
  <c r="H157" i="26" s="1"/>
  <c r="S160" i="26"/>
  <c r="S158" i="26"/>
  <c r="R160" i="26"/>
  <c r="R158" i="26"/>
  <c r="F157" i="26" s="1"/>
  <c r="Q160" i="26"/>
  <c r="Q158" i="26"/>
  <c r="E157" i="26" s="1"/>
  <c r="A165" i="37"/>
  <c r="A161" i="37"/>
  <c r="A157" i="37"/>
  <c r="C148" i="37"/>
  <c r="C147" i="37"/>
  <c r="C134" i="37"/>
  <c r="C133" i="37"/>
  <c r="C119" i="37"/>
  <c r="C148" i="26"/>
  <c r="C147" i="26"/>
  <c r="C134" i="26"/>
  <c r="C133" i="26"/>
  <c r="C119" i="26"/>
  <c r="A146" i="37"/>
  <c r="A320" i="37" s="1"/>
  <c r="A139" i="37"/>
  <c r="A319" i="37" s="1"/>
  <c r="A132" i="37"/>
  <c r="A318" i="37" s="1"/>
  <c r="A125" i="37"/>
  <c r="A317" i="37" s="1"/>
  <c r="A118" i="37"/>
  <c r="A316" i="37" s="1"/>
  <c r="A146" i="26"/>
  <c r="A320" i="26" s="1"/>
  <c r="A139" i="26"/>
  <c r="A319" i="26" s="1"/>
  <c r="A132" i="26"/>
  <c r="A318" i="26" s="1"/>
  <c r="A125" i="26"/>
  <c r="A317" i="26" s="1"/>
  <c r="A118" i="26"/>
  <c r="A316" i="26" s="1"/>
  <c r="B107" i="37"/>
  <c r="A107" i="37"/>
  <c r="B100" i="37"/>
  <c r="A100" i="37"/>
  <c r="B93" i="37"/>
  <c r="A93" i="37"/>
  <c r="S107" i="37"/>
  <c r="P107" i="37"/>
  <c r="O107" i="37"/>
  <c r="T100" i="37"/>
  <c r="E101" i="37" s="1"/>
  <c r="S100" i="37"/>
  <c r="R100" i="37"/>
  <c r="P100" i="37"/>
  <c r="O100" i="37"/>
  <c r="M100" i="37"/>
  <c r="N100" i="37" s="1"/>
  <c r="T93" i="37"/>
  <c r="E94" i="37" s="1"/>
  <c r="S93" i="37"/>
  <c r="R93" i="37"/>
  <c r="P93" i="37"/>
  <c r="O93" i="37"/>
  <c r="M93" i="37"/>
  <c r="N93" i="37" s="1"/>
  <c r="S82" i="37"/>
  <c r="P82" i="37"/>
  <c r="S75" i="37"/>
  <c r="P75" i="37"/>
  <c r="P68" i="37"/>
  <c r="Q55" i="37"/>
  <c r="Q49" i="37"/>
  <c r="Q43" i="37"/>
  <c r="Q37" i="37"/>
  <c r="Q31" i="37"/>
  <c r="Q25" i="37"/>
  <c r="Q13" i="37"/>
  <c r="S55" i="37"/>
  <c r="R55" i="37"/>
  <c r="P55" i="37"/>
  <c r="O55" i="37"/>
  <c r="S49" i="37"/>
  <c r="R49" i="37"/>
  <c r="P49" i="37"/>
  <c r="O49" i="37"/>
  <c r="S43" i="37"/>
  <c r="R43" i="37"/>
  <c r="P43" i="37"/>
  <c r="O43" i="37"/>
  <c r="S37" i="37"/>
  <c r="R37" i="37"/>
  <c r="P37" i="37"/>
  <c r="O37" i="37"/>
  <c r="S31" i="37"/>
  <c r="R31" i="37"/>
  <c r="P31" i="37"/>
  <c r="O31" i="37"/>
  <c r="S25" i="37"/>
  <c r="R25" i="37"/>
  <c r="P25" i="37"/>
  <c r="O25" i="37"/>
  <c r="S13" i="37"/>
  <c r="P19" i="37"/>
  <c r="M55" i="37"/>
  <c r="N55" i="37" s="1"/>
  <c r="M49" i="37"/>
  <c r="N49" i="37" s="1"/>
  <c r="M43" i="37"/>
  <c r="N43" i="37" s="1"/>
  <c r="M37" i="37"/>
  <c r="N37" i="37" s="1"/>
  <c r="M31" i="37"/>
  <c r="N31" i="37" s="1"/>
  <c r="M25" i="37"/>
  <c r="N25" i="37" s="1"/>
  <c r="P13" i="37"/>
  <c r="B82" i="37"/>
  <c r="A82" i="37"/>
  <c r="B75" i="37"/>
  <c r="A75" i="37"/>
  <c r="B68" i="37"/>
  <c r="A68" i="37"/>
  <c r="B55" i="37"/>
  <c r="A55" i="37"/>
  <c r="B49" i="37"/>
  <c r="A49" i="37"/>
  <c r="B43" i="37"/>
  <c r="A43" i="37"/>
  <c r="B37" i="37"/>
  <c r="A37" i="37"/>
  <c r="B31" i="37"/>
  <c r="A31" i="37"/>
  <c r="B25" i="37"/>
  <c r="A25" i="37"/>
  <c r="B19" i="37"/>
  <c r="A19" i="37"/>
  <c r="B13" i="37"/>
  <c r="A13" i="37"/>
  <c r="B384" i="37"/>
  <c r="B408" i="37" s="1"/>
  <c r="Q8" i="37"/>
  <c r="Q9" i="37"/>
  <c r="S153" i="37"/>
  <c r="E169" i="37"/>
  <c r="C274" i="37"/>
  <c r="C275" i="37"/>
  <c r="C276" i="37"/>
  <c r="C277" i="37"/>
  <c r="C278" i="37"/>
  <c r="C279" i="37"/>
  <c r="C280" i="37"/>
  <c r="C281" i="37"/>
  <c r="C282" i="37"/>
  <c r="C283" i="37"/>
  <c r="C284" i="37"/>
  <c r="C285" i="37"/>
  <c r="C286" i="37"/>
  <c r="C287" i="37"/>
  <c r="C288" i="37"/>
  <c r="C289" i="37"/>
  <c r="C290" i="37"/>
  <c r="C291" i="37"/>
  <c r="C292" i="37"/>
  <c r="C293" i="37"/>
  <c r="B303" i="37"/>
  <c r="C303" i="37"/>
  <c r="B304" i="37"/>
  <c r="C304" i="37"/>
  <c r="B305" i="37"/>
  <c r="C305" i="37"/>
  <c r="B306" i="37"/>
  <c r="C306" i="37"/>
  <c r="B307" i="37"/>
  <c r="C307" i="37"/>
  <c r="B308" i="37"/>
  <c r="C308" i="37"/>
  <c r="B309" i="37"/>
  <c r="C309" i="37"/>
  <c r="B310" i="37"/>
  <c r="C310" i="37"/>
  <c r="O330" i="37"/>
  <c r="E329" i="37" s="1"/>
  <c r="M330" i="37"/>
  <c r="E328" i="37" s="1"/>
  <c r="F169" i="37"/>
  <c r="G169" i="37"/>
  <c r="H169" i="37"/>
  <c r="I169" i="37"/>
  <c r="N173" i="37"/>
  <c r="S172" i="37"/>
  <c r="J166" i="37"/>
  <c r="Z162" i="37" s="1"/>
  <c r="B165" i="37"/>
  <c r="J162" i="37"/>
  <c r="Z158" i="37" s="1"/>
  <c r="B161" i="37"/>
  <c r="J158" i="37"/>
  <c r="B157" i="37"/>
  <c r="I156" i="37"/>
  <c r="H156" i="37"/>
  <c r="G156" i="37"/>
  <c r="F156" i="37"/>
  <c r="E156" i="37"/>
  <c r="T153" i="37"/>
  <c r="AE117" i="37"/>
  <c r="AD117" i="37"/>
  <c r="AC117" i="37"/>
  <c r="AB117" i="37"/>
  <c r="AA117" i="37"/>
  <c r="I117" i="37"/>
  <c r="H117" i="37"/>
  <c r="G117" i="37"/>
  <c r="F117" i="37"/>
  <c r="E117" i="37"/>
  <c r="I92" i="37"/>
  <c r="H92" i="37"/>
  <c r="G92" i="37"/>
  <c r="F92" i="37"/>
  <c r="E92" i="37"/>
  <c r="E76" i="37"/>
  <c r="I67" i="37"/>
  <c r="H67" i="37"/>
  <c r="G67" i="37"/>
  <c r="F67" i="37"/>
  <c r="E67" i="37"/>
  <c r="B5" i="37"/>
  <c r="B3" i="37"/>
  <c r="E341" i="26"/>
  <c r="F341" i="26"/>
  <c r="G341" i="26"/>
  <c r="H341" i="26"/>
  <c r="I341" i="26"/>
  <c r="E342" i="26"/>
  <c r="F342" i="26"/>
  <c r="G342" i="26"/>
  <c r="H342" i="26"/>
  <c r="I342" i="26"/>
  <c r="E343" i="26"/>
  <c r="F343" i="26"/>
  <c r="G343" i="26"/>
  <c r="H343" i="26"/>
  <c r="I343" i="26"/>
  <c r="E344" i="26"/>
  <c r="F344" i="26"/>
  <c r="G344" i="26"/>
  <c r="H344" i="26"/>
  <c r="I344" i="26"/>
  <c r="E345" i="26"/>
  <c r="F345" i="26"/>
  <c r="G345" i="26"/>
  <c r="H345" i="26"/>
  <c r="I345" i="26"/>
  <c r="E346" i="26"/>
  <c r="F346" i="26"/>
  <c r="G346" i="26"/>
  <c r="H346" i="26"/>
  <c r="I346" i="26"/>
  <c r="E347" i="26"/>
  <c r="F347" i="26"/>
  <c r="G347" i="26"/>
  <c r="H347" i="26"/>
  <c r="I347" i="26"/>
  <c r="E348" i="26"/>
  <c r="F348" i="26"/>
  <c r="G348" i="26"/>
  <c r="H348" i="26"/>
  <c r="I348" i="26"/>
  <c r="E349" i="26"/>
  <c r="F349" i="26"/>
  <c r="G349" i="26"/>
  <c r="H349" i="26"/>
  <c r="I349" i="26"/>
  <c r="E350" i="26"/>
  <c r="F350" i="26"/>
  <c r="G350" i="26"/>
  <c r="H350" i="26"/>
  <c r="I350" i="26"/>
  <c r="E351" i="26"/>
  <c r="F351" i="26"/>
  <c r="G351" i="26"/>
  <c r="H351" i="26"/>
  <c r="I351" i="26"/>
  <c r="E352" i="26"/>
  <c r="F352" i="26"/>
  <c r="G352" i="26"/>
  <c r="H352" i="26"/>
  <c r="I352" i="26"/>
  <c r="E353" i="26"/>
  <c r="F353" i="26"/>
  <c r="G353" i="26"/>
  <c r="H353" i="26"/>
  <c r="I353" i="26"/>
  <c r="E354" i="26"/>
  <c r="F354" i="26"/>
  <c r="G354" i="26"/>
  <c r="H354" i="26"/>
  <c r="I354" i="26"/>
  <c r="E355" i="26"/>
  <c r="F355" i="26"/>
  <c r="G355" i="26"/>
  <c r="H355" i="26"/>
  <c r="I355" i="26"/>
  <c r="E356" i="26"/>
  <c r="F356" i="26"/>
  <c r="G356" i="26"/>
  <c r="H356" i="26"/>
  <c r="I356" i="26"/>
  <c r="E357" i="26"/>
  <c r="F357" i="26"/>
  <c r="G357" i="26"/>
  <c r="H357" i="26"/>
  <c r="I357" i="26"/>
  <c r="E358" i="26"/>
  <c r="F358" i="26"/>
  <c r="G358" i="26"/>
  <c r="H358" i="26"/>
  <c r="I358" i="26"/>
  <c r="E359" i="26"/>
  <c r="F359" i="26"/>
  <c r="G359" i="26"/>
  <c r="H359" i="26"/>
  <c r="I359" i="26"/>
  <c r="I340" i="26"/>
  <c r="H340" i="26"/>
  <c r="G340" i="26"/>
  <c r="F340" i="26"/>
  <c r="E340" i="26"/>
  <c r="B341" i="26"/>
  <c r="B365" i="26" s="1"/>
  <c r="B389" i="26" s="1"/>
  <c r="B342" i="26"/>
  <c r="B276" i="26" s="1"/>
  <c r="B343" i="26"/>
  <c r="B277" i="26" s="1"/>
  <c r="B344" i="26"/>
  <c r="B345" i="26"/>
  <c r="B279" i="26" s="1"/>
  <c r="B346" i="26"/>
  <c r="B280" i="26" s="1"/>
  <c r="B347" i="26"/>
  <c r="B281" i="26" s="1"/>
  <c r="B348" i="26"/>
  <c r="B282" i="26" s="1"/>
  <c r="B349" i="26"/>
  <c r="B283" i="26" s="1"/>
  <c r="B350" i="26"/>
  <c r="B284" i="26" s="1"/>
  <c r="B351" i="26"/>
  <c r="B285" i="26" s="1"/>
  <c r="B352" i="26"/>
  <c r="B353" i="26"/>
  <c r="B287" i="26" s="1"/>
  <c r="B354" i="26"/>
  <c r="B288" i="26" s="1"/>
  <c r="B355" i="26"/>
  <c r="B289" i="26" s="1"/>
  <c r="B356" i="26"/>
  <c r="B380" i="26" s="1"/>
  <c r="B404" i="26" s="1"/>
  <c r="B357" i="26"/>
  <c r="B291" i="26" s="1"/>
  <c r="B358" i="26"/>
  <c r="B292" i="26" s="1"/>
  <c r="B359" i="26"/>
  <c r="B293" i="26" s="1"/>
  <c r="B340" i="26"/>
  <c r="B364" i="26" s="1"/>
  <c r="B388" i="26" s="1"/>
  <c r="A304" i="26"/>
  <c r="A305" i="26"/>
  <c r="A306" i="26"/>
  <c r="A307" i="26"/>
  <c r="A308" i="26"/>
  <c r="A309" i="26"/>
  <c r="A310" i="26"/>
  <c r="A303" i="26"/>
  <c r="A304" i="25"/>
  <c r="A305" i="25"/>
  <c r="A306" i="25"/>
  <c r="A307" i="25"/>
  <c r="A308" i="25"/>
  <c r="A309" i="25"/>
  <c r="A310" i="25"/>
  <c r="A303" i="25"/>
  <c r="B299" i="25"/>
  <c r="B298" i="25"/>
  <c r="B297" i="25"/>
  <c r="B270" i="25"/>
  <c r="B269" i="25"/>
  <c r="B268" i="25"/>
  <c r="B267" i="25"/>
  <c r="B263" i="25"/>
  <c r="B262" i="25"/>
  <c r="B261" i="25"/>
  <c r="B260" i="25"/>
  <c r="B259" i="25"/>
  <c r="B258" i="25"/>
  <c r="B254" i="25"/>
  <c r="B253" i="25"/>
  <c r="B247" i="25"/>
  <c r="B248" i="25"/>
  <c r="B249" i="25"/>
  <c r="B246" i="25"/>
  <c r="B215" i="25"/>
  <c r="B214" i="25"/>
  <c r="B183" i="25"/>
  <c r="B182" i="25"/>
  <c r="I299" i="26"/>
  <c r="H299" i="26"/>
  <c r="G299" i="26"/>
  <c r="F299" i="26"/>
  <c r="E299" i="26"/>
  <c r="I298" i="26"/>
  <c r="H298" i="26"/>
  <c r="G298" i="26"/>
  <c r="F298" i="26"/>
  <c r="E298" i="26"/>
  <c r="I297" i="26"/>
  <c r="H297" i="26"/>
  <c r="G297" i="26"/>
  <c r="F297" i="26"/>
  <c r="E297" i="26"/>
  <c r="B299" i="26"/>
  <c r="B298" i="26"/>
  <c r="B297" i="26"/>
  <c r="I270" i="26"/>
  <c r="H270" i="26"/>
  <c r="G270" i="26"/>
  <c r="F270" i="26"/>
  <c r="E270" i="26"/>
  <c r="I269" i="26"/>
  <c r="H269" i="26"/>
  <c r="G269" i="26"/>
  <c r="F269" i="26"/>
  <c r="E269" i="26"/>
  <c r="I268" i="26"/>
  <c r="H268" i="26"/>
  <c r="G268" i="26"/>
  <c r="F268" i="26"/>
  <c r="E268" i="26"/>
  <c r="I267" i="26"/>
  <c r="H267" i="26"/>
  <c r="G267" i="26"/>
  <c r="F267" i="26"/>
  <c r="E267" i="26"/>
  <c r="B270" i="26"/>
  <c r="B269" i="26"/>
  <c r="B268" i="26"/>
  <c r="B267" i="26"/>
  <c r="I263" i="26"/>
  <c r="H263" i="26"/>
  <c r="G263" i="26"/>
  <c r="F263" i="26"/>
  <c r="E263" i="26"/>
  <c r="I262" i="26"/>
  <c r="H262" i="26"/>
  <c r="G262" i="26"/>
  <c r="F262" i="26"/>
  <c r="E262" i="26"/>
  <c r="I261" i="26"/>
  <c r="H261" i="26"/>
  <c r="G261" i="26"/>
  <c r="F261" i="26"/>
  <c r="E261" i="26"/>
  <c r="I260" i="26"/>
  <c r="H260" i="26"/>
  <c r="G260" i="26"/>
  <c r="F260" i="26"/>
  <c r="E260" i="26"/>
  <c r="I259" i="26"/>
  <c r="H259" i="26"/>
  <c r="G259" i="26"/>
  <c r="F259" i="26"/>
  <c r="E259" i="26"/>
  <c r="I258" i="26"/>
  <c r="H258" i="26"/>
  <c r="G258" i="26"/>
  <c r="F258" i="26"/>
  <c r="E258" i="26"/>
  <c r="B263" i="26"/>
  <c r="B262" i="26"/>
  <c r="B261" i="26"/>
  <c r="B260" i="26"/>
  <c r="B259" i="26"/>
  <c r="B258" i="26"/>
  <c r="I254" i="26"/>
  <c r="H254" i="26"/>
  <c r="G254" i="26"/>
  <c r="F254" i="26"/>
  <c r="E254" i="26"/>
  <c r="I253" i="26"/>
  <c r="H253" i="26"/>
  <c r="G253" i="26"/>
  <c r="F253" i="26"/>
  <c r="E253" i="26"/>
  <c r="B254" i="26"/>
  <c r="B253" i="26"/>
  <c r="I249" i="26"/>
  <c r="H249" i="26"/>
  <c r="G249" i="26"/>
  <c r="F249" i="26"/>
  <c r="E249" i="26"/>
  <c r="I248" i="26"/>
  <c r="H248" i="26"/>
  <c r="G248" i="26"/>
  <c r="F248" i="26"/>
  <c r="E248" i="26"/>
  <c r="I247" i="26"/>
  <c r="H247" i="26"/>
  <c r="G247" i="26"/>
  <c r="F247" i="26"/>
  <c r="E247" i="26"/>
  <c r="I246" i="26"/>
  <c r="H246" i="26"/>
  <c r="G246" i="26"/>
  <c r="F246" i="26"/>
  <c r="E246" i="26"/>
  <c r="B247" i="26"/>
  <c r="B248" i="26"/>
  <c r="B249" i="26"/>
  <c r="B246" i="26"/>
  <c r="I231" i="26"/>
  <c r="H231" i="26"/>
  <c r="G231" i="26"/>
  <c r="F231" i="26"/>
  <c r="E231" i="26"/>
  <c r="I218" i="26"/>
  <c r="H218" i="26"/>
  <c r="G218" i="26"/>
  <c r="F218" i="26"/>
  <c r="E218" i="26"/>
  <c r="I215" i="26"/>
  <c r="H215" i="26"/>
  <c r="G215" i="26"/>
  <c r="F215" i="26"/>
  <c r="E215" i="26"/>
  <c r="I214" i="26"/>
  <c r="H214" i="26"/>
  <c r="G214" i="26"/>
  <c r="F214" i="26"/>
  <c r="E214" i="26"/>
  <c r="B215" i="26"/>
  <c r="B214" i="26"/>
  <c r="I199" i="26"/>
  <c r="H199" i="26"/>
  <c r="G199" i="26"/>
  <c r="F199" i="26"/>
  <c r="E199" i="26"/>
  <c r="L186" i="1"/>
  <c r="L187" i="1" s="1"/>
  <c r="G188" i="26" s="1"/>
  <c r="B183" i="26"/>
  <c r="B182" i="26"/>
  <c r="E270" i="25"/>
  <c r="F270" i="25"/>
  <c r="G270" i="25"/>
  <c r="H270" i="25"/>
  <c r="I270" i="25"/>
  <c r="E269" i="25"/>
  <c r="F269" i="25"/>
  <c r="G269" i="25"/>
  <c r="H269" i="25"/>
  <c r="I269" i="25"/>
  <c r="E268" i="25"/>
  <c r="F268" i="25"/>
  <c r="G268" i="25"/>
  <c r="H268" i="25"/>
  <c r="I268" i="25"/>
  <c r="E267" i="25"/>
  <c r="F267" i="25"/>
  <c r="G267" i="25"/>
  <c r="H267" i="25"/>
  <c r="I267" i="25"/>
  <c r="E186" i="25"/>
  <c r="F186" i="25"/>
  <c r="G186" i="25"/>
  <c r="H186" i="25"/>
  <c r="I186" i="25"/>
  <c r="S168" i="25"/>
  <c r="R168" i="25"/>
  <c r="Q168" i="25"/>
  <c r="S164" i="25"/>
  <c r="R164" i="25"/>
  <c r="Q164" i="25"/>
  <c r="S160" i="25"/>
  <c r="R160" i="25"/>
  <c r="Q160" i="25"/>
  <c r="U166" i="25"/>
  <c r="I165" i="25" s="1"/>
  <c r="T166" i="25"/>
  <c r="H165" i="25" s="1"/>
  <c r="S166" i="25"/>
  <c r="G165" i="25" s="1"/>
  <c r="R166" i="25"/>
  <c r="F165" i="25" s="1"/>
  <c r="Q166" i="25"/>
  <c r="E165" i="25" s="1"/>
  <c r="U162" i="25"/>
  <c r="I161" i="25" s="1"/>
  <c r="T162" i="25"/>
  <c r="H161" i="25" s="1"/>
  <c r="S162" i="25"/>
  <c r="G161" i="25" s="1"/>
  <c r="R162" i="25"/>
  <c r="F161" i="25" s="1"/>
  <c r="Q162" i="25"/>
  <c r="E161" i="25" s="1"/>
  <c r="U158" i="25"/>
  <c r="I157" i="25" s="1"/>
  <c r="T158" i="25"/>
  <c r="H157" i="25" s="1"/>
  <c r="S158" i="25"/>
  <c r="G157" i="25" s="1"/>
  <c r="R158" i="25"/>
  <c r="F157" i="25" s="1"/>
  <c r="Q158" i="25"/>
  <c r="E157" i="25" s="1"/>
  <c r="Q55" i="25"/>
  <c r="Q49" i="25"/>
  <c r="Q43" i="25"/>
  <c r="Q37" i="25"/>
  <c r="Q31" i="25"/>
  <c r="Q25" i="25"/>
  <c r="S13" i="25"/>
  <c r="Q13" i="25"/>
  <c r="Q82" i="25"/>
  <c r="Q75" i="25"/>
  <c r="T100" i="25"/>
  <c r="E101" i="25" s="1"/>
  <c r="Q107" i="25"/>
  <c r="Q100" i="25"/>
  <c r="Q93" i="25"/>
  <c r="A165" i="26"/>
  <c r="A161" i="26"/>
  <c r="A157" i="26"/>
  <c r="F186" i="26"/>
  <c r="G186" i="26"/>
  <c r="H186" i="26"/>
  <c r="I186" i="26"/>
  <c r="E186" i="26"/>
  <c r="F182" i="26"/>
  <c r="G182" i="26"/>
  <c r="H182" i="26"/>
  <c r="I182" i="26"/>
  <c r="F183" i="26"/>
  <c r="G183" i="26"/>
  <c r="H183" i="26"/>
  <c r="I183" i="26"/>
  <c r="E183" i="26"/>
  <c r="E182" i="26"/>
  <c r="Q9" i="25"/>
  <c r="M55" i="25"/>
  <c r="N55" i="25" s="1"/>
  <c r="Q8" i="25"/>
  <c r="R55" i="25"/>
  <c r="M49" i="25"/>
  <c r="N49" i="25" s="1"/>
  <c r="R49" i="25"/>
  <c r="M43" i="25"/>
  <c r="N43" i="25" s="1"/>
  <c r="R43" i="25"/>
  <c r="M37" i="25"/>
  <c r="N37" i="25" s="1"/>
  <c r="R37" i="25"/>
  <c r="M31" i="25"/>
  <c r="N31" i="25" s="1"/>
  <c r="R31" i="25"/>
  <c r="M25" i="25"/>
  <c r="N25" i="25" s="1"/>
  <c r="R25" i="25"/>
  <c r="S153" i="25"/>
  <c r="M100" i="25"/>
  <c r="N100" i="25" s="1"/>
  <c r="R100" i="25"/>
  <c r="T153" i="26"/>
  <c r="T153" i="25"/>
  <c r="E169" i="26"/>
  <c r="F169" i="26"/>
  <c r="G169" i="26"/>
  <c r="H169" i="26"/>
  <c r="I169" i="26"/>
  <c r="J166" i="26"/>
  <c r="Z162" i="26" s="1"/>
  <c r="J162" i="26"/>
  <c r="Z158" i="26" s="1"/>
  <c r="Q9" i="26"/>
  <c r="M55" i="26"/>
  <c r="N55" i="26" s="1"/>
  <c r="O55" i="26"/>
  <c r="Q8" i="26"/>
  <c r="R55" i="26"/>
  <c r="M49" i="26"/>
  <c r="N49" i="26" s="1"/>
  <c r="O49" i="26"/>
  <c r="R49" i="26"/>
  <c r="M43" i="26"/>
  <c r="N43" i="26" s="1"/>
  <c r="O43" i="26"/>
  <c r="R43" i="26"/>
  <c r="M37" i="26"/>
  <c r="N37" i="26" s="1"/>
  <c r="O37" i="26"/>
  <c r="R37" i="26"/>
  <c r="E37" i="26" s="1"/>
  <c r="M31" i="26"/>
  <c r="N31" i="26" s="1"/>
  <c r="O31" i="26"/>
  <c r="R31" i="26"/>
  <c r="M25" i="26"/>
  <c r="N25" i="26" s="1"/>
  <c r="O25" i="26"/>
  <c r="R25" i="26"/>
  <c r="S153" i="26"/>
  <c r="M100" i="26"/>
  <c r="N100" i="26" s="1"/>
  <c r="O100" i="26"/>
  <c r="R100" i="26"/>
  <c r="M93" i="26"/>
  <c r="N93" i="26" s="1"/>
  <c r="O93" i="26"/>
  <c r="R93" i="26"/>
  <c r="P107" i="26"/>
  <c r="O107" i="26"/>
  <c r="P100" i="26"/>
  <c r="P93" i="26"/>
  <c r="B107" i="26"/>
  <c r="A107" i="26"/>
  <c r="B100" i="26"/>
  <c r="A100" i="26"/>
  <c r="B93" i="26"/>
  <c r="A93" i="26"/>
  <c r="P82" i="26"/>
  <c r="P75" i="26"/>
  <c r="P68" i="26"/>
  <c r="B82" i="26"/>
  <c r="A82" i="26"/>
  <c r="B75" i="26"/>
  <c r="A75" i="26"/>
  <c r="B68" i="26"/>
  <c r="A68" i="26"/>
  <c r="P55" i="26"/>
  <c r="P49" i="26"/>
  <c r="P43" i="26"/>
  <c r="P37" i="26"/>
  <c r="P31" i="26"/>
  <c r="P25" i="26"/>
  <c r="P19" i="26"/>
  <c r="P13" i="26"/>
  <c r="A55" i="26"/>
  <c r="A49" i="26"/>
  <c r="A43" i="26"/>
  <c r="A37" i="26"/>
  <c r="A31" i="26"/>
  <c r="A25" i="26"/>
  <c r="A19" i="26"/>
  <c r="A13" i="26"/>
  <c r="B55" i="26"/>
  <c r="B49" i="26"/>
  <c r="B43" i="26"/>
  <c r="B37" i="26"/>
  <c r="B31" i="26"/>
  <c r="B25" i="26"/>
  <c r="B19" i="26"/>
  <c r="B13" i="26"/>
  <c r="B384" i="26"/>
  <c r="B408" i="26" s="1"/>
  <c r="E303" i="26"/>
  <c r="E304" i="26"/>
  <c r="E305" i="26"/>
  <c r="E306" i="26"/>
  <c r="E307" i="26"/>
  <c r="E308" i="26"/>
  <c r="E309" i="26"/>
  <c r="E310" i="26"/>
  <c r="C274" i="26"/>
  <c r="C275" i="26"/>
  <c r="C276" i="26"/>
  <c r="C277" i="26"/>
  <c r="C278" i="26"/>
  <c r="C279" i="26"/>
  <c r="C280" i="26"/>
  <c r="C281" i="26"/>
  <c r="C282" i="26"/>
  <c r="C283" i="26"/>
  <c r="C284" i="26"/>
  <c r="C285" i="26"/>
  <c r="C286" i="26"/>
  <c r="C287" i="26"/>
  <c r="C288" i="26"/>
  <c r="C289" i="26"/>
  <c r="C290" i="26"/>
  <c r="C291" i="26"/>
  <c r="C292" i="26"/>
  <c r="C293" i="26"/>
  <c r="C297" i="26"/>
  <c r="C298" i="26"/>
  <c r="C299" i="26"/>
  <c r="B303" i="26"/>
  <c r="C303" i="26"/>
  <c r="B304" i="26"/>
  <c r="C304" i="26"/>
  <c r="B305" i="26"/>
  <c r="C305" i="26"/>
  <c r="B306" i="26"/>
  <c r="C306" i="26"/>
  <c r="B307" i="26"/>
  <c r="C307" i="26"/>
  <c r="B308" i="26"/>
  <c r="C308" i="26"/>
  <c r="B309" i="26"/>
  <c r="C309" i="26"/>
  <c r="B310" i="26"/>
  <c r="C310" i="26"/>
  <c r="O330" i="26"/>
  <c r="E329" i="26" s="1"/>
  <c r="M330" i="26"/>
  <c r="E328" i="26" s="1"/>
  <c r="F303" i="26"/>
  <c r="F304" i="26"/>
  <c r="F305" i="26"/>
  <c r="F306" i="26"/>
  <c r="F307" i="26"/>
  <c r="F308" i="26"/>
  <c r="F309" i="26"/>
  <c r="F310" i="26"/>
  <c r="G303" i="26"/>
  <c r="G304" i="26"/>
  <c r="G305" i="26"/>
  <c r="G306" i="26"/>
  <c r="G307" i="26"/>
  <c r="G308" i="26"/>
  <c r="G309" i="26"/>
  <c r="G310" i="26"/>
  <c r="H303" i="26"/>
  <c r="H304" i="26"/>
  <c r="H305" i="26"/>
  <c r="H306" i="26"/>
  <c r="H307" i="26"/>
  <c r="H308" i="26"/>
  <c r="H309" i="26"/>
  <c r="H310" i="26"/>
  <c r="I303" i="26"/>
  <c r="I304" i="26"/>
  <c r="I305" i="26"/>
  <c r="I306" i="26"/>
  <c r="I307" i="26"/>
  <c r="I308" i="26"/>
  <c r="I309" i="26"/>
  <c r="I310" i="26"/>
  <c r="N173" i="26"/>
  <c r="S172" i="26"/>
  <c r="B165" i="26"/>
  <c r="B161" i="26"/>
  <c r="J158" i="26"/>
  <c r="G157" i="26"/>
  <c r="B157" i="26"/>
  <c r="I156" i="26"/>
  <c r="H156" i="26"/>
  <c r="G156" i="26"/>
  <c r="F156" i="26"/>
  <c r="E156" i="26"/>
  <c r="AE117" i="26"/>
  <c r="AD117" i="26"/>
  <c r="AC117" i="26"/>
  <c r="AB117" i="26"/>
  <c r="AA117" i="26"/>
  <c r="I117" i="26"/>
  <c r="H117" i="26"/>
  <c r="G117" i="26"/>
  <c r="F117" i="26"/>
  <c r="E117" i="26"/>
  <c r="I92" i="26"/>
  <c r="H92" i="26"/>
  <c r="G92" i="26"/>
  <c r="F92" i="26"/>
  <c r="E92" i="26"/>
  <c r="I67" i="26"/>
  <c r="H67" i="26"/>
  <c r="G67" i="26"/>
  <c r="F67" i="26"/>
  <c r="E67" i="26"/>
  <c r="B5" i="26"/>
  <c r="B3" i="26"/>
  <c r="B341" i="25"/>
  <c r="B365" i="25" s="1"/>
  <c r="B389" i="25" s="1"/>
  <c r="B342" i="25"/>
  <c r="B276" i="25" s="1"/>
  <c r="B343" i="25"/>
  <c r="B367" i="25" s="1"/>
  <c r="B391" i="25" s="1"/>
  <c r="B344" i="25"/>
  <c r="B278" i="25" s="1"/>
  <c r="B345" i="25"/>
  <c r="B279" i="25" s="1"/>
  <c r="B346" i="25"/>
  <c r="B280" i="25" s="1"/>
  <c r="B347" i="25"/>
  <c r="B371" i="25" s="1"/>
  <c r="B395" i="25" s="1"/>
  <c r="B348" i="25"/>
  <c r="B282" i="25" s="1"/>
  <c r="B349" i="25"/>
  <c r="B283" i="25" s="1"/>
  <c r="B350" i="25"/>
  <c r="B374" i="25" s="1"/>
  <c r="B398" i="25" s="1"/>
  <c r="B351" i="25"/>
  <c r="B375" i="25" s="1"/>
  <c r="B399" i="25" s="1"/>
  <c r="B352" i="25"/>
  <c r="B353" i="25"/>
  <c r="B287" i="25" s="1"/>
  <c r="B354" i="25"/>
  <c r="B288" i="25" s="1"/>
  <c r="B355" i="25"/>
  <c r="B379" i="25" s="1"/>
  <c r="B403" i="25" s="1"/>
  <c r="B356" i="25"/>
  <c r="B290" i="25" s="1"/>
  <c r="B357" i="25"/>
  <c r="B291" i="25" s="1"/>
  <c r="B358" i="25"/>
  <c r="B382" i="25" s="1"/>
  <c r="B406" i="25" s="1"/>
  <c r="B359" i="25"/>
  <c r="B293" i="25" s="1"/>
  <c r="B340" i="25"/>
  <c r="B364" i="25" s="1"/>
  <c r="B388" i="25" s="1"/>
  <c r="A165" i="25"/>
  <c r="A161" i="25"/>
  <c r="A157" i="25"/>
  <c r="A146" i="25"/>
  <c r="A320" i="25" s="1"/>
  <c r="A139" i="25"/>
  <c r="A319" i="25" s="1"/>
  <c r="A132" i="25"/>
  <c r="A318" i="25" s="1"/>
  <c r="A125" i="25"/>
  <c r="A317" i="25" s="1"/>
  <c r="C148" i="25"/>
  <c r="C147" i="25"/>
  <c r="C134" i="25"/>
  <c r="C133" i="25"/>
  <c r="C119" i="25"/>
  <c r="A118" i="25"/>
  <c r="A316" i="25" s="1"/>
  <c r="B107" i="25"/>
  <c r="A107" i="25"/>
  <c r="B100" i="25"/>
  <c r="A100" i="25"/>
  <c r="B93" i="25"/>
  <c r="A93" i="25"/>
  <c r="B82" i="25"/>
  <c r="A82" i="25"/>
  <c r="B75" i="25"/>
  <c r="A75" i="25"/>
  <c r="B68" i="25"/>
  <c r="A68" i="25"/>
  <c r="B55" i="25"/>
  <c r="B49" i="25"/>
  <c r="B43" i="25"/>
  <c r="B37" i="25"/>
  <c r="B31" i="25"/>
  <c r="B25" i="25"/>
  <c r="B19" i="25"/>
  <c r="B13" i="25"/>
  <c r="A55" i="25"/>
  <c r="A49" i="25"/>
  <c r="A43" i="25"/>
  <c r="A37" i="25"/>
  <c r="A31" i="25"/>
  <c r="A25" i="25"/>
  <c r="A19" i="25"/>
  <c r="A13" i="25"/>
  <c r="P107" i="25"/>
  <c r="P100" i="25"/>
  <c r="P82" i="25"/>
  <c r="P75" i="25"/>
  <c r="P68" i="25"/>
  <c r="P55" i="25"/>
  <c r="P49" i="25"/>
  <c r="P43" i="25"/>
  <c r="P37" i="25"/>
  <c r="P31" i="25"/>
  <c r="P25" i="25"/>
  <c r="P19" i="25"/>
  <c r="P13" i="25"/>
  <c r="Q149" i="1"/>
  <c r="I145" i="1" s="1"/>
  <c r="I149" i="1" s="1"/>
  <c r="Q148" i="1"/>
  <c r="H145" i="1" s="1"/>
  <c r="Q147" i="1"/>
  <c r="Q146" i="1"/>
  <c r="Q145" i="1"/>
  <c r="I138" i="1"/>
  <c r="AE138" i="1" s="1"/>
  <c r="H138" i="1"/>
  <c r="AD138" i="1" s="1"/>
  <c r="I131" i="1"/>
  <c r="AE131" i="1" s="1"/>
  <c r="H131" i="1"/>
  <c r="I124" i="1"/>
  <c r="H124" i="1"/>
  <c r="I117" i="1"/>
  <c r="H117" i="1"/>
  <c r="AD117" i="1" s="1"/>
  <c r="G117" i="1"/>
  <c r="O106" i="1"/>
  <c r="O107" i="25" s="1"/>
  <c r="O99" i="1"/>
  <c r="O100" i="25" s="1"/>
  <c r="O92" i="1"/>
  <c r="O93" i="25" s="1"/>
  <c r="O54" i="1"/>
  <c r="O55" i="25" s="1"/>
  <c r="O48" i="1"/>
  <c r="O49" i="25" s="1"/>
  <c r="O42" i="1"/>
  <c r="O43" i="25" s="1"/>
  <c r="O36" i="1"/>
  <c r="O37" i="25" s="1"/>
  <c r="O30" i="1"/>
  <c r="O31" i="25" s="1"/>
  <c r="O24" i="1"/>
  <c r="O25" i="25" s="1"/>
  <c r="E12" i="1"/>
  <c r="F183" i="1"/>
  <c r="F190" i="1"/>
  <c r="F191" i="1"/>
  <c r="F192" i="1"/>
  <c r="F193" i="1"/>
  <c r="F194" i="1"/>
  <c r="F203" i="1"/>
  <c r="F204" i="1"/>
  <c r="F205" i="1"/>
  <c r="F206" i="1"/>
  <c r="F207" i="1"/>
  <c r="F215" i="1"/>
  <c r="F222" i="1"/>
  <c r="F223" i="1"/>
  <c r="F224" i="1"/>
  <c r="F225" i="1"/>
  <c r="F226" i="1"/>
  <c r="F235" i="1"/>
  <c r="F236" i="1"/>
  <c r="F237" i="1"/>
  <c r="F238" i="1"/>
  <c r="F239" i="1"/>
  <c r="F270" i="1"/>
  <c r="F263" i="1"/>
  <c r="S19" i="1"/>
  <c r="N24" i="1"/>
  <c r="S25" i="1"/>
  <c r="F24" i="1" s="1"/>
  <c r="F27" i="1" s="1"/>
  <c r="N30" i="1"/>
  <c r="S31" i="1"/>
  <c r="F30" i="1" s="1"/>
  <c r="F33" i="1" s="1"/>
  <c r="S37" i="1"/>
  <c r="F36" i="1" s="1"/>
  <c r="F39" i="1" s="1"/>
  <c r="N36" i="1"/>
  <c r="S43" i="1"/>
  <c r="F42" i="1" s="1"/>
  <c r="F45" i="1" s="1"/>
  <c r="N42" i="1"/>
  <c r="S49" i="1"/>
  <c r="F48" i="1" s="1"/>
  <c r="F51" i="1" s="1"/>
  <c r="N48" i="1"/>
  <c r="S55" i="1"/>
  <c r="F54" i="1" s="1"/>
  <c r="F57" i="1" s="1"/>
  <c r="N54" i="1"/>
  <c r="S68" i="1"/>
  <c r="S75" i="1"/>
  <c r="F74" i="1" s="1"/>
  <c r="S82" i="1"/>
  <c r="F81" i="1" s="1"/>
  <c r="N92" i="1"/>
  <c r="S93" i="1"/>
  <c r="F92" i="1" s="1"/>
  <c r="F96" i="1" s="1"/>
  <c r="N99" i="1"/>
  <c r="S100" i="1"/>
  <c r="F99" i="1" s="1"/>
  <c r="F103" i="1" s="1"/>
  <c r="S107" i="1"/>
  <c r="F106" i="1" s="1"/>
  <c r="F110" i="1" s="1"/>
  <c r="F157" i="1"/>
  <c r="F158" i="1" s="1"/>
  <c r="F161" i="1"/>
  <c r="F162" i="1" s="1"/>
  <c r="F165" i="1"/>
  <c r="F166" i="25" s="1"/>
  <c r="F249" i="1"/>
  <c r="F254" i="1"/>
  <c r="F406" i="1"/>
  <c r="F434" i="1"/>
  <c r="F273" i="1" s="1"/>
  <c r="F435" i="1"/>
  <c r="F274" i="1" s="1"/>
  <c r="F436" i="1"/>
  <c r="F275" i="1" s="1"/>
  <c r="F437" i="1"/>
  <c r="F276" i="1" s="1"/>
  <c r="F438" i="1"/>
  <c r="F277" i="1" s="1"/>
  <c r="F439" i="1"/>
  <c r="F278" i="1" s="1"/>
  <c r="F440" i="1"/>
  <c r="F279" i="1" s="1"/>
  <c r="F441" i="1"/>
  <c r="F280" i="1" s="1"/>
  <c r="F442" i="1"/>
  <c r="F281" i="1" s="1"/>
  <c r="F443" i="1"/>
  <c r="F282" i="1" s="1"/>
  <c r="F444" i="1"/>
  <c r="F283" i="1" s="1"/>
  <c r="F445" i="1"/>
  <c r="F284" i="1" s="1"/>
  <c r="F446" i="1"/>
  <c r="F285" i="1" s="1"/>
  <c r="F447" i="1"/>
  <c r="F286" i="1" s="1"/>
  <c r="F448" i="1"/>
  <c r="F287" i="1" s="1"/>
  <c r="F449" i="1"/>
  <c r="F288" i="1" s="1"/>
  <c r="F450" i="1"/>
  <c r="F289" i="1" s="1"/>
  <c r="F451" i="1"/>
  <c r="F290" i="1" s="1"/>
  <c r="F452" i="1"/>
  <c r="F291" i="1" s="1"/>
  <c r="F453" i="1"/>
  <c r="F292" i="1" s="1"/>
  <c r="F299" i="1"/>
  <c r="F311" i="1"/>
  <c r="B273" i="1"/>
  <c r="B274" i="1"/>
  <c r="B275" i="1"/>
  <c r="B276" i="1"/>
  <c r="B277" i="1"/>
  <c r="B278" i="1"/>
  <c r="B279" i="1"/>
  <c r="B280" i="1"/>
  <c r="B281" i="1"/>
  <c r="B282" i="1"/>
  <c r="B283" i="1"/>
  <c r="B284" i="1"/>
  <c r="B285" i="1"/>
  <c r="B286" i="1"/>
  <c r="B287" i="1"/>
  <c r="B288" i="1"/>
  <c r="B289" i="1"/>
  <c r="B290" i="1"/>
  <c r="B291" i="1"/>
  <c r="B292" i="1"/>
  <c r="B315" i="1"/>
  <c r="C315" i="1"/>
  <c r="B316" i="1"/>
  <c r="C316" i="1"/>
  <c r="B317" i="1"/>
  <c r="C317" i="1"/>
  <c r="B318" i="1"/>
  <c r="C318" i="1"/>
  <c r="B319" i="1"/>
  <c r="C319" i="1"/>
  <c r="G183" i="1"/>
  <c r="G190" i="1"/>
  <c r="G191" i="1"/>
  <c r="G192" i="1"/>
  <c r="G193" i="1"/>
  <c r="G194" i="1"/>
  <c r="G203" i="1"/>
  <c r="G204" i="1"/>
  <c r="G205" i="1"/>
  <c r="G206" i="1"/>
  <c r="G207" i="1"/>
  <c r="G215" i="1"/>
  <c r="G222" i="1"/>
  <c r="G223" i="1"/>
  <c r="G224" i="1"/>
  <c r="G225" i="1"/>
  <c r="G226" i="1"/>
  <c r="G235" i="1"/>
  <c r="G236" i="1"/>
  <c r="G237" i="1"/>
  <c r="G238" i="1"/>
  <c r="G239" i="1"/>
  <c r="G270" i="1"/>
  <c r="G263" i="1"/>
  <c r="S20" i="1"/>
  <c r="S26" i="1"/>
  <c r="G24" i="1" s="1"/>
  <c r="G27" i="1" s="1"/>
  <c r="S32" i="1"/>
  <c r="G30" i="1" s="1"/>
  <c r="G33" i="1" s="1"/>
  <c r="S38" i="1"/>
  <c r="G36" i="1" s="1"/>
  <c r="G39" i="1" s="1"/>
  <c r="S44" i="1"/>
  <c r="G42" i="1" s="1"/>
  <c r="G45" i="1" s="1"/>
  <c r="S50" i="1"/>
  <c r="G48" i="1" s="1"/>
  <c r="G51" i="1" s="1"/>
  <c r="S56" i="1"/>
  <c r="G54" i="1" s="1"/>
  <c r="G57" i="1" s="1"/>
  <c r="S69" i="1"/>
  <c r="G67" i="1" s="1"/>
  <c r="G71" i="1" s="1"/>
  <c r="S76" i="1"/>
  <c r="G74" i="1" s="1"/>
  <c r="G78" i="1" s="1"/>
  <c r="S83" i="1"/>
  <c r="G81" i="1" s="1"/>
  <c r="S94" i="1"/>
  <c r="G92" i="1" s="1"/>
  <c r="G96" i="1" s="1"/>
  <c r="S101" i="1"/>
  <c r="G99" i="1" s="1"/>
  <c r="G103" i="1" s="1"/>
  <c r="S108" i="1"/>
  <c r="G106" i="1" s="1"/>
  <c r="G110" i="1" s="1"/>
  <c r="G157" i="1"/>
  <c r="G158" i="25" s="1"/>
  <c r="G161" i="1"/>
  <c r="G162" i="25" s="1"/>
  <c r="G165" i="1"/>
  <c r="G166" i="25" s="1"/>
  <c r="G249" i="1"/>
  <c r="G254" i="1"/>
  <c r="G406" i="1"/>
  <c r="G434" i="1"/>
  <c r="G273" i="1" s="1"/>
  <c r="G435" i="1"/>
  <c r="G274" i="1" s="1"/>
  <c r="G436" i="1"/>
  <c r="G275" i="1" s="1"/>
  <c r="G437" i="1"/>
  <c r="G276" i="1" s="1"/>
  <c r="G438" i="1"/>
  <c r="G277" i="1" s="1"/>
  <c r="G439" i="1"/>
  <c r="G278" i="1" s="1"/>
  <c r="G440" i="1"/>
  <c r="G279" i="1" s="1"/>
  <c r="G441" i="1"/>
  <c r="G280" i="1" s="1"/>
  <c r="G442" i="1"/>
  <c r="G281" i="1" s="1"/>
  <c r="G443" i="1"/>
  <c r="G282" i="1" s="1"/>
  <c r="G444" i="1"/>
  <c r="G283" i="1" s="1"/>
  <c r="G445" i="1"/>
  <c r="G284" i="1" s="1"/>
  <c r="G446" i="1"/>
  <c r="G285" i="1" s="1"/>
  <c r="G447" i="1"/>
  <c r="G286" i="1" s="1"/>
  <c r="G448" i="1"/>
  <c r="G287" i="1" s="1"/>
  <c r="G449" i="1"/>
  <c r="G288" i="1" s="1"/>
  <c r="G450" i="1"/>
  <c r="G289" i="1" s="1"/>
  <c r="G451" i="1"/>
  <c r="G290" i="1" s="1"/>
  <c r="G452" i="1"/>
  <c r="G291" i="1" s="1"/>
  <c r="G453" i="1"/>
  <c r="G292" i="1" s="1"/>
  <c r="G299" i="1"/>
  <c r="G311" i="1"/>
  <c r="H183" i="1"/>
  <c r="H190" i="1"/>
  <c r="H191" i="1"/>
  <c r="H192" i="1"/>
  <c r="H193" i="1"/>
  <c r="H194" i="1"/>
  <c r="H203" i="1"/>
  <c r="H204" i="1"/>
  <c r="H205" i="1"/>
  <c r="H206" i="1"/>
  <c r="H207" i="1"/>
  <c r="H215" i="1"/>
  <c r="H222" i="1"/>
  <c r="H223" i="1"/>
  <c r="H224" i="1"/>
  <c r="H225" i="1"/>
  <c r="H226" i="1"/>
  <c r="H235" i="1"/>
  <c r="H236" i="1"/>
  <c r="H237" i="1"/>
  <c r="H238" i="1"/>
  <c r="H239" i="1"/>
  <c r="H270" i="1"/>
  <c r="H263" i="1"/>
  <c r="S21" i="1"/>
  <c r="H18" i="1" s="1"/>
  <c r="H21" i="1" s="1"/>
  <c r="S27" i="1"/>
  <c r="H24" i="1" s="1"/>
  <c r="H27" i="1" s="1"/>
  <c r="S33" i="1"/>
  <c r="H30" i="1" s="1"/>
  <c r="H33" i="1" s="1"/>
  <c r="H15" i="1"/>
  <c r="S39" i="1"/>
  <c r="H36" i="1" s="1"/>
  <c r="H39" i="1" s="1"/>
  <c r="S45" i="1"/>
  <c r="H42" i="1" s="1"/>
  <c r="H45" i="1" s="1"/>
  <c r="S51" i="1"/>
  <c r="H48" i="1" s="1"/>
  <c r="H51" i="1" s="1"/>
  <c r="S57" i="1"/>
  <c r="H54" i="1" s="1"/>
  <c r="H57" i="1" s="1"/>
  <c r="S70" i="1"/>
  <c r="H67" i="1" s="1"/>
  <c r="H71" i="1" s="1"/>
  <c r="S77" i="1"/>
  <c r="H74" i="1" s="1"/>
  <c r="S84" i="1"/>
  <c r="H81" i="1" s="1"/>
  <c r="H85" i="1" s="1"/>
  <c r="S95" i="1"/>
  <c r="H92" i="1" s="1"/>
  <c r="H96" i="1" s="1"/>
  <c r="S102" i="1"/>
  <c r="H99" i="1" s="1"/>
  <c r="H103" i="1" s="1"/>
  <c r="S109" i="1"/>
  <c r="H106" i="1" s="1"/>
  <c r="H110" i="1" s="1"/>
  <c r="H157" i="1"/>
  <c r="H158" i="25" s="1"/>
  <c r="H161" i="1"/>
  <c r="H162" i="1" s="1"/>
  <c r="H165" i="1"/>
  <c r="H166" i="1" s="1"/>
  <c r="H249" i="1"/>
  <c r="H254" i="1"/>
  <c r="H406" i="1"/>
  <c r="H434" i="1"/>
  <c r="H273" i="1" s="1"/>
  <c r="H435" i="1"/>
  <c r="H274" i="1" s="1"/>
  <c r="H436" i="1"/>
  <c r="H275" i="1" s="1"/>
  <c r="H437" i="1"/>
  <c r="H276" i="1" s="1"/>
  <c r="H438" i="1"/>
  <c r="H277" i="1" s="1"/>
  <c r="H439" i="1"/>
  <c r="H278" i="1" s="1"/>
  <c r="H440" i="1"/>
  <c r="H279" i="1" s="1"/>
  <c r="H441" i="1"/>
  <c r="H280" i="1" s="1"/>
  <c r="H442" i="1"/>
  <c r="H281" i="1" s="1"/>
  <c r="H443" i="1"/>
  <c r="H282" i="1" s="1"/>
  <c r="H444" i="1"/>
  <c r="H283" i="1" s="1"/>
  <c r="H445" i="1"/>
  <c r="H446" i="1"/>
  <c r="H285" i="1" s="1"/>
  <c r="H447" i="1"/>
  <c r="H286" i="1" s="1"/>
  <c r="H448" i="1"/>
  <c r="H287" i="1" s="1"/>
  <c r="H449" i="1"/>
  <c r="H288" i="1" s="1"/>
  <c r="H450" i="1"/>
  <c r="H289" i="1" s="1"/>
  <c r="H451" i="1"/>
  <c r="H290" i="1" s="1"/>
  <c r="H452" i="1"/>
  <c r="H291" i="1" s="1"/>
  <c r="H453" i="1"/>
  <c r="H299" i="1"/>
  <c r="H311" i="1"/>
  <c r="I183" i="1"/>
  <c r="I190" i="1"/>
  <c r="I191" i="1"/>
  <c r="I192" i="1"/>
  <c r="I193" i="1"/>
  <c r="I194" i="1"/>
  <c r="I203" i="1"/>
  <c r="I204" i="1"/>
  <c r="I205" i="1"/>
  <c r="I206" i="1"/>
  <c r="I207" i="1"/>
  <c r="I215" i="1"/>
  <c r="I222" i="1"/>
  <c r="I223" i="1"/>
  <c r="I224" i="1"/>
  <c r="I225" i="1"/>
  <c r="I226" i="1"/>
  <c r="I235" i="1"/>
  <c r="I236" i="1"/>
  <c r="I237" i="1"/>
  <c r="I238" i="1"/>
  <c r="I239" i="1"/>
  <c r="I270" i="1"/>
  <c r="I263" i="1"/>
  <c r="S22" i="1"/>
  <c r="I18" i="1" s="1"/>
  <c r="I21" i="1" s="1"/>
  <c r="S28" i="1"/>
  <c r="I24" i="1" s="1"/>
  <c r="I27" i="1" s="1"/>
  <c r="S34" i="1"/>
  <c r="I30" i="1" s="1"/>
  <c r="I33" i="1" s="1"/>
  <c r="S40" i="1"/>
  <c r="I36" i="1" s="1"/>
  <c r="I39" i="1" s="1"/>
  <c r="S46" i="1"/>
  <c r="I42" i="1" s="1"/>
  <c r="I45" i="1" s="1"/>
  <c r="S52" i="1"/>
  <c r="I48" i="1" s="1"/>
  <c r="I51" i="1" s="1"/>
  <c r="S58" i="1"/>
  <c r="I54" i="1" s="1"/>
  <c r="I57" i="1" s="1"/>
  <c r="S71" i="1"/>
  <c r="I67" i="1" s="1"/>
  <c r="I71" i="1" s="1"/>
  <c r="S78" i="1"/>
  <c r="I74" i="1" s="1"/>
  <c r="S85" i="1"/>
  <c r="I81" i="1" s="1"/>
  <c r="I85" i="1" s="1"/>
  <c r="S96" i="1"/>
  <c r="I92" i="1" s="1"/>
  <c r="I96" i="1" s="1"/>
  <c r="S103" i="1"/>
  <c r="I99" i="1" s="1"/>
  <c r="I103" i="1" s="1"/>
  <c r="S110" i="1"/>
  <c r="I106" i="1" s="1"/>
  <c r="I110" i="1" s="1"/>
  <c r="I157" i="1"/>
  <c r="I158" i="25" s="1"/>
  <c r="I161" i="1"/>
  <c r="I165" i="1"/>
  <c r="I166" i="1" s="1"/>
  <c r="I249" i="1"/>
  <c r="I254" i="1"/>
  <c r="I406" i="1"/>
  <c r="I434" i="1"/>
  <c r="I435" i="1"/>
  <c r="I274" i="1" s="1"/>
  <c r="I436" i="1"/>
  <c r="I275" i="1" s="1"/>
  <c r="I437" i="1"/>
  <c r="I276" i="1" s="1"/>
  <c r="I438" i="1"/>
  <c r="I277" i="1" s="1"/>
  <c r="I439" i="1"/>
  <c r="I278" i="1" s="1"/>
  <c r="I440" i="1"/>
  <c r="I279" i="1" s="1"/>
  <c r="I441" i="1"/>
  <c r="I280" i="1" s="1"/>
  <c r="I442" i="1"/>
  <c r="I281" i="1" s="1"/>
  <c r="I443" i="1"/>
  <c r="I282" i="1" s="1"/>
  <c r="I444" i="1"/>
  <c r="I283" i="1" s="1"/>
  <c r="I445" i="1"/>
  <c r="I284" i="1" s="1"/>
  <c r="I446" i="1"/>
  <c r="I285" i="1" s="1"/>
  <c r="I447" i="1"/>
  <c r="I448" i="1"/>
  <c r="I287" i="1" s="1"/>
  <c r="I449" i="1"/>
  <c r="I288" i="1" s="1"/>
  <c r="I450" i="1"/>
  <c r="I289" i="1" s="1"/>
  <c r="I451" i="1"/>
  <c r="I290" i="1" s="1"/>
  <c r="I452" i="1"/>
  <c r="I291" i="1" s="1"/>
  <c r="I453" i="1"/>
  <c r="I292" i="1" s="1"/>
  <c r="I299" i="1"/>
  <c r="I311" i="1"/>
  <c r="E183" i="1"/>
  <c r="E190" i="1"/>
  <c r="E191" i="1"/>
  <c r="E192" i="1"/>
  <c r="E193" i="1"/>
  <c r="E194" i="1"/>
  <c r="E203" i="1"/>
  <c r="E204" i="1"/>
  <c r="E205" i="1"/>
  <c r="E206" i="1"/>
  <c r="E207" i="1"/>
  <c r="E215" i="1"/>
  <c r="E222" i="1"/>
  <c r="E223" i="1"/>
  <c r="E224" i="1"/>
  <c r="E225" i="1"/>
  <c r="E226" i="1"/>
  <c r="E235" i="1"/>
  <c r="E236" i="1"/>
  <c r="E237" i="1"/>
  <c r="E238" i="1"/>
  <c r="E239" i="1"/>
  <c r="E270" i="1"/>
  <c r="E263" i="1"/>
  <c r="E406" i="1"/>
  <c r="S18" i="1"/>
  <c r="S24" i="1"/>
  <c r="S25" i="25" s="1"/>
  <c r="S30" i="1"/>
  <c r="E30" i="1" s="1"/>
  <c r="E33" i="1" s="1"/>
  <c r="S36" i="1"/>
  <c r="S37" i="25" s="1"/>
  <c r="S42" i="1"/>
  <c r="E42" i="1" s="1"/>
  <c r="E45" i="1" s="1"/>
  <c r="S48" i="1"/>
  <c r="S49" i="25" s="1"/>
  <c r="S54" i="1"/>
  <c r="S55" i="25" s="1"/>
  <c r="S67" i="1"/>
  <c r="S74" i="1"/>
  <c r="E74" i="1" s="1"/>
  <c r="S81" i="1"/>
  <c r="E81" i="1" s="1"/>
  <c r="E85" i="1" s="1"/>
  <c r="S92" i="1"/>
  <c r="S93" i="25" s="1"/>
  <c r="S99" i="1"/>
  <c r="S100" i="25" s="1"/>
  <c r="S106" i="1"/>
  <c r="E106" i="1" s="1"/>
  <c r="E110" i="1" s="1"/>
  <c r="E157" i="1"/>
  <c r="E158" i="25" s="1"/>
  <c r="E161" i="1"/>
  <c r="E162" i="25" s="1"/>
  <c r="E165" i="1"/>
  <c r="E166" i="25" s="1"/>
  <c r="E249" i="1"/>
  <c r="E254" i="1"/>
  <c r="E434" i="1"/>
  <c r="E273" i="1" s="1"/>
  <c r="E435" i="1"/>
  <c r="E274" i="1" s="1"/>
  <c r="E436" i="1"/>
  <c r="E275" i="1" s="1"/>
  <c r="E437" i="1"/>
  <c r="E276" i="1" s="1"/>
  <c r="E438" i="1"/>
  <c r="E277" i="1" s="1"/>
  <c r="E439" i="1"/>
  <c r="E278" i="1" s="1"/>
  <c r="E440" i="1"/>
  <c r="E279" i="1" s="1"/>
  <c r="E441" i="1"/>
  <c r="E280" i="1" s="1"/>
  <c r="E442" i="1"/>
  <c r="E281" i="1" s="1"/>
  <c r="E443" i="1"/>
  <c r="E282" i="1" s="1"/>
  <c r="E444" i="1"/>
  <c r="E283" i="1" s="1"/>
  <c r="E445" i="1"/>
  <c r="E284" i="1" s="1"/>
  <c r="E446" i="1"/>
  <c r="E285" i="1" s="1"/>
  <c r="E447" i="1"/>
  <c r="E286" i="1" s="1"/>
  <c r="E448" i="1"/>
  <c r="E287" i="1" s="1"/>
  <c r="E449" i="1"/>
  <c r="E288" i="1" s="1"/>
  <c r="E450" i="1"/>
  <c r="E289" i="1" s="1"/>
  <c r="E451" i="1"/>
  <c r="E290" i="1" s="1"/>
  <c r="E452" i="1"/>
  <c r="E291" i="1" s="1"/>
  <c r="E453" i="1"/>
  <c r="E292" i="1" s="1"/>
  <c r="E299" i="1"/>
  <c r="E311" i="1"/>
  <c r="J266" i="1"/>
  <c r="J267" i="1"/>
  <c r="J268" i="1"/>
  <c r="J269" i="1"/>
  <c r="L434" i="1"/>
  <c r="G388" i="39" s="1"/>
  <c r="L435" i="1"/>
  <c r="L436" i="1"/>
  <c r="L437" i="1"/>
  <c r="G391" i="37" s="1"/>
  <c r="L438" i="1"/>
  <c r="L439" i="1"/>
  <c r="F393" i="25" s="1"/>
  <c r="L440" i="1"/>
  <c r="L441" i="1"/>
  <c r="L442" i="1"/>
  <c r="H396" i="37" s="1"/>
  <c r="L443" i="1"/>
  <c r="I397" i="26" s="1"/>
  <c r="L444" i="1"/>
  <c r="E398" i="26" s="1"/>
  <c r="L445" i="1"/>
  <c r="H399" i="37" s="1"/>
  <c r="L446" i="1"/>
  <c r="I400" i="26" s="1"/>
  <c r="L447" i="1"/>
  <c r="L448" i="1"/>
  <c r="L449" i="1"/>
  <c r="L450" i="1"/>
  <c r="E404" i="26" s="1"/>
  <c r="L451" i="1"/>
  <c r="I405" i="26" s="1"/>
  <c r="L452" i="1"/>
  <c r="E406" i="26" s="1"/>
  <c r="L453" i="1"/>
  <c r="I407" i="37" s="1"/>
  <c r="L410" i="1"/>
  <c r="H364" i="40" s="1"/>
  <c r="L411" i="1"/>
  <c r="I365" i="25" s="1"/>
  <c r="L412" i="1"/>
  <c r="E366" i="25" s="1"/>
  <c r="L413" i="1"/>
  <c r="H367" i="37" s="1"/>
  <c r="L414" i="1"/>
  <c r="E368" i="37" s="1"/>
  <c r="L415" i="1"/>
  <c r="E369" i="37" s="1"/>
  <c r="L416" i="1"/>
  <c r="I370" i="40" s="1"/>
  <c r="L417" i="1"/>
  <c r="E371" i="25" s="1"/>
  <c r="L418" i="1"/>
  <c r="L419" i="1"/>
  <c r="I373" i="25" s="1"/>
  <c r="L420" i="1"/>
  <c r="I374" i="25" s="1"/>
  <c r="L421" i="1"/>
  <c r="H375" i="25" s="1"/>
  <c r="L422" i="1"/>
  <c r="E376" i="25" s="1"/>
  <c r="L423" i="1"/>
  <c r="F377" i="37" s="1"/>
  <c r="L424" i="1"/>
  <c r="I378" i="26" s="1"/>
  <c r="L425" i="1"/>
  <c r="E379" i="37" s="1"/>
  <c r="L426" i="1"/>
  <c r="H380" i="25" s="1"/>
  <c r="L427" i="1"/>
  <c r="E381" i="25" s="1"/>
  <c r="L428" i="1"/>
  <c r="F382" i="26" s="1"/>
  <c r="L429" i="1"/>
  <c r="E383" i="25" s="1"/>
  <c r="L273" i="1"/>
  <c r="G274" i="38" s="1"/>
  <c r="L274" i="1"/>
  <c r="I275" i="37" s="1"/>
  <c r="L275" i="1"/>
  <c r="G276" i="37" s="1"/>
  <c r="L276" i="1"/>
  <c r="F277" i="37" s="1"/>
  <c r="L277" i="1"/>
  <c r="E278" i="37" s="1"/>
  <c r="L278" i="1"/>
  <c r="L279" i="1"/>
  <c r="L280" i="1"/>
  <c r="H281" i="37" s="1"/>
  <c r="L281" i="1"/>
  <c r="I282" i="37" s="1"/>
  <c r="L282" i="1"/>
  <c r="E283" i="37" s="1"/>
  <c r="L283" i="1"/>
  <c r="E284" i="37" s="1"/>
  <c r="L284" i="1"/>
  <c r="I285" i="37" s="1"/>
  <c r="L285" i="1"/>
  <c r="E286" i="37" s="1"/>
  <c r="L286" i="1"/>
  <c r="L287" i="1"/>
  <c r="E288" i="37" s="1"/>
  <c r="L288" i="1"/>
  <c r="F289" i="38" s="1"/>
  <c r="L289" i="1"/>
  <c r="E290" i="37" s="1"/>
  <c r="L290" i="1"/>
  <c r="I291" i="39" s="1"/>
  <c r="L291" i="1"/>
  <c r="E292" i="39" s="1"/>
  <c r="L292" i="1"/>
  <c r="I293" i="37" s="1"/>
  <c r="L158" i="1"/>
  <c r="L162" i="1"/>
  <c r="L166" i="1"/>
  <c r="L199" i="1"/>
  <c r="L218" i="1"/>
  <c r="L219" i="1" s="1"/>
  <c r="I220" i="25" s="1"/>
  <c r="L231" i="1"/>
  <c r="F232" i="37" s="1"/>
  <c r="L13" i="1"/>
  <c r="S14" i="25" s="1"/>
  <c r="L25" i="1"/>
  <c r="R26" i="25" s="1"/>
  <c r="L31" i="1"/>
  <c r="Q32" i="25" s="1"/>
  <c r="L37" i="1"/>
  <c r="L43" i="1"/>
  <c r="R44" i="25" s="1"/>
  <c r="L49" i="1"/>
  <c r="L50" i="1" s="1"/>
  <c r="Q51" i="25" s="1"/>
  <c r="L55" i="1"/>
  <c r="Q56" i="25" s="1"/>
  <c r="L75" i="1"/>
  <c r="L76" i="1" s="1"/>
  <c r="L77" i="1" s="1"/>
  <c r="L82" i="1"/>
  <c r="L83" i="1" s="1"/>
  <c r="Q84" i="25" s="1"/>
  <c r="L93" i="1"/>
  <c r="R94" i="25" s="1"/>
  <c r="L100" i="1"/>
  <c r="Q101" i="25" s="1"/>
  <c r="L107" i="1"/>
  <c r="B361" i="1"/>
  <c r="B362" i="1"/>
  <c r="B363" i="1"/>
  <c r="B364" i="1"/>
  <c r="B365" i="1"/>
  <c r="B366" i="1"/>
  <c r="B367" i="1"/>
  <c r="B368" i="1"/>
  <c r="B369" i="1"/>
  <c r="B370" i="1"/>
  <c r="B371" i="1"/>
  <c r="B372" i="1"/>
  <c r="B373" i="1"/>
  <c r="B374" i="1"/>
  <c r="B375" i="1"/>
  <c r="B376" i="1"/>
  <c r="B377" i="1"/>
  <c r="B378" i="1"/>
  <c r="B379" i="1"/>
  <c r="B360" i="1"/>
  <c r="J379" i="1"/>
  <c r="J378" i="1"/>
  <c r="J377" i="1"/>
  <c r="J376" i="1"/>
  <c r="J375" i="1"/>
  <c r="J374" i="1"/>
  <c r="J373" i="1"/>
  <c r="J372" i="1"/>
  <c r="J371" i="1"/>
  <c r="J370" i="1"/>
  <c r="J369" i="1"/>
  <c r="J368" i="1"/>
  <c r="J367" i="1"/>
  <c r="J366" i="1"/>
  <c r="J365" i="1"/>
  <c r="J364" i="1"/>
  <c r="J363" i="1"/>
  <c r="J362" i="1"/>
  <c r="J361" i="1"/>
  <c r="J360" i="1"/>
  <c r="C34" i="28"/>
  <c r="C31" i="28"/>
  <c r="C28" i="28"/>
  <c r="C25" i="28"/>
  <c r="C22" i="28"/>
  <c r="C19" i="28"/>
  <c r="C16" i="28"/>
  <c r="C13" i="28"/>
  <c r="M14" i="24"/>
  <c r="E14" i="24"/>
  <c r="P9" i="24"/>
  <c r="P10" i="24"/>
  <c r="R154" i="24"/>
  <c r="R173" i="24"/>
  <c r="E265" i="24"/>
  <c r="E271" i="24"/>
  <c r="E283" i="24"/>
  <c r="C288" i="24"/>
  <c r="C289" i="24"/>
  <c r="C290" i="24"/>
  <c r="C291" i="24"/>
  <c r="F102" i="28"/>
  <c r="F78" i="28"/>
  <c r="F90" i="28"/>
  <c r="F48" i="28"/>
  <c r="F49" i="28"/>
  <c r="F50" i="28"/>
  <c r="F51" i="28"/>
  <c r="F52" i="28"/>
  <c r="F53" i="28"/>
  <c r="F54" i="28"/>
  <c r="F55" i="28"/>
  <c r="F56" i="28"/>
  <c r="F57" i="28"/>
  <c r="F58" i="28"/>
  <c r="F59" i="28"/>
  <c r="F60" i="28"/>
  <c r="F61" i="28"/>
  <c r="F62" i="28"/>
  <c r="F63" i="28"/>
  <c r="F64" i="28"/>
  <c r="F65" i="28"/>
  <c r="F66" i="28"/>
  <c r="F67" i="28"/>
  <c r="F72" i="28"/>
  <c r="F73" i="28"/>
  <c r="F74" i="28"/>
  <c r="F75" i="28"/>
  <c r="F76" i="28"/>
  <c r="F77" i="28"/>
  <c r="F79" i="28"/>
  <c r="F83" i="28"/>
  <c r="F84" i="28"/>
  <c r="F85" i="28"/>
  <c r="F86" i="28"/>
  <c r="F87" i="28"/>
  <c r="F88" i="28"/>
  <c r="F89" i="28"/>
  <c r="F185" i="24"/>
  <c r="F192" i="24"/>
  <c r="F193" i="24"/>
  <c r="F194" i="24"/>
  <c r="F195" i="24"/>
  <c r="F196" i="24"/>
  <c r="F205" i="24"/>
  <c r="F206" i="24"/>
  <c r="F207" i="24"/>
  <c r="F208" i="24"/>
  <c r="F209" i="24"/>
  <c r="F217" i="24"/>
  <c r="F224" i="24"/>
  <c r="F225" i="24"/>
  <c r="F226" i="24"/>
  <c r="F227" i="24"/>
  <c r="F228" i="24"/>
  <c r="F237" i="24"/>
  <c r="F238" i="24"/>
  <c r="F239" i="24"/>
  <c r="F240" i="24"/>
  <c r="F241" i="24"/>
  <c r="F14" i="24"/>
  <c r="F251" i="24"/>
  <c r="F265" i="24"/>
  <c r="F271" i="24"/>
  <c r="F283" i="24"/>
  <c r="G102" i="28"/>
  <c r="G78" i="28"/>
  <c r="G90" i="28"/>
  <c r="G48" i="28"/>
  <c r="G49" i="28"/>
  <c r="G50" i="28"/>
  <c r="G51" i="28"/>
  <c r="K51" i="28" s="1"/>
  <c r="G52" i="28"/>
  <c r="G53" i="28"/>
  <c r="G54" i="28"/>
  <c r="G55" i="28"/>
  <c r="G56" i="28"/>
  <c r="G57" i="28"/>
  <c r="G58" i="28"/>
  <c r="G59" i="28"/>
  <c r="G60" i="28"/>
  <c r="G61" i="28"/>
  <c r="G62" i="28"/>
  <c r="G63" i="28"/>
  <c r="G64" i="28"/>
  <c r="G65" i="28"/>
  <c r="G66" i="28"/>
  <c r="G67" i="28"/>
  <c r="G72" i="28"/>
  <c r="G73" i="28"/>
  <c r="G74" i="28"/>
  <c r="G75" i="28"/>
  <c r="G76" i="28"/>
  <c r="G77" i="28"/>
  <c r="G79" i="28"/>
  <c r="G83" i="28"/>
  <c r="G84" i="28"/>
  <c r="K84" i="28" s="1"/>
  <c r="G85" i="28"/>
  <c r="G86" i="28"/>
  <c r="G87" i="28"/>
  <c r="G88" i="28"/>
  <c r="G89" i="28"/>
  <c r="G185" i="24"/>
  <c r="G192" i="24"/>
  <c r="G193" i="24"/>
  <c r="G194" i="24"/>
  <c r="G195" i="24"/>
  <c r="G196" i="24"/>
  <c r="G205" i="24"/>
  <c r="G206" i="24"/>
  <c r="G207" i="24"/>
  <c r="G208" i="24"/>
  <c r="G209" i="24"/>
  <c r="G217" i="24"/>
  <c r="G224" i="24"/>
  <c r="G225" i="24"/>
  <c r="G226" i="24"/>
  <c r="G227" i="24"/>
  <c r="G228" i="24"/>
  <c r="G237" i="24"/>
  <c r="G238" i="24"/>
  <c r="G239" i="24"/>
  <c r="G240" i="24"/>
  <c r="G241" i="24"/>
  <c r="G14" i="24"/>
  <c r="G251" i="24"/>
  <c r="G256" i="24"/>
  <c r="G265" i="24"/>
  <c r="G271" i="24"/>
  <c r="G283" i="24"/>
  <c r="H102" i="28"/>
  <c r="H78" i="28"/>
  <c r="H90" i="28"/>
  <c r="H48" i="28"/>
  <c r="H49" i="28"/>
  <c r="H50" i="28"/>
  <c r="H51" i="28"/>
  <c r="H52" i="28"/>
  <c r="H53" i="28"/>
  <c r="H54" i="28"/>
  <c r="H55" i="28"/>
  <c r="H56" i="28"/>
  <c r="H57" i="28"/>
  <c r="H58" i="28"/>
  <c r="H59" i="28"/>
  <c r="H60" i="28"/>
  <c r="H61" i="28"/>
  <c r="H62" i="28"/>
  <c r="H63" i="28"/>
  <c r="H64" i="28"/>
  <c r="H65" i="28"/>
  <c r="H66" i="28"/>
  <c r="H67" i="28"/>
  <c r="H72" i="28"/>
  <c r="H73" i="28"/>
  <c r="H74" i="28"/>
  <c r="H75" i="28"/>
  <c r="K75" i="28" s="1"/>
  <c r="H76" i="28"/>
  <c r="H77" i="28"/>
  <c r="H79" i="28"/>
  <c r="H83" i="28"/>
  <c r="H84" i="28"/>
  <c r="H85" i="28"/>
  <c r="H86" i="28"/>
  <c r="K86" i="28" s="1"/>
  <c r="H87" i="28"/>
  <c r="H88" i="28"/>
  <c r="H89" i="28"/>
  <c r="H185" i="24"/>
  <c r="H192" i="24"/>
  <c r="H193" i="24"/>
  <c r="H194" i="24"/>
  <c r="H195" i="24"/>
  <c r="H196" i="24"/>
  <c r="H205" i="24"/>
  <c r="H206" i="24"/>
  <c r="H207" i="24"/>
  <c r="H208" i="24"/>
  <c r="H209" i="24"/>
  <c r="H217" i="24"/>
  <c r="H224" i="24"/>
  <c r="H225" i="24"/>
  <c r="H226" i="24"/>
  <c r="H227" i="24"/>
  <c r="H228" i="24"/>
  <c r="H237" i="24"/>
  <c r="H238" i="24"/>
  <c r="H239" i="24"/>
  <c r="H240" i="24"/>
  <c r="H241" i="24"/>
  <c r="H14" i="24"/>
  <c r="H251" i="24"/>
  <c r="H256" i="24"/>
  <c r="H265" i="24"/>
  <c r="H271" i="24"/>
  <c r="H283" i="24"/>
  <c r="I102" i="28"/>
  <c r="I78" i="28"/>
  <c r="I90" i="28"/>
  <c r="I48" i="28"/>
  <c r="I49" i="28"/>
  <c r="I50" i="28"/>
  <c r="I51" i="28"/>
  <c r="I52" i="28"/>
  <c r="I53" i="28"/>
  <c r="I54" i="28"/>
  <c r="I55" i="28"/>
  <c r="I56" i="28"/>
  <c r="I57" i="28"/>
  <c r="I58" i="28"/>
  <c r="I59" i="28"/>
  <c r="I60" i="28"/>
  <c r="I61" i="28"/>
  <c r="I62" i="28"/>
  <c r="I63" i="28"/>
  <c r="I64" i="28"/>
  <c r="I65" i="28"/>
  <c r="I66" i="28"/>
  <c r="I67" i="28"/>
  <c r="I72" i="28"/>
  <c r="I73" i="28"/>
  <c r="I74" i="28"/>
  <c r="I75" i="28"/>
  <c r="I76" i="28"/>
  <c r="I77" i="28"/>
  <c r="I79" i="28"/>
  <c r="I83" i="28"/>
  <c r="I84" i="28"/>
  <c r="I85" i="28"/>
  <c r="I86" i="28"/>
  <c r="I87" i="28"/>
  <c r="I88" i="28"/>
  <c r="I89" i="28"/>
  <c r="I185" i="24"/>
  <c r="I192" i="24"/>
  <c r="I193" i="24"/>
  <c r="I194" i="24"/>
  <c r="I196" i="24"/>
  <c r="I205" i="24"/>
  <c r="I206" i="24"/>
  <c r="I207" i="24"/>
  <c r="I208" i="24"/>
  <c r="I209" i="24"/>
  <c r="I217" i="24"/>
  <c r="I224" i="24"/>
  <c r="I225" i="24"/>
  <c r="I226" i="24"/>
  <c r="I227" i="24"/>
  <c r="I228" i="24"/>
  <c r="I237" i="24"/>
  <c r="I238" i="24"/>
  <c r="I239" i="24"/>
  <c r="I240" i="24"/>
  <c r="I241" i="24"/>
  <c r="I14" i="24"/>
  <c r="I251" i="24"/>
  <c r="I256" i="24"/>
  <c r="I265" i="24"/>
  <c r="I271" i="24"/>
  <c r="I283" i="24"/>
  <c r="J102" i="28"/>
  <c r="J78" i="28"/>
  <c r="J90" i="28"/>
  <c r="J48" i="28"/>
  <c r="J49" i="28"/>
  <c r="J50" i="28"/>
  <c r="J51" i="28"/>
  <c r="J52" i="28"/>
  <c r="J53" i="28"/>
  <c r="J54" i="28"/>
  <c r="J55" i="28"/>
  <c r="J56" i="28"/>
  <c r="J57" i="28"/>
  <c r="J58" i="28"/>
  <c r="J59" i="28"/>
  <c r="J60" i="28"/>
  <c r="J61" i="28"/>
  <c r="J62" i="28"/>
  <c r="J63" i="28"/>
  <c r="J64" i="28"/>
  <c r="J65" i="28"/>
  <c r="J66" i="28"/>
  <c r="J67" i="28"/>
  <c r="J72" i="28"/>
  <c r="J73" i="28"/>
  <c r="J74" i="28"/>
  <c r="J75" i="28"/>
  <c r="J76" i="28"/>
  <c r="J77" i="28"/>
  <c r="J79" i="28"/>
  <c r="J83" i="28"/>
  <c r="J84" i="28"/>
  <c r="J85" i="28"/>
  <c r="J86" i="28"/>
  <c r="J87" i="28"/>
  <c r="J88" i="28"/>
  <c r="J89" i="28"/>
  <c r="C84" i="28"/>
  <c r="C85" i="28"/>
  <c r="C86" i="28"/>
  <c r="C87" i="28"/>
  <c r="C88" i="28"/>
  <c r="C89" i="28"/>
  <c r="C90" i="28"/>
  <c r="C83" i="28"/>
  <c r="C73" i="28"/>
  <c r="C74" i="28"/>
  <c r="C75" i="28"/>
  <c r="C76" i="28"/>
  <c r="C77" i="28"/>
  <c r="C78" i="28"/>
  <c r="C79" i="28"/>
  <c r="J38" i="36"/>
  <c r="J39" i="36"/>
  <c r="J40" i="36"/>
  <c r="J41" i="36"/>
  <c r="J42" i="36"/>
  <c r="C72" i="28"/>
  <c r="F34" i="36"/>
  <c r="F56" i="36"/>
  <c r="F45" i="36"/>
  <c r="B14" i="36"/>
  <c r="B15" i="36"/>
  <c r="B16" i="36"/>
  <c r="B17" i="36"/>
  <c r="B18" i="36"/>
  <c r="B19" i="36"/>
  <c r="B20" i="36"/>
  <c r="B21" i="36"/>
  <c r="B22" i="36"/>
  <c r="B23" i="36"/>
  <c r="B24" i="36"/>
  <c r="B25" i="36"/>
  <c r="B26" i="36"/>
  <c r="B27" i="36"/>
  <c r="B28" i="36"/>
  <c r="B29" i="36"/>
  <c r="B30" i="36"/>
  <c r="B31" i="36"/>
  <c r="B32" i="36"/>
  <c r="B33" i="36"/>
  <c r="G34" i="36"/>
  <c r="G56" i="36"/>
  <c r="G45" i="36"/>
  <c r="H34" i="36"/>
  <c r="H56" i="36"/>
  <c r="H45" i="36"/>
  <c r="I34" i="36"/>
  <c r="I56" i="36"/>
  <c r="I45" i="36"/>
  <c r="E34" i="36"/>
  <c r="E45" i="36"/>
  <c r="E56" i="36"/>
  <c r="J48" i="36"/>
  <c r="J49" i="36"/>
  <c r="J50" i="36"/>
  <c r="J51" i="36"/>
  <c r="J52" i="36"/>
  <c r="J53" i="36"/>
  <c r="J54" i="36"/>
  <c r="J55" i="36"/>
  <c r="B6" i="36"/>
  <c r="E64" i="36"/>
  <c r="E66" i="36"/>
  <c r="F64" i="36"/>
  <c r="F66" i="36" s="1"/>
  <c r="G64" i="36"/>
  <c r="G66" i="36" s="1"/>
  <c r="H64" i="36"/>
  <c r="H66" i="36" s="1"/>
  <c r="I64" i="36"/>
  <c r="I66" i="36" s="1"/>
  <c r="D64" i="36"/>
  <c r="C64" i="36"/>
  <c r="J59" i="36"/>
  <c r="J37" i="36"/>
  <c r="J43" i="36"/>
  <c r="J44" i="36"/>
  <c r="J14" i="36"/>
  <c r="J15" i="36"/>
  <c r="J16" i="36"/>
  <c r="J17" i="36"/>
  <c r="J18" i="36"/>
  <c r="J19" i="36"/>
  <c r="J20" i="36"/>
  <c r="J21" i="36"/>
  <c r="J22" i="36"/>
  <c r="J23" i="36"/>
  <c r="J24" i="36"/>
  <c r="J25" i="36"/>
  <c r="J26" i="36"/>
  <c r="J27" i="36"/>
  <c r="J28" i="36"/>
  <c r="J29" i="36"/>
  <c r="J30" i="36"/>
  <c r="J31" i="36"/>
  <c r="J32" i="36"/>
  <c r="J33" i="36"/>
  <c r="B5" i="36"/>
  <c r="B3" i="36"/>
  <c r="C67" i="28"/>
  <c r="C64" i="28"/>
  <c r="C65" i="28"/>
  <c r="C66" i="28"/>
  <c r="C59" i="28"/>
  <c r="C60" i="28"/>
  <c r="C61" i="28"/>
  <c r="C62" i="28"/>
  <c r="C63" i="28"/>
  <c r="C50" i="28"/>
  <c r="C51" i="28"/>
  <c r="C52" i="28"/>
  <c r="C53" i="28"/>
  <c r="C54" i="28"/>
  <c r="C55" i="28"/>
  <c r="C56" i="28"/>
  <c r="C57" i="28"/>
  <c r="C58" i="28"/>
  <c r="C49" i="28"/>
  <c r="C48" i="28"/>
  <c r="E185" i="24"/>
  <c r="E192" i="24"/>
  <c r="E193" i="24"/>
  <c r="E194" i="24"/>
  <c r="E195" i="24"/>
  <c r="E196" i="24"/>
  <c r="E205" i="24"/>
  <c r="E206" i="24"/>
  <c r="E207" i="24"/>
  <c r="E208" i="24"/>
  <c r="E209" i="24"/>
  <c r="E217" i="24"/>
  <c r="E224" i="24"/>
  <c r="E225" i="24"/>
  <c r="E226" i="24"/>
  <c r="J226" i="24" s="1"/>
  <c r="E227" i="24"/>
  <c r="E228" i="24"/>
  <c r="E237" i="24"/>
  <c r="E238" i="24"/>
  <c r="E239" i="24"/>
  <c r="E240" i="24"/>
  <c r="E241" i="24"/>
  <c r="M20" i="24"/>
  <c r="R20" i="24"/>
  <c r="E20" i="24" s="1"/>
  <c r="M26" i="24"/>
  <c r="R26" i="24"/>
  <c r="E26" i="24"/>
  <c r="M32" i="24"/>
  <c r="R32" i="24"/>
  <c r="E32" i="24" s="1"/>
  <c r="R38" i="24"/>
  <c r="E38" i="24" s="1"/>
  <c r="M38" i="24"/>
  <c r="R44" i="24"/>
  <c r="E44" i="24" s="1"/>
  <c r="M44" i="24"/>
  <c r="R50" i="24"/>
  <c r="E50" i="24" s="1"/>
  <c r="M50" i="24"/>
  <c r="R56" i="24"/>
  <c r="E56" i="24" s="1"/>
  <c r="M56" i="24"/>
  <c r="R69" i="24"/>
  <c r="E69" i="24" s="1"/>
  <c r="M76" i="24"/>
  <c r="R76" i="24"/>
  <c r="E76" i="24" s="1"/>
  <c r="M83" i="24"/>
  <c r="R83" i="24"/>
  <c r="E83" i="24" s="1"/>
  <c r="M94" i="24"/>
  <c r="R94" i="24"/>
  <c r="E94" i="24" s="1"/>
  <c r="M101" i="24"/>
  <c r="R101" i="24"/>
  <c r="E101" i="24" s="1"/>
  <c r="M108" i="24"/>
  <c r="R108" i="24"/>
  <c r="E108" i="24"/>
  <c r="M126" i="24"/>
  <c r="G128" i="24" s="1"/>
  <c r="M133" i="24"/>
  <c r="M140" i="24"/>
  <c r="H142" i="24" s="1"/>
  <c r="M147" i="24"/>
  <c r="E159" i="24"/>
  <c r="E163" i="24"/>
  <c r="E251" i="24"/>
  <c r="E256" i="24"/>
  <c r="Z119" i="24"/>
  <c r="Z126" i="24"/>
  <c r="Z133" i="24"/>
  <c r="Z140" i="24"/>
  <c r="Z147" i="24"/>
  <c r="B287" i="24"/>
  <c r="C287" i="24"/>
  <c r="B288" i="24"/>
  <c r="B289" i="24"/>
  <c r="B290" i="24"/>
  <c r="B291" i="24"/>
  <c r="R21" i="24"/>
  <c r="F20" i="24" s="1"/>
  <c r="R27" i="24"/>
  <c r="F26" i="24" s="1"/>
  <c r="R33" i="24"/>
  <c r="F32" i="24" s="1"/>
  <c r="R39" i="24"/>
  <c r="F38" i="24" s="1"/>
  <c r="R45" i="24"/>
  <c r="F44" i="24" s="1"/>
  <c r="R51" i="24"/>
  <c r="F50" i="24" s="1"/>
  <c r="R57" i="24"/>
  <c r="F56" i="24" s="1"/>
  <c r="R70" i="24"/>
  <c r="F69" i="24" s="1"/>
  <c r="R77" i="24"/>
  <c r="F76" i="24" s="1"/>
  <c r="R84" i="24"/>
  <c r="F83" i="24" s="1"/>
  <c r="R95" i="24"/>
  <c r="F94" i="24" s="1"/>
  <c r="R102" i="24"/>
  <c r="F101" i="24" s="1"/>
  <c r="R109" i="24"/>
  <c r="F108" i="24" s="1"/>
  <c r="F159" i="24"/>
  <c r="F163" i="24"/>
  <c r="F256" i="24"/>
  <c r="R22" i="24"/>
  <c r="G20" i="24" s="1"/>
  <c r="R28" i="24"/>
  <c r="G26" i="24" s="1"/>
  <c r="R34" i="24"/>
  <c r="G32" i="24"/>
  <c r="R40" i="24"/>
  <c r="G38" i="24" s="1"/>
  <c r="R46" i="24"/>
  <c r="G44" i="24"/>
  <c r="R52" i="24"/>
  <c r="G50" i="24"/>
  <c r="R58" i="24"/>
  <c r="G56" i="24"/>
  <c r="R71" i="24"/>
  <c r="G69" i="24" s="1"/>
  <c r="R78" i="24"/>
  <c r="G76" i="24"/>
  <c r="R85" i="24"/>
  <c r="G83" i="24" s="1"/>
  <c r="G85" i="24" s="1"/>
  <c r="R96" i="24"/>
  <c r="G94" i="24"/>
  <c r="R103" i="24"/>
  <c r="G101" i="24" s="1"/>
  <c r="R110" i="24"/>
  <c r="G108" i="24"/>
  <c r="G159" i="24"/>
  <c r="G163" i="24"/>
  <c r="R23" i="24"/>
  <c r="H20" i="24"/>
  <c r="R29" i="24"/>
  <c r="H26" i="24" s="1"/>
  <c r="R35" i="24"/>
  <c r="H32" i="24"/>
  <c r="R41" i="24"/>
  <c r="H38" i="24"/>
  <c r="R47" i="24"/>
  <c r="H44" i="24"/>
  <c r="R53" i="24"/>
  <c r="H50" i="24" s="1"/>
  <c r="R59" i="24"/>
  <c r="H56" i="24"/>
  <c r="R72" i="24"/>
  <c r="H69" i="24" s="1"/>
  <c r="R79" i="24"/>
  <c r="H76" i="24"/>
  <c r="R86" i="24"/>
  <c r="H83" i="24"/>
  <c r="R97" i="24"/>
  <c r="H94" i="24"/>
  <c r="H96" i="24" s="1"/>
  <c r="R104" i="24"/>
  <c r="H101" i="24" s="1"/>
  <c r="R111" i="24"/>
  <c r="H108" i="24"/>
  <c r="H159" i="24"/>
  <c r="H163" i="24"/>
  <c r="I195" i="24"/>
  <c r="R24" i="24"/>
  <c r="I20" i="24" s="1"/>
  <c r="R30" i="24"/>
  <c r="I26" i="24" s="1"/>
  <c r="R36" i="24"/>
  <c r="I32" i="24" s="1"/>
  <c r="R42" i="24"/>
  <c r="I38" i="24" s="1"/>
  <c r="R48" i="24"/>
  <c r="I44" i="24" s="1"/>
  <c r="R54" i="24"/>
  <c r="I50" i="24" s="1"/>
  <c r="R60" i="24"/>
  <c r="I56" i="24" s="1"/>
  <c r="R73" i="24"/>
  <c r="I69" i="24" s="1"/>
  <c r="R80" i="24"/>
  <c r="I76" i="24" s="1"/>
  <c r="R87" i="24"/>
  <c r="I83" i="24" s="1"/>
  <c r="R98" i="24"/>
  <c r="I94" i="24" s="1"/>
  <c r="R105" i="24"/>
  <c r="I101" i="24" s="1"/>
  <c r="R112" i="24"/>
  <c r="I108" i="24" s="1"/>
  <c r="I159" i="24"/>
  <c r="I163" i="24"/>
  <c r="E182" i="25"/>
  <c r="E183" i="25"/>
  <c r="E199" i="25"/>
  <c r="E214" i="25"/>
  <c r="E215" i="25"/>
  <c r="E218" i="25"/>
  <c r="E231" i="25"/>
  <c r="E342" i="25"/>
  <c r="E343" i="25"/>
  <c r="E344" i="25"/>
  <c r="E345" i="25"/>
  <c r="E346" i="25"/>
  <c r="E347" i="25"/>
  <c r="E348" i="25"/>
  <c r="E349" i="25"/>
  <c r="E350" i="25"/>
  <c r="E351" i="25"/>
  <c r="E352" i="25"/>
  <c r="E353" i="25"/>
  <c r="E354" i="25"/>
  <c r="E355" i="25"/>
  <c r="E356" i="25"/>
  <c r="E357" i="25"/>
  <c r="E358" i="25"/>
  <c r="E359" i="25"/>
  <c r="E340" i="25"/>
  <c r="E341" i="25"/>
  <c r="E246" i="25"/>
  <c r="E247" i="25"/>
  <c r="E248" i="25"/>
  <c r="E249" i="25"/>
  <c r="E253" i="25"/>
  <c r="E254" i="25"/>
  <c r="E258" i="25"/>
  <c r="E259" i="25"/>
  <c r="E260" i="25"/>
  <c r="E261" i="25"/>
  <c r="E262" i="25"/>
  <c r="E263" i="25"/>
  <c r="E297" i="25"/>
  <c r="E298" i="25"/>
  <c r="E299" i="25"/>
  <c r="E303" i="25"/>
  <c r="E304" i="25"/>
  <c r="E305" i="25"/>
  <c r="E306" i="25"/>
  <c r="E307" i="25"/>
  <c r="E308" i="25"/>
  <c r="E309" i="25"/>
  <c r="E310" i="25"/>
  <c r="C274" i="25"/>
  <c r="C275" i="25"/>
  <c r="C276" i="25"/>
  <c r="C277" i="25"/>
  <c r="C278" i="25"/>
  <c r="C279" i="25"/>
  <c r="C280" i="25"/>
  <c r="C281" i="25"/>
  <c r="C282" i="25"/>
  <c r="C283" i="25"/>
  <c r="C284" i="25"/>
  <c r="C285" i="25"/>
  <c r="C286" i="25"/>
  <c r="C287" i="25"/>
  <c r="C288" i="25"/>
  <c r="C289" i="25"/>
  <c r="C290" i="25"/>
  <c r="C291" i="25"/>
  <c r="C292" i="25"/>
  <c r="C293" i="25"/>
  <c r="C297" i="25"/>
  <c r="C298" i="25"/>
  <c r="C299" i="25"/>
  <c r="B303" i="25"/>
  <c r="C303" i="25"/>
  <c r="B304" i="25"/>
  <c r="C304" i="25"/>
  <c r="B305" i="25"/>
  <c r="C305" i="25"/>
  <c r="B306" i="25"/>
  <c r="C306" i="25"/>
  <c r="B307" i="25"/>
  <c r="C307" i="25"/>
  <c r="B308" i="25"/>
  <c r="C308" i="25"/>
  <c r="B309" i="25"/>
  <c r="C309" i="25"/>
  <c r="B310" i="25"/>
  <c r="C310" i="25"/>
  <c r="M330" i="25"/>
  <c r="E328" i="25" s="1"/>
  <c r="O330" i="25"/>
  <c r="E329" i="25" s="1"/>
  <c r="F182" i="25"/>
  <c r="F183" i="25"/>
  <c r="F214" i="25"/>
  <c r="F215" i="25"/>
  <c r="F342" i="25"/>
  <c r="F343" i="25"/>
  <c r="F344" i="25"/>
  <c r="F345" i="25"/>
  <c r="F346" i="25"/>
  <c r="F347" i="25"/>
  <c r="F348" i="25"/>
  <c r="F349" i="25"/>
  <c r="F350" i="25"/>
  <c r="F351" i="25"/>
  <c r="F352" i="25"/>
  <c r="F353" i="25"/>
  <c r="F354" i="25"/>
  <c r="F355" i="25"/>
  <c r="F356" i="25"/>
  <c r="F357" i="25"/>
  <c r="F358" i="25"/>
  <c r="F359" i="25"/>
  <c r="F340" i="25"/>
  <c r="F341" i="25"/>
  <c r="F246" i="25"/>
  <c r="F247" i="25"/>
  <c r="F248" i="25"/>
  <c r="F249" i="25"/>
  <c r="F199" i="25"/>
  <c r="F218" i="25"/>
  <c r="F231" i="25"/>
  <c r="F232" i="25"/>
  <c r="F253" i="25"/>
  <c r="F254" i="25"/>
  <c r="F258" i="25"/>
  <c r="F259" i="25"/>
  <c r="F260" i="25"/>
  <c r="F261" i="25"/>
  <c r="F262" i="25"/>
  <c r="F263" i="25"/>
  <c r="F297" i="25"/>
  <c r="F298" i="25"/>
  <c r="F299" i="25"/>
  <c r="F303" i="25"/>
  <c r="F304" i="25"/>
  <c r="F305" i="25"/>
  <c r="F306" i="25"/>
  <c r="F307" i="25"/>
  <c r="F308" i="25"/>
  <c r="F309" i="25"/>
  <c r="F310" i="25"/>
  <c r="G182" i="25"/>
  <c r="G183" i="25"/>
  <c r="G214" i="25"/>
  <c r="G215" i="25"/>
  <c r="G342" i="25"/>
  <c r="G343" i="25"/>
  <c r="G344" i="25"/>
  <c r="G345" i="25"/>
  <c r="G346" i="25"/>
  <c r="G347" i="25"/>
  <c r="G348" i="25"/>
  <c r="G349" i="25"/>
  <c r="G350" i="25"/>
  <c r="G351" i="25"/>
  <c r="G352" i="25"/>
  <c r="G353" i="25"/>
  <c r="G354" i="25"/>
  <c r="G355" i="25"/>
  <c r="G356" i="25"/>
  <c r="G357" i="25"/>
  <c r="G358" i="25"/>
  <c r="G359" i="25"/>
  <c r="G340" i="25"/>
  <c r="G341" i="25"/>
  <c r="G246" i="25"/>
  <c r="G247" i="25"/>
  <c r="G248" i="25"/>
  <c r="G249" i="25"/>
  <c r="G199" i="25"/>
  <c r="G218" i="25"/>
  <c r="G231" i="25"/>
  <c r="G253" i="25"/>
  <c r="G254" i="25"/>
  <c r="G258" i="25"/>
  <c r="G259" i="25"/>
  <c r="G260" i="25"/>
  <c r="G261" i="25"/>
  <c r="G262" i="25"/>
  <c r="G263" i="25"/>
  <c r="G297" i="25"/>
  <c r="G298" i="25"/>
  <c r="G299" i="25"/>
  <c r="G303" i="25"/>
  <c r="G304" i="25"/>
  <c r="G305" i="25"/>
  <c r="G306" i="25"/>
  <c r="G307" i="25"/>
  <c r="G308" i="25"/>
  <c r="G309" i="25"/>
  <c r="G310" i="25"/>
  <c r="H182" i="25"/>
  <c r="H183" i="25"/>
  <c r="H214" i="25"/>
  <c r="H215" i="25"/>
  <c r="H342" i="25"/>
  <c r="H343" i="25"/>
  <c r="H344" i="25"/>
  <c r="H345" i="25"/>
  <c r="H346" i="25"/>
  <c r="H347" i="25"/>
  <c r="H348" i="25"/>
  <c r="H349" i="25"/>
  <c r="H350" i="25"/>
  <c r="H351" i="25"/>
  <c r="H352" i="25"/>
  <c r="H353" i="25"/>
  <c r="H354" i="25"/>
  <c r="H355" i="25"/>
  <c r="H356" i="25"/>
  <c r="H357" i="25"/>
  <c r="H358" i="25"/>
  <c r="H359" i="25"/>
  <c r="H340" i="25"/>
  <c r="H341" i="25"/>
  <c r="H246" i="25"/>
  <c r="H247" i="25"/>
  <c r="H248" i="25"/>
  <c r="H249" i="25"/>
  <c r="H119" i="25"/>
  <c r="H199" i="25"/>
  <c r="H200" i="25"/>
  <c r="H218" i="25"/>
  <c r="H231" i="25"/>
  <c r="H253" i="25"/>
  <c r="H254" i="25"/>
  <c r="H258" i="25"/>
  <c r="H259" i="25"/>
  <c r="H260" i="25"/>
  <c r="H261" i="25"/>
  <c r="H262" i="25"/>
  <c r="H263" i="25"/>
  <c r="H297" i="25"/>
  <c r="H298" i="25"/>
  <c r="H299" i="25"/>
  <c r="H303" i="25"/>
  <c r="H304" i="25"/>
  <c r="H305" i="25"/>
  <c r="H306" i="25"/>
  <c r="H307" i="25"/>
  <c r="H308" i="25"/>
  <c r="H309" i="25"/>
  <c r="H310" i="25"/>
  <c r="I182" i="25"/>
  <c r="I183" i="25"/>
  <c r="I214" i="25"/>
  <c r="I215" i="25"/>
  <c r="I342" i="25"/>
  <c r="I343" i="25"/>
  <c r="I344" i="25"/>
  <c r="I345" i="25"/>
  <c r="I346" i="25"/>
  <c r="I347" i="25"/>
  <c r="I348" i="25"/>
  <c r="I349" i="25"/>
  <c r="I350" i="25"/>
  <c r="I351" i="25"/>
  <c r="I352" i="25"/>
  <c r="I353" i="25"/>
  <c r="I354" i="25"/>
  <c r="I355" i="25"/>
  <c r="I356" i="25"/>
  <c r="I357" i="25"/>
  <c r="I358" i="25"/>
  <c r="I359" i="25"/>
  <c r="I340" i="25"/>
  <c r="I341" i="25"/>
  <c r="I246" i="25"/>
  <c r="I247" i="25"/>
  <c r="I248" i="25"/>
  <c r="I249" i="25"/>
  <c r="I119" i="25"/>
  <c r="I199" i="25"/>
  <c r="I218" i="25"/>
  <c r="I231" i="25"/>
  <c r="I253" i="25"/>
  <c r="I254" i="25"/>
  <c r="I258" i="25"/>
  <c r="I259" i="25"/>
  <c r="I260" i="25"/>
  <c r="I261" i="25"/>
  <c r="I262" i="25"/>
  <c r="I263" i="25"/>
  <c r="I297" i="25"/>
  <c r="I298" i="25"/>
  <c r="I299" i="25"/>
  <c r="I303" i="25"/>
  <c r="I304" i="25"/>
  <c r="I305" i="25"/>
  <c r="I306" i="25"/>
  <c r="I307" i="25"/>
  <c r="I308" i="25"/>
  <c r="I309" i="25"/>
  <c r="I310" i="25"/>
  <c r="AE118" i="24"/>
  <c r="AD118" i="24"/>
  <c r="AC118" i="24"/>
  <c r="AB118" i="24"/>
  <c r="AA118" i="24"/>
  <c r="AE117" i="25"/>
  <c r="AD117" i="25"/>
  <c r="AC117" i="25"/>
  <c r="AB117" i="25"/>
  <c r="AA117" i="25"/>
  <c r="M19" i="23"/>
  <c r="K19" i="23"/>
  <c r="I19" i="23"/>
  <c r="G19" i="23"/>
  <c r="E19" i="23"/>
  <c r="M19" i="27"/>
  <c r="K19" i="27"/>
  <c r="I19" i="27"/>
  <c r="G19" i="27"/>
  <c r="C20" i="27"/>
  <c r="C21" i="27"/>
  <c r="G21" i="27" s="1"/>
  <c r="M27" i="27"/>
  <c r="M30" i="27" s="1"/>
  <c r="C30" i="27"/>
  <c r="K27" i="27"/>
  <c r="K30" i="27" s="1"/>
  <c r="I27" i="27"/>
  <c r="I30" i="27" s="1"/>
  <c r="G27" i="27"/>
  <c r="G30" i="27" s="1"/>
  <c r="E19" i="27"/>
  <c r="E27" i="27"/>
  <c r="C20" i="23"/>
  <c r="C21" i="23"/>
  <c r="M27" i="23"/>
  <c r="M30" i="23" s="1"/>
  <c r="K27" i="23"/>
  <c r="K30" i="23" s="1"/>
  <c r="I27" i="23"/>
  <c r="I30" i="23" s="1"/>
  <c r="G27" i="23"/>
  <c r="G30" i="23" s="1"/>
  <c r="E27" i="23"/>
  <c r="E30" i="23" s="1"/>
  <c r="M26" i="27"/>
  <c r="K26" i="27"/>
  <c r="I26" i="27"/>
  <c r="G26" i="27"/>
  <c r="E26" i="27"/>
  <c r="M26" i="23"/>
  <c r="K26" i="23"/>
  <c r="I26" i="23"/>
  <c r="G26" i="23"/>
  <c r="E26" i="23"/>
  <c r="B49" i="27"/>
  <c r="B48" i="27"/>
  <c r="B5" i="27"/>
  <c r="B4" i="27"/>
  <c r="B5" i="23"/>
  <c r="B4" i="23"/>
  <c r="M174" i="24"/>
  <c r="N173" i="25"/>
  <c r="B5" i="24"/>
  <c r="B3" i="24"/>
  <c r="S154" i="24"/>
  <c r="B384" i="25"/>
  <c r="B408" i="25" s="1"/>
  <c r="L454" i="1"/>
  <c r="L430" i="1"/>
  <c r="S172" i="25"/>
  <c r="B165" i="25"/>
  <c r="B161" i="25"/>
  <c r="B157" i="25"/>
  <c r="B5" i="25"/>
  <c r="B3" i="25"/>
  <c r="I156" i="25"/>
  <c r="H156" i="25"/>
  <c r="G156" i="25"/>
  <c r="F156" i="25"/>
  <c r="E156" i="25"/>
  <c r="I117" i="25"/>
  <c r="H117" i="25"/>
  <c r="G117" i="25"/>
  <c r="F117" i="25"/>
  <c r="E117" i="25"/>
  <c r="I92" i="25"/>
  <c r="H92" i="25"/>
  <c r="G92" i="25"/>
  <c r="F92" i="25"/>
  <c r="E92" i="25"/>
  <c r="E76" i="25"/>
  <c r="I67" i="25"/>
  <c r="H67" i="25"/>
  <c r="G67" i="25"/>
  <c r="F67" i="25"/>
  <c r="E67" i="25"/>
  <c r="A291" i="24"/>
  <c r="A290" i="24"/>
  <c r="A289" i="24"/>
  <c r="A288" i="24"/>
  <c r="A287" i="24"/>
  <c r="J274" i="24"/>
  <c r="J275" i="24"/>
  <c r="J276" i="24"/>
  <c r="J277" i="24"/>
  <c r="J278" i="24"/>
  <c r="J279" i="24"/>
  <c r="J280" i="24"/>
  <c r="J281" i="24"/>
  <c r="J268" i="24"/>
  <c r="J269" i="24"/>
  <c r="J270" i="24"/>
  <c r="J259" i="24"/>
  <c r="J260" i="24"/>
  <c r="J261" i="24"/>
  <c r="J262" i="24"/>
  <c r="J263" i="24"/>
  <c r="J264" i="24"/>
  <c r="J254" i="24"/>
  <c r="J255" i="24"/>
  <c r="J247" i="24"/>
  <c r="J248" i="24"/>
  <c r="J249" i="24"/>
  <c r="J250" i="24"/>
  <c r="J242" i="24"/>
  <c r="J229" i="24"/>
  <c r="J215" i="24"/>
  <c r="J216" i="24"/>
  <c r="J210" i="24"/>
  <c r="J197" i="24"/>
  <c r="J183" i="24"/>
  <c r="J184" i="24"/>
  <c r="I166" i="24"/>
  <c r="H166" i="24"/>
  <c r="G166" i="24"/>
  <c r="F166" i="24"/>
  <c r="E166" i="24"/>
  <c r="I162" i="24"/>
  <c r="H162" i="24"/>
  <c r="G162" i="24"/>
  <c r="F162" i="24"/>
  <c r="E162" i="24"/>
  <c r="I158" i="24"/>
  <c r="H158" i="24"/>
  <c r="G158" i="24"/>
  <c r="F158" i="24"/>
  <c r="E158" i="24"/>
  <c r="I157" i="24"/>
  <c r="H157" i="24"/>
  <c r="G157" i="24"/>
  <c r="F157" i="24"/>
  <c r="E157" i="24"/>
  <c r="I118" i="24"/>
  <c r="H118" i="24"/>
  <c r="G118" i="24"/>
  <c r="F118" i="24"/>
  <c r="E118" i="24"/>
  <c r="I109" i="24"/>
  <c r="H109" i="24"/>
  <c r="G109" i="24"/>
  <c r="F109" i="24"/>
  <c r="E109" i="24"/>
  <c r="I102" i="24"/>
  <c r="H102" i="24"/>
  <c r="G102" i="24"/>
  <c r="F102" i="24"/>
  <c r="E102" i="24"/>
  <c r="I95" i="24"/>
  <c r="H95" i="24"/>
  <c r="G95" i="24"/>
  <c r="F95" i="24"/>
  <c r="E95" i="24"/>
  <c r="I93" i="24"/>
  <c r="H93" i="24"/>
  <c r="G93" i="24"/>
  <c r="F93" i="24"/>
  <c r="E93" i="24"/>
  <c r="I84" i="24"/>
  <c r="H84" i="24"/>
  <c r="G84" i="24"/>
  <c r="F84" i="24"/>
  <c r="E84" i="24"/>
  <c r="I77" i="24"/>
  <c r="H77" i="24"/>
  <c r="G77" i="24"/>
  <c r="F77" i="24"/>
  <c r="E77" i="24"/>
  <c r="I70" i="24"/>
  <c r="H70" i="24"/>
  <c r="G70" i="24"/>
  <c r="F70" i="24"/>
  <c r="E70" i="24"/>
  <c r="I68" i="24"/>
  <c r="H68" i="24"/>
  <c r="G68" i="24"/>
  <c r="F68" i="24"/>
  <c r="E68" i="24"/>
  <c r="J386" i="1"/>
  <c r="J387" i="1"/>
  <c r="J388" i="1"/>
  <c r="J389" i="1"/>
  <c r="J390" i="1"/>
  <c r="J391" i="1"/>
  <c r="J392" i="1"/>
  <c r="J393" i="1"/>
  <c r="J394" i="1"/>
  <c r="J395" i="1"/>
  <c r="J396" i="1"/>
  <c r="J397" i="1"/>
  <c r="J398" i="1"/>
  <c r="J399" i="1"/>
  <c r="J400" i="1"/>
  <c r="J401" i="1"/>
  <c r="J402" i="1"/>
  <c r="J403" i="1"/>
  <c r="J404" i="1"/>
  <c r="J405" i="1"/>
  <c r="E430" i="1"/>
  <c r="J240" i="1"/>
  <c r="J227" i="1"/>
  <c r="J208" i="1"/>
  <c r="B430" i="1"/>
  <c r="B454" i="1" s="1"/>
  <c r="B429" i="1"/>
  <c r="B453" i="1" s="1"/>
  <c r="B428" i="1"/>
  <c r="B452" i="1" s="1"/>
  <c r="B427" i="1"/>
  <c r="B451" i="1" s="1"/>
  <c r="B426" i="1"/>
  <c r="B450" i="1" s="1"/>
  <c r="B425" i="1"/>
  <c r="B449" i="1" s="1"/>
  <c r="B424" i="1"/>
  <c r="B448" i="1" s="1"/>
  <c r="B423" i="1"/>
  <c r="B447" i="1" s="1"/>
  <c r="B422" i="1"/>
  <c r="B446" i="1" s="1"/>
  <c r="B421" i="1"/>
  <c r="B445" i="1" s="1"/>
  <c r="B420" i="1"/>
  <c r="B444" i="1" s="1"/>
  <c r="B419" i="1"/>
  <c r="B443" i="1" s="1"/>
  <c r="B418" i="1"/>
  <c r="B442" i="1" s="1"/>
  <c r="B417" i="1"/>
  <c r="B441" i="1" s="1"/>
  <c r="B416" i="1"/>
  <c r="B440" i="1" s="1"/>
  <c r="B415" i="1"/>
  <c r="B439" i="1" s="1"/>
  <c r="B414" i="1"/>
  <c r="B438" i="1" s="1"/>
  <c r="B413" i="1"/>
  <c r="B437" i="1" s="1"/>
  <c r="B412" i="1"/>
  <c r="B436" i="1" s="1"/>
  <c r="B411" i="1"/>
  <c r="B435" i="1" s="1"/>
  <c r="B410" i="1"/>
  <c r="B434" i="1" s="1"/>
  <c r="J252" i="1"/>
  <c r="J253" i="1"/>
  <c r="I156" i="1"/>
  <c r="H156" i="1"/>
  <c r="G156" i="1"/>
  <c r="F156" i="1"/>
  <c r="E156" i="1"/>
  <c r="I160" i="1"/>
  <c r="Y157" i="1" s="1"/>
  <c r="H160" i="1"/>
  <c r="G160" i="1"/>
  <c r="F160" i="1"/>
  <c r="E160" i="1"/>
  <c r="I164" i="1"/>
  <c r="H164" i="1"/>
  <c r="X161" i="1" s="1"/>
  <c r="G164" i="1"/>
  <c r="F164" i="1"/>
  <c r="E164" i="1"/>
  <c r="I107" i="1"/>
  <c r="H107" i="1"/>
  <c r="G107" i="1"/>
  <c r="F107" i="1"/>
  <c r="I100" i="1"/>
  <c r="H100" i="1"/>
  <c r="G100" i="1"/>
  <c r="F100" i="1"/>
  <c r="E100" i="1"/>
  <c r="I93" i="1"/>
  <c r="H93" i="1"/>
  <c r="G93" i="1"/>
  <c r="F93" i="1"/>
  <c r="E93" i="1"/>
  <c r="I75" i="1"/>
  <c r="H75" i="1"/>
  <c r="G75" i="1"/>
  <c r="H82" i="1"/>
  <c r="I82" i="1"/>
  <c r="G82" i="1"/>
  <c r="F82" i="1"/>
  <c r="E82" i="1"/>
  <c r="F75" i="1"/>
  <c r="E75" i="1"/>
  <c r="I68" i="1"/>
  <c r="H68" i="1"/>
  <c r="G68" i="1"/>
  <c r="F68" i="1"/>
  <c r="E68" i="1"/>
  <c r="A319" i="1"/>
  <c r="A318" i="1"/>
  <c r="A317" i="1"/>
  <c r="A316" i="1"/>
  <c r="Z138" i="1"/>
  <c r="Z131" i="1"/>
  <c r="J305" i="1"/>
  <c r="J306" i="1"/>
  <c r="J307" i="1"/>
  <c r="J308" i="1"/>
  <c r="Z145" i="1"/>
  <c r="Z124" i="1"/>
  <c r="Z117" i="1"/>
  <c r="AE116" i="1"/>
  <c r="AD116" i="1"/>
  <c r="AC116" i="1"/>
  <c r="AB116" i="1"/>
  <c r="AA116" i="1"/>
  <c r="F155" i="1"/>
  <c r="G155" i="1"/>
  <c r="H155" i="1"/>
  <c r="I155" i="1"/>
  <c r="E155" i="1"/>
  <c r="F116" i="1"/>
  <c r="G116" i="1"/>
  <c r="H116" i="1"/>
  <c r="I116" i="1"/>
  <c r="E116" i="1"/>
  <c r="F91" i="1"/>
  <c r="G91" i="1"/>
  <c r="H91" i="1"/>
  <c r="I91" i="1"/>
  <c r="E91" i="1"/>
  <c r="F66" i="1"/>
  <c r="G66" i="1"/>
  <c r="H66" i="1"/>
  <c r="I66" i="1"/>
  <c r="E66" i="1"/>
  <c r="J302" i="1"/>
  <c r="J303" i="1"/>
  <c r="J304" i="1"/>
  <c r="J309" i="1"/>
  <c r="J245" i="1"/>
  <c r="J246" i="1"/>
  <c r="J247" i="1"/>
  <c r="J248" i="1"/>
  <c r="J258" i="1"/>
  <c r="J259" i="1"/>
  <c r="J260" i="1"/>
  <c r="J261" i="1"/>
  <c r="J262" i="1"/>
  <c r="J410" i="1"/>
  <c r="J411" i="1"/>
  <c r="J412" i="1"/>
  <c r="J413" i="1"/>
  <c r="J414" i="1"/>
  <c r="J415" i="1"/>
  <c r="J416" i="1"/>
  <c r="J417" i="1"/>
  <c r="J418" i="1"/>
  <c r="J419" i="1"/>
  <c r="J420" i="1"/>
  <c r="J421" i="1"/>
  <c r="J422" i="1"/>
  <c r="J423" i="1"/>
  <c r="J424" i="1"/>
  <c r="J425" i="1"/>
  <c r="J426" i="1"/>
  <c r="J427" i="1"/>
  <c r="J428" i="1"/>
  <c r="G430" i="1"/>
  <c r="H430" i="1"/>
  <c r="I430" i="1"/>
  <c r="J429" i="1"/>
  <c r="J213" i="1"/>
  <c r="J214" i="1"/>
  <c r="J195" i="1"/>
  <c r="J181" i="1"/>
  <c r="J182" i="1"/>
  <c r="J296" i="1"/>
  <c r="J297" i="1"/>
  <c r="J298" i="1"/>
  <c r="F430" i="1"/>
  <c r="B50" i="23"/>
  <c r="B49" i="23"/>
  <c r="O133" i="25" l="1"/>
  <c r="R119" i="26"/>
  <c r="F119" i="26" s="1"/>
  <c r="P119" i="25"/>
  <c r="P119" i="26"/>
  <c r="R119" i="25"/>
  <c r="F119" i="25" s="1"/>
  <c r="I232" i="25"/>
  <c r="W161" i="1"/>
  <c r="R69" i="40"/>
  <c r="R69" i="26"/>
  <c r="O119" i="37"/>
  <c r="O133" i="39"/>
  <c r="AD133" i="30"/>
  <c r="H135" i="30"/>
  <c r="F290" i="34"/>
  <c r="AB140" i="34"/>
  <c r="AA140" i="30"/>
  <c r="E290" i="30" s="1"/>
  <c r="AD140" i="33"/>
  <c r="H290" i="33" s="1"/>
  <c r="AC147" i="34"/>
  <c r="AF147" i="34" s="1"/>
  <c r="AD133" i="29"/>
  <c r="H289" i="29" s="1"/>
  <c r="F290" i="33"/>
  <c r="AB140" i="33"/>
  <c r="I290" i="32"/>
  <c r="AE140" i="32"/>
  <c r="F142" i="29"/>
  <c r="AB140" i="29"/>
  <c r="AA147" i="32"/>
  <c r="E291" i="32" s="1"/>
  <c r="AB119" i="33"/>
  <c r="AB153" i="33" s="1"/>
  <c r="H39" i="24"/>
  <c r="K56" i="28"/>
  <c r="J240" i="24"/>
  <c r="C126" i="37"/>
  <c r="C126" i="38"/>
  <c r="H318" i="38"/>
  <c r="C140" i="39"/>
  <c r="E288" i="24"/>
  <c r="AA126" i="24"/>
  <c r="AC140" i="24"/>
  <c r="G290" i="24" s="1"/>
  <c r="E290" i="29"/>
  <c r="AA140" i="29"/>
  <c r="F39" i="30"/>
  <c r="F40" i="30" s="1"/>
  <c r="I289" i="35"/>
  <c r="AE133" i="35"/>
  <c r="E288" i="35"/>
  <c r="AA126" i="35"/>
  <c r="AA147" i="34"/>
  <c r="E291" i="34" s="1"/>
  <c r="I142" i="33"/>
  <c r="AD147" i="33"/>
  <c r="AD153" i="33" s="1"/>
  <c r="G289" i="33"/>
  <c r="AC133" i="33"/>
  <c r="I287" i="32"/>
  <c r="AE119" i="32"/>
  <c r="J209" i="31"/>
  <c r="J159" i="31"/>
  <c r="H288" i="31"/>
  <c r="AD126" i="31"/>
  <c r="J237" i="31"/>
  <c r="J196" i="31"/>
  <c r="P148" i="25"/>
  <c r="AB126" i="30"/>
  <c r="F288" i="30" s="1"/>
  <c r="AC126" i="34"/>
  <c r="AC153" i="34" s="1"/>
  <c r="G291" i="33"/>
  <c r="AC147" i="33"/>
  <c r="J185" i="34"/>
  <c r="G170" i="32"/>
  <c r="J185" i="30"/>
  <c r="F287" i="30"/>
  <c r="AB119" i="30"/>
  <c r="AA126" i="33"/>
  <c r="E288" i="33" s="1"/>
  <c r="I288" i="32"/>
  <c r="AE126" i="32"/>
  <c r="K67" i="28"/>
  <c r="J193" i="24"/>
  <c r="E318" i="38"/>
  <c r="F288" i="24"/>
  <c r="AB126" i="24"/>
  <c r="AD140" i="24"/>
  <c r="H290" i="24" s="1"/>
  <c r="H170" i="29"/>
  <c r="J226" i="29"/>
  <c r="AC147" i="35"/>
  <c r="AC153" i="35" s="1"/>
  <c r="AB126" i="35"/>
  <c r="AF126" i="35" s="1"/>
  <c r="J207" i="34"/>
  <c r="AE119" i="34"/>
  <c r="I287" i="34" s="1"/>
  <c r="I292" i="34" s="1"/>
  <c r="H230" i="34"/>
  <c r="AB147" i="34"/>
  <c r="F291" i="34" s="1"/>
  <c r="G27" i="33"/>
  <c r="AA119" i="33"/>
  <c r="AF119" i="33" s="1"/>
  <c r="G57" i="32"/>
  <c r="G58" i="32" s="1"/>
  <c r="AD147" i="32"/>
  <c r="H291" i="32" s="1"/>
  <c r="E149" i="32"/>
  <c r="J195" i="31"/>
  <c r="G288" i="30"/>
  <c r="AC126" i="30"/>
  <c r="J193" i="30"/>
  <c r="AB140" i="35"/>
  <c r="F290" i="35" s="1"/>
  <c r="AA133" i="35"/>
  <c r="E289" i="35" s="1"/>
  <c r="J289" i="35" s="1"/>
  <c r="F319" i="37"/>
  <c r="E317" i="38"/>
  <c r="F317" i="39"/>
  <c r="C126" i="40"/>
  <c r="AC126" i="24"/>
  <c r="G288" i="24" s="1"/>
  <c r="E288" i="29"/>
  <c r="AA126" i="29"/>
  <c r="J239" i="30"/>
  <c r="AC140" i="35"/>
  <c r="G290" i="35" s="1"/>
  <c r="AB119" i="35"/>
  <c r="AB153" i="35" s="1"/>
  <c r="G142" i="35"/>
  <c r="E287" i="35"/>
  <c r="AA119" i="35"/>
  <c r="H149" i="34"/>
  <c r="AD147" i="34"/>
  <c r="J225" i="34"/>
  <c r="J238" i="34"/>
  <c r="AA133" i="34"/>
  <c r="E289" i="34" s="1"/>
  <c r="H170" i="33"/>
  <c r="F121" i="33"/>
  <c r="F122" i="33" s="1"/>
  <c r="E170" i="33"/>
  <c r="AB147" i="31"/>
  <c r="F291" i="31" s="1"/>
  <c r="S69" i="39"/>
  <c r="P133" i="25"/>
  <c r="P147" i="39"/>
  <c r="G287" i="31"/>
  <c r="AC119" i="31"/>
  <c r="AA126" i="30"/>
  <c r="E288" i="30" s="1"/>
  <c r="F243" i="33"/>
  <c r="X157" i="1"/>
  <c r="I103" i="24"/>
  <c r="I104" i="24" s="1"/>
  <c r="I318" i="37"/>
  <c r="F318" i="39"/>
  <c r="E291" i="24"/>
  <c r="AA147" i="24"/>
  <c r="J192" i="29"/>
  <c r="I291" i="29"/>
  <c r="AE147" i="29"/>
  <c r="G57" i="30"/>
  <c r="I71" i="30"/>
  <c r="AE133" i="30"/>
  <c r="I289" i="30" s="1"/>
  <c r="E211" i="30"/>
  <c r="E121" i="30"/>
  <c r="I287" i="35"/>
  <c r="AE119" i="35"/>
  <c r="AE153" i="35" s="1"/>
  <c r="AC133" i="35"/>
  <c r="G289" i="35" s="1"/>
  <c r="H289" i="33"/>
  <c r="AD133" i="33"/>
  <c r="AD133" i="32"/>
  <c r="H289" i="32" s="1"/>
  <c r="F142" i="31"/>
  <c r="AB140" i="31"/>
  <c r="F290" i="31" s="1"/>
  <c r="I290" i="34"/>
  <c r="AE140" i="34"/>
  <c r="F288" i="33"/>
  <c r="AB126" i="33"/>
  <c r="AD147" i="30"/>
  <c r="H291" i="30" s="1"/>
  <c r="I289" i="34"/>
  <c r="AE133" i="34"/>
  <c r="I170" i="32"/>
  <c r="AD140" i="31"/>
  <c r="H290" i="31" s="1"/>
  <c r="AC119" i="29"/>
  <c r="G287" i="29" s="1"/>
  <c r="AC140" i="32"/>
  <c r="G290" i="32" s="1"/>
  <c r="H170" i="24"/>
  <c r="H211" i="24"/>
  <c r="K64" i="28"/>
  <c r="K52" i="28"/>
  <c r="H318" i="37"/>
  <c r="J194" i="29"/>
  <c r="AD119" i="30"/>
  <c r="H287" i="30" s="1"/>
  <c r="AD133" i="34"/>
  <c r="H289" i="34" s="1"/>
  <c r="AB133" i="34"/>
  <c r="AF133" i="34" s="1"/>
  <c r="F291" i="32"/>
  <c r="AB147" i="32"/>
  <c r="I27" i="31"/>
  <c r="R133" i="26"/>
  <c r="F133" i="26" s="1"/>
  <c r="P147" i="26"/>
  <c r="J224" i="29"/>
  <c r="G318" i="37"/>
  <c r="AA133" i="24"/>
  <c r="AF133" i="24" s="1"/>
  <c r="G291" i="24"/>
  <c r="AC147" i="24"/>
  <c r="I289" i="29"/>
  <c r="AE133" i="29"/>
  <c r="AC126" i="35"/>
  <c r="G288" i="35" s="1"/>
  <c r="J205" i="35"/>
  <c r="H128" i="34"/>
  <c r="AD126" i="34"/>
  <c r="J209" i="34"/>
  <c r="AB126" i="34"/>
  <c r="AF126" i="34" s="1"/>
  <c r="E287" i="34"/>
  <c r="AA119" i="34"/>
  <c r="F291" i="33"/>
  <c r="AB147" i="33"/>
  <c r="J239" i="33"/>
  <c r="J206" i="33"/>
  <c r="E110" i="33"/>
  <c r="AB140" i="32"/>
  <c r="F290" i="32" s="1"/>
  <c r="G149" i="31"/>
  <c r="AC147" i="31"/>
  <c r="Q134" i="26"/>
  <c r="O148" i="26"/>
  <c r="O147" i="37"/>
  <c r="I289" i="24"/>
  <c r="AE133" i="24"/>
  <c r="G232" i="25"/>
  <c r="J205" i="24"/>
  <c r="C126" i="26"/>
  <c r="F318" i="37"/>
  <c r="AB133" i="24"/>
  <c r="F289" i="24" s="1"/>
  <c r="AD147" i="24"/>
  <c r="AF147" i="24" s="1"/>
  <c r="I243" i="30"/>
  <c r="AE119" i="30"/>
  <c r="I287" i="30" s="1"/>
  <c r="J227" i="30"/>
  <c r="I21" i="35"/>
  <c r="J251" i="35"/>
  <c r="J193" i="35"/>
  <c r="AD147" i="35"/>
  <c r="H291" i="35" s="1"/>
  <c r="AC119" i="35"/>
  <c r="G287" i="35" s="1"/>
  <c r="I170" i="33"/>
  <c r="H287" i="33"/>
  <c r="AD119" i="33"/>
  <c r="E291" i="33"/>
  <c r="AA147" i="33"/>
  <c r="AA140" i="32"/>
  <c r="E290" i="32" s="1"/>
  <c r="J290" i="32" s="1"/>
  <c r="I170" i="31"/>
  <c r="P134" i="37"/>
  <c r="O147" i="38"/>
  <c r="AD126" i="35"/>
  <c r="H288" i="35" s="1"/>
  <c r="K88" i="28"/>
  <c r="J237" i="24"/>
  <c r="J196" i="24"/>
  <c r="E75" i="37"/>
  <c r="E79" i="37" s="1"/>
  <c r="C126" i="39"/>
  <c r="AC133" i="24"/>
  <c r="G289" i="24" s="1"/>
  <c r="I291" i="24"/>
  <c r="AE147" i="24"/>
  <c r="I211" i="29"/>
  <c r="AE119" i="29"/>
  <c r="I287" i="29" s="1"/>
  <c r="J195" i="30"/>
  <c r="I135" i="30"/>
  <c r="I136" i="30" s="1"/>
  <c r="F211" i="30"/>
  <c r="H290" i="35"/>
  <c r="AD140" i="35"/>
  <c r="AD153" i="35" s="1"/>
  <c r="J207" i="35"/>
  <c r="F287" i="34"/>
  <c r="AB119" i="34"/>
  <c r="AE133" i="33"/>
  <c r="I289" i="33" s="1"/>
  <c r="AA140" i="33"/>
  <c r="E290" i="33" s="1"/>
  <c r="AB126" i="32"/>
  <c r="F288" i="32" s="1"/>
  <c r="I45" i="31"/>
  <c r="R133" i="38"/>
  <c r="F133" i="38" s="1"/>
  <c r="E289" i="30"/>
  <c r="AA133" i="30"/>
  <c r="E290" i="35"/>
  <c r="AA140" i="35"/>
  <c r="AE119" i="33"/>
  <c r="I287" i="33" s="1"/>
  <c r="K63" i="28"/>
  <c r="K60" i="28"/>
  <c r="K48" i="28"/>
  <c r="J224" i="24"/>
  <c r="AD133" i="24"/>
  <c r="H289" i="24" s="1"/>
  <c r="F288" i="29"/>
  <c r="AB126" i="29"/>
  <c r="G15" i="30"/>
  <c r="H289" i="35"/>
  <c r="AD133" i="35"/>
  <c r="F198" i="35"/>
  <c r="AA147" i="35"/>
  <c r="E291" i="35" s="1"/>
  <c r="F21" i="34"/>
  <c r="F22" i="34" s="1"/>
  <c r="F170" i="32"/>
  <c r="AA126" i="32"/>
  <c r="AF126" i="32" s="1"/>
  <c r="E51" i="31"/>
  <c r="AA126" i="31"/>
  <c r="E288" i="31" s="1"/>
  <c r="AE117" i="1"/>
  <c r="I315" i="1" s="1"/>
  <c r="I316" i="25" s="1"/>
  <c r="AC117" i="1"/>
  <c r="G315" i="1" s="1"/>
  <c r="G316" i="25" s="1"/>
  <c r="AD124" i="1"/>
  <c r="H316" i="1" s="1"/>
  <c r="H317" i="25" s="1"/>
  <c r="AE124" i="1"/>
  <c r="I316" i="1" s="1"/>
  <c r="I317" i="25" s="1"/>
  <c r="AD131" i="1"/>
  <c r="H317" i="1" s="1"/>
  <c r="H318" i="25" s="1"/>
  <c r="AE145" i="1"/>
  <c r="I319" i="1" s="1"/>
  <c r="I320" i="25" s="1"/>
  <c r="AD145" i="1"/>
  <c r="H319" i="1" s="1"/>
  <c r="H320" i="25" s="1"/>
  <c r="C320" i="25"/>
  <c r="C320" i="38"/>
  <c r="C320" i="39"/>
  <c r="C319" i="25"/>
  <c r="C319" i="38"/>
  <c r="C319" i="39"/>
  <c r="C319" i="37"/>
  <c r="Z139" i="40"/>
  <c r="C319" i="26"/>
  <c r="Z132" i="40"/>
  <c r="C318" i="25"/>
  <c r="C318" i="37"/>
  <c r="Z132" i="38"/>
  <c r="C318" i="39"/>
  <c r="C317" i="26"/>
  <c r="C317" i="25"/>
  <c r="C317" i="39"/>
  <c r="Z125" i="40"/>
  <c r="C317" i="37"/>
  <c r="C316" i="37"/>
  <c r="C316" i="39"/>
  <c r="C316" i="26"/>
  <c r="C316" i="38"/>
  <c r="Z118" i="40"/>
  <c r="C316" i="25"/>
  <c r="Z146" i="25"/>
  <c r="E43" i="26"/>
  <c r="E46" i="26" s="1"/>
  <c r="G81" i="28"/>
  <c r="F230" i="24"/>
  <c r="K89" i="28"/>
  <c r="K85" i="28"/>
  <c r="F69" i="28"/>
  <c r="J228" i="29"/>
  <c r="I230" i="29"/>
  <c r="G170" i="29"/>
  <c r="J241" i="29"/>
  <c r="F243" i="29"/>
  <c r="F149" i="29"/>
  <c r="F150" i="29" s="1"/>
  <c r="F110" i="29"/>
  <c r="F111" i="29" s="1"/>
  <c r="H211" i="35"/>
  <c r="J241" i="35"/>
  <c r="I230" i="34"/>
  <c r="F211" i="34"/>
  <c r="G110" i="34"/>
  <c r="J237" i="33"/>
  <c r="J225" i="33"/>
  <c r="J265" i="32"/>
  <c r="J208" i="32"/>
  <c r="J192" i="32"/>
  <c r="J228" i="31"/>
  <c r="L126" i="1"/>
  <c r="L127" i="1" s="1"/>
  <c r="Q126" i="39"/>
  <c r="P126" i="38"/>
  <c r="P126" i="26"/>
  <c r="O126" i="25"/>
  <c r="P126" i="25"/>
  <c r="O126" i="26"/>
  <c r="Q126" i="26"/>
  <c r="R126" i="25"/>
  <c r="F126" i="25" s="1"/>
  <c r="K74" i="28"/>
  <c r="J185" i="24"/>
  <c r="G376" i="25"/>
  <c r="F39" i="24"/>
  <c r="F40" i="24" s="1"/>
  <c r="K65" i="28"/>
  <c r="K61" i="28"/>
  <c r="K57" i="28"/>
  <c r="K53" i="28"/>
  <c r="H230" i="24"/>
  <c r="H135" i="24"/>
  <c r="E110" i="24"/>
  <c r="J34" i="36"/>
  <c r="K76" i="28"/>
  <c r="H198" i="24"/>
  <c r="H212" i="24" s="1"/>
  <c r="K66" i="28"/>
  <c r="K62" i="28"/>
  <c r="K58" i="28"/>
  <c r="K54" i="28"/>
  <c r="K78" i="28"/>
  <c r="G243" i="24"/>
  <c r="G92" i="28"/>
  <c r="K59" i="28"/>
  <c r="K55" i="28"/>
  <c r="J238" i="24"/>
  <c r="F211" i="24"/>
  <c r="F81" i="28"/>
  <c r="J256" i="29"/>
  <c r="G230" i="29"/>
  <c r="G149" i="29"/>
  <c r="E243" i="29"/>
  <c r="J217" i="30"/>
  <c r="I142" i="35"/>
  <c r="H287" i="35"/>
  <c r="H121" i="35"/>
  <c r="G142" i="34"/>
  <c r="G143" i="34" s="1"/>
  <c r="G290" i="34"/>
  <c r="J205" i="34"/>
  <c r="J256" i="33"/>
  <c r="H230" i="33"/>
  <c r="H244" i="33" s="1"/>
  <c r="H211" i="33"/>
  <c r="F198" i="33"/>
  <c r="J192" i="33"/>
  <c r="H128" i="33"/>
  <c r="H129" i="33" s="1"/>
  <c r="G128" i="33"/>
  <c r="I128" i="33"/>
  <c r="I78" i="33"/>
  <c r="G21" i="31"/>
  <c r="K79" i="28"/>
  <c r="J251" i="24"/>
  <c r="J271" i="24"/>
  <c r="J104" i="28"/>
  <c r="J256" i="24"/>
  <c r="E85" i="24"/>
  <c r="J206" i="24"/>
  <c r="J45" i="36"/>
  <c r="E48" i="1"/>
  <c r="E51" i="1" s="1"/>
  <c r="G15" i="29"/>
  <c r="J251" i="29"/>
  <c r="H33" i="29"/>
  <c r="F230" i="29"/>
  <c r="F244" i="29" s="1"/>
  <c r="J206" i="29"/>
  <c r="F170" i="29"/>
  <c r="F45" i="29"/>
  <c r="F46" i="29" s="1"/>
  <c r="J196" i="29"/>
  <c r="E198" i="29"/>
  <c r="J256" i="30"/>
  <c r="J238" i="30"/>
  <c r="I211" i="30"/>
  <c r="J205" i="30"/>
  <c r="I170" i="30"/>
  <c r="J226" i="35"/>
  <c r="I128" i="35"/>
  <c r="I129" i="35" s="1"/>
  <c r="G170" i="35"/>
  <c r="H198" i="34"/>
  <c r="I211" i="33"/>
  <c r="R126" i="26"/>
  <c r="F126" i="26" s="1"/>
  <c r="L69" i="1"/>
  <c r="S69" i="26"/>
  <c r="T69" i="38"/>
  <c r="F69" i="38" s="1"/>
  <c r="Q69" i="39"/>
  <c r="S69" i="40"/>
  <c r="R69" i="38"/>
  <c r="T69" i="39"/>
  <c r="F69" i="39" s="1"/>
  <c r="Q69" i="40"/>
  <c r="S69" i="38"/>
  <c r="R69" i="39"/>
  <c r="T69" i="40"/>
  <c r="F69" i="40" s="1"/>
  <c r="Q126" i="37"/>
  <c r="I149" i="24"/>
  <c r="I135" i="29"/>
  <c r="J238" i="35"/>
  <c r="J209" i="35"/>
  <c r="I243" i="33"/>
  <c r="G170" i="33"/>
  <c r="J159" i="33"/>
  <c r="J251" i="34"/>
  <c r="I128" i="34"/>
  <c r="I129" i="34" s="1"/>
  <c r="F85" i="34"/>
  <c r="I45" i="33"/>
  <c r="I46" i="33" s="1"/>
  <c r="J185" i="33"/>
  <c r="J271" i="33"/>
  <c r="J228" i="33"/>
  <c r="F230" i="33"/>
  <c r="F244" i="33" s="1"/>
  <c r="J209" i="33"/>
  <c r="F39" i="32"/>
  <c r="F230" i="32"/>
  <c r="J195" i="32"/>
  <c r="E243" i="32"/>
  <c r="I230" i="31"/>
  <c r="H211" i="31"/>
  <c r="F230" i="31"/>
  <c r="E170" i="31"/>
  <c r="H170" i="30"/>
  <c r="H17" i="30"/>
  <c r="G243" i="30"/>
  <c r="G170" i="30"/>
  <c r="G142" i="30"/>
  <c r="G33" i="35"/>
  <c r="J265" i="35"/>
  <c r="J239" i="35"/>
  <c r="J163" i="34"/>
  <c r="J271" i="34"/>
  <c r="J226" i="34"/>
  <c r="I211" i="34"/>
  <c r="H211" i="34"/>
  <c r="J227" i="34"/>
  <c r="E243" i="34"/>
  <c r="E198" i="34"/>
  <c r="F142" i="34"/>
  <c r="I230" i="33"/>
  <c r="I198" i="33"/>
  <c r="E243" i="33"/>
  <c r="E198" i="33"/>
  <c r="E212" i="33" s="1"/>
  <c r="F142" i="33"/>
  <c r="G96" i="33"/>
  <c r="G97" i="33" s="1"/>
  <c r="J251" i="32"/>
  <c r="J163" i="32"/>
  <c r="J271" i="31"/>
  <c r="H243" i="30"/>
  <c r="J208" i="30"/>
  <c r="E128" i="30"/>
  <c r="H110" i="30"/>
  <c r="J256" i="35"/>
  <c r="J228" i="35"/>
  <c r="H230" i="35"/>
  <c r="H244" i="35" s="1"/>
  <c r="E211" i="35"/>
  <c r="E170" i="35"/>
  <c r="G121" i="35"/>
  <c r="J217" i="34"/>
  <c r="J241" i="34"/>
  <c r="G243" i="34"/>
  <c r="G198" i="34"/>
  <c r="J206" i="34"/>
  <c r="F170" i="34"/>
  <c r="I103" i="34"/>
  <c r="I51" i="34"/>
  <c r="I52" i="34" s="1"/>
  <c r="J217" i="33"/>
  <c r="J265" i="33"/>
  <c r="J238" i="33"/>
  <c r="H243" i="33"/>
  <c r="J226" i="33"/>
  <c r="J193" i="33"/>
  <c r="J185" i="32"/>
  <c r="J226" i="32"/>
  <c r="E170" i="32"/>
  <c r="I85" i="32"/>
  <c r="J251" i="31"/>
  <c r="H170" i="31"/>
  <c r="F243" i="31"/>
  <c r="H128" i="31"/>
  <c r="M31" i="27"/>
  <c r="M32" i="27" s="1"/>
  <c r="J225" i="24"/>
  <c r="J56" i="36"/>
  <c r="I243" i="24"/>
  <c r="I69" i="28"/>
  <c r="H243" i="24"/>
  <c r="H92" i="28"/>
  <c r="G69" i="28"/>
  <c r="G94" i="28" s="1"/>
  <c r="H287" i="29"/>
  <c r="H121" i="29"/>
  <c r="I31" i="27"/>
  <c r="I32" i="27" s="1"/>
  <c r="K49" i="28"/>
  <c r="J69" i="28"/>
  <c r="I81" i="28"/>
  <c r="F200" i="26"/>
  <c r="F200" i="25"/>
  <c r="G200" i="25"/>
  <c r="I200" i="25"/>
  <c r="I288" i="29"/>
  <c r="I128" i="29"/>
  <c r="K31" i="27"/>
  <c r="K32" i="27" s="1"/>
  <c r="J227" i="24"/>
  <c r="J81" i="28"/>
  <c r="I92" i="28"/>
  <c r="H69" i="28"/>
  <c r="K50" i="28"/>
  <c r="G198" i="24"/>
  <c r="E200" i="25"/>
  <c r="J66" i="36"/>
  <c r="K72" i="28"/>
  <c r="J92" i="28"/>
  <c r="K77" i="28"/>
  <c r="K73" i="28"/>
  <c r="H81" i="28"/>
  <c r="F198" i="24"/>
  <c r="F212" i="24" s="1"/>
  <c r="K87" i="28"/>
  <c r="F92" i="28"/>
  <c r="F94" i="28" s="1"/>
  <c r="K90" i="28"/>
  <c r="H110" i="24"/>
  <c r="E128" i="24"/>
  <c r="I39" i="29"/>
  <c r="G198" i="29"/>
  <c r="E211" i="29"/>
  <c r="G96" i="29"/>
  <c r="H198" i="30"/>
  <c r="H212" i="30" s="1"/>
  <c r="F243" i="30"/>
  <c r="F289" i="35"/>
  <c r="F135" i="35"/>
  <c r="F136" i="35" s="1"/>
  <c r="E243" i="35"/>
  <c r="J237" i="35"/>
  <c r="I198" i="34"/>
  <c r="F198" i="34"/>
  <c r="J195" i="34"/>
  <c r="E121" i="34"/>
  <c r="I121" i="34"/>
  <c r="F121" i="34"/>
  <c r="G121" i="34"/>
  <c r="G122" i="34" s="1"/>
  <c r="I291" i="33"/>
  <c r="I149" i="33"/>
  <c r="E289" i="32"/>
  <c r="E135" i="32"/>
  <c r="E136" i="32" s="1"/>
  <c r="J265" i="24"/>
  <c r="E30" i="27"/>
  <c r="E37" i="27" s="1"/>
  <c r="E232" i="25"/>
  <c r="F110" i="24"/>
  <c r="J64" i="36"/>
  <c r="K83" i="28"/>
  <c r="I230" i="24"/>
  <c r="I104" i="28"/>
  <c r="H104" i="28"/>
  <c r="G211" i="24"/>
  <c r="F243" i="24"/>
  <c r="F244" i="24" s="1"/>
  <c r="J195" i="24"/>
  <c r="I15" i="24"/>
  <c r="E255" i="37"/>
  <c r="I21" i="29"/>
  <c r="E45" i="29"/>
  <c r="J217" i="29"/>
  <c r="J237" i="29"/>
  <c r="J265" i="29"/>
  <c r="J271" i="29"/>
  <c r="J207" i="29"/>
  <c r="J195" i="29"/>
  <c r="H230" i="29"/>
  <c r="J240" i="29"/>
  <c r="F198" i="29"/>
  <c r="I103" i="29"/>
  <c r="E21" i="30"/>
  <c r="J251" i="30"/>
  <c r="I198" i="30"/>
  <c r="I212" i="30" s="1"/>
  <c r="I27" i="30"/>
  <c r="G211" i="30"/>
  <c r="G290" i="30"/>
  <c r="F230" i="30"/>
  <c r="F244" i="30" s="1"/>
  <c r="F212" i="30"/>
  <c r="F135" i="30"/>
  <c r="F136" i="30" s="1"/>
  <c r="F289" i="30"/>
  <c r="J163" i="35"/>
  <c r="I243" i="35"/>
  <c r="I211" i="35"/>
  <c r="F230" i="35"/>
  <c r="F244" i="35" s="1"/>
  <c r="J227" i="35"/>
  <c r="J206" i="35"/>
  <c r="F121" i="35"/>
  <c r="F122" i="35" s="1"/>
  <c r="E230" i="35"/>
  <c r="J196" i="35"/>
  <c r="E198" i="35"/>
  <c r="E212" i="35" s="1"/>
  <c r="J192" i="35"/>
  <c r="E142" i="35"/>
  <c r="H142" i="35"/>
  <c r="F142" i="35"/>
  <c r="J192" i="34"/>
  <c r="J256" i="34"/>
  <c r="J283" i="34"/>
  <c r="I142" i="34"/>
  <c r="I143" i="34" s="1"/>
  <c r="I291" i="34"/>
  <c r="I149" i="34"/>
  <c r="I150" i="34" s="1"/>
  <c r="H291" i="34"/>
  <c r="G230" i="34"/>
  <c r="G244" i="34" s="1"/>
  <c r="F135" i="34"/>
  <c r="J228" i="34"/>
  <c r="E230" i="34"/>
  <c r="J224" i="34"/>
  <c r="I96" i="34"/>
  <c r="J283" i="33"/>
  <c r="E211" i="33"/>
  <c r="J205" i="33"/>
  <c r="E39" i="24"/>
  <c r="E40" i="24" s="1"/>
  <c r="G27" i="24"/>
  <c r="G28" i="24" s="1"/>
  <c r="J241" i="24"/>
  <c r="E243" i="24"/>
  <c r="J208" i="24"/>
  <c r="E198" i="24"/>
  <c r="J239" i="24"/>
  <c r="J194" i="24"/>
  <c r="G104" i="28"/>
  <c r="F104" i="28"/>
  <c r="H27" i="24"/>
  <c r="I27" i="29"/>
  <c r="E27" i="29"/>
  <c r="J159" i="29"/>
  <c r="I243" i="29"/>
  <c r="G211" i="29"/>
  <c r="F211" i="29"/>
  <c r="F212" i="29" s="1"/>
  <c r="F135" i="29"/>
  <c r="F136" i="29" s="1"/>
  <c r="E230" i="29"/>
  <c r="H27" i="30"/>
  <c r="I51" i="30"/>
  <c r="J283" i="30"/>
  <c r="I230" i="30"/>
  <c r="G85" i="30"/>
  <c r="J283" i="35"/>
  <c r="I230" i="35"/>
  <c r="I244" i="35" s="1"/>
  <c r="I198" i="35"/>
  <c r="H212" i="35"/>
  <c r="G243" i="35"/>
  <c r="G211" i="35"/>
  <c r="E149" i="35"/>
  <c r="F149" i="35"/>
  <c r="G149" i="35"/>
  <c r="G150" i="35" s="1"/>
  <c r="H149" i="35"/>
  <c r="I135" i="35"/>
  <c r="H244" i="34"/>
  <c r="H212" i="34"/>
  <c r="H121" i="34"/>
  <c r="H122" i="34" s="1"/>
  <c r="F243" i="34"/>
  <c r="F244" i="34" s="1"/>
  <c r="J240" i="34"/>
  <c r="J193" i="34"/>
  <c r="J239" i="34"/>
  <c r="J194" i="34"/>
  <c r="E149" i="34"/>
  <c r="E135" i="34"/>
  <c r="E136" i="34" s="1"/>
  <c r="G135" i="34"/>
  <c r="H135" i="34"/>
  <c r="I135" i="34"/>
  <c r="H71" i="34"/>
  <c r="H72" i="34" s="1"/>
  <c r="J251" i="33"/>
  <c r="J195" i="33"/>
  <c r="H198" i="33"/>
  <c r="H212" i="33" s="1"/>
  <c r="F211" i="33"/>
  <c r="J208" i="33"/>
  <c r="F289" i="33"/>
  <c r="F135" i="33"/>
  <c r="J217" i="24"/>
  <c r="J283" i="24"/>
  <c r="M37" i="27"/>
  <c r="H232" i="25"/>
  <c r="E103" i="24"/>
  <c r="G96" i="24"/>
  <c r="G97" i="24" s="1"/>
  <c r="H45" i="24"/>
  <c r="E33" i="24"/>
  <c r="J228" i="24"/>
  <c r="E230" i="24"/>
  <c r="I211" i="24"/>
  <c r="I198" i="24"/>
  <c r="H244" i="24"/>
  <c r="G230" i="24"/>
  <c r="G244" i="24" s="1"/>
  <c r="J209" i="24"/>
  <c r="G57" i="24"/>
  <c r="F142" i="24"/>
  <c r="F143" i="24" s="1"/>
  <c r="G33" i="29"/>
  <c r="I57" i="29"/>
  <c r="I58" i="29" s="1"/>
  <c r="J205" i="29"/>
  <c r="J227" i="29"/>
  <c r="J283" i="29"/>
  <c r="J209" i="29"/>
  <c r="H243" i="29"/>
  <c r="H211" i="29"/>
  <c r="H212" i="29" s="1"/>
  <c r="J163" i="29"/>
  <c r="F290" i="29"/>
  <c r="E121" i="29"/>
  <c r="I85" i="29"/>
  <c r="I86" i="29" s="1"/>
  <c r="I33" i="30"/>
  <c r="J265" i="30"/>
  <c r="I128" i="30"/>
  <c r="I129" i="30" s="1"/>
  <c r="H290" i="30"/>
  <c r="H142" i="30"/>
  <c r="H143" i="30" s="1"/>
  <c r="J240" i="30"/>
  <c r="G230" i="30"/>
  <c r="J207" i="30"/>
  <c r="E230" i="30"/>
  <c r="E244" i="30" s="1"/>
  <c r="H149" i="30"/>
  <c r="H150" i="30" s="1"/>
  <c r="E135" i="30"/>
  <c r="E136" i="30" s="1"/>
  <c r="J159" i="35"/>
  <c r="J224" i="35"/>
  <c r="J271" i="35"/>
  <c r="I149" i="35"/>
  <c r="I150" i="35" s="1"/>
  <c r="H135" i="35"/>
  <c r="G230" i="35"/>
  <c r="G198" i="35"/>
  <c r="G212" i="35" s="1"/>
  <c r="J225" i="35"/>
  <c r="J208" i="35"/>
  <c r="F211" i="35"/>
  <c r="F212" i="35" s="1"/>
  <c r="J194" i="35"/>
  <c r="E128" i="35"/>
  <c r="E129" i="35" s="1"/>
  <c r="F128" i="35"/>
  <c r="F129" i="35" s="1"/>
  <c r="G128" i="35"/>
  <c r="H128" i="35"/>
  <c r="H154" i="35" s="1"/>
  <c r="I39" i="35"/>
  <c r="I40" i="35" s="1"/>
  <c r="J265" i="34"/>
  <c r="I243" i="34"/>
  <c r="I244" i="34" s="1"/>
  <c r="I170" i="34"/>
  <c r="J159" i="34"/>
  <c r="H290" i="34"/>
  <c r="H142" i="34"/>
  <c r="G211" i="34"/>
  <c r="G212" i="34" s="1"/>
  <c r="G128" i="34"/>
  <c r="G129" i="34" s="1"/>
  <c r="J208" i="34"/>
  <c r="J211" i="34" s="1"/>
  <c r="E211" i="34"/>
  <c r="E212" i="34" s="1"/>
  <c r="E128" i="34"/>
  <c r="E129" i="34" s="1"/>
  <c r="I78" i="34"/>
  <c r="H27" i="34"/>
  <c r="H57" i="33"/>
  <c r="G57" i="33"/>
  <c r="I244" i="33"/>
  <c r="H211" i="30"/>
  <c r="J206" i="30"/>
  <c r="G39" i="30"/>
  <c r="G40" i="30" s="1"/>
  <c r="E198" i="30"/>
  <c r="E170" i="30"/>
  <c r="H57" i="30"/>
  <c r="E51" i="30"/>
  <c r="E52" i="30" s="1"/>
  <c r="H51" i="35"/>
  <c r="I121" i="35"/>
  <c r="G135" i="35"/>
  <c r="G136" i="35" s="1"/>
  <c r="E135" i="35"/>
  <c r="E136" i="35" s="1"/>
  <c r="E121" i="35"/>
  <c r="G103" i="35"/>
  <c r="F78" i="35"/>
  <c r="I45" i="35"/>
  <c r="H21" i="35"/>
  <c r="H22" i="35" s="1"/>
  <c r="I27" i="34"/>
  <c r="I28" i="34" s="1"/>
  <c r="E51" i="34"/>
  <c r="J237" i="34"/>
  <c r="J243" i="34" s="1"/>
  <c r="H288" i="34"/>
  <c r="F149" i="34"/>
  <c r="F128" i="34"/>
  <c r="E142" i="34"/>
  <c r="E143" i="34" s="1"/>
  <c r="G57" i="34"/>
  <c r="I33" i="34"/>
  <c r="G39" i="33"/>
  <c r="F39" i="33"/>
  <c r="F40" i="33" s="1"/>
  <c r="H135" i="33"/>
  <c r="H136" i="33" s="1"/>
  <c r="G243" i="33"/>
  <c r="G211" i="33"/>
  <c r="E121" i="33"/>
  <c r="I121" i="33"/>
  <c r="I122" i="33" s="1"/>
  <c r="G121" i="33"/>
  <c r="G122" i="33" s="1"/>
  <c r="I85" i="33"/>
  <c r="H288" i="32"/>
  <c r="H128" i="32"/>
  <c r="H129" i="32" s="1"/>
  <c r="H164" i="35"/>
  <c r="I110" i="35"/>
  <c r="F103" i="35"/>
  <c r="F104" i="35" s="1"/>
  <c r="I96" i="35"/>
  <c r="I97" i="35" s="1"/>
  <c r="H85" i="35"/>
  <c r="E78" i="35"/>
  <c r="I71" i="35"/>
  <c r="I72" i="35" s="1"/>
  <c r="G51" i="35"/>
  <c r="G52" i="35" s="1"/>
  <c r="I27" i="35"/>
  <c r="H57" i="34"/>
  <c r="F39" i="34"/>
  <c r="F21" i="33"/>
  <c r="E21" i="33"/>
  <c r="G230" i="33"/>
  <c r="G198" i="33"/>
  <c r="F212" i="33"/>
  <c r="E230" i="33"/>
  <c r="J283" i="32"/>
  <c r="J239" i="32"/>
  <c r="G135" i="32"/>
  <c r="G289" i="32"/>
  <c r="H230" i="30"/>
  <c r="J241" i="30"/>
  <c r="J225" i="30"/>
  <c r="G198" i="30"/>
  <c r="F21" i="30"/>
  <c r="J194" i="30"/>
  <c r="H160" i="30"/>
  <c r="X159" i="30" s="1"/>
  <c r="G15" i="35"/>
  <c r="I57" i="35"/>
  <c r="I58" i="35" s="1"/>
  <c r="F73" i="35"/>
  <c r="F33" i="35"/>
  <c r="G15" i="34"/>
  <c r="G16" i="34" s="1"/>
  <c r="G39" i="34"/>
  <c r="G40" i="34" s="1"/>
  <c r="F122" i="34"/>
  <c r="H110" i="34"/>
  <c r="E103" i="34"/>
  <c r="G85" i="34"/>
  <c r="I71" i="34"/>
  <c r="I72" i="34" s="1"/>
  <c r="I45" i="34"/>
  <c r="I46" i="34" s="1"/>
  <c r="E21" i="34"/>
  <c r="H27" i="33"/>
  <c r="H28" i="33" s="1"/>
  <c r="J224" i="33"/>
  <c r="J230" i="33" s="1"/>
  <c r="J240" i="33"/>
  <c r="G149" i="33"/>
  <c r="G150" i="33" s="1"/>
  <c r="E164" i="33"/>
  <c r="U163" i="33" s="1"/>
  <c r="I164" i="33"/>
  <c r="Y163" i="33" s="1"/>
  <c r="H149" i="33"/>
  <c r="E135" i="33"/>
  <c r="G135" i="33"/>
  <c r="I135" i="33"/>
  <c r="I136" i="33" s="1"/>
  <c r="I103" i="33"/>
  <c r="I104" i="33" s="1"/>
  <c r="F71" i="33"/>
  <c r="I51" i="33"/>
  <c r="G211" i="32"/>
  <c r="J205" i="32"/>
  <c r="E230" i="32"/>
  <c r="J265" i="31"/>
  <c r="H243" i="31"/>
  <c r="H142" i="33"/>
  <c r="H143" i="33" s="1"/>
  <c r="F149" i="33"/>
  <c r="F150" i="33" s="1"/>
  <c r="F128" i="33"/>
  <c r="E149" i="33"/>
  <c r="E150" i="33" s="1"/>
  <c r="E142" i="33"/>
  <c r="J142" i="33" s="1"/>
  <c r="E128" i="33"/>
  <c r="F57" i="33"/>
  <c r="F58" i="33" s="1"/>
  <c r="E17" i="33"/>
  <c r="I33" i="33"/>
  <c r="I211" i="32"/>
  <c r="J193" i="32"/>
  <c r="J238" i="32"/>
  <c r="H211" i="32"/>
  <c r="H170" i="32"/>
  <c r="H103" i="32"/>
  <c r="J241" i="32"/>
  <c r="G198" i="32"/>
  <c r="G212" i="32" s="1"/>
  <c r="G78" i="32"/>
  <c r="F21" i="31"/>
  <c r="F22" i="31" s="1"/>
  <c r="I243" i="31"/>
  <c r="I198" i="31"/>
  <c r="I57" i="31"/>
  <c r="E39" i="33"/>
  <c r="I243" i="32"/>
  <c r="G243" i="32"/>
  <c r="G230" i="32"/>
  <c r="J207" i="32"/>
  <c r="F211" i="32"/>
  <c r="E211" i="32"/>
  <c r="E128" i="32"/>
  <c r="F128" i="32"/>
  <c r="I103" i="32"/>
  <c r="I104" i="32" s="1"/>
  <c r="I27" i="32"/>
  <c r="H230" i="31"/>
  <c r="H244" i="31" s="1"/>
  <c r="E85" i="33"/>
  <c r="G71" i="33"/>
  <c r="G72" i="33" s="1"/>
  <c r="H45" i="33"/>
  <c r="I21" i="33"/>
  <c r="H27" i="32"/>
  <c r="I51" i="32"/>
  <c r="I52" i="32" s="1"/>
  <c r="J224" i="32"/>
  <c r="J256" i="32"/>
  <c r="J271" i="32"/>
  <c r="I230" i="32"/>
  <c r="I244" i="32" s="1"/>
  <c r="H230" i="32"/>
  <c r="F243" i="32"/>
  <c r="F244" i="32" s="1"/>
  <c r="F198" i="32"/>
  <c r="F149" i="32"/>
  <c r="J225" i="32"/>
  <c r="E198" i="32"/>
  <c r="E142" i="32"/>
  <c r="G121" i="32"/>
  <c r="G122" i="32" s="1"/>
  <c r="J283" i="31"/>
  <c r="G291" i="31"/>
  <c r="J206" i="31"/>
  <c r="J194" i="31"/>
  <c r="H129" i="31"/>
  <c r="I96" i="31"/>
  <c r="J237" i="32"/>
  <c r="H198" i="32"/>
  <c r="H78" i="32"/>
  <c r="J227" i="32"/>
  <c r="J194" i="32"/>
  <c r="F96" i="32"/>
  <c r="F97" i="32" s="1"/>
  <c r="F21" i="32"/>
  <c r="F22" i="32" s="1"/>
  <c r="J206" i="32"/>
  <c r="I164" i="32"/>
  <c r="Y163" i="32" s="1"/>
  <c r="I110" i="32"/>
  <c r="I111" i="32" s="1"/>
  <c r="G103" i="32"/>
  <c r="E71" i="32"/>
  <c r="E72" i="32" s="1"/>
  <c r="E51" i="32"/>
  <c r="G39" i="31"/>
  <c r="J163" i="31"/>
  <c r="J256" i="31"/>
  <c r="I211" i="31"/>
  <c r="J224" i="31"/>
  <c r="J238" i="31"/>
  <c r="G230" i="31"/>
  <c r="J193" i="31"/>
  <c r="J198" i="31" s="1"/>
  <c r="J226" i="31"/>
  <c r="G103" i="31"/>
  <c r="R134" i="25"/>
  <c r="G133" i="25" s="1"/>
  <c r="R147" i="25"/>
  <c r="F147" i="25" s="1"/>
  <c r="O148" i="25"/>
  <c r="Q133" i="26"/>
  <c r="P134" i="26"/>
  <c r="R148" i="26"/>
  <c r="G147" i="26" s="1"/>
  <c r="O147" i="26"/>
  <c r="R126" i="37"/>
  <c r="F126" i="37" s="1"/>
  <c r="R133" i="37"/>
  <c r="F133" i="37" s="1"/>
  <c r="O134" i="37"/>
  <c r="P147" i="37"/>
  <c r="R126" i="38"/>
  <c r="F126" i="38" s="1"/>
  <c r="Q133" i="38"/>
  <c r="P126" i="39"/>
  <c r="R133" i="39"/>
  <c r="F133" i="39" s="1"/>
  <c r="O148" i="39"/>
  <c r="G243" i="31"/>
  <c r="G198" i="31"/>
  <c r="G212" i="31" s="1"/>
  <c r="F211" i="31"/>
  <c r="J241" i="31"/>
  <c r="E243" i="31"/>
  <c r="E198" i="31"/>
  <c r="E212" i="31" s="1"/>
  <c r="P134" i="25"/>
  <c r="P147" i="25"/>
  <c r="O147" i="25"/>
  <c r="P133" i="26"/>
  <c r="O134" i="26"/>
  <c r="R147" i="26"/>
  <c r="F147" i="26" s="1"/>
  <c r="Q148" i="26"/>
  <c r="Q133" i="37"/>
  <c r="O133" i="37"/>
  <c r="R148" i="37"/>
  <c r="G147" i="37" s="1"/>
  <c r="P133" i="38"/>
  <c r="R147" i="38"/>
  <c r="F147" i="38" s="1"/>
  <c r="Q133" i="39"/>
  <c r="O147" i="39"/>
  <c r="H71" i="24"/>
  <c r="H72" i="24" s="1"/>
  <c r="J205" i="31"/>
  <c r="H198" i="31"/>
  <c r="H212" i="31" s="1"/>
  <c r="G211" i="31"/>
  <c r="F51" i="31"/>
  <c r="E211" i="31"/>
  <c r="E149" i="31"/>
  <c r="E150" i="31" s="1"/>
  <c r="E135" i="31"/>
  <c r="E136" i="31" s="1"/>
  <c r="R133" i="25"/>
  <c r="F133" i="25" s="1"/>
  <c r="O134" i="25"/>
  <c r="R148" i="25"/>
  <c r="G147" i="25" s="1"/>
  <c r="R134" i="26"/>
  <c r="G133" i="26" s="1"/>
  <c r="O133" i="26"/>
  <c r="Q147" i="26"/>
  <c r="P148" i="26"/>
  <c r="P133" i="37"/>
  <c r="Q148" i="37"/>
  <c r="O133" i="38"/>
  <c r="Q147" i="38"/>
  <c r="O126" i="39"/>
  <c r="P133" i="39"/>
  <c r="Q147" i="39"/>
  <c r="O126" i="40"/>
  <c r="E27" i="35"/>
  <c r="H33" i="35"/>
  <c r="F45" i="35"/>
  <c r="F46" i="35" s="1"/>
  <c r="I51" i="35"/>
  <c r="I52" i="35" s="1"/>
  <c r="G78" i="35"/>
  <c r="E96" i="35"/>
  <c r="H103" i="35"/>
  <c r="H104" i="35" s="1"/>
  <c r="F27" i="35"/>
  <c r="I33" i="35"/>
  <c r="I34" i="35" s="1"/>
  <c r="G45" i="35"/>
  <c r="E57" i="35"/>
  <c r="E58" i="35" s="1"/>
  <c r="E71" i="35"/>
  <c r="H78" i="35"/>
  <c r="F96" i="35"/>
  <c r="F97" i="35" s="1"/>
  <c r="I103" i="35"/>
  <c r="G27" i="35"/>
  <c r="E39" i="35"/>
  <c r="H45" i="35"/>
  <c r="F57" i="35"/>
  <c r="F58" i="35" s="1"/>
  <c r="F71" i="35"/>
  <c r="I78" i="35"/>
  <c r="I79" i="35" s="1"/>
  <c r="G96" i="35"/>
  <c r="E110" i="35"/>
  <c r="E111" i="35" s="1"/>
  <c r="E21" i="35"/>
  <c r="H27" i="35"/>
  <c r="F39" i="35"/>
  <c r="G57" i="35"/>
  <c r="G71" i="35"/>
  <c r="E85" i="35"/>
  <c r="H96" i="35"/>
  <c r="F110" i="35"/>
  <c r="F111" i="35" s="1"/>
  <c r="I85" i="35"/>
  <c r="F21" i="35"/>
  <c r="G39" i="35"/>
  <c r="E51" i="35"/>
  <c r="H57" i="35"/>
  <c r="H58" i="35" s="1"/>
  <c r="H71" i="35"/>
  <c r="H90" i="35" s="1"/>
  <c r="F85" i="35"/>
  <c r="F86" i="35" s="1"/>
  <c r="G110" i="35"/>
  <c r="G21" i="35"/>
  <c r="E33" i="35"/>
  <c r="H39" i="35"/>
  <c r="F51" i="35"/>
  <c r="F52" i="35" s="1"/>
  <c r="G85" i="35"/>
  <c r="G86" i="35" s="1"/>
  <c r="E103" i="35"/>
  <c r="H110" i="35"/>
  <c r="I115" i="34"/>
  <c r="G21" i="34"/>
  <c r="G22" i="34" s="1"/>
  <c r="E33" i="34"/>
  <c r="H39" i="34"/>
  <c r="H40" i="34" s="1"/>
  <c r="F51" i="34"/>
  <c r="F52" i="34" s="1"/>
  <c r="I57" i="34"/>
  <c r="E78" i="34"/>
  <c r="H85" i="34"/>
  <c r="F103" i="34"/>
  <c r="F104" i="34" s="1"/>
  <c r="I110" i="34"/>
  <c r="H21" i="34"/>
  <c r="H22" i="34" s="1"/>
  <c r="F33" i="34"/>
  <c r="F34" i="34" s="1"/>
  <c r="I39" i="34"/>
  <c r="I40" i="34" s="1"/>
  <c r="G51" i="34"/>
  <c r="F78" i="34"/>
  <c r="I85" i="34"/>
  <c r="G103" i="34"/>
  <c r="G104" i="34" s="1"/>
  <c r="I21" i="34"/>
  <c r="G33" i="34"/>
  <c r="E45" i="34"/>
  <c r="H51" i="34"/>
  <c r="H52" i="34" s="1"/>
  <c r="G78" i="34"/>
  <c r="G79" i="34" s="1"/>
  <c r="E96" i="34"/>
  <c r="E97" i="34" s="1"/>
  <c r="H103" i="34"/>
  <c r="E27" i="34"/>
  <c r="E28" i="34" s="1"/>
  <c r="H33" i="34"/>
  <c r="F45" i="34"/>
  <c r="F46" i="34" s="1"/>
  <c r="E71" i="34"/>
  <c r="H78" i="34"/>
  <c r="F96" i="34"/>
  <c r="F27" i="34"/>
  <c r="G45" i="34"/>
  <c r="E57" i="34"/>
  <c r="E58" i="34" s="1"/>
  <c r="F71" i="34"/>
  <c r="F90" i="34" s="1"/>
  <c r="G96" i="34"/>
  <c r="E110" i="34"/>
  <c r="G27" i="34"/>
  <c r="G28" i="34" s="1"/>
  <c r="E39" i="34"/>
  <c r="E40" i="34" s="1"/>
  <c r="H45" i="34"/>
  <c r="F57" i="34"/>
  <c r="G71" i="34"/>
  <c r="E85" i="34"/>
  <c r="H96" i="34"/>
  <c r="F110" i="34"/>
  <c r="H96" i="33"/>
  <c r="I27" i="33"/>
  <c r="I28" i="33" s="1"/>
  <c r="E51" i="33"/>
  <c r="E52" i="33" s="1"/>
  <c r="H71" i="33"/>
  <c r="F85" i="33"/>
  <c r="J85" i="33" s="1"/>
  <c r="I96" i="33"/>
  <c r="I97" i="33" s="1"/>
  <c r="G110" i="33"/>
  <c r="G21" i="33"/>
  <c r="G22" i="33" s="1"/>
  <c r="E33" i="33"/>
  <c r="E34" i="33" s="1"/>
  <c r="H39" i="33"/>
  <c r="F51" i="33"/>
  <c r="I57" i="33"/>
  <c r="I71" i="33"/>
  <c r="I90" i="33" s="1"/>
  <c r="G85" i="33"/>
  <c r="G86" i="33" s="1"/>
  <c r="E103" i="33"/>
  <c r="E104" i="33" s="1"/>
  <c r="H110" i="33"/>
  <c r="H21" i="33"/>
  <c r="H22" i="33" s="1"/>
  <c r="F33" i="33"/>
  <c r="I39" i="33"/>
  <c r="G51" i="33"/>
  <c r="E78" i="33"/>
  <c r="H85" i="33"/>
  <c r="F103" i="33"/>
  <c r="I110" i="33"/>
  <c r="G33" i="33"/>
  <c r="E45" i="33"/>
  <c r="E46" i="33" s="1"/>
  <c r="H51" i="33"/>
  <c r="H52" i="33" s="1"/>
  <c r="F78" i="33"/>
  <c r="G103" i="33"/>
  <c r="G115" i="33" s="1"/>
  <c r="F110" i="33"/>
  <c r="E27" i="33"/>
  <c r="H33" i="33"/>
  <c r="F45" i="33"/>
  <c r="F46" i="33" s="1"/>
  <c r="G78" i="33"/>
  <c r="E96" i="33"/>
  <c r="H103" i="33"/>
  <c r="F27" i="33"/>
  <c r="F28" i="33" s="1"/>
  <c r="G45" i="33"/>
  <c r="G46" i="33" s="1"/>
  <c r="E57" i="33"/>
  <c r="E58" i="33" s="1"/>
  <c r="E71" i="33"/>
  <c r="H78" i="33"/>
  <c r="H79" i="33" s="1"/>
  <c r="F96" i="33"/>
  <c r="F115" i="33" s="1"/>
  <c r="I45" i="32"/>
  <c r="E96" i="32"/>
  <c r="E97" i="32" s="1"/>
  <c r="F78" i="32"/>
  <c r="F79" i="32" s="1"/>
  <c r="G150" i="31"/>
  <c r="F78" i="31"/>
  <c r="E78" i="31"/>
  <c r="E33" i="31"/>
  <c r="E34" i="31" s="1"/>
  <c r="F103" i="31"/>
  <c r="I96" i="30"/>
  <c r="I97" i="30" s="1"/>
  <c r="G110" i="30"/>
  <c r="I51" i="29"/>
  <c r="I52" i="29" s="1"/>
  <c r="H71" i="29"/>
  <c r="H72" i="29" s="1"/>
  <c r="E85" i="29"/>
  <c r="F71" i="29"/>
  <c r="F72" i="29" s="1"/>
  <c r="H51" i="29"/>
  <c r="H52" i="29" s="1"/>
  <c r="E71" i="29"/>
  <c r="E72" i="29" s="1"/>
  <c r="I71" i="29"/>
  <c r="G71" i="24"/>
  <c r="F57" i="24"/>
  <c r="F58" i="24" s="1"/>
  <c r="I57" i="24"/>
  <c r="I58" i="24" s="1"/>
  <c r="M20" i="27"/>
  <c r="I37" i="27"/>
  <c r="I38" i="23"/>
  <c r="G37" i="27"/>
  <c r="K37" i="27"/>
  <c r="E31" i="27"/>
  <c r="O19" i="27"/>
  <c r="H136" i="24"/>
  <c r="I150" i="24"/>
  <c r="Z139" i="38"/>
  <c r="I164" i="30"/>
  <c r="Y163" i="30" s="1"/>
  <c r="H164" i="30"/>
  <c r="X163" i="30" s="1"/>
  <c r="G164" i="30"/>
  <c r="W163" i="30" s="1"/>
  <c r="I17" i="30"/>
  <c r="C318" i="38"/>
  <c r="E107" i="26"/>
  <c r="E111" i="26" s="1"/>
  <c r="H212" i="32"/>
  <c r="H287" i="32"/>
  <c r="H121" i="32"/>
  <c r="I149" i="32"/>
  <c r="I150" i="32" s="1"/>
  <c r="I291" i="32"/>
  <c r="G288" i="32"/>
  <c r="G128" i="32"/>
  <c r="G129" i="32" s="1"/>
  <c r="F287" i="32"/>
  <c r="F121" i="32"/>
  <c r="H142" i="32"/>
  <c r="H143" i="32" s="1"/>
  <c r="H290" i="32"/>
  <c r="I71" i="32"/>
  <c r="E287" i="32"/>
  <c r="E121" i="32"/>
  <c r="E21" i="32"/>
  <c r="E22" i="32" s="1"/>
  <c r="I135" i="32"/>
  <c r="I136" i="32" s="1"/>
  <c r="I289" i="32"/>
  <c r="H57" i="32"/>
  <c r="H58" i="32" s="1"/>
  <c r="I96" i="32"/>
  <c r="I115" i="32" s="1"/>
  <c r="F135" i="32"/>
  <c r="F289" i="32"/>
  <c r="G15" i="32"/>
  <c r="G16" i="32" s="1"/>
  <c r="H135" i="32"/>
  <c r="H136" i="32" s="1"/>
  <c r="G21" i="32"/>
  <c r="E33" i="32"/>
  <c r="H39" i="32"/>
  <c r="F51" i="32"/>
  <c r="F52" i="32" s="1"/>
  <c r="I57" i="32"/>
  <c r="F71" i="32"/>
  <c r="I78" i="32"/>
  <c r="G96" i="32"/>
  <c r="G97" i="32" s="1"/>
  <c r="E110" i="32"/>
  <c r="J209" i="32"/>
  <c r="H149" i="32"/>
  <c r="H150" i="32" s="1"/>
  <c r="H21" i="32"/>
  <c r="H22" i="32" s="1"/>
  <c r="F33" i="32"/>
  <c r="F34" i="32" s="1"/>
  <c r="I39" i="32"/>
  <c r="G51" i="32"/>
  <c r="G52" i="32" s="1"/>
  <c r="G71" i="32"/>
  <c r="G72" i="32" s="1"/>
  <c r="E85" i="32"/>
  <c r="H96" i="32"/>
  <c r="F110" i="32"/>
  <c r="F111" i="32" s="1"/>
  <c r="J196" i="32"/>
  <c r="J198" i="32" s="1"/>
  <c r="I198" i="32"/>
  <c r="H243" i="32"/>
  <c r="H244" i="32" s="1"/>
  <c r="G142" i="32"/>
  <c r="I21" i="32"/>
  <c r="G33" i="32"/>
  <c r="E45" i="32"/>
  <c r="H51" i="32"/>
  <c r="H71" i="32"/>
  <c r="H72" i="32" s="1"/>
  <c r="F85" i="32"/>
  <c r="F86" i="32" s="1"/>
  <c r="G110" i="32"/>
  <c r="J228" i="32"/>
  <c r="J240" i="32"/>
  <c r="J243" i="32" s="1"/>
  <c r="E73" i="32"/>
  <c r="E27" i="32"/>
  <c r="E28" i="32" s="1"/>
  <c r="H33" i="32"/>
  <c r="H34" i="32" s="1"/>
  <c r="F45" i="32"/>
  <c r="F46" i="32" s="1"/>
  <c r="G85" i="32"/>
  <c r="E103" i="32"/>
  <c r="H110" i="32"/>
  <c r="H111" i="32" s="1"/>
  <c r="J159" i="32"/>
  <c r="I142" i="32"/>
  <c r="G149" i="32"/>
  <c r="G150" i="32" s="1"/>
  <c r="F27" i="32"/>
  <c r="G45" i="32"/>
  <c r="G46" i="32" s="1"/>
  <c r="E57" i="32"/>
  <c r="E58" i="32" s="1"/>
  <c r="E78" i="32"/>
  <c r="H85" i="32"/>
  <c r="H86" i="32" s="1"/>
  <c r="F103" i="32"/>
  <c r="G39" i="32"/>
  <c r="F142" i="32"/>
  <c r="G27" i="32"/>
  <c r="G28" i="32" s="1"/>
  <c r="E39" i="32"/>
  <c r="H45" i="32"/>
  <c r="F57" i="32"/>
  <c r="F58" i="32" s="1"/>
  <c r="I128" i="32"/>
  <c r="I129" i="32" s="1"/>
  <c r="I291" i="31"/>
  <c r="I149" i="31"/>
  <c r="I150" i="31" s="1"/>
  <c r="H287" i="31"/>
  <c r="H121" i="31"/>
  <c r="G135" i="31"/>
  <c r="G136" i="31" s="1"/>
  <c r="G289" i="31"/>
  <c r="F289" i="31"/>
  <c r="F135" i="31"/>
  <c r="I110" i="31"/>
  <c r="G142" i="31"/>
  <c r="G143" i="31" s="1"/>
  <c r="I290" i="31"/>
  <c r="I142" i="31"/>
  <c r="I143" i="31" s="1"/>
  <c r="G128" i="31"/>
  <c r="G129" i="31" s="1"/>
  <c r="F288" i="31"/>
  <c r="F128" i="31"/>
  <c r="F129" i="31" s="1"/>
  <c r="I135" i="31"/>
  <c r="I136" i="31" s="1"/>
  <c r="I289" i="31"/>
  <c r="H149" i="31"/>
  <c r="H150" i="31" s="1"/>
  <c r="H291" i="31"/>
  <c r="F287" i="31"/>
  <c r="F121" i="31"/>
  <c r="I288" i="31"/>
  <c r="I128" i="31"/>
  <c r="I129" i="31" s="1"/>
  <c r="I71" i="31"/>
  <c r="I72" i="31" s="1"/>
  <c r="E128" i="31"/>
  <c r="H85" i="31"/>
  <c r="H86" i="31" s="1"/>
  <c r="H135" i="31"/>
  <c r="H136" i="31" s="1"/>
  <c r="H289" i="31"/>
  <c r="E290" i="31"/>
  <c r="E142" i="31"/>
  <c r="I33" i="31"/>
  <c r="I34" i="31" s="1"/>
  <c r="I85" i="31"/>
  <c r="H142" i="31"/>
  <c r="H143" i="31" s="1"/>
  <c r="H21" i="31"/>
  <c r="H22" i="31" s="1"/>
  <c r="F33" i="31"/>
  <c r="I39" i="31"/>
  <c r="I40" i="31" s="1"/>
  <c r="G51" i="31"/>
  <c r="G52" i="31" s="1"/>
  <c r="G78" i="31"/>
  <c r="E96" i="31"/>
  <c r="H103" i="31"/>
  <c r="H160" i="31"/>
  <c r="X159" i="31" s="1"/>
  <c r="I21" i="31"/>
  <c r="G33" i="31"/>
  <c r="G34" i="31" s="1"/>
  <c r="E45" i="31"/>
  <c r="H51" i="31"/>
  <c r="H52" i="31" s="1"/>
  <c r="E71" i="31"/>
  <c r="E72" i="31" s="1"/>
  <c r="H78" i="31"/>
  <c r="F96" i="31"/>
  <c r="F97" i="31" s="1"/>
  <c r="I103" i="31"/>
  <c r="I115" i="31" s="1"/>
  <c r="E27" i="31"/>
  <c r="E28" i="31" s="1"/>
  <c r="H33" i="31"/>
  <c r="F45" i="31"/>
  <c r="F46" i="31" s="1"/>
  <c r="I51" i="31"/>
  <c r="F71" i="31"/>
  <c r="I78" i="31"/>
  <c r="I79" i="31" s="1"/>
  <c r="G96" i="31"/>
  <c r="G97" i="31" s="1"/>
  <c r="E110" i="31"/>
  <c r="E111" i="31" s="1"/>
  <c r="J208" i="31"/>
  <c r="F198" i="31"/>
  <c r="F212" i="31" s="1"/>
  <c r="F27" i="31"/>
  <c r="F28" i="31" s="1"/>
  <c r="G45" i="31"/>
  <c r="E57" i="31"/>
  <c r="G71" i="31"/>
  <c r="E85" i="31"/>
  <c r="E86" i="31" s="1"/>
  <c r="H96" i="31"/>
  <c r="F110" i="31"/>
  <c r="F111" i="31" s="1"/>
  <c r="J207" i="31"/>
  <c r="I121" i="31"/>
  <c r="G121" i="31"/>
  <c r="E230" i="31"/>
  <c r="E244" i="31" s="1"/>
  <c r="G27" i="31"/>
  <c r="G28" i="31" s="1"/>
  <c r="E39" i="31"/>
  <c r="H45" i="31"/>
  <c r="F57" i="31"/>
  <c r="F58" i="31" s="1"/>
  <c r="H71" i="31"/>
  <c r="F85" i="31"/>
  <c r="F86" i="31" s="1"/>
  <c r="G110" i="31"/>
  <c r="H39" i="31"/>
  <c r="J227" i="31"/>
  <c r="E121" i="31"/>
  <c r="F17" i="31"/>
  <c r="E21" i="31"/>
  <c r="H27" i="31"/>
  <c r="F39" i="31"/>
  <c r="F40" i="31" s="1"/>
  <c r="G57" i="31"/>
  <c r="G85" i="31"/>
  <c r="G86" i="31" s="1"/>
  <c r="E103" i="31"/>
  <c r="H110" i="31"/>
  <c r="H111" i="31" s="1"/>
  <c r="F149" i="31"/>
  <c r="G212" i="30"/>
  <c r="G135" i="30"/>
  <c r="G289" i="30"/>
  <c r="H71" i="30"/>
  <c r="H72" i="30" s="1"/>
  <c r="E291" i="30"/>
  <c r="E149" i="30"/>
  <c r="E150" i="30" s="1"/>
  <c r="F149" i="30"/>
  <c r="F150" i="30" s="1"/>
  <c r="F291" i="30"/>
  <c r="F85" i="30"/>
  <c r="F86" i="30" s="1"/>
  <c r="I290" i="30"/>
  <c r="I142" i="30"/>
  <c r="G287" i="30"/>
  <c r="G121" i="30"/>
  <c r="F290" i="30"/>
  <c r="F142" i="30"/>
  <c r="F143" i="30" s="1"/>
  <c r="I103" i="30"/>
  <c r="I104" i="30" s="1"/>
  <c r="I45" i="30"/>
  <c r="I46" i="30" s="1"/>
  <c r="H288" i="30"/>
  <c r="H128" i="30"/>
  <c r="H129" i="30" s="1"/>
  <c r="G149" i="30"/>
  <c r="G291" i="30"/>
  <c r="I78" i="30"/>
  <c r="I79" i="30" s="1"/>
  <c r="I291" i="30"/>
  <c r="I149" i="30"/>
  <c r="E103" i="30"/>
  <c r="J192" i="30"/>
  <c r="J237" i="30"/>
  <c r="E142" i="30"/>
  <c r="E143" i="30" s="1"/>
  <c r="G21" i="30"/>
  <c r="E33" i="30"/>
  <c r="E34" i="30" s="1"/>
  <c r="H39" i="30"/>
  <c r="F51" i="30"/>
  <c r="I57" i="30"/>
  <c r="I58" i="30" s="1"/>
  <c r="E78" i="30"/>
  <c r="E79" i="30" s="1"/>
  <c r="H85" i="30"/>
  <c r="H86" i="30" s="1"/>
  <c r="F103" i="30"/>
  <c r="I110" i="30"/>
  <c r="J224" i="30"/>
  <c r="H121" i="30"/>
  <c r="H122" i="30" s="1"/>
  <c r="H21" i="30"/>
  <c r="H22" i="30" s="1"/>
  <c r="F33" i="30"/>
  <c r="I39" i="30"/>
  <c r="I40" i="30" s="1"/>
  <c r="G51" i="30"/>
  <c r="G52" i="30" s="1"/>
  <c r="F78" i="30"/>
  <c r="I85" i="30"/>
  <c r="I86" i="30" s="1"/>
  <c r="G103" i="30"/>
  <c r="G104" i="30" s="1"/>
  <c r="I121" i="30"/>
  <c r="F128" i="30"/>
  <c r="I21" i="30"/>
  <c r="G33" i="30"/>
  <c r="E45" i="30"/>
  <c r="E46" i="30" s="1"/>
  <c r="H51" i="30"/>
  <c r="G78" i="30"/>
  <c r="E96" i="30"/>
  <c r="E97" i="30" s="1"/>
  <c r="H103" i="30"/>
  <c r="H104" i="30" s="1"/>
  <c r="J163" i="30"/>
  <c r="J209" i="30"/>
  <c r="J211" i="30" s="1"/>
  <c r="F121" i="30"/>
  <c r="F160" i="30"/>
  <c r="V159" i="30" s="1"/>
  <c r="E27" i="30"/>
  <c r="H33" i="30"/>
  <c r="F45" i="30"/>
  <c r="F46" i="30" s="1"/>
  <c r="E71" i="30"/>
  <c r="E72" i="30" s="1"/>
  <c r="H78" i="30"/>
  <c r="H79" i="30" s="1"/>
  <c r="F96" i="30"/>
  <c r="J196" i="30"/>
  <c r="I160" i="30"/>
  <c r="Y159" i="30" s="1"/>
  <c r="F27" i="30"/>
  <c r="G45" i="30"/>
  <c r="E57" i="30"/>
  <c r="E58" i="30" s="1"/>
  <c r="F71" i="30"/>
  <c r="G96" i="30"/>
  <c r="E110" i="30"/>
  <c r="J159" i="30"/>
  <c r="J228" i="30"/>
  <c r="F164" i="30"/>
  <c r="V163" i="30" s="1"/>
  <c r="G27" i="30"/>
  <c r="E39" i="30"/>
  <c r="E40" i="30" s="1"/>
  <c r="H45" i="30"/>
  <c r="F57" i="30"/>
  <c r="G71" i="30"/>
  <c r="E85" i="30"/>
  <c r="H96" i="30"/>
  <c r="F110" i="30"/>
  <c r="G128" i="30"/>
  <c r="E122" i="30"/>
  <c r="F73" i="30"/>
  <c r="G290" i="29"/>
  <c r="G142" i="29"/>
  <c r="G143" i="29" s="1"/>
  <c r="E244" i="29"/>
  <c r="H128" i="29"/>
  <c r="H288" i="29"/>
  <c r="G135" i="29"/>
  <c r="G136" i="29" s="1"/>
  <c r="G289" i="29"/>
  <c r="G128" i="29"/>
  <c r="G288" i="29"/>
  <c r="G71" i="29"/>
  <c r="F128" i="29"/>
  <c r="E135" i="29"/>
  <c r="E136" i="29" s="1"/>
  <c r="E289" i="29"/>
  <c r="I142" i="29"/>
  <c r="I290" i="29"/>
  <c r="E212" i="29"/>
  <c r="I78" i="29"/>
  <c r="I79" i="29" s="1"/>
  <c r="E291" i="29"/>
  <c r="E149" i="29"/>
  <c r="H149" i="29"/>
  <c r="H150" i="29" s="1"/>
  <c r="H291" i="29"/>
  <c r="I244" i="29"/>
  <c r="H290" i="29"/>
  <c r="H142" i="29"/>
  <c r="H143" i="29" s="1"/>
  <c r="F121" i="29"/>
  <c r="F122" i="29" s="1"/>
  <c r="F287" i="29"/>
  <c r="E110" i="29"/>
  <c r="H96" i="29"/>
  <c r="J193" i="29"/>
  <c r="J238" i="29"/>
  <c r="I149" i="29"/>
  <c r="F27" i="29"/>
  <c r="I33" i="29"/>
  <c r="G45" i="29"/>
  <c r="E57" i="29"/>
  <c r="E58" i="29" s="1"/>
  <c r="F85" i="29"/>
  <c r="I96" i="29"/>
  <c r="I97" i="29" s="1"/>
  <c r="G110" i="29"/>
  <c r="G111" i="29" s="1"/>
  <c r="J225" i="29"/>
  <c r="J230" i="29" s="1"/>
  <c r="I121" i="29"/>
  <c r="I122" i="29" s="1"/>
  <c r="H135" i="29"/>
  <c r="E129" i="29"/>
  <c r="G27" i="29"/>
  <c r="E39" i="29"/>
  <c r="H45" i="29"/>
  <c r="H46" i="29" s="1"/>
  <c r="F57" i="29"/>
  <c r="F58" i="29" s="1"/>
  <c r="G85" i="29"/>
  <c r="G86" i="29" s="1"/>
  <c r="E103" i="29"/>
  <c r="H110" i="29"/>
  <c r="H111" i="29" s="1"/>
  <c r="G291" i="29"/>
  <c r="F289" i="29"/>
  <c r="E21" i="29"/>
  <c r="H27" i="29"/>
  <c r="H28" i="29" s="1"/>
  <c r="F39" i="29"/>
  <c r="F40" i="29" s="1"/>
  <c r="I45" i="29"/>
  <c r="G57" i="29"/>
  <c r="E78" i="29"/>
  <c r="E79" i="29" s="1"/>
  <c r="H85" i="29"/>
  <c r="H86" i="29" s="1"/>
  <c r="F103" i="29"/>
  <c r="F104" i="29" s="1"/>
  <c r="I110" i="29"/>
  <c r="E142" i="29"/>
  <c r="E143" i="29" s="1"/>
  <c r="F21" i="29"/>
  <c r="F22" i="29" s="1"/>
  <c r="G39" i="29"/>
  <c r="E51" i="29"/>
  <c r="H57" i="29"/>
  <c r="H58" i="29" s="1"/>
  <c r="F78" i="29"/>
  <c r="F79" i="29" s="1"/>
  <c r="G103" i="29"/>
  <c r="G104" i="29" s="1"/>
  <c r="F291" i="29"/>
  <c r="G21" i="29"/>
  <c r="G22" i="29" s="1"/>
  <c r="E33" i="29"/>
  <c r="E34" i="29" s="1"/>
  <c r="H39" i="29"/>
  <c r="H40" i="29" s="1"/>
  <c r="F51" i="29"/>
  <c r="G78" i="29"/>
  <c r="G79" i="29" s="1"/>
  <c r="E96" i="29"/>
  <c r="E97" i="29" s="1"/>
  <c r="H103" i="29"/>
  <c r="J208" i="29"/>
  <c r="I198" i="29"/>
  <c r="I212" i="29" s="1"/>
  <c r="G243" i="29"/>
  <c r="G121" i="29"/>
  <c r="H21" i="29"/>
  <c r="F33" i="29"/>
  <c r="G51" i="29"/>
  <c r="G52" i="29" s="1"/>
  <c r="H78" i="29"/>
  <c r="H79" i="29" s="1"/>
  <c r="F96" i="29"/>
  <c r="H73" i="29"/>
  <c r="I51" i="24"/>
  <c r="I52" i="24" s="1"/>
  <c r="E290" i="24"/>
  <c r="E142" i="24"/>
  <c r="E143" i="24" s="1"/>
  <c r="I85" i="24"/>
  <c r="I21" i="24"/>
  <c r="E121" i="24"/>
  <c r="E287" i="24"/>
  <c r="H288" i="24"/>
  <c r="H128" i="24"/>
  <c r="H129" i="24" s="1"/>
  <c r="F51" i="24"/>
  <c r="F52" i="24" s="1"/>
  <c r="AB153" i="24"/>
  <c r="F121" i="24"/>
  <c r="F122" i="24" s="1"/>
  <c r="I128" i="24"/>
  <c r="I129" i="24" s="1"/>
  <c r="I288" i="24"/>
  <c r="G121" i="24"/>
  <c r="G122" i="24" s="1"/>
  <c r="G287" i="24"/>
  <c r="I212" i="24"/>
  <c r="H121" i="24"/>
  <c r="H287" i="24"/>
  <c r="I290" i="24"/>
  <c r="I142" i="24"/>
  <c r="I143" i="24" s="1"/>
  <c r="J230" i="24"/>
  <c r="I78" i="24"/>
  <c r="I79" i="24" s="1"/>
  <c r="I287" i="24"/>
  <c r="I121" i="24"/>
  <c r="E21" i="24"/>
  <c r="E22" i="24" s="1"/>
  <c r="I45" i="24"/>
  <c r="I46" i="24" s="1"/>
  <c r="I71" i="24"/>
  <c r="I72" i="24" s="1"/>
  <c r="J192" i="24"/>
  <c r="J159" i="24"/>
  <c r="E135" i="24"/>
  <c r="I135" i="24"/>
  <c r="F149" i="24"/>
  <c r="F150" i="24" s="1"/>
  <c r="F21" i="24"/>
  <c r="F22" i="24" s="1"/>
  <c r="I27" i="24"/>
  <c r="I28" i="24" s="1"/>
  <c r="G39" i="24"/>
  <c r="G40" i="24" s="1"/>
  <c r="E51" i="24"/>
  <c r="H57" i="24"/>
  <c r="F85" i="24"/>
  <c r="F86" i="24" s="1"/>
  <c r="I96" i="24"/>
  <c r="G110" i="24"/>
  <c r="F135" i="24"/>
  <c r="F136" i="24" s="1"/>
  <c r="G149" i="24"/>
  <c r="G150" i="24" s="1"/>
  <c r="E15" i="24"/>
  <c r="E16" i="24" s="1"/>
  <c r="H21" i="24"/>
  <c r="F33" i="24"/>
  <c r="F34" i="24" s="1"/>
  <c r="I39" i="24"/>
  <c r="I40" i="24" s="1"/>
  <c r="G51" i="24"/>
  <c r="G52" i="24" s="1"/>
  <c r="E71" i="24"/>
  <c r="E78" i="24"/>
  <c r="H85" i="24"/>
  <c r="H86" i="24" s="1"/>
  <c r="F103" i="24"/>
  <c r="I110" i="24"/>
  <c r="G21" i="24"/>
  <c r="F128" i="24"/>
  <c r="G142" i="24"/>
  <c r="G143" i="24" s="1"/>
  <c r="F15" i="24"/>
  <c r="G33" i="24"/>
  <c r="E45" i="24"/>
  <c r="H51" i="24"/>
  <c r="H52" i="24" s="1"/>
  <c r="F78" i="24"/>
  <c r="F79" i="24" s="1"/>
  <c r="G103" i="24"/>
  <c r="E122" i="24"/>
  <c r="G135" i="24"/>
  <c r="H149" i="24"/>
  <c r="H150" i="24" s="1"/>
  <c r="G15" i="24"/>
  <c r="E27" i="24"/>
  <c r="H33" i="24"/>
  <c r="F45" i="24"/>
  <c r="F71" i="24"/>
  <c r="F72" i="24" s="1"/>
  <c r="G78" i="24"/>
  <c r="G90" i="24" s="1"/>
  <c r="E96" i="24"/>
  <c r="E97" i="24" s="1"/>
  <c r="H103" i="24"/>
  <c r="H115" i="24" s="1"/>
  <c r="E211" i="24"/>
  <c r="E212" i="24" s="1"/>
  <c r="H15" i="24"/>
  <c r="F27" i="24"/>
  <c r="I33" i="24"/>
  <c r="G45" i="24"/>
  <c r="E57" i="24"/>
  <c r="E58" i="24" s="1"/>
  <c r="H78" i="24"/>
  <c r="F96" i="24"/>
  <c r="F97" i="24" s="1"/>
  <c r="J207" i="24"/>
  <c r="J211" i="24" s="1"/>
  <c r="E149" i="24"/>
  <c r="E150" i="24" s="1"/>
  <c r="E36" i="1"/>
  <c r="E39" i="1" s="1"/>
  <c r="J39" i="1" s="1"/>
  <c r="H73" i="30"/>
  <c r="H184" i="37"/>
  <c r="I72" i="30"/>
  <c r="Z118" i="39"/>
  <c r="E100" i="26"/>
  <c r="E102" i="26" s="1"/>
  <c r="F216" i="25"/>
  <c r="E99" i="1"/>
  <c r="E103" i="1" s="1"/>
  <c r="J103" i="1" s="1"/>
  <c r="AA153" i="35"/>
  <c r="AF126" i="33"/>
  <c r="AC153" i="33"/>
  <c r="AF119" i="35"/>
  <c r="I291" i="35"/>
  <c r="AF133" i="35"/>
  <c r="AA153" i="33"/>
  <c r="AE153" i="34"/>
  <c r="I288" i="35"/>
  <c r="I290" i="35"/>
  <c r="AF140" i="35"/>
  <c r="E288" i="34"/>
  <c r="AA153" i="34"/>
  <c r="E289" i="31"/>
  <c r="E290" i="34"/>
  <c r="J290" i="34" s="1"/>
  <c r="AF140" i="34"/>
  <c r="I287" i="31"/>
  <c r="E287" i="31"/>
  <c r="F291" i="24"/>
  <c r="G287" i="32"/>
  <c r="E291" i="31"/>
  <c r="E287" i="29"/>
  <c r="G288" i="31"/>
  <c r="G291" i="32"/>
  <c r="I288" i="30"/>
  <c r="AF133" i="33"/>
  <c r="G287" i="33"/>
  <c r="G289" i="34"/>
  <c r="G287" i="34"/>
  <c r="H289" i="30"/>
  <c r="AF140" i="33"/>
  <c r="H288" i="33"/>
  <c r="AF119" i="34"/>
  <c r="G17" i="35"/>
  <c r="I73" i="35"/>
  <c r="I382" i="25"/>
  <c r="B371" i="38"/>
  <c r="B395" i="38" s="1"/>
  <c r="I184" i="38"/>
  <c r="Z132" i="39"/>
  <c r="Q20" i="40"/>
  <c r="S21" i="40"/>
  <c r="S20" i="37"/>
  <c r="Q21" i="25"/>
  <c r="Z118" i="25"/>
  <c r="I136" i="24"/>
  <c r="Z139" i="39"/>
  <c r="R21" i="40"/>
  <c r="Q21" i="37"/>
  <c r="R20" i="37"/>
  <c r="Q20" i="25"/>
  <c r="S20" i="38"/>
  <c r="Q20" i="37"/>
  <c r="S21" i="37"/>
  <c r="Y161" i="1"/>
  <c r="I122" i="24"/>
  <c r="F129" i="30"/>
  <c r="Q21" i="38"/>
  <c r="R20" i="38"/>
  <c r="R21" i="37"/>
  <c r="R20" i="26"/>
  <c r="H143" i="34"/>
  <c r="S20" i="39"/>
  <c r="Q20" i="38"/>
  <c r="S21" i="38"/>
  <c r="R21" i="26"/>
  <c r="G19" i="26" s="1"/>
  <c r="G22" i="26" s="1"/>
  <c r="Q69" i="26"/>
  <c r="Z125" i="37"/>
  <c r="Q21" i="39"/>
  <c r="R20" i="39"/>
  <c r="R21" i="38"/>
  <c r="R20" i="25"/>
  <c r="W157" i="1"/>
  <c r="H143" i="24"/>
  <c r="G129" i="24"/>
  <c r="S20" i="40"/>
  <c r="F19" i="40" s="1"/>
  <c r="F22" i="40" s="1"/>
  <c r="Q20" i="39"/>
  <c r="S21" i="39"/>
  <c r="G19" i="39" s="1"/>
  <c r="R21" i="25"/>
  <c r="I390" i="25"/>
  <c r="H187" i="26"/>
  <c r="J193" i="1"/>
  <c r="E316" i="37"/>
  <c r="H316" i="38"/>
  <c r="E316" i="39"/>
  <c r="I143" i="30"/>
  <c r="F316" i="37"/>
  <c r="I316" i="38"/>
  <c r="F316" i="39"/>
  <c r="G316" i="37"/>
  <c r="G316" i="39"/>
  <c r="G136" i="24"/>
  <c r="Z139" i="26"/>
  <c r="H316" i="37"/>
  <c r="H316" i="39"/>
  <c r="E316" i="40"/>
  <c r="I122" i="34"/>
  <c r="I316" i="37"/>
  <c r="I316" i="39"/>
  <c r="F316" i="40"/>
  <c r="H136" i="30"/>
  <c r="Z125" i="25"/>
  <c r="E316" i="38"/>
  <c r="G316" i="40"/>
  <c r="G136" i="34"/>
  <c r="F316" i="38"/>
  <c r="H316" i="40"/>
  <c r="I122" i="30"/>
  <c r="H15" i="35"/>
  <c r="H63" i="35" s="1"/>
  <c r="I15" i="35"/>
  <c r="E15" i="35"/>
  <c r="E16" i="35" s="1"/>
  <c r="F15" i="35"/>
  <c r="F16" i="35" s="1"/>
  <c r="E15" i="34"/>
  <c r="E16" i="34" s="1"/>
  <c r="I15" i="34"/>
  <c r="H15" i="34"/>
  <c r="F15" i="34"/>
  <c r="F16" i="34" s="1"/>
  <c r="E17" i="34"/>
  <c r="H15" i="33"/>
  <c r="I15" i="33"/>
  <c r="E15" i="33"/>
  <c r="F15" i="33"/>
  <c r="F16" i="33" s="1"/>
  <c r="H15" i="32"/>
  <c r="I15" i="32"/>
  <c r="I16" i="32" s="1"/>
  <c r="E15" i="32"/>
  <c r="F15" i="32"/>
  <c r="H15" i="31"/>
  <c r="H16" i="31" s="1"/>
  <c r="I15" i="31"/>
  <c r="E15" i="31"/>
  <c r="E16" i="31" s="1"/>
  <c r="F15" i="31"/>
  <c r="H15" i="30"/>
  <c r="H63" i="30" s="1"/>
  <c r="H15" i="29"/>
  <c r="I15" i="30"/>
  <c r="E15" i="30"/>
  <c r="E16" i="30" s="1"/>
  <c r="F15" i="30"/>
  <c r="E17" i="30"/>
  <c r="I15" i="29"/>
  <c r="E15" i="29"/>
  <c r="F15" i="29"/>
  <c r="K38" i="23"/>
  <c r="M38" i="23"/>
  <c r="B367" i="37"/>
  <c r="B391" i="37" s="1"/>
  <c r="G370" i="25"/>
  <c r="I370" i="25"/>
  <c r="O19" i="23"/>
  <c r="J239" i="1"/>
  <c r="J223" i="1"/>
  <c r="J206" i="1"/>
  <c r="G160" i="33"/>
  <c r="W159" i="33" s="1"/>
  <c r="G38" i="23"/>
  <c r="O30" i="23"/>
  <c r="E38" i="23"/>
  <c r="I20" i="23"/>
  <c r="E13" i="1"/>
  <c r="E19" i="39"/>
  <c r="E20" i="39" s="1"/>
  <c r="H378" i="25"/>
  <c r="B368" i="25"/>
  <c r="B392" i="25" s="1"/>
  <c r="B285" i="39"/>
  <c r="E370" i="25"/>
  <c r="F370" i="25"/>
  <c r="E187" i="25"/>
  <c r="G184" i="25"/>
  <c r="J226" i="1"/>
  <c r="J205" i="1"/>
  <c r="G187" i="26"/>
  <c r="F187" i="26"/>
  <c r="H187" i="25"/>
  <c r="H216" i="26"/>
  <c r="E219" i="25"/>
  <c r="G187" i="25"/>
  <c r="I209" i="1"/>
  <c r="E187" i="26"/>
  <c r="G255" i="26"/>
  <c r="F187" i="25"/>
  <c r="I187" i="25"/>
  <c r="J215" i="1"/>
  <c r="J235" i="1"/>
  <c r="J190" i="1"/>
  <c r="I187" i="26"/>
  <c r="V161" i="1"/>
  <c r="Z118" i="38"/>
  <c r="E107" i="40"/>
  <c r="E109" i="40" s="1"/>
  <c r="V157" i="1"/>
  <c r="E196" i="1"/>
  <c r="E317" i="37"/>
  <c r="F216" i="38"/>
  <c r="F317" i="38"/>
  <c r="E317" i="39"/>
  <c r="T69" i="37"/>
  <c r="F69" i="37" s="1"/>
  <c r="R140" i="39"/>
  <c r="E140" i="39" s="1"/>
  <c r="F376" i="25"/>
  <c r="H219" i="25"/>
  <c r="H184" i="25"/>
  <c r="G209" i="1"/>
  <c r="F159" i="25"/>
  <c r="G317" i="39"/>
  <c r="F317" i="40"/>
  <c r="H376" i="25"/>
  <c r="H393" i="25"/>
  <c r="J225" i="1"/>
  <c r="H317" i="39"/>
  <c r="G317" i="40"/>
  <c r="H150" i="33"/>
  <c r="G143" i="33"/>
  <c r="I376" i="25"/>
  <c r="E92" i="1"/>
  <c r="E96" i="1" s="1"/>
  <c r="J96" i="1" s="1"/>
  <c r="J45" i="1"/>
  <c r="I317" i="37"/>
  <c r="I317" i="39"/>
  <c r="H317" i="40"/>
  <c r="J192" i="1"/>
  <c r="H317" i="37"/>
  <c r="I317" i="38"/>
  <c r="I317" i="40"/>
  <c r="G136" i="33"/>
  <c r="R69" i="25"/>
  <c r="F255" i="26"/>
  <c r="G317" i="37"/>
  <c r="H317" i="38"/>
  <c r="T69" i="25"/>
  <c r="F69" i="25" s="1"/>
  <c r="E317" i="26"/>
  <c r="F317" i="37"/>
  <c r="G317" i="38"/>
  <c r="E164" i="30"/>
  <c r="U163" i="30" s="1"/>
  <c r="G16" i="35"/>
  <c r="G129" i="33"/>
  <c r="T69" i="26"/>
  <c r="F69" i="26" s="1"/>
  <c r="Q69" i="25"/>
  <c r="G316" i="26"/>
  <c r="E49" i="26"/>
  <c r="E50" i="26" s="1"/>
  <c r="F150" i="31"/>
  <c r="Z139" i="37"/>
  <c r="E82" i="38"/>
  <c r="E84" i="38" s="1"/>
  <c r="I184" i="39"/>
  <c r="C317" i="40"/>
  <c r="F143" i="31"/>
  <c r="E216" i="26"/>
  <c r="M20" i="23"/>
  <c r="G255" i="25"/>
  <c r="F136" i="31"/>
  <c r="E143" i="31"/>
  <c r="I300" i="26"/>
  <c r="E107" i="37"/>
  <c r="E111" i="37" s="1"/>
  <c r="B380" i="25"/>
  <c r="B404" i="25" s="1"/>
  <c r="F164" i="33"/>
  <c r="V163" i="33" s="1"/>
  <c r="I73" i="32"/>
  <c r="H17" i="32"/>
  <c r="I160" i="31"/>
  <c r="Y159" i="31" s="1"/>
  <c r="Z139" i="25"/>
  <c r="E129" i="24"/>
  <c r="H255" i="39"/>
  <c r="G216" i="40"/>
  <c r="I184" i="37"/>
  <c r="I150" i="30"/>
  <c r="G143" i="30"/>
  <c r="G72" i="35"/>
  <c r="H184" i="40"/>
  <c r="H17" i="35"/>
  <c r="G17" i="32"/>
  <c r="E125" i="26"/>
  <c r="E127" i="26" s="1"/>
  <c r="G136" i="30"/>
  <c r="F17" i="35"/>
  <c r="B372" i="25"/>
  <c r="B396" i="25" s="1"/>
  <c r="F300" i="39"/>
  <c r="I255" i="40"/>
  <c r="H73" i="35"/>
  <c r="G129" i="30"/>
  <c r="I17" i="35"/>
  <c r="E31" i="26"/>
  <c r="E32" i="26" s="1"/>
  <c r="I160" i="35"/>
  <c r="Y159" i="35" s="1"/>
  <c r="F17" i="32"/>
  <c r="E125" i="40"/>
  <c r="AA125" i="40" s="1"/>
  <c r="F17" i="33"/>
  <c r="H73" i="32"/>
  <c r="E255" i="25"/>
  <c r="B378" i="25"/>
  <c r="B402" i="25" s="1"/>
  <c r="G20" i="27"/>
  <c r="G22" i="27" s="1"/>
  <c r="K21" i="27"/>
  <c r="B283" i="39"/>
  <c r="B365" i="40"/>
  <c r="B389" i="40" s="1"/>
  <c r="H129" i="29"/>
  <c r="E122" i="34"/>
  <c r="F73" i="32"/>
  <c r="F184" i="26"/>
  <c r="J247" i="26"/>
  <c r="E255" i="26"/>
  <c r="J268" i="26"/>
  <c r="J259" i="37"/>
  <c r="H271" i="37"/>
  <c r="J310" i="37"/>
  <c r="J306" i="37"/>
  <c r="G255" i="40"/>
  <c r="H72" i="33"/>
  <c r="G73" i="33"/>
  <c r="F72" i="33"/>
  <c r="I17" i="32"/>
  <c r="B370" i="25"/>
  <c r="B394" i="25" s="1"/>
  <c r="Z118" i="26"/>
  <c r="Z132" i="37"/>
  <c r="E216" i="38"/>
  <c r="I216" i="38"/>
  <c r="E25" i="40"/>
  <c r="E28" i="40" s="1"/>
  <c r="J246" i="40"/>
  <c r="I136" i="29"/>
  <c r="H122" i="29"/>
  <c r="G73" i="35"/>
  <c r="J299" i="37"/>
  <c r="J269" i="38"/>
  <c r="I72" i="33"/>
  <c r="I16" i="33"/>
  <c r="G73" i="32"/>
  <c r="Z132" i="25"/>
  <c r="I21" i="27"/>
  <c r="G216" i="25"/>
  <c r="H250" i="37"/>
  <c r="E37" i="39"/>
  <c r="E38" i="39" s="1"/>
  <c r="G129" i="29"/>
  <c r="E122" i="29"/>
  <c r="I20" i="27"/>
  <c r="H184" i="38"/>
  <c r="G184" i="39"/>
  <c r="J269" i="39"/>
  <c r="E31" i="40"/>
  <c r="E32" i="40" s="1"/>
  <c r="E55" i="40"/>
  <c r="E56" i="40" s="1"/>
  <c r="J297" i="40"/>
  <c r="I164" i="29"/>
  <c r="Y163" i="29" s="1"/>
  <c r="F168" i="29"/>
  <c r="V167" i="29" s="1"/>
  <c r="H168" i="29"/>
  <c r="X167" i="29" s="1"/>
  <c r="E168" i="29"/>
  <c r="I168" i="29"/>
  <c r="Y167" i="29" s="1"/>
  <c r="G168" i="29"/>
  <c r="W167" i="29" s="1"/>
  <c r="G72" i="34"/>
  <c r="G164" i="33"/>
  <c r="I164" i="31"/>
  <c r="Y163" i="31" s="1"/>
  <c r="H17" i="31"/>
  <c r="G160" i="31"/>
  <c r="W159" i="31" s="1"/>
  <c r="E160" i="31"/>
  <c r="U159" i="31" s="1"/>
  <c r="E17" i="31"/>
  <c r="E55" i="26"/>
  <c r="E56" i="26" s="1"/>
  <c r="H271" i="25"/>
  <c r="B382" i="37"/>
  <c r="B406" i="37" s="1"/>
  <c r="I216" i="37"/>
  <c r="E264" i="37"/>
  <c r="J269" i="37"/>
  <c r="E31" i="38"/>
  <c r="E34" i="38" s="1"/>
  <c r="E93" i="38"/>
  <c r="E97" i="38" s="1"/>
  <c r="F184" i="39"/>
  <c r="E184" i="39"/>
  <c r="I72" i="29"/>
  <c r="G16" i="29"/>
  <c r="F129" i="29"/>
  <c r="F160" i="35"/>
  <c r="V159" i="35" s="1"/>
  <c r="H168" i="35"/>
  <c r="X167" i="35" s="1"/>
  <c r="E168" i="35"/>
  <c r="U167" i="35" s="1"/>
  <c r="G168" i="35"/>
  <c r="W167" i="35" s="1"/>
  <c r="F168" i="35"/>
  <c r="V167" i="35" s="1"/>
  <c r="I168" i="35"/>
  <c r="Y167" i="35" s="1"/>
  <c r="I168" i="34"/>
  <c r="Y167" i="34" s="1"/>
  <c r="H168" i="34"/>
  <c r="X167" i="34" s="1"/>
  <c r="F168" i="34"/>
  <c r="E168" i="34"/>
  <c r="U167" i="34" s="1"/>
  <c r="G168" i="34"/>
  <c r="W167" i="34" s="1"/>
  <c r="I73" i="31"/>
  <c r="F164" i="31"/>
  <c r="E73" i="31"/>
  <c r="F271" i="40"/>
  <c r="E160" i="33"/>
  <c r="U159" i="33" s="1"/>
  <c r="I168" i="33"/>
  <c r="Y167" i="33" s="1"/>
  <c r="G168" i="33"/>
  <c r="W167" i="33" s="1"/>
  <c r="E168" i="33"/>
  <c r="U167" i="33" s="1"/>
  <c r="H168" i="33"/>
  <c r="X167" i="33" s="1"/>
  <c r="F168" i="33"/>
  <c r="V167" i="33" s="1"/>
  <c r="H164" i="31"/>
  <c r="X163" i="31" s="1"/>
  <c r="F160" i="31"/>
  <c r="V159" i="31" s="1"/>
  <c r="E146" i="38"/>
  <c r="E93" i="26"/>
  <c r="E97" i="26" s="1"/>
  <c r="E77" i="37"/>
  <c r="E78" i="37" s="1"/>
  <c r="G216" i="39"/>
  <c r="J310" i="39"/>
  <c r="E216" i="40"/>
  <c r="G17" i="31"/>
  <c r="F73" i="31"/>
  <c r="E146" i="39"/>
  <c r="E164" i="31"/>
  <c r="U163" i="31" s="1"/>
  <c r="G168" i="31"/>
  <c r="W167" i="31" s="1"/>
  <c r="I168" i="31"/>
  <c r="Y167" i="31" s="1"/>
  <c r="H168" i="31"/>
  <c r="X167" i="31" s="1"/>
  <c r="E168" i="31"/>
  <c r="U167" i="31" s="1"/>
  <c r="F168" i="31"/>
  <c r="V167" i="31" s="1"/>
  <c r="F255" i="25"/>
  <c r="E184" i="25"/>
  <c r="J310" i="26"/>
  <c r="H184" i="26"/>
  <c r="E43" i="39"/>
  <c r="E44" i="39" s="1"/>
  <c r="F255" i="39"/>
  <c r="F184" i="40"/>
  <c r="E184" i="40"/>
  <c r="I17" i="31"/>
  <c r="H73" i="31"/>
  <c r="E20" i="27"/>
  <c r="G16" i="24"/>
  <c r="F168" i="24"/>
  <c r="V167" i="24" s="1"/>
  <c r="I168" i="24"/>
  <c r="Y167" i="24" s="1"/>
  <c r="H168" i="24"/>
  <c r="X167" i="24" s="1"/>
  <c r="G168" i="24"/>
  <c r="W167" i="24" s="1"/>
  <c r="J261" i="26"/>
  <c r="F271" i="26"/>
  <c r="I271" i="26"/>
  <c r="E216" i="37"/>
  <c r="J258" i="37"/>
  <c r="E271" i="37"/>
  <c r="J305" i="37"/>
  <c r="Z146" i="39"/>
  <c r="E17" i="35"/>
  <c r="I160" i="33"/>
  <c r="Y159" i="33" s="1"/>
  <c r="H164" i="33"/>
  <c r="X163" i="33" s="1"/>
  <c r="G168" i="32"/>
  <c r="W167" i="32" s="1"/>
  <c r="I168" i="32"/>
  <c r="Y167" i="32" s="1"/>
  <c r="E168" i="32"/>
  <c r="F168" i="32"/>
  <c r="V167" i="32" s="1"/>
  <c r="H168" i="32"/>
  <c r="X167" i="32" s="1"/>
  <c r="B381" i="25"/>
  <c r="B405" i="25" s="1"/>
  <c r="F184" i="25"/>
  <c r="E250" i="26"/>
  <c r="E271" i="26"/>
  <c r="I216" i="39"/>
  <c r="J247" i="39"/>
  <c r="F143" i="29"/>
  <c r="E160" i="29"/>
  <c r="U159" i="29" s="1"/>
  <c r="G160" i="30"/>
  <c r="W159" i="30" s="1"/>
  <c r="I168" i="30"/>
  <c r="Y167" i="30" s="1"/>
  <c r="H168" i="30"/>
  <c r="X167" i="30" s="1"/>
  <c r="G168" i="30"/>
  <c r="W167" i="30" s="1"/>
  <c r="E168" i="30"/>
  <c r="U167" i="30" s="1"/>
  <c r="F168" i="30"/>
  <c r="V167" i="30" s="1"/>
  <c r="H160" i="33"/>
  <c r="X159" i="33" s="1"/>
  <c r="F136" i="32"/>
  <c r="G164" i="31"/>
  <c r="W163" i="31" s="1"/>
  <c r="E170" i="24"/>
  <c r="I170" i="24"/>
  <c r="G170" i="24"/>
  <c r="J163" i="24"/>
  <c r="F170" i="24"/>
  <c r="E164" i="24"/>
  <c r="U163" i="24" s="1"/>
  <c r="J167" i="24"/>
  <c r="I250" i="25"/>
  <c r="J183" i="25"/>
  <c r="J305" i="25"/>
  <c r="L140" i="1"/>
  <c r="O141" i="38" s="1"/>
  <c r="O140" i="38"/>
  <c r="P140" i="37"/>
  <c r="P140" i="26"/>
  <c r="O140" i="25"/>
  <c r="C140" i="40"/>
  <c r="Q140" i="37"/>
  <c r="Q140" i="26"/>
  <c r="O140" i="39"/>
  <c r="P140" i="38"/>
  <c r="R140" i="37"/>
  <c r="F140" i="37" s="1"/>
  <c r="R140" i="26"/>
  <c r="F140" i="26" s="1"/>
  <c r="Q140" i="38"/>
  <c r="O140" i="37"/>
  <c r="O140" i="26"/>
  <c r="C140" i="25"/>
  <c r="P140" i="39"/>
  <c r="R140" i="38"/>
  <c r="F140" i="38" s="1"/>
  <c r="P140" i="25"/>
  <c r="C140" i="38"/>
  <c r="Q140" i="39"/>
  <c r="R140" i="25"/>
  <c r="F140" i="25" s="1"/>
  <c r="C140" i="37"/>
  <c r="J299" i="1"/>
  <c r="S108" i="37"/>
  <c r="L108" i="1"/>
  <c r="T109" i="25" s="1"/>
  <c r="G108" i="25" s="1"/>
  <c r="S38" i="25"/>
  <c r="L38" i="1"/>
  <c r="S39" i="26" s="1"/>
  <c r="I381" i="26"/>
  <c r="F381" i="25"/>
  <c r="F401" i="26"/>
  <c r="E401" i="25"/>
  <c r="J224" i="1"/>
  <c r="J203" i="1"/>
  <c r="J310" i="25"/>
  <c r="E17" i="24"/>
  <c r="H73" i="24"/>
  <c r="I188" i="26"/>
  <c r="L188" i="1"/>
  <c r="H189" i="40" s="1"/>
  <c r="G188" i="25"/>
  <c r="I188" i="25"/>
  <c r="E188" i="26"/>
  <c r="E188" i="25"/>
  <c r="F188" i="26"/>
  <c r="H188" i="26"/>
  <c r="H255" i="25"/>
  <c r="J304" i="25"/>
  <c r="H188" i="25"/>
  <c r="C320" i="26"/>
  <c r="Z146" i="26"/>
  <c r="B283" i="38"/>
  <c r="B373" i="38"/>
  <c r="B397" i="38" s="1"/>
  <c r="J246" i="39"/>
  <c r="J183" i="1"/>
  <c r="F401" i="25"/>
  <c r="I216" i="25"/>
  <c r="H196" i="1"/>
  <c r="J262" i="38"/>
  <c r="E150" i="32"/>
  <c r="E129" i="32"/>
  <c r="F143" i="32"/>
  <c r="G136" i="32"/>
  <c r="I143" i="32"/>
  <c r="F122" i="32"/>
  <c r="G143" i="32"/>
  <c r="I122" i="32"/>
  <c r="F150" i="32"/>
  <c r="E143" i="32"/>
  <c r="F129" i="32"/>
  <c r="H122" i="32"/>
  <c r="I319" i="26"/>
  <c r="E319" i="40"/>
  <c r="E319" i="39"/>
  <c r="H319" i="37"/>
  <c r="E319" i="38"/>
  <c r="I319" i="37"/>
  <c r="F319" i="38"/>
  <c r="G319" i="38"/>
  <c r="I319" i="40"/>
  <c r="I319" i="39"/>
  <c r="H319" i="38"/>
  <c r="H319" i="40"/>
  <c r="H319" i="39"/>
  <c r="I319" i="38"/>
  <c r="E319" i="37"/>
  <c r="F319" i="40"/>
  <c r="F319" i="39"/>
  <c r="G319" i="37"/>
  <c r="J246" i="25"/>
  <c r="E93" i="37"/>
  <c r="E97" i="37" s="1"/>
  <c r="J183" i="37"/>
  <c r="G216" i="37"/>
  <c r="G255" i="37"/>
  <c r="I255" i="37"/>
  <c r="J263" i="37"/>
  <c r="G271" i="37"/>
  <c r="J270" i="37"/>
  <c r="G300" i="37"/>
  <c r="I300" i="37"/>
  <c r="J304" i="37"/>
  <c r="J258" i="38"/>
  <c r="E300" i="38"/>
  <c r="J299" i="38"/>
  <c r="J309" i="38"/>
  <c r="J304" i="38"/>
  <c r="G250" i="39"/>
  <c r="G255" i="39"/>
  <c r="I255" i="39"/>
  <c r="E264" i="39"/>
  <c r="J263" i="39"/>
  <c r="I300" i="39"/>
  <c r="J320" i="39"/>
  <c r="C319" i="40"/>
  <c r="B375" i="40"/>
  <c r="B399" i="40" s="1"/>
  <c r="E37" i="40"/>
  <c r="E38" i="40" s="1"/>
  <c r="G73" i="30"/>
  <c r="G122" i="30"/>
  <c r="E129" i="30"/>
  <c r="I164" i="35"/>
  <c r="Y163" i="35" s="1"/>
  <c r="E19" i="40"/>
  <c r="E22" i="40" s="1"/>
  <c r="E82" i="26"/>
  <c r="E86" i="26" s="1"/>
  <c r="F316" i="26"/>
  <c r="P126" i="37"/>
  <c r="Q126" i="38"/>
  <c r="P147" i="38"/>
  <c r="E125" i="39"/>
  <c r="E118" i="40"/>
  <c r="AA118" i="40" s="1"/>
  <c r="Q126" i="40"/>
  <c r="R133" i="40"/>
  <c r="F133" i="40" s="1"/>
  <c r="E25" i="26"/>
  <c r="E26" i="26" s="1"/>
  <c r="J246" i="26"/>
  <c r="J249" i="26"/>
  <c r="J258" i="26"/>
  <c r="G264" i="26"/>
  <c r="E264" i="26"/>
  <c r="J267" i="26"/>
  <c r="J270" i="26"/>
  <c r="I271" i="37"/>
  <c r="E300" i="37"/>
  <c r="E31" i="39"/>
  <c r="E34" i="39" s="1"/>
  <c r="J259" i="40"/>
  <c r="I300" i="40"/>
  <c r="J310" i="40"/>
  <c r="G17" i="29"/>
  <c r="E160" i="30"/>
  <c r="H160" i="35"/>
  <c r="X159" i="35" s="1"/>
  <c r="G160" i="35"/>
  <c r="W159" i="35" s="1"/>
  <c r="E17" i="32"/>
  <c r="E13" i="26"/>
  <c r="E14" i="26" s="1"/>
  <c r="E15" i="26" s="1"/>
  <c r="E68" i="26"/>
  <c r="E72" i="26" s="1"/>
  <c r="H316" i="26"/>
  <c r="O126" i="37"/>
  <c r="R147" i="37"/>
  <c r="F147" i="37" s="1"/>
  <c r="O126" i="38"/>
  <c r="I255" i="25"/>
  <c r="G228" i="1"/>
  <c r="E49" i="25"/>
  <c r="E52" i="25" s="1"/>
  <c r="J182" i="26"/>
  <c r="J259" i="26"/>
  <c r="G300" i="26"/>
  <c r="E82" i="37"/>
  <c r="E84" i="37" s="1"/>
  <c r="J248" i="37"/>
  <c r="J262" i="37"/>
  <c r="J307" i="37"/>
  <c r="J320" i="37"/>
  <c r="E37" i="38"/>
  <c r="E40" i="38" s="1"/>
  <c r="E25" i="39"/>
  <c r="E28" i="39" s="1"/>
  <c r="E55" i="39"/>
  <c r="E56" i="39" s="1"/>
  <c r="F264" i="40"/>
  <c r="H264" i="40"/>
  <c r="E164" i="35"/>
  <c r="U163" i="35" s="1"/>
  <c r="E68" i="40"/>
  <c r="E72" i="40" s="1"/>
  <c r="I316" i="26"/>
  <c r="Q147" i="37"/>
  <c r="R126" i="39"/>
  <c r="F126" i="39" s="1"/>
  <c r="R147" i="39"/>
  <c r="J194" i="1"/>
  <c r="J269" i="25"/>
  <c r="I216" i="26"/>
  <c r="I250" i="26"/>
  <c r="F264" i="26"/>
  <c r="E300" i="26"/>
  <c r="G250" i="38"/>
  <c r="H250" i="38"/>
  <c r="G255" i="38"/>
  <c r="I255" i="38"/>
  <c r="J259" i="38"/>
  <c r="G264" i="38"/>
  <c r="J263" i="38"/>
  <c r="G271" i="38"/>
  <c r="I271" i="38"/>
  <c r="J270" i="38"/>
  <c r="G300" i="38"/>
  <c r="I300" i="38"/>
  <c r="J310" i="38"/>
  <c r="I312" i="38"/>
  <c r="J262" i="39"/>
  <c r="F164" i="35"/>
  <c r="V163" i="35" s="1"/>
  <c r="E160" i="35"/>
  <c r="U159" i="35" s="1"/>
  <c r="F73" i="33"/>
  <c r="U69" i="33" s="1"/>
  <c r="E75" i="26"/>
  <c r="E77" i="26" s="1"/>
  <c r="J237" i="1"/>
  <c r="G241" i="1"/>
  <c r="J254" i="26"/>
  <c r="E55" i="38"/>
  <c r="E58" i="38" s="1"/>
  <c r="G184" i="38"/>
  <c r="E49" i="39"/>
  <c r="E50" i="39" s="1"/>
  <c r="E43" i="40"/>
  <c r="E44" i="40" s="1"/>
  <c r="I17" i="34"/>
  <c r="H17" i="34"/>
  <c r="H73" i="33"/>
  <c r="I13" i="1"/>
  <c r="I14" i="1" s="1"/>
  <c r="G317" i="26"/>
  <c r="E125" i="38"/>
  <c r="E127" i="38" s="1"/>
  <c r="E128" i="38" s="1"/>
  <c r="F216" i="26"/>
  <c r="F250" i="26"/>
  <c r="H255" i="26"/>
  <c r="J183" i="38"/>
  <c r="H184" i="39"/>
  <c r="I317" i="26"/>
  <c r="E132" i="39"/>
  <c r="AA132" i="39" s="1"/>
  <c r="J249" i="25"/>
  <c r="J236" i="1"/>
  <c r="J207" i="1"/>
  <c r="J191" i="1"/>
  <c r="Z118" i="37"/>
  <c r="E31" i="37"/>
  <c r="E34" i="37" s="1"/>
  <c r="E43" i="37"/>
  <c r="E46" i="37" s="1"/>
  <c r="E55" i="37"/>
  <c r="E56" i="37" s="1"/>
  <c r="E100" i="37"/>
  <c r="E102" i="37" s="1"/>
  <c r="J215" i="37"/>
  <c r="J249" i="37"/>
  <c r="H255" i="37"/>
  <c r="J260" i="37"/>
  <c r="J261" i="37"/>
  <c r="J268" i="37"/>
  <c r="J298" i="37"/>
  <c r="J308" i="37"/>
  <c r="I312" i="37"/>
  <c r="E25" i="38"/>
  <c r="E26" i="38" s="1"/>
  <c r="Z125" i="39"/>
  <c r="I250" i="39"/>
  <c r="J260" i="39"/>
  <c r="H264" i="39"/>
  <c r="J267" i="39"/>
  <c r="H271" i="39"/>
  <c r="J297" i="39"/>
  <c r="H300" i="39"/>
  <c r="J303" i="39"/>
  <c r="J306" i="39"/>
  <c r="J309" i="39"/>
  <c r="B367" i="40"/>
  <c r="B391" i="40" s="1"/>
  <c r="J183" i="40"/>
  <c r="F250" i="40"/>
  <c r="H250" i="40"/>
  <c r="J253" i="40"/>
  <c r="H255" i="40"/>
  <c r="H271" i="40"/>
  <c r="F300" i="40"/>
  <c r="H300" i="40"/>
  <c r="J306" i="40"/>
  <c r="G150" i="30"/>
  <c r="E19" i="38"/>
  <c r="E20" i="38" s="1"/>
  <c r="E19" i="26"/>
  <c r="E22" i="26" s="1"/>
  <c r="F61" i="36"/>
  <c r="F68" i="36" s="1"/>
  <c r="J267" i="37"/>
  <c r="F271" i="37"/>
  <c r="F300" i="37"/>
  <c r="J297" i="37"/>
  <c r="E312" i="37"/>
  <c r="J303" i="37"/>
  <c r="J306" i="38"/>
  <c r="Q78" i="25"/>
  <c r="L78" i="1"/>
  <c r="S79" i="25" s="1"/>
  <c r="Z146" i="37"/>
  <c r="C320" i="37"/>
  <c r="I228" i="1"/>
  <c r="J222" i="1"/>
  <c r="J214" i="26"/>
  <c r="G216" i="26"/>
  <c r="H264" i="26"/>
  <c r="J263" i="26"/>
  <c r="J262" i="25"/>
  <c r="I241" i="1"/>
  <c r="J110" i="1"/>
  <c r="B286" i="25"/>
  <c r="B376" i="25"/>
  <c r="B400" i="25" s="1"/>
  <c r="H250" i="26"/>
  <c r="H271" i="26"/>
  <c r="F216" i="37"/>
  <c r="H300" i="37"/>
  <c r="J309" i="37"/>
  <c r="E21" i="23"/>
  <c r="K21" i="23"/>
  <c r="G21" i="23"/>
  <c r="C32" i="23"/>
  <c r="M21" i="23"/>
  <c r="I21" i="23"/>
  <c r="H209" i="1"/>
  <c r="J204" i="1"/>
  <c r="E184" i="26"/>
  <c r="J183" i="26"/>
  <c r="J253" i="26"/>
  <c r="I255" i="26"/>
  <c r="H300" i="26"/>
  <c r="J297" i="26"/>
  <c r="J299" i="26"/>
  <c r="F300" i="26"/>
  <c r="G250" i="25"/>
  <c r="J247" i="25"/>
  <c r="R101" i="26"/>
  <c r="I264" i="38"/>
  <c r="E271" i="38"/>
  <c r="C317" i="38"/>
  <c r="Z125" i="38"/>
  <c r="I286" i="1"/>
  <c r="I287" i="25" s="1"/>
  <c r="I401" i="25"/>
  <c r="H312" i="26"/>
  <c r="J304" i="26"/>
  <c r="C318" i="26"/>
  <c r="Z132" i="26"/>
  <c r="H122" i="35"/>
  <c r="G122" i="35"/>
  <c r="F150" i="35"/>
  <c r="H136" i="35"/>
  <c r="I122" i="35"/>
  <c r="E122" i="35"/>
  <c r="H150" i="35"/>
  <c r="I136" i="35"/>
  <c r="H216" i="25"/>
  <c r="F380" i="37"/>
  <c r="F380" i="25"/>
  <c r="E380" i="25"/>
  <c r="I380" i="25"/>
  <c r="G380" i="25"/>
  <c r="H372" i="26"/>
  <c r="G372" i="25"/>
  <c r="F372" i="25"/>
  <c r="I392" i="26"/>
  <c r="E392" i="25"/>
  <c r="J270" i="1"/>
  <c r="G393" i="25"/>
  <c r="J308" i="25"/>
  <c r="G300" i="25"/>
  <c r="J307" i="25"/>
  <c r="J263" i="25"/>
  <c r="J253" i="25"/>
  <c r="F250" i="25"/>
  <c r="E300" i="25"/>
  <c r="E100" i="25"/>
  <c r="E102" i="25" s="1"/>
  <c r="E209" i="1"/>
  <c r="J51" i="1"/>
  <c r="J307" i="26"/>
  <c r="F312" i="26"/>
  <c r="G184" i="26"/>
  <c r="F184" i="37"/>
  <c r="B380" i="37"/>
  <c r="B404" i="37" s="1"/>
  <c r="J215" i="38"/>
  <c r="J247" i="38"/>
  <c r="I250" i="38"/>
  <c r="J303" i="38"/>
  <c r="F312" i="38"/>
  <c r="J307" i="38"/>
  <c r="G184" i="40"/>
  <c r="H164" i="34"/>
  <c r="X163" i="34" s="1"/>
  <c r="G72" i="31"/>
  <c r="H72" i="31"/>
  <c r="F72" i="31"/>
  <c r="G16" i="31"/>
  <c r="G318" i="40"/>
  <c r="G318" i="38"/>
  <c r="F318" i="40"/>
  <c r="E318" i="40"/>
  <c r="I318" i="38"/>
  <c r="I318" i="39"/>
  <c r="H318" i="39"/>
  <c r="G318" i="39"/>
  <c r="H318" i="40"/>
  <c r="E318" i="39"/>
  <c r="F318" i="38"/>
  <c r="E228" i="1"/>
  <c r="I278" i="25"/>
  <c r="F241" i="1"/>
  <c r="F196" i="1"/>
  <c r="H135" i="1"/>
  <c r="G312" i="26"/>
  <c r="S94" i="25"/>
  <c r="R155" i="24"/>
  <c r="F151" i="24" s="1"/>
  <c r="S83" i="25"/>
  <c r="J238" i="1"/>
  <c r="H228" i="1"/>
  <c r="J253" i="39"/>
  <c r="H216" i="39"/>
  <c r="J261" i="25"/>
  <c r="J249" i="1"/>
  <c r="G20" i="23"/>
  <c r="I184" i="25"/>
  <c r="J260" i="25"/>
  <c r="J182" i="25"/>
  <c r="L56" i="1"/>
  <c r="R57" i="38" s="1"/>
  <c r="S76" i="25"/>
  <c r="I389" i="25"/>
  <c r="J33" i="1"/>
  <c r="I196" i="1"/>
  <c r="I312" i="26"/>
  <c r="J303" i="26"/>
  <c r="E55" i="25"/>
  <c r="E58" i="25" s="1"/>
  <c r="J268" i="25"/>
  <c r="E25" i="37"/>
  <c r="E26" i="37" s="1"/>
  <c r="E37" i="37"/>
  <c r="E40" i="37" s="1"/>
  <c r="E49" i="37"/>
  <c r="E50" i="37" s="1"/>
  <c r="G264" i="37"/>
  <c r="I264" i="37"/>
  <c r="E49" i="38"/>
  <c r="E52" i="38" s="1"/>
  <c r="J215" i="39"/>
  <c r="F264" i="39"/>
  <c r="H250" i="25"/>
  <c r="C31" i="23"/>
  <c r="M21" i="27"/>
  <c r="M36" i="27" s="1"/>
  <c r="I264" i="25"/>
  <c r="H312" i="25"/>
  <c r="G264" i="25"/>
  <c r="J299" i="25"/>
  <c r="E250" i="25"/>
  <c r="S51" i="25"/>
  <c r="E241" i="1"/>
  <c r="G196" i="1"/>
  <c r="F209" i="1"/>
  <c r="Z125" i="26"/>
  <c r="H149" i="1"/>
  <c r="J308" i="26"/>
  <c r="E312" i="26"/>
  <c r="G271" i="25"/>
  <c r="I271" i="25"/>
  <c r="G184" i="37"/>
  <c r="H216" i="37"/>
  <c r="J248" i="38"/>
  <c r="J320" i="38"/>
  <c r="J214" i="39"/>
  <c r="H17" i="29"/>
  <c r="I73" i="29"/>
  <c r="F17" i="29"/>
  <c r="I17" i="29"/>
  <c r="E17" i="29"/>
  <c r="F73" i="29"/>
  <c r="J306" i="25"/>
  <c r="J248" i="25"/>
  <c r="E264" i="25"/>
  <c r="G73" i="24"/>
  <c r="H241" i="1"/>
  <c r="I184" i="26"/>
  <c r="F271" i="25"/>
  <c r="J270" i="25"/>
  <c r="F271" i="39"/>
  <c r="J182" i="39"/>
  <c r="J183" i="39"/>
  <c r="J311" i="1"/>
  <c r="J254" i="1"/>
  <c r="K20" i="23"/>
  <c r="E21" i="27"/>
  <c r="K20" i="27"/>
  <c r="J254" i="25"/>
  <c r="F129" i="24"/>
  <c r="L14" i="1"/>
  <c r="R15" i="25" s="1"/>
  <c r="F228" i="1"/>
  <c r="I128" i="1"/>
  <c r="J298" i="26"/>
  <c r="J309" i="26"/>
  <c r="J306" i="26"/>
  <c r="E271" i="25"/>
  <c r="B378" i="37"/>
  <c r="B402" i="37" s="1"/>
  <c r="G250" i="37"/>
  <c r="E250" i="37"/>
  <c r="J254" i="37"/>
  <c r="H250" i="39"/>
  <c r="J261" i="39"/>
  <c r="J307" i="39"/>
  <c r="G312" i="39"/>
  <c r="E255" i="38"/>
  <c r="F255" i="40"/>
  <c r="I143" i="29"/>
  <c r="Q20" i="26"/>
  <c r="E68" i="37"/>
  <c r="E72" i="37" s="1"/>
  <c r="P126" i="40"/>
  <c r="E132" i="40"/>
  <c r="E134" i="40" s="1"/>
  <c r="E93" i="40"/>
  <c r="E97" i="40" s="1"/>
  <c r="F216" i="40"/>
  <c r="E19" i="37"/>
  <c r="E22" i="37" s="1"/>
  <c r="S20" i="26"/>
  <c r="S69" i="37"/>
  <c r="E146" i="37"/>
  <c r="Q133" i="40"/>
  <c r="E146" i="40"/>
  <c r="AA146" i="40" s="1"/>
  <c r="J182" i="40"/>
  <c r="J249" i="40"/>
  <c r="J254" i="40"/>
  <c r="J258" i="40"/>
  <c r="I264" i="40"/>
  <c r="J262" i="40"/>
  <c r="J263" i="40"/>
  <c r="J304" i="40"/>
  <c r="J307" i="40"/>
  <c r="J320" i="40"/>
  <c r="G320" i="26"/>
  <c r="R69" i="37"/>
  <c r="E118" i="39"/>
  <c r="AA118" i="39" s="1"/>
  <c r="E139" i="39"/>
  <c r="E139" i="40"/>
  <c r="E43" i="38"/>
  <c r="E46" i="38" s="1"/>
  <c r="E264" i="38"/>
  <c r="B291" i="39"/>
  <c r="F216" i="39"/>
  <c r="J309" i="40"/>
  <c r="I129" i="29"/>
  <c r="G150" i="29"/>
  <c r="G164" i="35"/>
  <c r="W163" i="35" s="1"/>
  <c r="E73" i="35"/>
  <c r="H136" i="34"/>
  <c r="G150" i="34"/>
  <c r="F16" i="32"/>
  <c r="E68" i="38"/>
  <c r="E72" i="38" s="1"/>
  <c r="F317" i="26"/>
  <c r="H320" i="26"/>
  <c r="O133" i="40"/>
  <c r="R140" i="40"/>
  <c r="F140" i="40" s="1"/>
  <c r="E100" i="39"/>
  <c r="E104" i="39" s="1"/>
  <c r="E250" i="39"/>
  <c r="B382" i="40"/>
  <c r="B406" i="40" s="1"/>
  <c r="J214" i="40"/>
  <c r="I150" i="29"/>
  <c r="G72" i="29"/>
  <c r="G122" i="29"/>
  <c r="I136" i="34"/>
  <c r="G73" i="34"/>
  <c r="F150" i="34"/>
  <c r="I73" i="33"/>
  <c r="J260" i="40"/>
  <c r="J267" i="40"/>
  <c r="H129" i="34"/>
  <c r="G17" i="33"/>
  <c r="E73" i="33"/>
  <c r="E68" i="39"/>
  <c r="E72" i="39" s="1"/>
  <c r="E319" i="26"/>
  <c r="E132" i="37"/>
  <c r="E100" i="38"/>
  <c r="E104" i="38" s="1"/>
  <c r="G216" i="38"/>
  <c r="E75" i="39"/>
  <c r="E77" i="39" s="1"/>
  <c r="E78" i="39" s="1"/>
  <c r="E255" i="40"/>
  <c r="E100" i="40"/>
  <c r="E102" i="40" s="1"/>
  <c r="H216" i="40"/>
  <c r="E150" i="29"/>
  <c r="H73" i="34"/>
  <c r="H150" i="34"/>
  <c r="F17" i="34"/>
  <c r="E150" i="34"/>
  <c r="I17" i="33"/>
  <c r="H17" i="33"/>
  <c r="G16" i="33"/>
  <c r="I72" i="32"/>
  <c r="E132" i="26"/>
  <c r="J263" i="1"/>
  <c r="H300" i="25"/>
  <c r="J298" i="25"/>
  <c r="G312" i="25"/>
  <c r="E216" i="25"/>
  <c r="J214" i="25"/>
  <c r="G220" i="40"/>
  <c r="F220" i="40"/>
  <c r="E220" i="40"/>
  <c r="H220" i="40"/>
  <c r="G220" i="39"/>
  <c r="F220" i="39"/>
  <c r="I220" i="40"/>
  <c r="H220" i="39"/>
  <c r="I220" i="38"/>
  <c r="H220" i="38"/>
  <c r="I220" i="39"/>
  <c r="E220" i="39"/>
  <c r="F220" i="38"/>
  <c r="E220" i="38"/>
  <c r="G220" i="38"/>
  <c r="I220" i="37"/>
  <c r="H220" i="37"/>
  <c r="G220" i="37"/>
  <c r="F220" i="37"/>
  <c r="H220" i="26"/>
  <c r="F220" i="26"/>
  <c r="I220" i="26"/>
  <c r="L220" i="1"/>
  <c r="G220" i="26"/>
  <c r="E220" i="26"/>
  <c r="E220" i="37"/>
  <c r="F220" i="25"/>
  <c r="G220" i="25"/>
  <c r="H220" i="25"/>
  <c r="E220" i="25"/>
  <c r="E25" i="25"/>
  <c r="E28" i="25" s="1"/>
  <c r="F312" i="25"/>
  <c r="F264" i="25"/>
  <c r="J259" i="25"/>
  <c r="I312" i="25"/>
  <c r="J309" i="25"/>
  <c r="F300" i="25"/>
  <c r="E312" i="25"/>
  <c r="J303" i="25"/>
  <c r="E37" i="25"/>
  <c r="E40" i="25" s="1"/>
  <c r="J297" i="25"/>
  <c r="I300" i="25"/>
  <c r="J258" i="25"/>
  <c r="H264" i="25"/>
  <c r="E20" i="23"/>
  <c r="K102" i="28"/>
  <c r="I160" i="24"/>
  <c r="F73" i="24"/>
  <c r="E160" i="24"/>
  <c r="E136" i="24"/>
  <c r="L51" i="1"/>
  <c r="L94" i="1"/>
  <c r="L26" i="1"/>
  <c r="Q50" i="26"/>
  <c r="S50" i="26"/>
  <c r="S50" i="40"/>
  <c r="R50" i="40"/>
  <c r="Q50" i="40"/>
  <c r="S50" i="39"/>
  <c r="R50" i="38"/>
  <c r="Q50" i="38"/>
  <c r="R50" i="39"/>
  <c r="Q50" i="39"/>
  <c r="S50" i="38"/>
  <c r="S50" i="37"/>
  <c r="R50" i="37"/>
  <c r="E54" i="1"/>
  <c r="E57" i="1" s="1"/>
  <c r="J57" i="1" s="1"/>
  <c r="E24" i="1"/>
  <c r="E27" i="1" s="1"/>
  <c r="J27" i="1" s="1"/>
  <c r="G83" i="1"/>
  <c r="G84" i="1" s="1"/>
  <c r="G85" i="1"/>
  <c r="F101" i="1"/>
  <c r="F102" i="1" s="1"/>
  <c r="I101" i="1"/>
  <c r="I102" i="1" s="1"/>
  <c r="G101" i="1"/>
  <c r="G102" i="1" s="1"/>
  <c r="H101" i="1"/>
  <c r="H102" i="1" s="1"/>
  <c r="Q125" i="25"/>
  <c r="E125" i="25" s="1"/>
  <c r="AA125" i="25" s="1"/>
  <c r="E124" i="1"/>
  <c r="AA124" i="1" s="1"/>
  <c r="Q147" i="25"/>
  <c r="F146" i="25" s="1"/>
  <c r="AB146" i="25" s="1"/>
  <c r="F145" i="1"/>
  <c r="H128" i="1"/>
  <c r="J215" i="26"/>
  <c r="J305" i="26"/>
  <c r="I264" i="26"/>
  <c r="G250" i="26"/>
  <c r="R38" i="26"/>
  <c r="Q94" i="25"/>
  <c r="Q50" i="25"/>
  <c r="G271" i="26"/>
  <c r="F105" i="24"/>
  <c r="H98" i="24"/>
  <c r="E105" i="24"/>
  <c r="H112" i="24"/>
  <c r="F112" i="24"/>
  <c r="H105" i="24"/>
  <c r="G105" i="24"/>
  <c r="E87" i="24"/>
  <c r="G80" i="24"/>
  <c r="I59" i="24"/>
  <c r="H53" i="24"/>
  <c r="G47" i="24"/>
  <c r="F41" i="24"/>
  <c r="E35" i="24"/>
  <c r="F80" i="24"/>
  <c r="H59" i="24"/>
  <c r="G53" i="24"/>
  <c r="F47" i="24"/>
  <c r="E41" i="24"/>
  <c r="E80" i="24"/>
  <c r="G59" i="24"/>
  <c r="F53" i="24"/>
  <c r="E47" i="24"/>
  <c r="I23" i="24"/>
  <c r="I112" i="24"/>
  <c r="I98" i="24"/>
  <c r="F59" i="24"/>
  <c r="E53" i="24"/>
  <c r="I29" i="24"/>
  <c r="H23" i="24"/>
  <c r="G112" i="24"/>
  <c r="G98" i="24"/>
  <c r="I87" i="24"/>
  <c r="E59" i="24"/>
  <c r="I35" i="24"/>
  <c r="H29" i="24"/>
  <c r="G23" i="24"/>
  <c r="E112" i="24"/>
  <c r="F98" i="24"/>
  <c r="H87" i="24"/>
  <c r="I41" i="24"/>
  <c r="H35" i="24"/>
  <c r="G29" i="24"/>
  <c r="F23" i="24"/>
  <c r="I80" i="24"/>
  <c r="H80" i="24"/>
  <c r="I47" i="24"/>
  <c r="H41" i="24"/>
  <c r="G35" i="24"/>
  <c r="F29" i="24"/>
  <c r="E23" i="24"/>
  <c r="I105" i="24"/>
  <c r="I53" i="24"/>
  <c r="H47" i="24"/>
  <c r="G41" i="24"/>
  <c r="F35" i="24"/>
  <c r="E29" i="24"/>
  <c r="E98" i="24"/>
  <c r="F87" i="24"/>
  <c r="G87" i="24"/>
  <c r="Q84" i="39"/>
  <c r="Q84" i="38"/>
  <c r="Q84" i="37"/>
  <c r="Q84" i="40"/>
  <c r="R84" i="37"/>
  <c r="T84" i="37"/>
  <c r="G83" i="37" s="1"/>
  <c r="Q84" i="26"/>
  <c r="R84" i="25"/>
  <c r="T84" i="25"/>
  <c r="G83" i="25" s="1"/>
  <c r="T84" i="26"/>
  <c r="G83" i="26" s="1"/>
  <c r="S84" i="26"/>
  <c r="R84" i="26"/>
  <c r="R84" i="38"/>
  <c r="R84" i="40"/>
  <c r="T84" i="40"/>
  <c r="G83" i="40" s="1"/>
  <c r="T84" i="38"/>
  <c r="G83" i="38" s="1"/>
  <c r="R84" i="39"/>
  <c r="T84" i="39"/>
  <c r="G83" i="39" s="1"/>
  <c r="S84" i="40"/>
  <c r="S84" i="38"/>
  <c r="S84" i="39"/>
  <c r="S84" i="37"/>
  <c r="S15" i="26"/>
  <c r="R15" i="39"/>
  <c r="R15" i="37"/>
  <c r="S15" i="40"/>
  <c r="S15" i="37"/>
  <c r="Q15" i="37"/>
  <c r="Q44" i="26"/>
  <c r="S44" i="26"/>
  <c r="R44" i="40"/>
  <c r="Q44" i="40"/>
  <c r="Q44" i="39"/>
  <c r="S44" i="38"/>
  <c r="S44" i="40"/>
  <c r="S44" i="39"/>
  <c r="R44" i="39"/>
  <c r="R44" i="38"/>
  <c r="Q44" i="38"/>
  <c r="R44" i="37"/>
  <c r="Q44" i="37"/>
  <c r="S44" i="37"/>
  <c r="H219" i="40"/>
  <c r="E219" i="40"/>
  <c r="I219" i="39"/>
  <c r="I219" i="40"/>
  <c r="H219" i="39"/>
  <c r="G219" i="40"/>
  <c r="G219" i="39"/>
  <c r="E219" i="39"/>
  <c r="G219" i="38"/>
  <c r="F219" i="38"/>
  <c r="E219" i="38"/>
  <c r="F219" i="40"/>
  <c r="F219" i="39"/>
  <c r="I219" i="38"/>
  <c r="H219" i="38"/>
  <c r="H219" i="37"/>
  <c r="G219" i="37"/>
  <c r="I219" i="26"/>
  <c r="F219" i="37"/>
  <c r="H219" i="26"/>
  <c r="E219" i="37"/>
  <c r="E219" i="26"/>
  <c r="I219" i="37"/>
  <c r="I76" i="1"/>
  <c r="I77" i="1" s="1"/>
  <c r="I78" i="1"/>
  <c r="F55" i="1"/>
  <c r="F56" i="1" s="1"/>
  <c r="I55" i="1"/>
  <c r="I56" i="1" s="1"/>
  <c r="H55" i="1"/>
  <c r="H56" i="1" s="1"/>
  <c r="G55" i="1"/>
  <c r="G56" i="1" s="1"/>
  <c r="I43" i="1"/>
  <c r="I44" i="1" s="1"/>
  <c r="E43" i="1"/>
  <c r="H43" i="1"/>
  <c r="H44" i="1" s="1"/>
  <c r="G43" i="1"/>
  <c r="G44" i="1" s="1"/>
  <c r="F43" i="1"/>
  <c r="F44" i="1" s="1"/>
  <c r="H25" i="1"/>
  <c r="H26" i="1" s="1"/>
  <c r="G25" i="1"/>
  <c r="G26" i="1" s="1"/>
  <c r="F25" i="1"/>
  <c r="F26" i="1" s="1"/>
  <c r="I25" i="1"/>
  <c r="I26" i="1" s="1"/>
  <c r="Q126" i="25"/>
  <c r="F124" i="1"/>
  <c r="I133" i="1"/>
  <c r="I134" i="1" s="1"/>
  <c r="Q148" i="25"/>
  <c r="G146" i="25" s="1"/>
  <c r="AC146" i="25" s="1"/>
  <c r="G145" i="1"/>
  <c r="S84" i="25"/>
  <c r="E200" i="26"/>
  <c r="H391" i="25"/>
  <c r="I219" i="25"/>
  <c r="I73" i="24"/>
  <c r="G72" i="24"/>
  <c r="Q77" i="37"/>
  <c r="Q77" i="40"/>
  <c r="Q77" i="39"/>
  <c r="Q77" i="38"/>
  <c r="Q77" i="26"/>
  <c r="R77" i="37"/>
  <c r="T77" i="37"/>
  <c r="G76" i="37" s="1"/>
  <c r="S77" i="26"/>
  <c r="T77" i="25"/>
  <c r="G76" i="25" s="1"/>
  <c r="T77" i="26"/>
  <c r="G76" i="26" s="1"/>
  <c r="R77" i="25"/>
  <c r="T77" i="39"/>
  <c r="G76" i="39" s="1"/>
  <c r="R77" i="26"/>
  <c r="R77" i="38"/>
  <c r="T77" i="38"/>
  <c r="G76" i="38" s="1"/>
  <c r="T77" i="40"/>
  <c r="G76" i="40" s="1"/>
  <c r="R77" i="40"/>
  <c r="R77" i="39"/>
  <c r="S77" i="39"/>
  <c r="S77" i="40"/>
  <c r="S77" i="38"/>
  <c r="S77" i="37"/>
  <c r="Q108" i="40"/>
  <c r="Q108" i="39"/>
  <c r="Q108" i="38"/>
  <c r="Q108" i="37"/>
  <c r="T108" i="26"/>
  <c r="F108" i="26" s="1"/>
  <c r="S108" i="26"/>
  <c r="Q108" i="26"/>
  <c r="T108" i="40"/>
  <c r="F108" i="40" s="1"/>
  <c r="S108" i="40"/>
  <c r="S108" i="39"/>
  <c r="R108" i="39"/>
  <c r="R108" i="40"/>
  <c r="R108" i="38"/>
  <c r="T108" i="38"/>
  <c r="F108" i="38" s="1"/>
  <c r="S108" i="38"/>
  <c r="T108" i="39"/>
  <c r="F108" i="39" s="1"/>
  <c r="T108" i="37"/>
  <c r="F108" i="37" s="1"/>
  <c r="R108" i="37"/>
  <c r="Q38" i="26"/>
  <c r="S38" i="26"/>
  <c r="S38" i="40"/>
  <c r="Q38" i="40"/>
  <c r="R38" i="40"/>
  <c r="R38" i="39"/>
  <c r="Q38" i="39"/>
  <c r="S38" i="39"/>
  <c r="S38" i="38"/>
  <c r="R38" i="38"/>
  <c r="Q38" i="38"/>
  <c r="Q38" i="37"/>
  <c r="S38" i="37"/>
  <c r="R38" i="37"/>
  <c r="L200" i="1"/>
  <c r="E18" i="1"/>
  <c r="E21" i="1" s="1"/>
  <c r="S19" i="25"/>
  <c r="E19" i="25" s="1"/>
  <c r="E22" i="25" s="1"/>
  <c r="I280" i="25"/>
  <c r="R155" i="31"/>
  <c r="R155" i="33"/>
  <c r="R155" i="35"/>
  <c r="R155" i="32"/>
  <c r="R155" i="34"/>
  <c r="R155" i="30"/>
  <c r="R155" i="29"/>
  <c r="S154" i="39"/>
  <c r="S154" i="40"/>
  <c r="S154" i="38"/>
  <c r="S154" i="37"/>
  <c r="S20" i="25"/>
  <c r="F18" i="1"/>
  <c r="F21" i="1" s="1"/>
  <c r="E108" i="1"/>
  <c r="G124" i="1"/>
  <c r="AC124" i="1" s="1"/>
  <c r="E138" i="1"/>
  <c r="AA138" i="1" s="1"/>
  <c r="Q139" i="25"/>
  <c r="E139" i="25" s="1"/>
  <c r="AA139" i="25" s="1"/>
  <c r="I135" i="1"/>
  <c r="J248" i="26"/>
  <c r="J262" i="26"/>
  <c r="R50" i="26"/>
  <c r="E40" i="26"/>
  <c r="R50" i="25"/>
  <c r="Q76" i="25"/>
  <c r="S31" i="25"/>
  <c r="E31" i="25" s="1"/>
  <c r="S50" i="25"/>
  <c r="E184" i="37"/>
  <c r="J182" i="37"/>
  <c r="E61" i="36"/>
  <c r="E68" i="36" s="1"/>
  <c r="F17" i="24"/>
  <c r="I111" i="24"/>
  <c r="H111" i="24"/>
  <c r="G111" i="24"/>
  <c r="E111" i="24"/>
  <c r="G104" i="24"/>
  <c r="E104" i="24"/>
  <c r="H97" i="24"/>
  <c r="H58" i="24"/>
  <c r="G46" i="24"/>
  <c r="I86" i="24"/>
  <c r="F104" i="24"/>
  <c r="G58" i="24"/>
  <c r="F46" i="24"/>
  <c r="I34" i="24"/>
  <c r="E34" i="24"/>
  <c r="H22" i="24"/>
  <c r="G86" i="24"/>
  <c r="H28" i="24"/>
  <c r="H79" i="24"/>
  <c r="H34" i="24"/>
  <c r="G22" i="24"/>
  <c r="E86" i="24"/>
  <c r="E52" i="24"/>
  <c r="H40" i="24"/>
  <c r="F28" i="24"/>
  <c r="F111" i="24"/>
  <c r="I97" i="24"/>
  <c r="H46" i="24"/>
  <c r="S57" i="38"/>
  <c r="Q101" i="38"/>
  <c r="Q101" i="37"/>
  <c r="Q101" i="40"/>
  <c r="Q101" i="39"/>
  <c r="Q101" i="26"/>
  <c r="T101" i="26"/>
  <c r="F101" i="26" s="1"/>
  <c r="S101" i="26"/>
  <c r="T101" i="40"/>
  <c r="F101" i="40" s="1"/>
  <c r="S101" i="40"/>
  <c r="R101" i="40"/>
  <c r="R101" i="39"/>
  <c r="S101" i="39"/>
  <c r="T101" i="39"/>
  <c r="F101" i="39" s="1"/>
  <c r="T101" i="38"/>
  <c r="F101" i="38" s="1"/>
  <c r="S101" i="38"/>
  <c r="R101" i="38"/>
  <c r="T101" i="37"/>
  <c r="F101" i="37" s="1"/>
  <c r="S101" i="37"/>
  <c r="S32" i="26"/>
  <c r="Q32" i="26"/>
  <c r="S32" i="40"/>
  <c r="Q32" i="40"/>
  <c r="Q32" i="39"/>
  <c r="S32" i="38"/>
  <c r="R32" i="38"/>
  <c r="Q32" i="38"/>
  <c r="R32" i="40"/>
  <c r="R32" i="39"/>
  <c r="S32" i="39"/>
  <c r="R32" i="37"/>
  <c r="Q32" i="37"/>
  <c r="S32" i="37"/>
  <c r="F200" i="40"/>
  <c r="E200" i="40"/>
  <c r="G200" i="40"/>
  <c r="F200" i="39"/>
  <c r="E200" i="39"/>
  <c r="I200" i="40"/>
  <c r="H200" i="40"/>
  <c r="I200" i="39"/>
  <c r="I200" i="38"/>
  <c r="H200" i="38"/>
  <c r="G200" i="38"/>
  <c r="H200" i="39"/>
  <c r="G200" i="39"/>
  <c r="E200" i="38"/>
  <c r="F200" i="38"/>
  <c r="H200" i="37"/>
  <c r="G200" i="37"/>
  <c r="F200" i="37"/>
  <c r="E200" i="37"/>
  <c r="I200" i="37"/>
  <c r="I403" i="25"/>
  <c r="I94" i="1"/>
  <c r="H94" i="1"/>
  <c r="G94" i="1"/>
  <c r="F94" i="1"/>
  <c r="Q118" i="25"/>
  <c r="E118" i="25" s="1"/>
  <c r="AA118" i="25" s="1"/>
  <c r="E117" i="1"/>
  <c r="AA117" i="1" s="1"/>
  <c r="Q140" i="25"/>
  <c r="F138" i="1"/>
  <c r="AB138" i="1" s="1"/>
  <c r="R32" i="26"/>
  <c r="R101" i="25"/>
  <c r="R108" i="25"/>
  <c r="S107" i="25"/>
  <c r="E107" i="25" s="1"/>
  <c r="E111" i="25" s="1"/>
  <c r="T101" i="25"/>
  <c r="F101" i="25" s="1"/>
  <c r="Q77" i="25"/>
  <c r="S15" i="25"/>
  <c r="S32" i="25"/>
  <c r="Q44" i="25"/>
  <c r="G189" i="37"/>
  <c r="G200" i="26"/>
  <c r="F219" i="26"/>
  <c r="R101" i="37"/>
  <c r="J215" i="25"/>
  <c r="G219" i="25"/>
  <c r="F219" i="25"/>
  <c r="H17" i="24"/>
  <c r="G17" i="24"/>
  <c r="F16" i="24"/>
  <c r="S51" i="26"/>
  <c r="Q51" i="26"/>
  <c r="S51" i="40"/>
  <c r="R51" i="40"/>
  <c r="S51" i="39"/>
  <c r="Q51" i="39"/>
  <c r="Q51" i="40"/>
  <c r="R51" i="39"/>
  <c r="S51" i="38"/>
  <c r="R51" i="38"/>
  <c r="Q51" i="38"/>
  <c r="S51" i="37"/>
  <c r="R51" i="37"/>
  <c r="Q51" i="37"/>
  <c r="Q94" i="40"/>
  <c r="Q94" i="39"/>
  <c r="Q94" i="37"/>
  <c r="Q94" i="38"/>
  <c r="Q94" i="26"/>
  <c r="S94" i="26"/>
  <c r="T94" i="26"/>
  <c r="F94" i="26" s="1"/>
  <c r="S94" i="40"/>
  <c r="T94" i="39"/>
  <c r="F94" i="39" s="1"/>
  <c r="R94" i="39"/>
  <c r="R94" i="40"/>
  <c r="T94" i="38"/>
  <c r="F94" i="38" s="1"/>
  <c r="S94" i="38"/>
  <c r="R94" i="38"/>
  <c r="S94" i="39"/>
  <c r="T94" i="40"/>
  <c r="F94" i="40" s="1"/>
  <c r="S94" i="37"/>
  <c r="R94" i="37"/>
  <c r="T94" i="37"/>
  <c r="F94" i="37" s="1"/>
  <c r="Q26" i="26"/>
  <c r="S26" i="26"/>
  <c r="S26" i="40"/>
  <c r="R26" i="40"/>
  <c r="Q26" i="40"/>
  <c r="R26" i="39"/>
  <c r="Q26" i="39"/>
  <c r="Q26" i="38"/>
  <c r="R26" i="38"/>
  <c r="S26" i="39"/>
  <c r="Q26" i="37"/>
  <c r="S26" i="37"/>
  <c r="R26" i="37"/>
  <c r="S26" i="38"/>
  <c r="E167" i="40"/>
  <c r="F167" i="38"/>
  <c r="H167" i="37"/>
  <c r="G167" i="26"/>
  <c r="F167" i="26"/>
  <c r="H167" i="40"/>
  <c r="G167" i="38"/>
  <c r="I167" i="37"/>
  <c r="F167" i="39"/>
  <c r="H167" i="38"/>
  <c r="E167" i="37"/>
  <c r="I167" i="39"/>
  <c r="G167" i="39"/>
  <c r="I167" i="38"/>
  <c r="H167" i="26"/>
  <c r="F167" i="40"/>
  <c r="H167" i="39"/>
  <c r="E167" i="38"/>
  <c r="I167" i="26"/>
  <c r="E167" i="26"/>
  <c r="G167" i="40"/>
  <c r="E167" i="39"/>
  <c r="I167" i="40"/>
  <c r="G167" i="37"/>
  <c r="F167" i="37"/>
  <c r="Q119" i="25"/>
  <c r="F118" i="25" s="1"/>
  <c r="AB118" i="25" s="1"/>
  <c r="F117" i="1"/>
  <c r="AB117" i="1" s="1"/>
  <c r="G138" i="1"/>
  <c r="AC138" i="1" s="1"/>
  <c r="I121" i="1"/>
  <c r="J260" i="26"/>
  <c r="B372" i="26"/>
  <c r="B396" i="26" s="1"/>
  <c r="R94" i="26"/>
  <c r="E44" i="26"/>
  <c r="R51" i="26"/>
  <c r="R32" i="25"/>
  <c r="R56" i="25"/>
  <c r="S75" i="25"/>
  <c r="E75" i="25" s="1"/>
  <c r="Q14" i="25"/>
  <c r="S43" i="25"/>
  <c r="E43" i="25" s="1"/>
  <c r="E44" i="25" s="1"/>
  <c r="Q26" i="25"/>
  <c r="E188" i="40"/>
  <c r="F188" i="40"/>
  <c r="H188" i="40"/>
  <c r="E188" i="39"/>
  <c r="F188" i="39"/>
  <c r="G188" i="40"/>
  <c r="H188" i="39"/>
  <c r="I188" i="40"/>
  <c r="I188" i="39"/>
  <c r="F188" i="38"/>
  <c r="G188" i="38"/>
  <c r="G188" i="39"/>
  <c r="H188" i="38"/>
  <c r="E188" i="38"/>
  <c r="I188" i="38"/>
  <c r="F188" i="37"/>
  <c r="G188" i="37"/>
  <c r="E188" i="37"/>
  <c r="H188" i="37"/>
  <c r="I188" i="37"/>
  <c r="H200" i="26"/>
  <c r="G219" i="26"/>
  <c r="F232" i="26"/>
  <c r="Q50" i="37"/>
  <c r="I17" i="24"/>
  <c r="F164" i="24"/>
  <c r="V163" i="24" s="1"/>
  <c r="E73" i="24"/>
  <c r="L84" i="1"/>
  <c r="L44" i="1"/>
  <c r="Q83" i="39"/>
  <c r="Q83" i="38"/>
  <c r="Q83" i="37"/>
  <c r="Q83" i="40"/>
  <c r="R83" i="37"/>
  <c r="T83" i="37"/>
  <c r="F83" i="37" s="1"/>
  <c r="R83" i="25"/>
  <c r="T83" i="25"/>
  <c r="F83" i="25" s="1"/>
  <c r="Q83" i="26"/>
  <c r="T83" i="26"/>
  <c r="F83" i="26" s="1"/>
  <c r="S83" i="26"/>
  <c r="R83" i="38"/>
  <c r="T83" i="38"/>
  <c r="F83" i="38" s="1"/>
  <c r="R83" i="26"/>
  <c r="R83" i="39"/>
  <c r="T83" i="39"/>
  <c r="F83" i="39" s="1"/>
  <c r="R83" i="40"/>
  <c r="T83" i="40"/>
  <c r="F83" i="40" s="1"/>
  <c r="S83" i="40"/>
  <c r="S83" i="38"/>
  <c r="S83" i="39"/>
  <c r="S83" i="37"/>
  <c r="Q14" i="26"/>
  <c r="S14" i="26"/>
  <c r="R14" i="25"/>
  <c r="F13" i="25" s="1"/>
  <c r="F16" i="25" s="1"/>
  <c r="R14" i="26"/>
  <c r="R14" i="39"/>
  <c r="R14" i="37"/>
  <c r="R14" i="38"/>
  <c r="R14" i="40"/>
  <c r="S14" i="40"/>
  <c r="Q14" i="40"/>
  <c r="Q14" i="39"/>
  <c r="S14" i="39"/>
  <c r="Q14" i="38"/>
  <c r="S14" i="38"/>
  <c r="Q14" i="37"/>
  <c r="S14" i="37"/>
  <c r="H163" i="40"/>
  <c r="E163" i="39"/>
  <c r="F163" i="37"/>
  <c r="F163" i="26"/>
  <c r="G163" i="26"/>
  <c r="I163" i="40"/>
  <c r="G163" i="37"/>
  <c r="I163" i="38"/>
  <c r="F163" i="40"/>
  <c r="H163" i="39"/>
  <c r="E163" i="38"/>
  <c r="E163" i="40"/>
  <c r="F163" i="38"/>
  <c r="H163" i="37"/>
  <c r="I163" i="26"/>
  <c r="E163" i="26"/>
  <c r="G163" i="38"/>
  <c r="I163" i="37"/>
  <c r="F163" i="39"/>
  <c r="H163" i="38"/>
  <c r="E163" i="37"/>
  <c r="H163" i="26"/>
  <c r="G163" i="40"/>
  <c r="I163" i="39"/>
  <c r="G163" i="39"/>
  <c r="E76" i="1"/>
  <c r="E78" i="1"/>
  <c r="H76" i="1"/>
  <c r="H77" i="1" s="1"/>
  <c r="H78" i="1"/>
  <c r="F83" i="1"/>
  <c r="F84" i="1" s="1"/>
  <c r="F85" i="1"/>
  <c r="F49" i="1"/>
  <c r="F50" i="1" s="1"/>
  <c r="I49" i="1"/>
  <c r="I50" i="1" s="1"/>
  <c r="E49" i="1"/>
  <c r="H49" i="1"/>
  <c r="H50" i="1" s="1"/>
  <c r="G49" i="1"/>
  <c r="G50" i="1" s="1"/>
  <c r="I37" i="1"/>
  <c r="I38" i="1" s="1"/>
  <c r="H37" i="1"/>
  <c r="H38" i="1" s="1"/>
  <c r="G37" i="1"/>
  <c r="G38" i="1" s="1"/>
  <c r="F37" i="1"/>
  <c r="F38" i="1" s="1"/>
  <c r="E131" i="1"/>
  <c r="Q132" i="25"/>
  <c r="E132" i="25" s="1"/>
  <c r="AA132" i="25" s="1"/>
  <c r="H140" i="1"/>
  <c r="H141" i="1" s="1"/>
  <c r="H318" i="1"/>
  <c r="H319" i="25" s="1"/>
  <c r="H121" i="1"/>
  <c r="I142" i="1"/>
  <c r="R108" i="26"/>
  <c r="S154" i="26"/>
  <c r="R44" i="26"/>
  <c r="R51" i="25"/>
  <c r="T108" i="25"/>
  <c r="F108" i="25" s="1"/>
  <c r="Q15" i="25"/>
  <c r="S44" i="25"/>
  <c r="F43" i="25" s="1"/>
  <c r="F188" i="25"/>
  <c r="J269" i="26"/>
  <c r="I187" i="40"/>
  <c r="E187" i="40"/>
  <c r="F187" i="40"/>
  <c r="G187" i="40"/>
  <c r="E187" i="39"/>
  <c r="F187" i="39"/>
  <c r="G187" i="39"/>
  <c r="H187" i="39"/>
  <c r="E187" i="38"/>
  <c r="I187" i="39"/>
  <c r="F187" i="38"/>
  <c r="G187" i="38"/>
  <c r="H187" i="38"/>
  <c r="I187" i="38"/>
  <c r="H187" i="40"/>
  <c r="E187" i="37"/>
  <c r="F187" i="37"/>
  <c r="G187" i="37"/>
  <c r="I187" i="37"/>
  <c r="I200" i="26"/>
  <c r="H232" i="26"/>
  <c r="E393" i="25"/>
  <c r="I16" i="24"/>
  <c r="H164" i="24"/>
  <c r="X163" i="24" s="1"/>
  <c r="G164" i="24"/>
  <c r="W163" i="24" s="1"/>
  <c r="F160" i="24"/>
  <c r="E168" i="24"/>
  <c r="E72" i="24"/>
  <c r="Q78" i="40"/>
  <c r="Q78" i="39"/>
  <c r="Q78" i="37"/>
  <c r="T78" i="37"/>
  <c r="H76" i="37" s="1"/>
  <c r="R78" i="25"/>
  <c r="T78" i="25"/>
  <c r="H76" i="25" s="1"/>
  <c r="R78" i="37"/>
  <c r="Q78" i="26"/>
  <c r="Q78" i="38"/>
  <c r="S78" i="26"/>
  <c r="T78" i="26"/>
  <c r="H76" i="26" s="1"/>
  <c r="R78" i="26"/>
  <c r="T78" i="38"/>
  <c r="H76" i="38" s="1"/>
  <c r="T78" i="39"/>
  <c r="H76" i="39" s="1"/>
  <c r="R78" i="38"/>
  <c r="R78" i="40"/>
  <c r="R78" i="39"/>
  <c r="T78" i="40"/>
  <c r="H76" i="40" s="1"/>
  <c r="S78" i="40"/>
  <c r="S78" i="39"/>
  <c r="S78" i="38"/>
  <c r="S78" i="37"/>
  <c r="Q39" i="39"/>
  <c r="R39" i="39"/>
  <c r="Q39" i="37"/>
  <c r="Q76" i="38"/>
  <c r="Q76" i="37"/>
  <c r="Q76" i="40"/>
  <c r="T76" i="37"/>
  <c r="F76" i="37" s="1"/>
  <c r="R76" i="25"/>
  <c r="Q76" i="26"/>
  <c r="T76" i="25"/>
  <c r="F76" i="25" s="1"/>
  <c r="Q76" i="39"/>
  <c r="R76" i="37"/>
  <c r="T76" i="26"/>
  <c r="F76" i="26" s="1"/>
  <c r="S76" i="26"/>
  <c r="T76" i="38"/>
  <c r="F76" i="38" s="1"/>
  <c r="T76" i="39"/>
  <c r="F76" i="39" s="1"/>
  <c r="R76" i="26"/>
  <c r="R76" i="39"/>
  <c r="R76" i="40"/>
  <c r="R76" i="38"/>
  <c r="T76" i="40"/>
  <c r="F76" i="40" s="1"/>
  <c r="S76" i="39"/>
  <c r="S76" i="40"/>
  <c r="S76" i="38"/>
  <c r="S76" i="37"/>
  <c r="L232" i="1"/>
  <c r="F159" i="40"/>
  <c r="H159" i="39"/>
  <c r="E159" i="38"/>
  <c r="I159" i="26"/>
  <c r="E159" i="26"/>
  <c r="I159" i="37"/>
  <c r="G159" i="40"/>
  <c r="I159" i="39"/>
  <c r="H159" i="40"/>
  <c r="E159" i="39"/>
  <c r="F159" i="37"/>
  <c r="H159" i="26"/>
  <c r="E159" i="37"/>
  <c r="I159" i="40"/>
  <c r="G159" i="37"/>
  <c r="G159" i="38"/>
  <c r="H159" i="38"/>
  <c r="E159" i="40"/>
  <c r="F159" i="38"/>
  <c r="H159" i="37"/>
  <c r="G159" i="26"/>
  <c r="F159" i="39"/>
  <c r="G159" i="39"/>
  <c r="I159" i="38"/>
  <c r="F159" i="26"/>
  <c r="S68" i="25"/>
  <c r="E68" i="25" s="1"/>
  <c r="E67" i="1"/>
  <c r="E71" i="1" s="1"/>
  <c r="F76" i="1"/>
  <c r="F77" i="1" s="1"/>
  <c r="F78" i="1"/>
  <c r="H31" i="1"/>
  <c r="H32" i="1" s="1"/>
  <c r="G31" i="1"/>
  <c r="G32" i="1" s="1"/>
  <c r="F31" i="1"/>
  <c r="F32" i="1" s="1"/>
  <c r="I31" i="1"/>
  <c r="I32" i="1" s="1"/>
  <c r="E31" i="1"/>
  <c r="H119" i="1"/>
  <c r="Q133" i="25"/>
  <c r="F131" i="1"/>
  <c r="AB131" i="1" s="1"/>
  <c r="I140" i="1"/>
  <c r="I141" i="1" s="1"/>
  <c r="I318" i="1"/>
  <c r="I319" i="25" s="1"/>
  <c r="G121" i="1"/>
  <c r="H142" i="1"/>
  <c r="R26" i="26"/>
  <c r="S154" i="25"/>
  <c r="R38" i="25"/>
  <c r="S101" i="25"/>
  <c r="T94" i="25"/>
  <c r="F94" i="25" s="1"/>
  <c r="S77" i="25"/>
  <c r="S26" i="25"/>
  <c r="F25" i="25" s="1"/>
  <c r="Q38" i="25"/>
  <c r="Q57" i="25"/>
  <c r="J267" i="25"/>
  <c r="I232" i="26"/>
  <c r="H187" i="37"/>
  <c r="F250" i="37"/>
  <c r="J246" i="37"/>
  <c r="I250" i="37"/>
  <c r="J247" i="37"/>
  <c r="J253" i="37"/>
  <c r="F255" i="37"/>
  <c r="I164" i="24"/>
  <c r="Y163" i="24" s="1"/>
  <c r="H160" i="24"/>
  <c r="G160" i="24"/>
  <c r="L101" i="1"/>
  <c r="L32" i="1"/>
  <c r="Q56" i="26"/>
  <c r="S56" i="26"/>
  <c r="S56" i="40"/>
  <c r="R56" i="40"/>
  <c r="S56" i="39"/>
  <c r="Q56" i="40"/>
  <c r="Q56" i="39"/>
  <c r="R56" i="39"/>
  <c r="R56" i="38"/>
  <c r="Q56" i="38"/>
  <c r="S56" i="38"/>
  <c r="R56" i="37"/>
  <c r="Q56" i="37"/>
  <c r="S56" i="37"/>
  <c r="F232" i="40"/>
  <c r="E232" i="40"/>
  <c r="G232" i="40"/>
  <c r="F232" i="39"/>
  <c r="E232" i="39"/>
  <c r="I232" i="40"/>
  <c r="H232" i="40"/>
  <c r="I232" i="39"/>
  <c r="G232" i="39"/>
  <c r="I232" i="38"/>
  <c r="H232" i="38"/>
  <c r="H232" i="39"/>
  <c r="G232" i="38"/>
  <c r="E232" i="38"/>
  <c r="F232" i="38"/>
  <c r="I232" i="37"/>
  <c r="H232" i="37"/>
  <c r="G232" i="37"/>
  <c r="G232" i="26"/>
  <c r="E232" i="37"/>
  <c r="E232" i="26"/>
  <c r="S21" i="25"/>
  <c r="G18" i="1"/>
  <c r="G21" i="1" s="1"/>
  <c r="S69" i="25"/>
  <c r="F67" i="1"/>
  <c r="F71" i="1" s="1"/>
  <c r="Q134" i="25"/>
  <c r="G131" i="1"/>
  <c r="Q146" i="25"/>
  <c r="E146" i="25" s="1"/>
  <c r="AA146" i="25" s="1"/>
  <c r="E145" i="1"/>
  <c r="AA145" i="1" s="1"/>
  <c r="E38" i="26"/>
  <c r="R56" i="26"/>
  <c r="Q108" i="25"/>
  <c r="S108" i="25"/>
  <c r="S82" i="25"/>
  <c r="E82" i="25" s="1"/>
  <c r="E84" i="25" s="1"/>
  <c r="S78" i="25"/>
  <c r="Q83" i="25"/>
  <c r="S56" i="25"/>
  <c r="J214" i="37"/>
  <c r="H264" i="37"/>
  <c r="E312" i="38"/>
  <c r="H216" i="38"/>
  <c r="J214" i="38"/>
  <c r="F264" i="37"/>
  <c r="G312" i="37"/>
  <c r="F184" i="38"/>
  <c r="J182" i="38"/>
  <c r="H312" i="37"/>
  <c r="F312" i="37"/>
  <c r="J246" i="38"/>
  <c r="F250" i="38"/>
  <c r="E250" i="38"/>
  <c r="J249" i="38"/>
  <c r="F255" i="38"/>
  <c r="J253" i="38"/>
  <c r="J254" i="38"/>
  <c r="H255" i="38"/>
  <c r="F264" i="38"/>
  <c r="J260" i="38"/>
  <c r="H264" i="38"/>
  <c r="J261" i="38"/>
  <c r="F271" i="38"/>
  <c r="J267" i="38"/>
  <c r="H271" i="38"/>
  <c r="J268" i="38"/>
  <c r="J297" i="38"/>
  <c r="F300" i="38"/>
  <c r="H300" i="38"/>
  <c r="J298" i="38"/>
  <c r="H312" i="38"/>
  <c r="J308" i="38"/>
  <c r="J305" i="38"/>
  <c r="G312" i="38"/>
  <c r="E184" i="38"/>
  <c r="Z146" i="38"/>
  <c r="F250" i="39"/>
  <c r="J248" i="39"/>
  <c r="E255" i="39"/>
  <c r="J254" i="39"/>
  <c r="G264" i="39"/>
  <c r="J258" i="39"/>
  <c r="I264" i="39"/>
  <c r="J259" i="39"/>
  <c r="J268" i="39"/>
  <c r="E271" i="39"/>
  <c r="I271" i="39"/>
  <c r="J270" i="39"/>
  <c r="E300" i="39"/>
  <c r="J298" i="39"/>
  <c r="J299" i="39"/>
  <c r="G300" i="39"/>
  <c r="E312" i="39"/>
  <c r="J304" i="39"/>
  <c r="J305" i="39"/>
  <c r="H312" i="39"/>
  <c r="I312" i="39"/>
  <c r="J308" i="39"/>
  <c r="C320" i="40"/>
  <c r="Z146" i="40"/>
  <c r="J249" i="39"/>
  <c r="E93" i="39"/>
  <c r="E95" i="39" s="1"/>
  <c r="E216" i="39"/>
  <c r="J247" i="40"/>
  <c r="E250" i="40"/>
  <c r="G250" i="40"/>
  <c r="J248" i="40"/>
  <c r="E264" i="40"/>
  <c r="J261" i="40"/>
  <c r="E271" i="40"/>
  <c r="J268" i="40"/>
  <c r="G271" i="40"/>
  <c r="J269" i="40"/>
  <c r="J270" i="40"/>
  <c r="I271" i="40"/>
  <c r="J298" i="40"/>
  <c r="E300" i="40"/>
  <c r="G300" i="40"/>
  <c r="J299" i="40"/>
  <c r="H312" i="40"/>
  <c r="J305" i="40"/>
  <c r="J308" i="40"/>
  <c r="I312" i="40"/>
  <c r="G271" i="39"/>
  <c r="F312" i="39"/>
  <c r="I250" i="40"/>
  <c r="C316" i="40"/>
  <c r="I184" i="40"/>
  <c r="G264" i="40"/>
  <c r="F312" i="40"/>
  <c r="E312" i="40"/>
  <c r="F160" i="29"/>
  <c r="G160" i="29"/>
  <c r="H160" i="29"/>
  <c r="I160" i="29"/>
  <c r="F164" i="29"/>
  <c r="V163" i="29" s="1"/>
  <c r="G164" i="29"/>
  <c r="W163" i="29" s="1"/>
  <c r="H164" i="29"/>
  <c r="X163" i="29" s="1"/>
  <c r="E164" i="29"/>
  <c r="J215" i="40"/>
  <c r="I216" i="40"/>
  <c r="C318" i="40"/>
  <c r="E49" i="40"/>
  <c r="E52" i="40" s="1"/>
  <c r="G312" i="40"/>
  <c r="J303" i="40"/>
  <c r="F105" i="29"/>
  <c r="H98" i="29"/>
  <c r="F59" i="29"/>
  <c r="E53" i="29"/>
  <c r="I29" i="29"/>
  <c r="H23" i="29"/>
  <c r="E105" i="29"/>
  <c r="G98" i="29"/>
  <c r="I87" i="29"/>
  <c r="E59" i="29"/>
  <c r="I35" i="29"/>
  <c r="H29" i="29"/>
  <c r="G23" i="29"/>
  <c r="F98" i="29"/>
  <c r="H87" i="29"/>
  <c r="I41" i="29"/>
  <c r="H35" i="29"/>
  <c r="G29" i="29"/>
  <c r="F23" i="29"/>
  <c r="I112" i="29"/>
  <c r="E98" i="29"/>
  <c r="G87" i="29"/>
  <c r="I80" i="29"/>
  <c r="H112" i="29"/>
  <c r="F87" i="29"/>
  <c r="H80" i="29"/>
  <c r="I53" i="29"/>
  <c r="H47" i="29"/>
  <c r="G41" i="29"/>
  <c r="F35" i="29"/>
  <c r="E29" i="29"/>
  <c r="F112" i="29"/>
  <c r="H105" i="29"/>
  <c r="F80" i="29"/>
  <c r="H59" i="29"/>
  <c r="G53" i="29"/>
  <c r="F47" i="29"/>
  <c r="E41" i="29"/>
  <c r="I47" i="29"/>
  <c r="G112" i="29"/>
  <c r="E87" i="29"/>
  <c r="H53" i="29"/>
  <c r="G47" i="29"/>
  <c r="E112" i="29"/>
  <c r="F53" i="29"/>
  <c r="E47" i="29"/>
  <c r="G35" i="29"/>
  <c r="I105" i="29"/>
  <c r="G80" i="29"/>
  <c r="H41" i="29"/>
  <c r="E35" i="29"/>
  <c r="I23" i="29"/>
  <c r="G105" i="29"/>
  <c r="E80" i="29"/>
  <c r="F41" i="29"/>
  <c r="E23" i="29"/>
  <c r="F29" i="29"/>
  <c r="I98" i="29"/>
  <c r="I59" i="29"/>
  <c r="G59" i="29"/>
  <c r="E73" i="29"/>
  <c r="I111" i="30"/>
  <c r="G86" i="30"/>
  <c r="F52" i="30"/>
  <c r="H28" i="30"/>
  <c r="H111" i="30"/>
  <c r="F58" i="30"/>
  <c r="H34" i="30"/>
  <c r="G22" i="30"/>
  <c r="G111" i="30"/>
  <c r="E86" i="30"/>
  <c r="G79" i="30"/>
  <c r="I52" i="30"/>
  <c r="H40" i="30"/>
  <c r="G28" i="30"/>
  <c r="F111" i="30"/>
  <c r="F79" i="30"/>
  <c r="H46" i="30"/>
  <c r="F22" i="30"/>
  <c r="E111" i="30"/>
  <c r="H52" i="30"/>
  <c r="F28" i="30"/>
  <c r="E104" i="30"/>
  <c r="G97" i="30"/>
  <c r="I28" i="30"/>
  <c r="E28" i="30"/>
  <c r="H97" i="30"/>
  <c r="F97" i="30"/>
  <c r="H58" i="30"/>
  <c r="G46" i="30"/>
  <c r="F34" i="30"/>
  <c r="E22" i="30"/>
  <c r="G58" i="30"/>
  <c r="I22" i="30"/>
  <c r="F104" i="30"/>
  <c r="I34" i="30"/>
  <c r="F16" i="30"/>
  <c r="G16" i="30"/>
  <c r="F72" i="30"/>
  <c r="E111" i="40"/>
  <c r="G73" i="29"/>
  <c r="I111" i="29"/>
  <c r="F52" i="29"/>
  <c r="I40" i="29"/>
  <c r="E40" i="29"/>
  <c r="F86" i="29"/>
  <c r="I46" i="29"/>
  <c r="E46" i="29"/>
  <c r="H34" i="29"/>
  <c r="I104" i="29"/>
  <c r="E86" i="29"/>
  <c r="E52" i="29"/>
  <c r="G28" i="29"/>
  <c r="H104" i="29"/>
  <c r="E111" i="29"/>
  <c r="G40" i="29"/>
  <c r="F28" i="29"/>
  <c r="E104" i="29"/>
  <c r="G97" i="29"/>
  <c r="I28" i="29"/>
  <c r="E28" i="29"/>
  <c r="F97" i="29"/>
  <c r="G34" i="29"/>
  <c r="H22" i="29"/>
  <c r="F34" i="29"/>
  <c r="G58" i="29"/>
  <c r="I34" i="29"/>
  <c r="E22" i="29"/>
  <c r="I22" i="29"/>
  <c r="X163" i="35"/>
  <c r="G17" i="30"/>
  <c r="E143" i="35"/>
  <c r="H97" i="35"/>
  <c r="G46" i="35"/>
  <c r="F34" i="35"/>
  <c r="I22" i="35"/>
  <c r="E22" i="35"/>
  <c r="E104" i="35"/>
  <c r="G97" i="35"/>
  <c r="F40" i="35"/>
  <c r="I28" i="35"/>
  <c r="E28" i="35"/>
  <c r="H86" i="35"/>
  <c r="E34" i="35"/>
  <c r="I111" i="35"/>
  <c r="E97" i="35"/>
  <c r="E40" i="35"/>
  <c r="H28" i="35"/>
  <c r="H111" i="35"/>
  <c r="H79" i="35"/>
  <c r="I46" i="35"/>
  <c r="E46" i="35"/>
  <c r="H34" i="35"/>
  <c r="G22" i="35"/>
  <c r="G111" i="35"/>
  <c r="E86" i="35"/>
  <c r="G79" i="35"/>
  <c r="H40" i="35"/>
  <c r="G28" i="35"/>
  <c r="G104" i="35"/>
  <c r="E79" i="35"/>
  <c r="H52" i="35"/>
  <c r="G40" i="35"/>
  <c r="F28" i="35"/>
  <c r="F22" i="35"/>
  <c r="G34" i="35"/>
  <c r="F79" i="35"/>
  <c r="H46" i="35"/>
  <c r="F17" i="30"/>
  <c r="F160" i="34"/>
  <c r="F164" i="34"/>
  <c r="V163" i="34" s="1"/>
  <c r="G160" i="34"/>
  <c r="V167" i="34"/>
  <c r="G164" i="34"/>
  <c r="W163" i="34" s="1"/>
  <c r="H160" i="34"/>
  <c r="E160" i="34"/>
  <c r="E164" i="34"/>
  <c r="I143" i="35"/>
  <c r="E150" i="35"/>
  <c r="E73" i="30"/>
  <c r="H72" i="35"/>
  <c r="H143" i="35"/>
  <c r="H129" i="35"/>
  <c r="I160" i="34"/>
  <c r="I73" i="30"/>
  <c r="G143" i="35"/>
  <c r="G129" i="35"/>
  <c r="F143" i="35"/>
  <c r="F105" i="30"/>
  <c r="H98" i="30"/>
  <c r="F59" i="30"/>
  <c r="E53" i="30"/>
  <c r="I29" i="30"/>
  <c r="H23" i="30"/>
  <c r="E105" i="30"/>
  <c r="G98" i="30"/>
  <c r="I87" i="30"/>
  <c r="E59" i="30"/>
  <c r="I35" i="30"/>
  <c r="H29" i="30"/>
  <c r="G23" i="30"/>
  <c r="F98" i="30"/>
  <c r="H87" i="30"/>
  <c r="I41" i="30"/>
  <c r="H35" i="30"/>
  <c r="G29" i="30"/>
  <c r="F23" i="30"/>
  <c r="I112" i="30"/>
  <c r="E98" i="30"/>
  <c r="G87" i="30"/>
  <c r="I80" i="30"/>
  <c r="I47" i="30"/>
  <c r="H41" i="30"/>
  <c r="G35" i="30"/>
  <c r="F29" i="30"/>
  <c r="E23" i="30"/>
  <c r="H112" i="30"/>
  <c r="F87" i="30"/>
  <c r="H80" i="30"/>
  <c r="I53" i="30"/>
  <c r="H47" i="30"/>
  <c r="G41" i="30"/>
  <c r="F35" i="30"/>
  <c r="E29" i="30"/>
  <c r="F112" i="30"/>
  <c r="H105" i="30"/>
  <c r="F80" i="30"/>
  <c r="H59" i="30"/>
  <c r="G53" i="30"/>
  <c r="F47" i="30"/>
  <c r="E41" i="30"/>
  <c r="F53" i="30"/>
  <c r="G112" i="30"/>
  <c r="E87" i="30"/>
  <c r="E112" i="30"/>
  <c r="I23" i="30"/>
  <c r="I105" i="30"/>
  <c r="G80" i="30"/>
  <c r="G105" i="30"/>
  <c r="E80" i="30"/>
  <c r="E35" i="30"/>
  <c r="F41" i="30"/>
  <c r="G47" i="30"/>
  <c r="E47" i="30"/>
  <c r="I98" i="30"/>
  <c r="H53" i="30"/>
  <c r="I59" i="30"/>
  <c r="G59" i="30"/>
  <c r="F73" i="34"/>
  <c r="H58" i="34"/>
  <c r="G46" i="34"/>
  <c r="I22" i="34"/>
  <c r="E22" i="34"/>
  <c r="E104" i="34"/>
  <c r="I86" i="34"/>
  <c r="G52" i="34"/>
  <c r="F40" i="34"/>
  <c r="F97" i="34"/>
  <c r="H86" i="34"/>
  <c r="G58" i="34"/>
  <c r="I34" i="34"/>
  <c r="E34" i="34"/>
  <c r="I111" i="34"/>
  <c r="G86" i="34"/>
  <c r="I79" i="34"/>
  <c r="H28" i="34"/>
  <c r="H111" i="34"/>
  <c r="F86" i="34"/>
  <c r="H79" i="34"/>
  <c r="F58" i="34"/>
  <c r="E46" i="34"/>
  <c r="H34" i="34"/>
  <c r="G111" i="34"/>
  <c r="I104" i="34"/>
  <c r="E86" i="34"/>
  <c r="E52" i="34"/>
  <c r="E111" i="34"/>
  <c r="I97" i="34"/>
  <c r="E79" i="34"/>
  <c r="F28" i="34"/>
  <c r="I58" i="34"/>
  <c r="F111" i="34"/>
  <c r="H104" i="34"/>
  <c r="G34" i="34"/>
  <c r="F79" i="34"/>
  <c r="H46" i="34"/>
  <c r="G112" i="35"/>
  <c r="I105" i="35"/>
  <c r="E87" i="35"/>
  <c r="G80" i="35"/>
  <c r="I59" i="35"/>
  <c r="H53" i="35"/>
  <c r="G47" i="35"/>
  <c r="F41" i="35"/>
  <c r="E35" i="35"/>
  <c r="F112" i="35"/>
  <c r="H105" i="35"/>
  <c r="F80" i="35"/>
  <c r="H59" i="35"/>
  <c r="G53" i="35"/>
  <c r="F47" i="35"/>
  <c r="E41" i="35"/>
  <c r="E112" i="35"/>
  <c r="G105" i="35"/>
  <c r="I98" i="35"/>
  <c r="E80" i="35"/>
  <c r="G59" i="35"/>
  <c r="F53" i="35"/>
  <c r="E47" i="35"/>
  <c r="I23" i="35"/>
  <c r="F105" i="35"/>
  <c r="H98" i="35"/>
  <c r="F59" i="35"/>
  <c r="E53" i="35"/>
  <c r="I29" i="35"/>
  <c r="H23" i="35"/>
  <c r="E105" i="35"/>
  <c r="G98" i="35"/>
  <c r="I87" i="35"/>
  <c r="E59" i="35"/>
  <c r="I35" i="35"/>
  <c r="H29" i="35"/>
  <c r="G23" i="35"/>
  <c r="F98" i="35"/>
  <c r="H87" i="35"/>
  <c r="I41" i="35"/>
  <c r="H35" i="35"/>
  <c r="G29" i="35"/>
  <c r="F23" i="35"/>
  <c r="H112" i="35"/>
  <c r="F87" i="35"/>
  <c r="H80" i="35"/>
  <c r="I53" i="35"/>
  <c r="H47" i="35"/>
  <c r="G41" i="35"/>
  <c r="F35" i="35"/>
  <c r="E29" i="35"/>
  <c r="I112" i="35"/>
  <c r="G35" i="35"/>
  <c r="H41" i="35"/>
  <c r="E98" i="35"/>
  <c r="I47" i="35"/>
  <c r="G87" i="35"/>
  <c r="I80" i="35"/>
  <c r="E23" i="35"/>
  <c r="F29" i="35"/>
  <c r="G17" i="34"/>
  <c r="F143" i="34"/>
  <c r="F129" i="34"/>
  <c r="E164" i="32"/>
  <c r="F160" i="32"/>
  <c r="F164" i="32"/>
  <c r="V163" i="32" s="1"/>
  <c r="G160" i="32"/>
  <c r="G164" i="32"/>
  <c r="W163" i="32" s="1"/>
  <c r="H160" i="32"/>
  <c r="H164" i="32"/>
  <c r="X163" i="32" s="1"/>
  <c r="I160" i="32"/>
  <c r="E160" i="32"/>
  <c r="E73" i="34"/>
  <c r="I73" i="34"/>
  <c r="F136" i="34"/>
  <c r="E72" i="34"/>
  <c r="G112" i="34"/>
  <c r="I105" i="34"/>
  <c r="E87" i="34"/>
  <c r="G80" i="34"/>
  <c r="I59" i="34"/>
  <c r="H53" i="34"/>
  <c r="G47" i="34"/>
  <c r="F41" i="34"/>
  <c r="E35" i="34"/>
  <c r="F112" i="34"/>
  <c r="H105" i="34"/>
  <c r="F80" i="34"/>
  <c r="H59" i="34"/>
  <c r="G53" i="34"/>
  <c r="F47" i="34"/>
  <c r="E41" i="34"/>
  <c r="E112" i="34"/>
  <c r="G105" i="34"/>
  <c r="I98" i="34"/>
  <c r="E80" i="34"/>
  <c r="G59" i="34"/>
  <c r="F53" i="34"/>
  <c r="E47" i="34"/>
  <c r="I23" i="34"/>
  <c r="F105" i="34"/>
  <c r="H98" i="34"/>
  <c r="F59" i="34"/>
  <c r="E53" i="34"/>
  <c r="I29" i="34"/>
  <c r="H23" i="34"/>
  <c r="E105" i="34"/>
  <c r="G98" i="34"/>
  <c r="I87" i="34"/>
  <c r="E59" i="34"/>
  <c r="I35" i="34"/>
  <c r="H29" i="34"/>
  <c r="G23" i="34"/>
  <c r="F98" i="34"/>
  <c r="H87" i="34"/>
  <c r="I41" i="34"/>
  <c r="H35" i="34"/>
  <c r="G29" i="34"/>
  <c r="F23" i="34"/>
  <c r="H112" i="34"/>
  <c r="F87" i="34"/>
  <c r="H80" i="34"/>
  <c r="I53" i="34"/>
  <c r="H47" i="34"/>
  <c r="G41" i="34"/>
  <c r="F35" i="34"/>
  <c r="E29" i="34"/>
  <c r="F29" i="34"/>
  <c r="I112" i="34"/>
  <c r="G35" i="34"/>
  <c r="H41" i="34"/>
  <c r="E98" i="34"/>
  <c r="I47" i="34"/>
  <c r="G87" i="34"/>
  <c r="I80" i="34"/>
  <c r="E23" i="34"/>
  <c r="F136" i="33"/>
  <c r="E122" i="33"/>
  <c r="H122" i="33"/>
  <c r="E136" i="33"/>
  <c r="F129" i="33"/>
  <c r="F143" i="33"/>
  <c r="I150" i="33"/>
  <c r="E129" i="33"/>
  <c r="I129" i="33"/>
  <c r="I143" i="33"/>
  <c r="F160" i="33"/>
  <c r="G112" i="33"/>
  <c r="I105" i="33"/>
  <c r="E87" i="33"/>
  <c r="G80" i="33"/>
  <c r="I59" i="33"/>
  <c r="F112" i="33"/>
  <c r="H105" i="33"/>
  <c r="F80" i="33"/>
  <c r="H59" i="33"/>
  <c r="E112" i="33"/>
  <c r="G105" i="33"/>
  <c r="I98" i="33"/>
  <c r="E80" i="33"/>
  <c r="G59" i="33"/>
  <c r="F105" i="33"/>
  <c r="H98" i="33"/>
  <c r="E105" i="33"/>
  <c r="G98" i="33"/>
  <c r="I87" i="33"/>
  <c r="F98" i="33"/>
  <c r="H87" i="33"/>
  <c r="H112" i="33"/>
  <c r="F87" i="33"/>
  <c r="H80" i="33"/>
  <c r="F53" i="33"/>
  <c r="E47" i="33"/>
  <c r="I23" i="33"/>
  <c r="F59" i="33"/>
  <c r="E53" i="33"/>
  <c r="I29" i="33"/>
  <c r="H23" i="33"/>
  <c r="I112" i="33"/>
  <c r="E59" i="33"/>
  <c r="I35" i="33"/>
  <c r="H29" i="33"/>
  <c r="G23" i="33"/>
  <c r="I41" i="33"/>
  <c r="H35" i="33"/>
  <c r="G29" i="33"/>
  <c r="F23" i="33"/>
  <c r="I47" i="33"/>
  <c r="H41" i="33"/>
  <c r="G35" i="33"/>
  <c r="F29" i="33"/>
  <c r="E23" i="33"/>
  <c r="E98" i="33"/>
  <c r="I53" i="33"/>
  <c r="H47" i="33"/>
  <c r="G41" i="33"/>
  <c r="F35" i="33"/>
  <c r="E29" i="33"/>
  <c r="I80" i="33"/>
  <c r="G53" i="33"/>
  <c r="F47" i="33"/>
  <c r="E41" i="33"/>
  <c r="E35" i="33"/>
  <c r="F41" i="33"/>
  <c r="G47" i="33"/>
  <c r="H53" i="33"/>
  <c r="G87" i="33"/>
  <c r="G19" i="1"/>
  <c r="G20" i="1" s="1"/>
  <c r="F104" i="33"/>
  <c r="H97" i="33"/>
  <c r="I86" i="33"/>
  <c r="H86" i="33"/>
  <c r="I111" i="33"/>
  <c r="E97" i="33"/>
  <c r="I79" i="33"/>
  <c r="H111" i="33"/>
  <c r="G111" i="33"/>
  <c r="E86" i="33"/>
  <c r="G79" i="33"/>
  <c r="E111" i="33"/>
  <c r="E79" i="33"/>
  <c r="F79" i="33"/>
  <c r="G58" i="33"/>
  <c r="I34" i="33"/>
  <c r="F52" i="33"/>
  <c r="I40" i="33"/>
  <c r="E40" i="33"/>
  <c r="H34" i="33"/>
  <c r="F111" i="33"/>
  <c r="I52" i="33"/>
  <c r="H40" i="33"/>
  <c r="G28" i="33"/>
  <c r="H104" i="33"/>
  <c r="I58" i="33"/>
  <c r="H46" i="33"/>
  <c r="F22" i="33"/>
  <c r="G40" i="33"/>
  <c r="G52" i="33"/>
  <c r="E28" i="33"/>
  <c r="H58" i="33"/>
  <c r="E22" i="33"/>
  <c r="F34" i="33"/>
  <c r="I22" i="33"/>
  <c r="E122" i="32"/>
  <c r="F105" i="31"/>
  <c r="H98" i="31"/>
  <c r="F59" i="31"/>
  <c r="E53" i="31"/>
  <c r="I29" i="31"/>
  <c r="H23" i="31"/>
  <c r="E105" i="31"/>
  <c r="G98" i="31"/>
  <c r="I87" i="31"/>
  <c r="E59" i="31"/>
  <c r="I35" i="31"/>
  <c r="H29" i="31"/>
  <c r="G23" i="31"/>
  <c r="F98" i="31"/>
  <c r="H87" i="31"/>
  <c r="I41" i="31"/>
  <c r="H35" i="31"/>
  <c r="G29" i="31"/>
  <c r="F23" i="31"/>
  <c r="I112" i="31"/>
  <c r="E98" i="31"/>
  <c r="G87" i="31"/>
  <c r="I80" i="31"/>
  <c r="I47" i="31"/>
  <c r="H41" i="31"/>
  <c r="G35" i="31"/>
  <c r="F29" i="31"/>
  <c r="E23" i="31"/>
  <c r="H112" i="31"/>
  <c r="F87" i="31"/>
  <c r="H80" i="31"/>
  <c r="I53" i="31"/>
  <c r="H47" i="31"/>
  <c r="G41" i="31"/>
  <c r="F35" i="31"/>
  <c r="E29" i="31"/>
  <c r="F112" i="31"/>
  <c r="H105" i="31"/>
  <c r="F80" i="31"/>
  <c r="H59" i="31"/>
  <c r="G53" i="31"/>
  <c r="F47" i="31"/>
  <c r="E41" i="31"/>
  <c r="I98" i="31"/>
  <c r="G59" i="31"/>
  <c r="H53" i="31"/>
  <c r="E47" i="31"/>
  <c r="F41" i="31"/>
  <c r="F53" i="31"/>
  <c r="G112" i="31"/>
  <c r="E87" i="31"/>
  <c r="E112" i="31"/>
  <c r="I23" i="31"/>
  <c r="I105" i="31"/>
  <c r="G80" i="31"/>
  <c r="G105" i="31"/>
  <c r="E80" i="31"/>
  <c r="E35" i="31"/>
  <c r="I59" i="31"/>
  <c r="G47" i="31"/>
  <c r="H19" i="1"/>
  <c r="H20" i="1" s="1"/>
  <c r="E13" i="40"/>
  <c r="E14" i="40" s="1"/>
  <c r="E13" i="37"/>
  <c r="E14" i="37" s="1"/>
  <c r="I111" i="31"/>
  <c r="E97" i="31"/>
  <c r="F52" i="31"/>
  <c r="E40" i="31"/>
  <c r="H28" i="31"/>
  <c r="H79" i="31"/>
  <c r="I46" i="31"/>
  <c r="E46" i="31"/>
  <c r="H34" i="31"/>
  <c r="G22" i="31"/>
  <c r="G111" i="31"/>
  <c r="G79" i="31"/>
  <c r="I52" i="31"/>
  <c r="E52" i="31"/>
  <c r="H40" i="31"/>
  <c r="H104" i="31"/>
  <c r="F79" i="31"/>
  <c r="I58" i="31"/>
  <c r="E58" i="31"/>
  <c r="H46" i="31"/>
  <c r="G104" i="31"/>
  <c r="I97" i="31"/>
  <c r="E79" i="31"/>
  <c r="G40" i="31"/>
  <c r="E104" i="31"/>
  <c r="I86" i="31"/>
  <c r="I28" i="31"/>
  <c r="H97" i="31"/>
  <c r="H58" i="31"/>
  <c r="G46" i="31"/>
  <c r="E22" i="31"/>
  <c r="G58" i="31"/>
  <c r="I22" i="31"/>
  <c r="F104" i="31"/>
  <c r="I19" i="1"/>
  <c r="I20" i="1" s="1"/>
  <c r="E13" i="39"/>
  <c r="E16" i="39" s="1"/>
  <c r="E112" i="32"/>
  <c r="G105" i="32"/>
  <c r="I98" i="32"/>
  <c r="E80" i="32"/>
  <c r="G59" i="32"/>
  <c r="F53" i="32"/>
  <c r="E47" i="32"/>
  <c r="F105" i="32"/>
  <c r="H98" i="32"/>
  <c r="F59" i="32"/>
  <c r="E53" i="32"/>
  <c r="I29" i="32"/>
  <c r="H23" i="32"/>
  <c r="E105" i="32"/>
  <c r="G98" i="32"/>
  <c r="I87" i="32"/>
  <c r="E59" i="32"/>
  <c r="I35" i="32"/>
  <c r="H29" i="32"/>
  <c r="G23" i="32"/>
  <c r="F98" i="32"/>
  <c r="H87" i="32"/>
  <c r="I41" i="32"/>
  <c r="H35" i="32"/>
  <c r="G29" i="32"/>
  <c r="F23" i="32"/>
  <c r="I112" i="32"/>
  <c r="E98" i="32"/>
  <c r="G87" i="32"/>
  <c r="I80" i="32"/>
  <c r="I47" i="32"/>
  <c r="H41" i="32"/>
  <c r="G35" i="32"/>
  <c r="F29" i="32"/>
  <c r="E23" i="32"/>
  <c r="H112" i="32"/>
  <c r="F87" i="32"/>
  <c r="H80" i="32"/>
  <c r="I53" i="32"/>
  <c r="H47" i="32"/>
  <c r="G41" i="32"/>
  <c r="F35" i="32"/>
  <c r="E29" i="32"/>
  <c r="F112" i="32"/>
  <c r="H105" i="32"/>
  <c r="F80" i="32"/>
  <c r="H59" i="32"/>
  <c r="G53" i="32"/>
  <c r="F47" i="32"/>
  <c r="E41" i="32"/>
  <c r="G112" i="32"/>
  <c r="E35" i="32"/>
  <c r="I105" i="32"/>
  <c r="F41" i="32"/>
  <c r="G47" i="32"/>
  <c r="E87" i="32"/>
  <c r="G80" i="32"/>
  <c r="H53" i="32"/>
  <c r="I23" i="32"/>
  <c r="I59" i="32"/>
  <c r="I34" i="32"/>
  <c r="G86" i="32"/>
  <c r="I79" i="32"/>
  <c r="I40" i="32"/>
  <c r="H28" i="32"/>
  <c r="H79" i="32"/>
  <c r="I46" i="32"/>
  <c r="E46" i="32"/>
  <c r="G22" i="32"/>
  <c r="G111" i="32"/>
  <c r="E86" i="32"/>
  <c r="G79" i="32"/>
  <c r="E52" i="32"/>
  <c r="H40" i="32"/>
  <c r="H104" i="32"/>
  <c r="I58" i="32"/>
  <c r="H46" i="32"/>
  <c r="G34" i="32"/>
  <c r="E111" i="32"/>
  <c r="G104" i="32"/>
  <c r="H52" i="32"/>
  <c r="G40" i="32"/>
  <c r="F28" i="32"/>
  <c r="I86" i="32"/>
  <c r="F40" i="32"/>
  <c r="I28" i="32"/>
  <c r="F104" i="32"/>
  <c r="H97" i="32"/>
  <c r="E34" i="32"/>
  <c r="I22" i="32"/>
  <c r="E75" i="40"/>
  <c r="E79" i="40" s="1"/>
  <c r="E13" i="38"/>
  <c r="E13" i="25"/>
  <c r="E14" i="25" s="1"/>
  <c r="F68" i="40"/>
  <c r="E82" i="40"/>
  <c r="E86" i="40" s="1"/>
  <c r="E107" i="38"/>
  <c r="E75" i="38"/>
  <c r="E79" i="38" s="1"/>
  <c r="E82" i="39"/>
  <c r="E84" i="39" s="1"/>
  <c r="E107" i="39"/>
  <c r="E111" i="39" s="1"/>
  <c r="I108" i="1"/>
  <c r="I109" i="1" s="1"/>
  <c r="E93" i="25"/>
  <c r="E97" i="25" s="1"/>
  <c r="H69" i="1"/>
  <c r="G69" i="1"/>
  <c r="I69" i="1"/>
  <c r="H147" i="1"/>
  <c r="H148" i="1" s="1"/>
  <c r="I147" i="1"/>
  <c r="I148" i="1" s="1"/>
  <c r="G119" i="1"/>
  <c r="G76" i="1"/>
  <c r="G77" i="1" s="1"/>
  <c r="Q70" i="25"/>
  <c r="T70" i="25"/>
  <c r="G69" i="25" s="1"/>
  <c r="L70" i="1"/>
  <c r="Q70" i="37"/>
  <c r="R70" i="25"/>
  <c r="R70" i="37"/>
  <c r="S70" i="25"/>
  <c r="T70" i="37"/>
  <c r="G69" i="37" s="1"/>
  <c r="S70" i="37"/>
  <c r="S70" i="26"/>
  <c r="Q70" i="26"/>
  <c r="T70" i="26"/>
  <c r="G69" i="26" s="1"/>
  <c r="L21" i="1"/>
  <c r="Q21" i="26"/>
  <c r="I83" i="1"/>
  <c r="I84" i="1" s="1"/>
  <c r="H133" i="1"/>
  <c r="H134" i="1" s="1"/>
  <c r="H318" i="26"/>
  <c r="G318" i="26"/>
  <c r="F318" i="26"/>
  <c r="I318" i="26"/>
  <c r="E318" i="26"/>
  <c r="I126" i="1"/>
  <c r="E118" i="26"/>
  <c r="AA118" i="26" s="1"/>
  <c r="H83" i="1"/>
  <c r="H84" i="1" s="1"/>
  <c r="F108" i="1"/>
  <c r="F109" i="1" s="1"/>
  <c r="G108" i="1"/>
  <c r="G109" i="1" s="1"/>
  <c r="E83" i="1"/>
  <c r="H108" i="1"/>
  <c r="H109" i="1" s="1"/>
  <c r="H126" i="1"/>
  <c r="E118" i="37"/>
  <c r="AA118" i="37" s="1"/>
  <c r="I119" i="1"/>
  <c r="E146" i="26"/>
  <c r="AA146" i="26" s="1"/>
  <c r="F147" i="39"/>
  <c r="E147" i="39"/>
  <c r="P119" i="40"/>
  <c r="O119" i="39"/>
  <c r="Q119" i="40"/>
  <c r="R119" i="40"/>
  <c r="F119" i="40" s="1"/>
  <c r="P119" i="39"/>
  <c r="O119" i="38"/>
  <c r="Q119" i="39"/>
  <c r="R119" i="39"/>
  <c r="L119" i="1"/>
  <c r="O119" i="40"/>
  <c r="R119" i="38"/>
  <c r="F119" i="38" s="1"/>
  <c r="P127" i="37"/>
  <c r="Q127" i="37"/>
  <c r="O119" i="26"/>
  <c r="E139" i="26"/>
  <c r="AA139" i="26" s="1"/>
  <c r="E320" i="26"/>
  <c r="F319" i="26"/>
  <c r="I320" i="26"/>
  <c r="E118" i="38"/>
  <c r="AA118" i="38" s="1"/>
  <c r="E132" i="38"/>
  <c r="AA132" i="38" s="1"/>
  <c r="G319" i="26"/>
  <c r="R119" i="37"/>
  <c r="F119" i="37" s="1"/>
  <c r="O141" i="39"/>
  <c r="R141" i="37"/>
  <c r="G140" i="37" s="1"/>
  <c r="O141" i="40"/>
  <c r="Q141" i="39"/>
  <c r="Q141" i="40"/>
  <c r="H319" i="26"/>
  <c r="Q69" i="37"/>
  <c r="E125" i="37"/>
  <c r="AA125" i="37" s="1"/>
  <c r="E139" i="37"/>
  <c r="AA139" i="37" s="1"/>
  <c r="Q119" i="37"/>
  <c r="Q119" i="38"/>
  <c r="Q134" i="40"/>
  <c r="O134" i="39"/>
  <c r="R134" i="37"/>
  <c r="G133" i="37" s="1"/>
  <c r="R134" i="40"/>
  <c r="G133" i="40" s="1"/>
  <c r="P134" i="39"/>
  <c r="Q134" i="39"/>
  <c r="O134" i="38"/>
  <c r="R134" i="39"/>
  <c r="G133" i="39" s="1"/>
  <c r="P134" i="38"/>
  <c r="L134" i="1"/>
  <c r="Q134" i="38"/>
  <c r="R134" i="38"/>
  <c r="G133" i="38" s="1"/>
  <c r="P134" i="40"/>
  <c r="Q134" i="37"/>
  <c r="P141" i="40"/>
  <c r="Q119" i="26"/>
  <c r="F118" i="26" s="1"/>
  <c r="AB118" i="26" s="1"/>
  <c r="P119" i="37"/>
  <c r="P119" i="38"/>
  <c r="Q148" i="39"/>
  <c r="O148" i="38"/>
  <c r="R148" i="39"/>
  <c r="G147" i="39" s="1"/>
  <c r="P148" i="38"/>
  <c r="L148" i="1"/>
  <c r="Q148" i="38"/>
  <c r="R148" i="38"/>
  <c r="G147" i="38" s="1"/>
  <c r="O148" i="37"/>
  <c r="O148" i="40"/>
  <c r="P148" i="37"/>
  <c r="P148" i="40"/>
  <c r="R148" i="40"/>
  <c r="G147" i="40" s="1"/>
  <c r="P148" i="39"/>
  <c r="R126" i="40"/>
  <c r="F126" i="40" s="1"/>
  <c r="P133" i="40"/>
  <c r="Q140" i="40"/>
  <c r="O140" i="40"/>
  <c r="R147" i="40"/>
  <c r="F147" i="40" s="1"/>
  <c r="E139" i="38"/>
  <c r="AA139" i="38" s="1"/>
  <c r="P140" i="40"/>
  <c r="Q147" i="40"/>
  <c r="O147" i="40"/>
  <c r="P147" i="40"/>
  <c r="E15" i="1"/>
  <c r="J15" i="1" s="1"/>
  <c r="F13" i="1"/>
  <c r="G13" i="1"/>
  <c r="H13" i="1"/>
  <c r="E14" i="1"/>
  <c r="E162" i="1"/>
  <c r="E163" i="25" s="1"/>
  <c r="G166" i="1"/>
  <c r="G167" i="25" s="1"/>
  <c r="I167" i="25"/>
  <c r="E166" i="1"/>
  <c r="I166" i="25"/>
  <c r="Y162" i="25" s="1"/>
  <c r="F166" i="1"/>
  <c r="F167" i="25" s="1"/>
  <c r="W162" i="25"/>
  <c r="H163" i="25"/>
  <c r="H162" i="25"/>
  <c r="X158" i="25" s="1"/>
  <c r="G162" i="1"/>
  <c r="E168" i="1"/>
  <c r="H158" i="1"/>
  <c r="H169" i="1" s="1"/>
  <c r="F158" i="25"/>
  <c r="J158" i="25" s="1"/>
  <c r="G158" i="1"/>
  <c r="I168" i="1"/>
  <c r="J157" i="1"/>
  <c r="I158" i="1"/>
  <c r="I159" i="25" s="1"/>
  <c r="H167" i="25"/>
  <c r="H168" i="1"/>
  <c r="H166" i="25"/>
  <c r="X162" i="25" s="1"/>
  <c r="J165" i="1"/>
  <c r="Z161" i="1" s="1"/>
  <c r="G168" i="1"/>
  <c r="V162" i="25"/>
  <c r="F163" i="25"/>
  <c r="F162" i="25"/>
  <c r="F168" i="1"/>
  <c r="W158" i="25"/>
  <c r="G169" i="25"/>
  <c r="I162" i="1"/>
  <c r="J161" i="1"/>
  <c r="Z157" i="1" s="1"/>
  <c r="I162" i="25"/>
  <c r="Y158" i="25" s="1"/>
  <c r="E169" i="25"/>
  <c r="E158" i="1"/>
  <c r="J169" i="40"/>
  <c r="J169" i="39"/>
  <c r="J169" i="38"/>
  <c r="J169" i="37"/>
  <c r="J169" i="26"/>
  <c r="B274" i="38"/>
  <c r="H61" i="36"/>
  <c r="H68" i="36" s="1"/>
  <c r="H286" i="25"/>
  <c r="B383" i="38"/>
  <c r="B407" i="38" s="1"/>
  <c r="B293" i="39"/>
  <c r="B371" i="37"/>
  <c r="B395" i="37" s="1"/>
  <c r="H282" i="25"/>
  <c r="B277" i="25"/>
  <c r="E278" i="25"/>
  <c r="F394" i="25"/>
  <c r="F388" i="25"/>
  <c r="H394" i="25"/>
  <c r="B379" i="37"/>
  <c r="B403" i="37" s="1"/>
  <c r="E405" i="25"/>
  <c r="B369" i="26"/>
  <c r="B393" i="26" s="1"/>
  <c r="B377" i="25"/>
  <c r="B401" i="25" s="1"/>
  <c r="E377" i="25"/>
  <c r="G405" i="25"/>
  <c r="B379" i="26"/>
  <c r="B403" i="26" s="1"/>
  <c r="B378" i="39"/>
  <c r="B402" i="39" s="1"/>
  <c r="E374" i="25"/>
  <c r="B373" i="25"/>
  <c r="B397" i="25" s="1"/>
  <c r="H372" i="25"/>
  <c r="I372" i="25"/>
  <c r="E372" i="25"/>
  <c r="F371" i="25"/>
  <c r="B281" i="25"/>
  <c r="G371" i="25"/>
  <c r="B281" i="39"/>
  <c r="H370" i="25"/>
  <c r="B280" i="40"/>
  <c r="F369" i="25"/>
  <c r="B369" i="39"/>
  <c r="B393" i="39" s="1"/>
  <c r="B369" i="25"/>
  <c r="B393" i="25" s="1"/>
  <c r="F367" i="40"/>
  <c r="H277" i="25"/>
  <c r="G367" i="25"/>
  <c r="H367" i="25"/>
  <c r="B366" i="25"/>
  <c r="B390" i="25" s="1"/>
  <c r="H276" i="25"/>
  <c r="B366" i="38"/>
  <c r="B390" i="38" s="1"/>
  <c r="B383" i="25"/>
  <c r="B407" i="25" s="1"/>
  <c r="F383" i="25"/>
  <c r="E382" i="25"/>
  <c r="F382" i="25"/>
  <c r="G382" i="25"/>
  <c r="H382" i="25"/>
  <c r="B289" i="39"/>
  <c r="B287" i="38"/>
  <c r="H400" i="25"/>
  <c r="I286" i="25"/>
  <c r="B374" i="37"/>
  <c r="B398" i="37" s="1"/>
  <c r="F397" i="25"/>
  <c r="I397" i="25"/>
  <c r="G397" i="25"/>
  <c r="B282" i="38"/>
  <c r="F396" i="25"/>
  <c r="I282" i="25"/>
  <c r="B370" i="37"/>
  <c r="B394" i="37" s="1"/>
  <c r="B280" i="38"/>
  <c r="E364" i="25"/>
  <c r="G364" i="25"/>
  <c r="B292" i="39"/>
  <c r="B290" i="26"/>
  <c r="B290" i="38"/>
  <c r="I378" i="25"/>
  <c r="F378" i="25"/>
  <c r="E378" i="25"/>
  <c r="G378" i="25"/>
  <c r="B377" i="39"/>
  <c r="B401" i="39" s="1"/>
  <c r="F286" i="25"/>
  <c r="E286" i="25"/>
  <c r="B285" i="25"/>
  <c r="B374" i="38"/>
  <c r="B398" i="38" s="1"/>
  <c r="B284" i="25"/>
  <c r="E373" i="25"/>
  <c r="I283" i="25"/>
  <c r="F373" i="25"/>
  <c r="G373" i="25"/>
  <c r="H373" i="25"/>
  <c r="B275" i="25"/>
  <c r="B383" i="26"/>
  <c r="B407" i="26" s="1"/>
  <c r="F292" i="25"/>
  <c r="G292" i="37"/>
  <c r="B382" i="38"/>
  <c r="B406" i="38" s="1"/>
  <c r="E292" i="25"/>
  <c r="I292" i="25"/>
  <c r="G406" i="25"/>
  <c r="E406" i="25"/>
  <c r="H406" i="25"/>
  <c r="H292" i="25"/>
  <c r="B381" i="38"/>
  <c r="B405" i="38" s="1"/>
  <c r="B286" i="37"/>
  <c r="G286" i="37"/>
  <c r="I399" i="25"/>
  <c r="E398" i="25"/>
  <c r="E284" i="25"/>
  <c r="I284" i="25"/>
  <c r="G398" i="25"/>
  <c r="F284" i="37"/>
  <c r="G275" i="25"/>
  <c r="F389" i="25"/>
  <c r="B275" i="26"/>
  <c r="F275" i="25"/>
  <c r="I293" i="25"/>
  <c r="G293" i="25"/>
  <c r="F293" i="25"/>
  <c r="B382" i="26"/>
  <c r="B406" i="26" s="1"/>
  <c r="J358" i="40"/>
  <c r="F406" i="37"/>
  <c r="F292" i="38"/>
  <c r="I292" i="37"/>
  <c r="H292" i="37"/>
  <c r="E291" i="25"/>
  <c r="B291" i="40"/>
  <c r="B381" i="26"/>
  <c r="B405" i="26" s="1"/>
  <c r="H290" i="25"/>
  <c r="G404" i="26"/>
  <c r="B290" i="39"/>
  <c r="B289" i="25"/>
  <c r="B288" i="38"/>
  <c r="I378" i="37"/>
  <c r="J353" i="40"/>
  <c r="F377" i="25"/>
  <c r="B377" i="37"/>
  <c r="B401" i="37" s="1"/>
  <c r="G377" i="25"/>
  <c r="H377" i="25"/>
  <c r="B287" i="40"/>
  <c r="I377" i="25"/>
  <c r="F286" i="37"/>
  <c r="J352" i="40"/>
  <c r="B376" i="39"/>
  <c r="B400" i="39" s="1"/>
  <c r="B286" i="40"/>
  <c r="E285" i="25"/>
  <c r="G399" i="37"/>
  <c r="F398" i="37"/>
  <c r="B284" i="39"/>
  <c r="B374" i="26"/>
  <c r="B398" i="26" s="1"/>
  <c r="J349" i="25"/>
  <c r="B373" i="26"/>
  <c r="B397" i="26" s="1"/>
  <c r="B373" i="40"/>
  <c r="B397" i="40" s="1"/>
  <c r="G282" i="25"/>
  <c r="B282" i="39"/>
  <c r="E281" i="25"/>
  <c r="B280" i="39"/>
  <c r="B369" i="37"/>
  <c r="B393" i="37" s="1"/>
  <c r="B369" i="40"/>
  <c r="B393" i="40" s="1"/>
  <c r="E369" i="26"/>
  <c r="B368" i="39"/>
  <c r="B392" i="39" s="1"/>
  <c r="J344" i="40"/>
  <c r="G368" i="25"/>
  <c r="F368" i="25"/>
  <c r="H278" i="25"/>
  <c r="H368" i="25"/>
  <c r="E368" i="25"/>
  <c r="I368" i="25"/>
  <c r="E275" i="25"/>
  <c r="I275" i="25"/>
  <c r="H275" i="25"/>
  <c r="E364" i="26"/>
  <c r="E364" i="38"/>
  <c r="B274" i="26"/>
  <c r="E364" i="37"/>
  <c r="H364" i="38"/>
  <c r="F364" i="39"/>
  <c r="H364" i="37"/>
  <c r="G364" i="39"/>
  <c r="G274" i="39"/>
  <c r="F274" i="26"/>
  <c r="G274" i="26"/>
  <c r="H274" i="26"/>
  <c r="I274" i="26"/>
  <c r="E274" i="26"/>
  <c r="B364" i="40"/>
  <c r="B388" i="40" s="1"/>
  <c r="H407" i="40"/>
  <c r="E293" i="25"/>
  <c r="G407" i="37"/>
  <c r="H407" i="37"/>
  <c r="B383" i="40"/>
  <c r="B407" i="40" s="1"/>
  <c r="H407" i="25"/>
  <c r="H381" i="25"/>
  <c r="H405" i="26"/>
  <c r="I381" i="25"/>
  <c r="H291" i="25"/>
  <c r="G291" i="25"/>
  <c r="F291" i="25"/>
  <c r="I290" i="37"/>
  <c r="J356" i="39"/>
  <c r="G290" i="25"/>
  <c r="F290" i="25"/>
  <c r="H290" i="37"/>
  <c r="G290" i="37"/>
  <c r="E290" i="25"/>
  <c r="I290" i="25"/>
  <c r="G404" i="25"/>
  <c r="H379" i="25"/>
  <c r="E379" i="25"/>
  <c r="I289" i="25"/>
  <c r="G379" i="38"/>
  <c r="F379" i="25"/>
  <c r="G379" i="25"/>
  <c r="I379" i="25"/>
  <c r="B379" i="38"/>
  <c r="B403" i="38" s="1"/>
  <c r="G288" i="37"/>
  <c r="H378" i="26"/>
  <c r="I288" i="25"/>
  <c r="H288" i="25"/>
  <c r="F377" i="26"/>
  <c r="G377" i="26"/>
  <c r="I285" i="25"/>
  <c r="B375" i="26"/>
  <c r="B399" i="26" s="1"/>
  <c r="H399" i="25"/>
  <c r="G285" i="25"/>
  <c r="B375" i="38"/>
  <c r="B399" i="38" s="1"/>
  <c r="J350" i="40"/>
  <c r="G284" i="37"/>
  <c r="E398" i="37"/>
  <c r="B284" i="40"/>
  <c r="G374" i="25"/>
  <c r="E398" i="38"/>
  <c r="F374" i="25"/>
  <c r="H374" i="25"/>
  <c r="H284" i="25"/>
  <c r="F284" i="25"/>
  <c r="F397" i="39"/>
  <c r="G283" i="25"/>
  <c r="F283" i="25"/>
  <c r="H397" i="26"/>
  <c r="E283" i="25"/>
  <c r="F396" i="26"/>
  <c r="G396" i="26"/>
  <c r="F282" i="25"/>
  <c r="B372" i="37"/>
  <c r="B396" i="37" s="1"/>
  <c r="G282" i="37"/>
  <c r="E282" i="37"/>
  <c r="I282" i="38"/>
  <c r="H371" i="25"/>
  <c r="I281" i="25"/>
  <c r="I371" i="25"/>
  <c r="B371" i="26"/>
  <c r="B395" i="26" s="1"/>
  <c r="E371" i="37"/>
  <c r="H370" i="37"/>
  <c r="H280" i="25"/>
  <c r="I370" i="37"/>
  <c r="J346" i="37"/>
  <c r="H370" i="38"/>
  <c r="F369" i="26"/>
  <c r="E369" i="25"/>
  <c r="G369" i="26"/>
  <c r="B369" i="38"/>
  <c r="B393" i="38" s="1"/>
  <c r="J345" i="39"/>
  <c r="G369" i="25"/>
  <c r="H279" i="25"/>
  <c r="I369" i="38"/>
  <c r="I369" i="25"/>
  <c r="H369" i="25"/>
  <c r="B278" i="37"/>
  <c r="B278" i="40"/>
  <c r="G278" i="25"/>
  <c r="F278" i="25"/>
  <c r="I277" i="37"/>
  <c r="H277" i="37"/>
  <c r="B277" i="39"/>
  <c r="G277" i="25"/>
  <c r="F277" i="25"/>
  <c r="H391" i="26"/>
  <c r="B367" i="26"/>
  <c r="B391" i="26" s="1"/>
  <c r="E277" i="25"/>
  <c r="I277" i="25"/>
  <c r="H277" i="40"/>
  <c r="B366" i="26"/>
  <c r="B390" i="26" s="1"/>
  <c r="B276" i="37"/>
  <c r="I395" i="25"/>
  <c r="H398" i="25"/>
  <c r="I404" i="25"/>
  <c r="I396" i="25"/>
  <c r="H405" i="25"/>
  <c r="E394" i="25"/>
  <c r="J354" i="37"/>
  <c r="J357" i="37"/>
  <c r="J349" i="37"/>
  <c r="J343" i="38"/>
  <c r="J344" i="39"/>
  <c r="I402" i="25"/>
  <c r="G407" i="25"/>
  <c r="G390" i="25"/>
  <c r="I394" i="25"/>
  <c r="J351" i="25"/>
  <c r="H284" i="1"/>
  <c r="H285" i="25" s="1"/>
  <c r="F391" i="25"/>
  <c r="J343" i="25"/>
  <c r="J353" i="25"/>
  <c r="G391" i="25"/>
  <c r="H397" i="25"/>
  <c r="J355" i="39"/>
  <c r="J355" i="26"/>
  <c r="J352" i="39"/>
  <c r="E400" i="25"/>
  <c r="E399" i="25"/>
  <c r="J347" i="39"/>
  <c r="J347" i="26"/>
  <c r="J436" i="1"/>
  <c r="J359" i="26"/>
  <c r="E407" i="25"/>
  <c r="J359" i="38"/>
  <c r="J357" i="25"/>
  <c r="J356" i="37"/>
  <c r="J352" i="37"/>
  <c r="J344" i="37"/>
  <c r="J347" i="40"/>
  <c r="E397" i="25"/>
  <c r="J351" i="37"/>
  <c r="J343" i="37"/>
  <c r="J357" i="39"/>
  <c r="J345" i="40"/>
  <c r="J345" i="25"/>
  <c r="J354" i="25"/>
  <c r="J346" i="25"/>
  <c r="J347" i="38"/>
  <c r="J349" i="39"/>
  <c r="G392" i="25"/>
  <c r="J357" i="26"/>
  <c r="J351" i="26"/>
  <c r="J349" i="26"/>
  <c r="J343" i="26"/>
  <c r="J351" i="38"/>
  <c r="H389" i="25"/>
  <c r="F400" i="25"/>
  <c r="J443" i="1"/>
  <c r="I392" i="25"/>
  <c r="G400" i="25"/>
  <c r="E404" i="25"/>
  <c r="J352" i="25"/>
  <c r="J358" i="39"/>
  <c r="J353" i="39"/>
  <c r="J350" i="39"/>
  <c r="J348" i="39"/>
  <c r="J439" i="1"/>
  <c r="G403" i="25"/>
  <c r="E389" i="25"/>
  <c r="E402" i="25"/>
  <c r="I406" i="25"/>
  <c r="J279" i="1"/>
  <c r="J438" i="1"/>
  <c r="J452" i="1"/>
  <c r="F398" i="25"/>
  <c r="J450" i="1"/>
  <c r="I391" i="25"/>
  <c r="H396" i="25"/>
  <c r="H402" i="25"/>
  <c r="J435" i="1"/>
  <c r="G402" i="25"/>
  <c r="J448" i="1"/>
  <c r="I400" i="25"/>
  <c r="I407" i="25"/>
  <c r="G396" i="25"/>
  <c r="F405" i="25"/>
  <c r="J446" i="1"/>
  <c r="G389" i="25"/>
  <c r="F392" i="25"/>
  <c r="G401" i="25"/>
  <c r="F406" i="25"/>
  <c r="J285" i="1"/>
  <c r="G286" i="25"/>
  <c r="J281" i="1"/>
  <c r="J282" i="1"/>
  <c r="H283" i="25"/>
  <c r="J447" i="1"/>
  <c r="H395" i="25"/>
  <c r="I398" i="25"/>
  <c r="F402" i="25"/>
  <c r="J355" i="25"/>
  <c r="E282" i="25"/>
  <c r="J358" i="37"/>
  <c r="J355" i="37"/>
  <c r="J353" i="37"/>
  <c r="J350" i="37"/>
  <c r="J348" i="37"/>
  <c r="J347" i="37"/>
  <c r="J345" i="37"/>
  <c r="J354" i="26"/>
  <c r="J346" i="26"/>
  <c r="J357" i="38"/>
  <c r="J354" i="38"/>
  <c r="J349" i="38"/>
  <c r="J346" i="38"/>
  <c r="J444" i="1"/>
  <c r="I393" i="25"/>
  <c r="E396" i="25"/>
  <c r="G399" i="25"/>
  <c r="F407" i="25"/>
  <c r="J344" i="25"/>
  <c r="G454" i="1"/>
  <c r="J347" i="25"/>
  <c r="J359" i="25"/>
  <c r="J356" i="26"/>
  <c r="J353" i="26"/>
  <c r="J348" i="26"/>
  <c r="J345" i="26"/>
  <c r="J356" i="40"/>
  <c r="J348" i="40"/>
  <c r="J453" i="1"/>
  <c r="J442" i="1"/>
  <c r="E391" i="25"/>
  <c r="J358" i="25"/>
  <c r="J350" i="25"/>
  <c r="J359" i="40"/>
  <c r="J351" i="40"/>
  <c r="J343" i="40"/>
  <c r="J280" i="1"/>
  <c r="J437" i="1"/>
  <c r="J441" i="1"/>
  <c r="G394" i="25"/>
  <c r="H401" i="25"/>
  <c r="J288" i="1"/>
  <c r="J355" i="38"/>
  <c r="J352" i="38"/>
  <c r="J350" i="38"/>
  <c r="J348" i="38"/>
  <c r="J344" i="38"/>
  <c r="J359" i="39"/>
  <c r="J354" i="39"/>
  <c r="J351" i="39"/>
  <c r="J346" i="39"/>
  <c r="J343" i="39"/>
  <c r="J355" i="40"/>
  <c r="J354" i="40"/>
  <c r="J346" i="40"/>
  <c r="J274" i="1"/>
  <c r="J440" i="1"/>
  <c r="J356" i="25"/>
  <c r="J348" i="25"/>
  <c r="H292" i="1"/>
  <c r="H293" i="25" s="1"/>
  <c r="J275" i="1"/>
  <c r="J340" i="40"/>
  <c r="G360" i="40"/>
  <c r="J283" i="1"/>
  <c r="G284" i="25"/>
  <c r="G292" i="25"/>
  <c r="J291" i="1"/>
  <c r="F285" i="25"/>
  <c r="I291" i="25"/>
  <c r="J290" i="1"/>
  <c r="I279" i="25"/>
  <c r="J278" i="1"/>
  <c r="J287" i="1"/>
  <c r="J449" i="1"/>
  <c r="E383" i="40"/>
  <c r="I383" i="39"/>
  <c r="H383" i="39"/>
  <c r="G383" i="39"/>
  <c r="I383" i="40"/>
  <c r="F383" i="39"/>
  <c r="G383" i="40"/>
  <c r="E383" i="38"/>
  <c r="F383" i="40"/>
  <c r="E383" i="39"/>
  <c r="I383" i="38"/>
  <c r="H383" i="38"/>
  <c r="F383" i="26"/>
  <c r="F383" i="37"/>
  <c r="E383" i="26"/>
  <c r="E383" i="37"/>
  <c r="H383" i="40"/>
  <c r="I383" i="26"/>
  <c r="H383" i="26"/>
  <c r="G383" i="38"/>
  <c r="G383" i="26"/>
  <c r="H383" i="37"/>
  <c r="F454" i="1"/>
  <c r="I367" i="25"/>
  <c r="G383" i="25"/>
  <c r="H404" i="25"/>
  <c r="B292" i="25"/>
  <c r="F288" i="26"/>
  <c r="E288" i="26"/>
  <c r="G288" i="26"/>
  <c r="H288" i="26"/>
  <c r="I288" i="26"/>
  <c r="F288" i="40"/>
  <c r="E288" i="40"/>
  <c r="F288" i="39"/>
  <c r="I288" i="38"/>
  <c r="I288" i="40"/>
  <c r="H288" i="40"/>
  <c r="E288" i="39"/>
  <c r="G288" i="40"/>
  <c r="G288" i="39"/>
  <c r="H288" i="39"/>
  <c r="E288" i="38"/>
  <c r="I288" i="39"/>
  <c r="F288" i="38"/>
  <c r="F288" i="37"/>
  <c r="G288" i="38"/>
  <c r="H288" i="37"/>
  <c r="H288" i="38"/>
  <c r="F288" i="25"/>
  <c r="G288" i="25"/>
  <c r="E288" i="25"/>
  <c r="F280" i="26"/>
  <c r="G280" i="26"/>
  <c r="H280" i="26"/>
  <c r="E280" i="26"/>
  <c r="I280" i="26"/>
  <c r="F280" i="40"/>
  <c r="E280" i="40"/>
  <c r="F280" i="39"/>
  <c r="I280" i="40"/>
  <c r="I280" i="38"/>
  <c r="H280" i="40"/>
  <c r="E280" i="39"/>
  <c r="G280" i="40"/>
  <c r="G280" i="39"/>
  <c r="H280" i="39"/>
  <c r="I280" i="39"/>
  <c r="E280" i="38"/>
  <c r="F280" i="38"/>
  <c r="H280" i="38"/>
  <c r="F280" i="37"/>
  <c r="H280" i="37"/>
  <c r="G280" i="37"/>
  <c r="I280" i="37"/>
  <c r="F280" i="25"/>
  <c r="G280" i="25"/>
  <c r="E280" i="25"/>
  <c r="G382" i="39"/>
  <c r="I382" i="40"/>
  <c r="F382" i="39"/>
  <c r="H382" i="40"/>
  <c r="E382" i="39"/>
  <c r="G382" i="40"/>
  <c r="F382" i="40"/>
  <c r="I382" i="38"/>
  <c r="E382" i="40"/>
  <c r="G382" i="38"/>
  <c r="F382" i="38"/>
  <c r="I382" i="39"/>
  <c r="E382" i="38"/>
  <c r="H382" i="39"/>
  <c r="I382" i="26"/>
  <c r="I382" i="37"/>
  <c r="H382" i="26"/>
  <c r="H382" i="37"/>
  <c r="G382" i="26"/>
  <c r="G382" i="37"/>
  <c r="F382" i="37"/>
  <c r="E382" i="37"/>
  <c r="H382" i="38"/>
  <c r="E382" i="26"/>
  <c r="G374" i="39"/>
  <c r="I374" i="40"/>
  <c r="F374" i="39"/>
  <c r="H374" i="40"/>
  <c r="E374" i="39"/>
  <c r="G374" i="40"/>
  <c r="F374" i="40"/>
  <c r="E374" i="40"/>
  <c r="I374" i="38"/>
  <c r="G374" i="38"/>
  <c r="I374" i="39"/>
  <c r="F374" i="38"/>
  <c r="H374" i="39"/>
  <c r="E374" i="38"/>
  <c r="I374" i="26"/>
  <c r="I374" i="37"/>
  <c r="H374" i="26"/>
  <c r="H374" i="37"/>
  <c r="G374" i="26"/>
  <c r="G374" i="37"/>
  <c r="E374" i="37"/>
  <c r="H374" i="38"/>
  <c r="F374" i="26"/>
  <c r="E366" i="40"/>
  <c r="H366" i="40"/>
  <c r="G366" i="40"/>
  <c r="I366" i="39"/>
  <c r="G366" i="26"/>
  <c r="H366" i="37"/>
  <c r="E366" i="26"/>
  <c r="G366" i="37"/>
  <c r="G402" i="40"/>
  <c r="F402" i="40"/>
  <c r="E402" i="40"/>
  <c r="I402" i="39"/>
  <c r="H402" i="39"/>
  <c r="I402" i="40"/>
  <c r="G402" i="38"/>
  <c r="H402" i="40"/>
  <c r="F402" i="38"/>
  <c r="G402" i="39"/>
  <c r="F402" i="39"/>
  <c r="F402" i="26"/>
  <c r="G402" i="37"/>
  <c r="E402" i="26"/>
  <c r="F402" i="37"/>
  <c r="E402" i="39"/>
  <c r="E402" i="37"/>
  <c r="I402" i="26"/>
  <c r="I402" i="38"/>
  <c r="H402" i="26"/>
  <c r="H402" i="38"/>
  <c r="G402" i="26"/>
  <c r="I402" i="37"/>
  <c r="G394" i="40"/>
  <c r="F394" i="40"/>
  <c r="E394" i="40"/>
  <c r="I394" i="39"/>
  <c r="H394" i="39"/>
  <c r="H394" i="40"/>
  <c r="G394" i="38"/>
  <c r="F394" i="38"/>
  <c r="G394" i="39"/>
  <c r="F394" i="39"/>
  <c r="E394" i="39"/>
  <c r="F394" i="26"/>
  <c r="G394" i="37"/>
  <c r="E394" i="26"/>
  <c r="F394" i="37"/>
  <c r="E394" i="37"/>
  <c r="I394" i="38"/>
  <c r="I394" i="40"/>
  <c r="H394" i="38"/>
  <c r="I394" i="26"/>
  <c r="E394" i="38"/>
  <c r="H394" i="26"/>
  <c r="G394" i="26"/>
  <c r="H394" i="37"/>
  <c r="B370" i="26"/>
  <c r="B394" i="26" s="1"/>
  <c r="B377" i="26"/>
  <c r="B401" i="26" s="1"/>
  <c r="H402" i="37"/>
  <c r="E375" i="25"/>
  <c r="I405" i="25"/>
  <c r="I61" i="36"/>
  <c r="I68" i="36" s="1"/>
  <c r="G287" i="26"/>
  <c r="F287" i="26"/>
  <c r="H287" i="26"/>
  <c r="E287" i="26"/>
  <c r="I287" i="26"/>
  <c r="H287" i="39"/>
  <c r="I287" i="40"/>
  <c r="I287" i="39"/>
  <c r="H287" i="40"/>
  <c r="G287" i="40"/>
  <c r="F287" i="39"/>
  <c r="F287" i="38"/>
  <c r="G287" i="39"/>
  <c r="I287" i="38"/>
  <c r="F287" i="40"/>
  <c r="E287" i="40"/>
  <c r="E287" i="38"/>
  <c r="G287" i="38"/>
  <c r="E287" i="39"/>
  <c r="H287" i="38"/>
  <c r="E287" i="37"/>
  <c r="F287" i="25"/>
  <c r="F287" i="37"/>
  <c r="G287" i="37"/>
  <c r="G287" i="25"/>
  <c r="H287" i="37"/>
  <c r="E287" i="25"/>
  <c r="I287" i="37"/>
  <c r="G279" i="26"/>
  <c r="F279" i="26"/>
  <c r="H279" i="26"/>
  <c r="E279" i="26"/>
  <c r="I279" i="26"/>
  <c r="H279" i="39"/>
  <c r="I279" i="40"/>
  <c r="I279" i="39"/>
  <c r="H279" i="40"/>
  <c r="G279" i="40"/>
  <c r="G279" i="39"/>
  <c r="F279" i="38"/>
  <c r="F279" i="40"/>
  <c r="I279" i="38"/>
  <c r="E279" i="40"/>
  <c r="E279" i="39"/>
  <c r="E279" i="37"/>
  <c r="F279" i="39"/>
  <c r="E279" i="38"/>
  <c r="F279" i="25"/>
  <c r="G279" i="25"/>
  <c r="G279" i="38"/>
  <c r="F279" i="37"/>
  <c r="E279" i="25"/>
  <c r="H279" i="38"/>
  <c r="G279" i="37"/>
  <c r="I279" i="37"/>
  <c r="G381" i="40"/>
  <c r="F381" i="40"/>
  <c r="E381" i="40"/>
  <c r="I381" i="39"/>
  <c r="H381" i="39"/>
  <c r="F381" i="39"/>
  <c r="G381" i="38"/>
  <c r="E381" i="39"/>
  <c r="F381" i="38"/>
  <c r="I381" i="40"/>
  <c r="H381" i="40"/>
  <c r="I381" i="38"/>
  <c r="H381" i="26"/>
  <c r="H381" i="37"/>
  <c r="G381" i="39"/>
  <c r="H381" i="38"/>
  <c r="G381" i="26"/>
  <c r="G381" i="37"/>
  <c r="E381" i="38"/>
  <c r="F381" i="26"/>
  <c r="F381" i="37"/>
  <c r="E381" i="26"/>
  <c r="E381" i="37"/>
  <c r="I381" i="37"/>
  <c r="G373" i="40"/>
  <c r="F373" i="40"/>
  <c r="E373" i="40"/>
  <c r="I373" i="39"/>
  <c r="H373" i="39"/>
  <c r="E373" i="39"/>
  <c r="G373" i="38"/>
  <c r="F373" i="38"/>
  <c r="I373" i="40"/>
  <c r="H373" i="40"/>
  <c r="H373" i="38"/>
  <c r="H373" i="26"/>
  <c r="H373" i="37"/>
  <c r="E373" i="38"/>
  <c r="G373" i="26"/>
  <c r="G373" i="37"/>
  <c r="F373" i="26"/>
  <c r="F373" i="37"/>
  <c r="E373" i="26"/>
  <c r="E373" i="37"/>
  <c r="G373" i="39"/>
  <c r="I373" i="37"/>
  <c r="F373" i="39"/>
  <c r="I373" i="38"/>
  <c r="I373" i="26"/>
  <c r="E365" i="39"/>
  <c r="G365" i="40"/>
  <c r="I365" i="39"/>
  <c r="I401" i="39"/>
  <c r="H401" i="39"/>
  <c r="G401" i="39"/>
  <c r="I401" i="40"/>
  <c r="F401" i="39"/>
  <c r="H401" i="40"/>
  <c r="E401" i="39"/>
  <c r="G401" i="40"/>
  <c r="F401" i="40"/>
  <c r="I401" i="38"/>
  <c r="E401" i="40"/>
  <c r="H401" i="38"/>
  <c r="G401" i="38"/>
  <c r="F401" i="38"/>
  <c r="E401" i="38"/>
  <c r="I401" i="26"/>
  <c r="H401" i="26"/>
  <c r="I401" i="37"/>
  <c r="G401" i="26"/>
  <c r="H401" i="37"/>
  <c r="G401" i="37"/>
  <c r="F401" i="37"/>
  <c r="E401" i="37"/>
  <c r="E401" i="26"/>
  <c r="I393" i="39"/>
  <c r="H393" i="39"/>
  <c r="G393" i="39"/>
  <c r="I393" i="40"/>
  <c r="F393" i="39"/>
  <c r="H393" i="40"/>
  <c r="E393" i="39"/>
  <c r="G393" i="40"/>
  <c r="F393" i="40"/>
  <c r="E393" i="40"/>
  <c r="I393" i="38"/>
  <c r="H393" i="38"/>
  <c r="G393" i="38"/>
  <c r="E393" i="38"/>
  <c r="I393" i="26"/>
  <c r="H393" i="26"/>
  <c r="I393" i="37"/>
  <c r="G393" i="26"/>
  <c r="H393" i="37"/>
  <c r="F393" i="37"/>
  <c r="E393" i="37"/>
  <c r="F393" i="38"/>
  <c r="F393" i="26"/>
  <c r="B375" i="37"/>
  <c r="B399" i="37" s="1"/>
  <c r="E280" i="37"/>
  <c r="B291" i="37"/>
  <c r="B381" i="37"/>
  <c r="B405" i="37" s="1"/>
  <c r="B283" i="37"/>
  <c r="B373" i="37"/>
  <c r="B397" i="37" s="1"/>
  <c r="J359" i="37"/>
  <c r="G383" i="37"/>
  <c r="E403" i="37"/>
  <c r="F383" i="38"/>
  <c r="G289" i="26"/>
  <c r="F289" i="26"/>
  <c r="E289" i="26"/>
  <c r="I289" i="26"/>
  <c r="H289" i="26"/>
  <c r="I289" i="40"/>
  <c r="H289" i="40"/>
  <c r="F289" i="39"/>
  <c r="G289" i="40"/>
  <c r="G289" i="39"/>
  <c r="F289" i="40"/>
  <c r="E289" i="40"/>
  <c r="I289" i="39"/>
  <c r="G289" i="38"/>
  <c r="H289" i="38"/>
  <c r="I289" i="38"/>
  <c r="I289" i="37"/>
  <c r="E289" i="39"/>
  <c r="H289" i="39"/>
  <c r="E289" i="37"/>
  <c r="F289" i="37"/>
  <c r="G289" i="37"/>
  <c r="F289" i="25"/>
  <c r="H289" i="37"/>
  <c r="E289" i="38"/>
  <c r="G289" i="25"/>
  <c r="E367" i="40"/>
  <c r="I367" i="39"/>
  <c r="H367" i="39"/>
  <c r="G367" i="39"/>
  <c r="I367" i="40"/>
  <c r="F367" i="39"/>
  <c r="E367" i="38"/>
  <c r="E367" i="39"/>
  <c r="I367" i="38"/>
  <c r="H367" i="40"/>
  <c r="H367" i="38"/>
  <c r="F367" i="26"/>
  <c r="F367" i="37"/>
  <c r="E367" i="26"/>
  <c r="E367" i="37"/>
  <c r="G367" i="38"/>
  <c r="F367" i="38"/>
  <c r="I367" i="26"/>
  <c r="H367" i="26"/>
  <c r="G367" i="26"/>
  <c r="G367" i="40"/>
  <c r="I367" i="37"/>
  <c r="G367" i="37"/>
  <c r="G395" i="39"/>
  <c r="I395" i="40"/>
  <c r="F395" i="39"/>
  <c r="H395" i="40"/>
  <c r="E395" i="39"/>
  <c r="G395" i="40"/>
  <c r="F395" i="40"/>
  <c r="I395" i="39"/>
  <c r="I395" i="38"/>
  <c r="H395" i="39"/>
  <c r="G395" i="38"/>
  <c r="F395" i="38"/>
  <c r="E395" i="38"/>
  <c r="I395" i="26"/>
  <c r="H395" i="26"/>
  <c r="I395" i="37"/>
  <c r="G395" i="26"/>
  <c r="H395" i="37"/>
  <c r="H395" i="38"/>
  <c r="F395" i="26"/>
  <c r="G395" i="37"/>
  <c r="E395" i="40"/>
  <c r="E395" i="26"/>
  <c r="F395" i="37"/>
  <c r="E395" i="37"/>
  <c r="J289" i="1"/>
  <c r="H454" i="1"/>
  <c r="F375" i="25"/>
  <c r="I383" i="25"/>
  <c r="E403" i="25"/>
  <c r="F404" i="25"/>
  <c r="H289" i="25"/>
  <c r="G61" i="36"/>
  <c r="G68" i="36" s="1"/>
  <c r="B378" i="26"/>
  <c r="B402" i="26" s="1"/>
  <c r="H360" i="26"/>
  <c r="B383" i="37"/>
  <c r="B407" i="37" s="1"/>
  <c r="H279" i="37"/>
  <c r="I383" i="37"/>
  <c r="E374" i="26"/>
  <c r="E393" i="26"/>
  <c r="F399" i="25"/>
  <c r="B376" i="26"/>
  <c r="B400" i="26" s="1"/>
  <c r="B286" i="26"/>
  <c r="B368" i="26"/>
  <c r="B392" i="26" s="1"/>
  <c r="B278" i="26"/>
  <c r="J358" i="26"/>
  <c r="J352" i="26"/>
  <c r="J350" i="26"/>
  <c r="J344" i="26"/>
  <c r="J342" i="26"/>
  <c r="G393" i="37"/>
  <c r="G280" i="38"/>
  <c r="E402" i="38"/>
  <c r="H383" i="25"/>
  <c r="G375" i="25"/>
  <c r="E395" i="25"/>
  <c r="F403" i="25"/>
  <c r="J430" i="1"/>
  <c r="E367" i="25"/>
  <c r="G381" i="25"/>
  <c r="H392" i="25"/>
  <c r="F395" i="25"/>
  <c r="H287" i="25"/>
  <c r="E289" i="25"/>
  <c r="F374" i="37"/>
  <c r="I394" i="37"/>
  <c r="F281" i="26"/>
  <c r="E281" i="26"/>
  <c r="G281" i="26"/>
  <c r="H281" i="26"/>
  <c r="I281" i="26"/>
  <c r="I281" i="40"/>
  <c r="H281" i="40"/>
  <c r="F281" i="39"/>
  <c r="G281" i="40"/>
  <c r="G281" i="39"/>
  <c r="F281" i="40"/>
  <c r="E281" i="40"/>
  <c r="I281" i="39"/>
  <c r="G281" i="38"/>
  <c r="H281" i="38"/>
  <c r="E281" i="39"/>
  <c r="I281" i="38"/>
  <c r="E281" i="38"/>
  <c r="I281" i="37"/>
  <c r="F281" i="38"/>
  <c r="H281" i="25"/>
  <c r="E281" i="37"/>
  <c r="F281" i="25"/>
  <c r="F281" i="37"/>
  <c r="G281" i="37"/>
  <c r="G281" i="25"/>
  <c r="E375" i="40"/>
  <c r="I375" i="39"/>
  <c r="H375" i="39"/>
  <c r="G375" i="39"/>
  <c r="I375" i="40"/>
  <c r="F375" i="39"/>
  <c r="F375" i="40"/>
  <c r="E375" i="38"/>
  <c r="E375" i="39"/>
  <c r="I375" i="38"/>
  <c r="H375" i="38"/>
  <c r="F375" i="26"/>
  <c r="F375" i="37"/>
  <c r="E375" i="26"/>
  <c r="E375" i="37"/>
  <c r="H375" i="40"/>
  <c r="G375" i="40"/>
  <c r="G375" i="38"/>
  <c r="I375" i="26"/>
  <c r="F375" i="38"/>
  <c r="H375" i="26"/>
  <c r="G375" i="26"/>
  <c r="I375" i="37"/>
  <c r="G375" i="37"/>
  <c r="G403" i="39"/>
  <c r="I403" i="40"/>
  <c r="F403" i="39"/>
  <c r="H403" i="40"/>
  <c r="E403" i="39"/>
  <c r="G403" i="40"/>
  <c r="F403" i="40"/>
  <c r="I403" i="38"/>
  <c r="I403" i="39"/>
  <c r="H403" i="39"/>
  <c r="G403" i="38"/>
  <c r="F403" i="38"/>
  <c r="E403" i="38"/>
  <c r="I403" i="26"/>
  <c r="E403" i="40"/>
  <c r="H403" i="26"/>
  <c r="I403" i="37"/>
  <c r="G403" i="26"/>
  <c r="H403" i="37"/>
  <c r="F403" i="26"/>
  <c r="G403" i="37"/>
  <c r="H403" i="38"/>
  <c r="E403" i="26"/>
  <c r="F403" i="37"/>
  <c r="J276" i="1"/>
  <c r="J445" i="1"/>
  <c r="J406" i="1"/>
  <c r="J277" i="1"/>
  <c r="J451" i="1"/>
  <c r="F367" i="25"/>
  <c r="I375" i="25"/>
  <c r="G395" i="25"/>
  <c r="H403" i="25"/>
  <c r="I288" i="37"/>
  <c r="H375" i="37"/>
  <c r="H281" i="39"/>
  <c r="E290" i="38"/>
  <c r="H282" i="38"/>
  <c r="G370" i="38"/>
  <c r="I398" i="38"/>
  <c r="E282" i="40"/>
  <c r="I407" i="40"/>
  <c r="F286" i="26"/>
  <c r="G286" i="26"/>
  <c r="H286" i="26"/>
  <c r="E286" i="26"/>
  <c r="I286" i="26"/>
  <c r="H286" i="40"/>
  <c r="G286" i="40"/>
  <c r="E286" i="39"/>
  <c r="F286" i="40"/>
  <c r="F286" i="39"/>
  <c r="E286" i="40"/>
  <c r="H286" i="39"/>
  <c r="F286" i="38"/>
  <c r="G286" i="38"/>
  <c r="G286" i="39"/>
  <c r="H286" i="38"/>
  <c r="I286" i="39"/>
  <c r="H286" i="37"/>
  <c r="I286" i="40"/>
  <c r="F278" i="26"/>
  <c r="G278" i="26"/>
  <c r="E278" i="26"/>
  <c r="H278" i="26"/>
  <c r="I278" i="26"/>
  <c r="H278" i="40"/>
  <c r="G278" i="40"/>
  <c r="E278" i="39"/>
  <c r="F278" i="40"/>
  <c r="F278" i="39"/>
  <c r="E278" i="40"/>
  <c r="H278" i="39"/>
  <c r="F278" i="38"/>
  <c r="G278" i="39"/>
  <c r="G278" i="38"/>
  <c r="I278" i="40"/>
  <c r="I278" i="39"/>
  <c r="H278" i="38"/>
  <c r="H278" i="37"/>
  <c r="E278" i="38"/>
  <c r="I278" i="38"/>
  <c r="I380" i="39"/>
  <c r="H380" i="39"/>
  <c r="G380" i="39"/>
  <c r="I380" i="40"/>
  <c r="F380" i="39"/>
  <c r="H380" i="40"/>
  <c r="E380" i="39"/>
  <c r="I380" i="38"/>
  <c r="H380" i="38"/>
  <c r="G380" i="40"/>
  <c r="G380" i="38"/>
  <c r="F380" i="40"/>
  <c r="E380" i="26"/>
  <c r="E380" i="37"/>
  <c r="E380" i="40"/>
  <c r="F380" i="38"/>
  <c r="E380" i="38"/>
  <c r="I380" i="26"/>
  <c r="I380" i="37"/>
  <c r="I372" i="39"/>
  <c r="H372" i="39"/>
  <c r="G372" i="39"/>
  <c r="I372" i="40"/>
  <c r="F372" i="39"/>
  <c r="H372" i="40"/>
  <c r="E372" i="39"/>
  <c r="I372" i="38"/>
  <c r="G372" i="40"/>
  <c r="H372" i="38"/>
  <c r="F372" i="40"/>
  <c r="G372" i="38"/>
  <c r="E372" i="26"/>
  <c r="E372" i="37"/>
  <c r="F372" i="38"/>
  <c r="E372" i="38"/>
  <c r="E372" i="40"/>
  <c r="I372" i="26"/>
  <c r="I372" i="37"/>
  <c r="I400" i="40"/>
  <c r="F400" i="39"/>
  <c r="H400" i="40"/>
  <c r="E400" i="39"/>
  <c r="G400" i="40"/>
  <c r="F400" i="40"/>
  <c r="E400" i="40"/>
  <c r="H400" i="39"/>
  <c r="I400" i="38"/>
  <c r="G400" i="39"/>
  <c r="H400" i="38"/>
  <c r="F400" i="38"/>
  <c r="E400" i="38"/>
  <c r="H400" i="26"/>
  <c r="I400" i="37"/>
  <c r="G400" i="26"/>
  <c r="H400" i="37"/>
  <c r="G400" i="38"/>
  <c r="F400" i="26"/>
  <c r="G400" i="37"/>
  <c r="I400" i="39"/>
  <c r="E400" i="26"/>
  <c r="F400" i="37"/>
  <c r="E400" i="37"/>
  <c r="I392" i="40"/>
  <c r="F392" i="39"/>
  <c r="H392" i="40"/>
  <c r="E392" i="39"/>
  <c r="G392" i="40"/>
  <c r="F392" i="40"/>
  <c r="E392" i="40"/>
  <c r="G392" i="39"/>
  <c r="I392" i="38"/>
  <c r="H392" i="38"/>
  <c r="F392" i="38"/>
  <c r="E392" i="38"/>
  <c r="H392" i="26"/>
  <c r="I392" i="37"/>
  <c r="G392" i="38"/>
  <c r="G392" i="26"/>
  <c r="H392" i="37"/>
  <c r="F392" i="26"/>
  <c r="G392" i="37"/>
  <c r="E392" i="26"/>
  <c r="F392" i="37"/>
  <c r="E392" i="37"/>
  <c r="F292" i="37"/>
  <c r="H283" i="37"/>
  <c r="F372" i="37"/>
  <c r="G380" i="37"/>
  <c r="F404" i="37"/>
  <c r="H370" i="26"/>
  <c r="H368" i="39"/>
  <c r="E293" i="26"/>
  <c r="I293" i="26"/>
  <c r="F293" i="26"/>
  <c r="G293" i="26"/>
  <c r="H293" i="26"/>
  <c r="E293" i="40"/>
  <c r="I293" i="40"/>
  <c r="E293" i="39"/>
  <c r="H293" i="40"/>
  <c r="H293" i="38"/>
  <c r="G293" i="40"/>
  <c r="F293" i="40"/>
  <c r="F293" i="39"/>
  <c r="G293" i="39"/>
  <c r="H293" i="39"/>
  <c r="I293" i="39"/>
  <c r="E293" i="38"/>
  <c r="G293" i="38"/>
  <c r="I293" i="38"/>
  <c r="E285" i="26"/>
  <c r="G285" i="26"/>
  <c r="I285" i="26"/>
  <c r="F285" i="26"/>
  <c r="H285" i="26"/>
  <c r="E285" i="40"/>
  <c r="I285" i="40"/>
  <c r="E285" i="39"/>
  <c r="G285" i="40"/>
  <c r="H285" i="38"/>
  <c r="F285" i="40"/>
  <c r="F285" i="39"/>
  <c r="G285" i="39"/>
  <c r="H285" i="39"/>
  <c r="I285" i="39"/>
  <c r="E285" i="38"/>
  <c r="E285" i="37"/>
  <c r="H285" i="40"/>
  <c r="F285" i="38"/>
  <c r="G285" i="37"/>
  <c r="G285" i="38"/>
  <c r="E277" i="26"/>
  <c r="G277" i="26"/>
  <c r="F277" i="26"/>
  <c r="H277" i="26"/>
  <c r="I277" i="26"/>
  <c r="E277" i="40"/>
  <c r="I277" i="40"/>
  <c r="E277" i="39"/>
  <c r="F277" i="40"/>
  <c r="F277" i="39"/>
  <c r="H277" i="38"/>
  <c r="G277" i="39"/>
  <c r="H277" i="39"/>
  <c r="I277" i="39"/>
  <c r="E277" i="38"/>
  <c r="G277" i="38"/>
  <c r="I277" i="38"/>
  <c r="E277" i="37"/>
  <c r="G277" i="37"/>
  <c r="I379" i="40"/>
  <c r="F379" i="39"/>
  <c r="H379" i="40"/>
  <c r="E379" i="39"/>
  <c r="G379" i="40"/>
  <c r="F379" i="40"/>
  <c r="E379" i="40"/>
  <c r="I379" i="38"/>
  <c r="H379" i="38"/>
  <c r="I379" i="39"/>
  <c r="H379" i="39"/>
  <c r="F379" i="38"/>
  <c r="G379" i="39"/>
  <c r="E379" i="38"/>
  <c r="I379" i="26"/>
  <c r="I379" i="37"/>
  <c r="H379" i="26"/>
  <c r="H379" i="37"/>
  <c r="G379" i="26"/>
  <c r="G379" i="37"/>
  <c r="F379" i="26"/>
  <c r="F379" i="37"/>
  <c r="I371" i="40"/>
  <c r="F371" i="39"/>
  <c r="H371" i="40"/>
  <c r="E371" i="39"/>
  <c r="G371" i="40"/>
  <c r="F371" i="40"/>
  <c r="E371" i="40"/>
  <c r="I371" i="38"/>
  <c r="I371" i="39"/>
  <c r="H371" i="38"/>
  <c r="H371" i="39"/>
  <c r="G371" i="39"/>
  <c r="F371" i="38"/>
  <c r="E371" i="38"/>
  <c r="I371" i="26"/>
  <c r="I371" i="37"/>
  <c r="H371" i="26"/>
  <c r="H371" i="37"/>
  <c r="G371" i="26"/>
  <c r="G371" i="37"/>
  <c r="G371" i="38"/>
  <c r="F371" i="26"/>
  <c r="F371" i="37"/>
  <c r="F407" i="40"/>
  <c r="E407" i="40"/>
  <c r="I407" i="39"/>
  <c r="H407" i="39"/>
  <c r="G407" i="39"/>
  <c r="G407" i="40"/>
  <c r="F407" i="38"/>
  <c r="E407" i="38"/>
  <c r="F407" i="39"/>
  <c r="E407" i="39"/>
  <c r="I407" i="38"/>
  <c r="E407" i="26"/>
  <c r="F407" i="37"/>
  <c r="E407" i="37"/>
  <c r="H407" i="38"/>
  <c r="I407" i="26"/>
  <c r="F399" i="40"/>
  <c r="E399" i="40"/>
  <c r="I399" i="39"/>
  <c r="H399" i="39"/>
  <c r="G399" i="39"/>
  <c r="F399" i="38"/>
  <c r="E399" i="38"/>
  <c r="F399" i="39"/>
  <c r="E399" i="39"/>
  <c r="I399" i="40"/>
  <c r="I399" i="38"/>
  <c r="E399" i="26"/>
  <c r="F399" i="37"/>
  <c r="E399" i="37"/>
  <c r="H399" i="40"/>
  <c r="G399" i="40"/>
  <c r="H399" i="38"/>
  <c r="G399" i="38"/>
  <c r="I399" i="26"/>
  <c r="F391" i="40"/>
  <c r="E391" i="40"/>
  <c r="I391" i="39"/>
  <c r="H391" i="39"/>
  <c r="G391" i="39"/>
  <c r="F391" i="38"/>
  <c r="F391" i="39"/>
  <c r="E391" i="38"/>
  <c r="E391" i="39"/>
  <c r="I391" i="40"/>
  <c r="H391" i="40"/>
  <c r="I391" i="38"/>
  <c r="E391" i="26"/>
  <c r="F391" i="37"/>
  <c r="E391" i="37"/>
  <c r="H391" i="38"/>
  <c r="G391" i="38"/>
  <c r="I391" i="26"/>
  <c r="G293" i="1"/>
  <c r="H293" i="37"/>
  <c r="E292" i="37"/>
  <c r="H285" i="37"/>
  <c r="F283" i="37"/>
  <c r="G372" i="37"/>
  <c r="E377" i="37"/>
  <c r="H380" i="37"/>
  <c r="H391" i="37"/>
  <c r="F396" i="37"/>
  <c r="I399" i="37"/>
  <c r="G404" i="37"/>
  <c r="I370" i="26"/>
  <c r="E379" i="26"/>
  <c r="F407" i="26"/>
  <c r="I286" i="38"/>
  <c r="I369" i="39"/>
  <c r="F292" i="26"/>
  <c r="G292" i="26"/>
  <c r="E292" i="26"/>
  <c r="H292" i="26"/>
  <c r="I292" i="26"/>
  <c r="I292" i="40"/>
  <c r="G292" i="39"/>
  <c r="H292" i="40"/>
  <c r="H292" i="39"/>
  <c r="G292" i="40"/>
  <c r="F292" i="40"/>
  <c r="F292" i="39"/>
  <c r="E292" i="38"/>
  <c r="I292" i="39"/>
  <c r="E292" i="40"/>
  <c r="H292" i="38"/>
  <c r="I292" i="38"/>
  <c r="F284" i="26"/>
  <c r="G284" i="26"/>
  <c r="E284" i="26"/>
  <c r="H284" i="26"/>
  <c r="I284" i="26"/>
  <c r="I284" i="40"/>
  <c r="G284" i="39"/>
  <c r="H284" i="40"/>
  <c r="H284" i="39"/>
  <c r="G284" i="40"/>
  <c r="F284" i="40"/>
  <c r="I284" i="39"/>
  <c r="E284" i="38"/>
  <c r="E284" i="40"/>
  <c r="H284" i="38"/>
  <c r="I284" i="38"/>
  <c r="F284" i="39"/>
  <c r="F284" i="38"/>
  <c r="G284" i="38"/>
  <c r="H276" i="40"/>
  <c r="F276" i="26"/>
  <c r="G276" i="26"/>
  <c r="E276" i="26"/>
  <c r="H276" i="26"/>
  <c r="I276" i="26"/>
  <c r="I276" i="40"/>
  <c r="H276" i="38"/>
  <c r="H276" i="39"/>
  <c r="F378" i="40"/>
  <c r="E378" i="40"/>
  <c r="I378" i="39"/>
  <c r="H378" i="39"/>
  <c r="G378" i="39"/>
  <c r="I378" i="40"/>
  <c r="F378" i="38"/>
  <c r="H378" i="40"/>
  <c r="E378" i="38"/>
  <c r="G378" i="40"/>
  <c r="F378" i="39"/>
  <c r="I378" i="38"/>
  <c r="G378" i="26"/>
  <c r="G378" i="37"/>
  <c r="F378" i="26"/>
  <c r="F378" i="37"/>
  <c r="E378" i="39"/>
  <c r="E378" i="26"/>
  <c r="E378" i="37"/>
  <c r="F370" i="40"/>
  <c r="E370" i="40"/>
  <c r="I370" i="39"/>
  <c r="H370" i="39"/>
  <c r="G370" i="39"/>
  <c r="H370" i="40"/>
  <c r="F370" i="38"/>
  <c r="G370" i="40"/>
  <c r="E370" i="38"/>
  <c r="F370" i="39"/>
  <c r="E370" i="39"/>
  <c r="I370" i="38"/>
  <c r="G370" i="26"/>
  <c r="G370" i="37"/>
  <c r="F370" i="26"/>
  <c r="F370" i="37"/>
  <c r="E370" i="26"/>
  <c r="E370" i="37"/>
  <c r="H406" i="39"/>
  <c r="G406" i="39"/>
  <c r="I406" i="40"/>
  <c r="F406" i="39"/>
  <c r="H406" i="40"/>
  <c r="E406" i="39"/>
  <c r="G406" i="40"/>
  <c r="F406" i="40"/>
  <c r="E406" i="40"/>
  <c r="H406" i="38"/>
  <c r="G406" i="38"/>
  <c r="I406" i="39"/>
  <c r="F406" i="38"/>
  <c r="I406" i="26"/>
  <c r="H406" i="26"/>
  <c r="I406" i="37"/>
  <c r="G406" i="26"/>
  <c r="H406" i="37"/>
  <c r="F406" i="26"/>
  <c r="G406" i="37"/>
  <c r="H398" i="39"/>
  <c r="G398" i="39"/>
  <c r="I398" i="40"/>
  <c r="F398" i="39"/>
  <c r="H398" i="40"/>
  <c r="E398" i="39"/>
  <c r="G398" i="40"/>
  <c r="F398" i="40"/>
  <c r="E398" i="40"/>
  <c r="H398" i="38"/>
  <c r="I398" i="39"/>
  <c r="G398" i="38"/>
  <c r="F398" i="38"/>
  <c r="I398" i="26"/>
  <c r="H398" i="26"/>
  <c r="I398" i="37"/>
  <c r="G398" i="26"/>
  <c r="H398" i="37"/>
  <c r="F398" i="26"/>
  <c r="G398" i="37"/>
  <c r="G390" i="40"/>
  <c r="H390" i="40"/>
  <c r="G390" i="26"/>
  <c r="I390" i="37"/>
  <c r="G293" i="37"/>
  <c r="H291" i="37"/>
  <c r="F285" i="37"/>
  <c r="I278" i="37"/>
  <c r="H372" i="37"/>
  <c r="I391" i="37"/>
  <c r="G396" i="37"/>
  <c r="H404" i="37"/>
  <c r="E371" i="26"/>
  <c r="F380" i="26"/>
  <c r="F399" i="26"/>
  <c r="G407" i="26"/>
  <c r="E286" i="38"/>
  <c r="F277" i="38"/>
  <c r="E406" i="38"/>
  <c r="G291" i="26"/>
  <c r="E291" i="26"/>
  <c r="I291" i="26"/>
  <c r="F291" i="26"/>
  <c r="H291" i="26"/>
  <c r="G291" i="40"/>
  <c r="F291" i="40"/>
  <c r="E291" i="40"/>
  <c r="E291" i="39"/>
  <c r="G291" i="39"/>
  <c r="E291" i="38"/>
  <c r="I291" i="40"/>
  <c r="F291" i="39"/>
  <c r="F291" i="38"/>
  <c r="H291" i="40"/>
  <c r="H291" i="39"/>
  <c r="G291" i="38"/>
  <c r="G291" i="37"/>
  <c r="H291" i="38"/>
  <c r="I291" i="37"/>
  <c r="I291" i="38"/>
  <c r="E283" i="26"/>
  <c r="G283" i="26"/>
  <c r="F283" i="26"/>
  <c r="H283" i="26"/>
  <c r="I283" i="26"/>
  <c r="G283" i="40"/>
  <c r="F283" i="40"/>
  <c r="E283" i="40"/>
  <c r="E283" i="39"/>
  <c r="G283" i="39"/>
  <c r="I283" i="40"/>
  <c r="F283" i="39"/>
  <c r="E283" i="38"/>
  <c r="H283" i="40"/>
  <c r="H283" i="39"/>
  <c r="F283" i="38"/>
  <c r="I283" i="39"/>
  <c r="G283" i="38"/>
  <c r="I283" i="38"/>
  <c r="G283" i="37"/>
  <c r="I283" i="37"/>
  <c r="H275" i="38"/>
  <c r="E275" i="26"/>
  <c r="F275" i="26"/>
  <c r="G275" i="26"/>
  <c r="H275" i="26"/>
  <c r="I275" i="26"/>
  <c r="E275" i="40"/>
  <c r="H275" i="39"/>
  <c r="F275" i="38"/>
  <c r="H377" i="39"/>
  <c r="G377" i="39"/>
  <c r="I377" i="40"/>
  <c r="F377" i="39"/>
  <c r="H377" i="40"/>
  <c r="E377" i="39"/>
  <c r="G377" i="40"/>
  <c r="F377" i="40"/>
  <c r="H377" i="38"/>
  <c r="E377" i="40"/>
  <c r="G377" i="38"/>
  <c r="F377" i="38"/>
  <c r="I377" i="38"/>
  <c r="E377" i="38"/>
  <c r="I377" i="39"/>
  <c r="I377" i="26"/>
  <c r="I377" i="37"/>
  <c r="H377" i="26"/>
  <c r="H377" i="37"/>
  <c r="H369" i="39"/>
  <c r="G369" i="39"/>
  <c r="I369" i="40"/>
  <c r="F369" i="39"/>
  <c r="H369" i="40"/>
  <c r="E369" i="39"/>
  <c r="G369" i="40"/>
  <c r="F369" i="40"/>
  <c r="E369" i="40"/>
  <c r="H369" i="38"/>
  <c r="G369" i="38"/>
  <c r="F369" i="38"/>
  <c r="E369" i="38"/>
  <c r="I369" i="26"/>
  <c r="I369" i="37"/>
  <c r="H369" i="26"/>
  <c r="H369" i="37"/>
  <c r="H405" i="40"/>
  <c r="E405" i="39"/>
  <c r="G405" i="40"/>
  <c r="F405" i="40"/>
  <c r="E405" i="40"/>
  <c r="I405" i="39"/>
  <c r="F405" i="39"/>
  <c r="H405" i="38"/>
  <c r="G405" i="38"/>
  <c r="I405" i="40"/>
  <c r="E405" i="38"/>
  <c r="H405" i="39"/>
  <c r="I405" i="38"/>
  <c r="G405" i="26"/>
  <c r="H405" i="37"/>
  <c r="G405" i="39"/>
  <c r="F405" i="38"/>
  <c r="F405" i="26"/>
  <c r="G405" i="37"/>
  <c r="E405" i="26"/>
  <c r="F405" i="37"/>
  <c r="E405" i="37"/>
  <c r="H397" i="40"/>
  <c r="E397" i="39"/>
  <c r="G397" i="40"/>
  <c r="F397" i="40"/>
  <c r="E397" i="40"/>
  <c r="I397" i="39"/>
  <c r="H397" i="38"/>
  <c r="G397" i="38"/>
  <c r="I397" i="40"/>
  <c r="E397" i="38"/>
  <c r="H397" i="39"/>
  <c r="F397" i="38"/>
  <c r="G397" i="26"/>
  <c r="H397" i="37"/>
  <c r="F397" i="26"/>
  <c r="G397" i="37"/>
  <c r="E397" i="26"/>
  <c r="F397" i="37"/>
  <c r="E397" i="37"/>
  <c r="G397" i="39"/>
  <c r="F389" i="39"/>
  <c r="G389" i="39"/>
  <c r="H389" i="40"/>
  <c r="I389" i="39"/>
  <c r="F389" i="38"/>
  <c r="I389" i="26"/>
  <c r="H389" i="26"/>
  <c r="H389" i="37"/>
  <c r="I389" i="38"/>
  <c r="G389" i="26"/>
  <c r="F389" i="37"/>
  <c r="F293" i="37"/>
  <c r="F291" i="37"/>
  <c r="I284" i="37"/>
  <c r="G278" i="37"/>
  <c r="G275" i="37"/>
  <c r="F369" i="37"/>
  <c r="G377" i="37"/>
  <c r="I405" i="37"/>
  <c r="F372" i="26"/>
  <c r="G380" i="26"/>
  <c r="F391" i="26"/>
  <c r="G399" i="26"/>
  <c r="H407" i="26"/>
  <c r="F293" i="38"/>
  <c r="I285" i="38"/>
  <c r="B376" i="38"/>
  <c r="B400" i="38" s="1"/>
  <c r="B286" i="38"/>
  <c r="B368" i="38"/>
  <c r="B392" i="38" s="1"/>
  <c r="B278" i="38"/>
  <c r="G360" i="38"/>
  <c r="G378" i="38"/>
  <c r="I406" i="38"/>
  <c r="E284" i="39"/>
  <c r="H392" i="39"/>
  <c r="G391" i="40"/>
  <c r="F290" i="26"/>
  <c r="G290" i="26"/>
  <c r="H290" i="26"/>
  <c r="I290" i="26"/>
  <c r="E290" i="26"/>
  <c r="I290" i="39"/>
  <c r="I290" i="40"/>
  <c r="H290" i="40"/>
  <c r="E290" i="40"/>
  <c r="E290" i="39"/>
  <c r="G290" i="38"/>
  <c r="F290" i="39"/>
  <c r="G290" i="39"/>
  <c r="H290" i="39"/>
  <c r="G290" i="40"/>
  <c r="F290" i="38"/>
  <c r="F290" i="40"/>
  <c r="H290" i="38"/>
  <c r="I290" i="38"/>
  <c r="F290" i="37"/>
  <c r="F282" i="26"/>
  <c r="G282" i="26"/>
  <c r="H282" i="26"/>
  <c r="I282" i="26"/>
  <c r="E282" i="26"/>
  <c r="I282" i="39"/>
  <c r="I282" i="40"/>
  <c r="H282" i="40"/>
  <c r="F282" i="39"/>
  <c r="G282" i="38"/>
  <c r="G282" i="39"/>
  <c r="H282" i="39"/>
  <c r="G282" i="40"/>
  <c r="E282" i="38"/>
  <c r="F282" i="37"/>
  <c r="F282" i="40"/>
  <c r="F282" i="38"/>
  <c r="H376" i="40"/>
  <c r="E376" i="39"/>
  <c r="G376" i="40"/>
  <c r="F376" i="40"/>
  <c r="E376" i="40"/>
  <c r="I376" i="39"/>
  <c r="H376" i="39"/>
  <c r="H376" i="38"/>
  <c r="G376" i="39"/>
  <c r="G376" i="38"/>
  <c r="F376" i="39"/>
  <c r="E376" i="38"/>
  <c r="I376" i="40"/>
  <c r="I376" i="26"/>
  <c r="I376" i="37"/>
  <c r="H376" i="26"/>
  <c r="H376" i="37"/>
  <c r="I376" i="38"/>
  <c r="G376" i="26"/>
  <c r="G376" i="37"/>
  <c r="F376" i="38"/>
  <c r="F376" i="26"/>
  <c r="F376" i="37"/>
  <c r="E376" i="26"/>
  <c r="E376" i="37"/>
  <c r="H368" i="40"/>
  <c r="E368" i="39"/>
  <c r="G368" i="40"/>
  <c r="F368" i="40"/>
  <c r="E368" i="40"/>
  <c r="I368" i="39"/>
  <c r="G368" i="39"/>
  <c r="H368" i="38"/>
  <c r="F368" i="39"/>
  <c r="G368" i="38"/>
  <c r="E368" i="38"/>
  <c r="I368" i="40"/>
  <c r="I368" i="26"/>
  <c r="I368" i="37"/>
  <c r="I368" i="38"/>
  <c r="H368" i="26"/>
  <c r="H368" i="37"/>
  <c r="F368" i="38"/>
  <c r="G368" i="26"/>
  <c r="G368" i="37"/>
  <c r="F368" i="26"/>
  <c r="F368" i="37"/>
  <c r="E368" i="26"/>
  <c r="E404" i="40"/>
  <c r="I404" i="39"/>
  <c r="H404" i="39"/>
  <c r="G404" i="39"/>
  <c r="I404" i="40"/>
  <c r="F404" i="39"/>
  <c r="E404" i="38"/>
  <c r="E404" i="39"/>
  <c r="H404" i="40"/>
  <c r="I404" i="38"/>
  <c r="G404" i="40"/>
  <c r="H404" i="38"/>
  <c r="F404" i="40"/>
  <c r="E404" i="37"/>
  <c r="G404" i="38"/>
  <c r="F404" i="38"/>
  <c r="I404" i="26"/>
  <c r="H404" i="26"/>
  <c r="I404" i="37"/>
  <c r="E396" i="40"/>
  <c r="I396" i="39"/>
  <c r="H396" i="39"/>
  <c r="G396" i="39"/>
  <c r="I396" i="40"/>
  <c r="F396" i="39"/>
  <c r="E396" i="39"/>
  <c r="E396" i="38"/>
  <c r="H396" i="40"/>
  <c r="G396" i="40"/>
  <c r="I396" i="38"/>
  <c r="F396" i="40"/>
  <c r="H396" i="38"/>
  <c r="E396" i="37"/>
  <c r="G396" i="38"/>
  <c r="F396" i="38"/>
  <c r="I396" i="26"/>
  <c r="H396" i="26"/>
  <c r="I396" i="37"/>
  <c r="F293" i="1"/>
  <c r="F360" i="26"/>
  <c r="J341" i="26"/>
  <c r="E293" i="37"/>
  <c r="E291" i="37"/>
  <c r="I286" i="37"/>
  <c r="H284" i="37"/>
  <c r="H282" i="37"/>
  <c r="F278" i="37"/>
  <c r="G369" i="37"/>
  <c r="H378" i="37"/>
  <c r="I397" i="37"/>
  <c r="E406" i="37"/>
  <c r="G372" i="26"/>
  <c r="E377" i="26"/>
  <c r="H380" i="26"/>
  <c r="G391" i="26"/>
  <c r="E396" i="26"/>
  <c r="H399" i="26"/>
  <c r="F404" i="26"/>
  <c r="G292" i="38"/>
  <c r="H283" i="38"/>
  <c r="B367" i="38"/>
  <c r="B391" i="38" s="1"/>
  <c r="B277" i="38"/>
  <c r="J358" i="38"/>
  <c r="J356" i="38"/>
  <c r="H378" i="38"/>
  <c r="I397" i="38"/>
  <c r="G407" i="38"/>
  <c r="E282" i="39"/>
  <c r="I392" i="39"/>
  <c r="G277" i="40"/>
  <c r="J353" i="38"/>
  <c r="J345" i="38"/>
  <c r="B288" i="40"/>
  <c r="B379" i="40"/>
  <c r="B403" i="40" s="1"/>
  <c r="B290" i="40"/>
  <c r="B380" i="40"/>
  <c r="B404" i="40" s="1"/>
  <c r="B282" i="40"/>
  <c r="B372" i="40"/>
  <c r="B396" i="40" s="1"/>
  <c r="H360" i="40"/>
  <c r="J357" i="40"/>
  <c r="J349" i="40"/>
  <c r="I360" i="40"/>
  <c r="B371" i="40"/>
  <c r="B395" i="40" s="1"/>
  <c r="G360" i="39"/>
  <c r="J342" i="40"/>
  <c r="E454" i="1"/>
  <c r="E360" i="37"/>
  <c r="I366" i="37"/>
  <c r="F366" i="26"/>
  <c r="B366" i="39"/>
  <c r="B390" i="39" s="1"/>
  <c r="F366" i="39"/>
  <c r="I366" i="40"/>
  <c r="F366" i="25"/>
  <c r="I366" i="26"/>
  <c r="J342" i="38"/>
  <c r="E366" i="38"/>
  <c r="F360" i="40"/>
  <c r="F366" i="38"/>
  <c r="J342" i="39"/>
  <c r="H366" i="25"/>
  <c r="F360" i="25"/>
  <c r="H360" i="38"/>
  <c r="H366" i="38"/>
  <c r="G390" i="38"/>
  <c r="G366" i="25"/>
  <c r="J342" i="25"/>
  <c r="I366" i="25"/>
  <c r="J342" i="37"/>
  <c r="F366" i="40"/>
  <c r="H360" i="25"/>
  <c r="E365" i="37"/>
  <c r="H365" i="38"/>
  <c r="H365" i="37"/>
  <c r="F365" i="39"/>
  <c r="J341" i="40"/>
  <c r="J341" i="25"/>
  <c r="H275" i="37"/>
  <c r="J341" i="37"/>
  <c r="G389" i="37"/>
  <c r="G275" i="38"/>
  <c r="I275" i="39"/>
  <c r="H389" i="39"/>
  <c r="F275" i="40"/>
  <c r="E389" i="40"/>
  <c r="E275" i="37"/>
  <c r="I389" i="37"/>
  <c r="F365" i="26"/>
  <c r="B365" i="38"/>
  <c r="B389" i="38" s="1"/>
  <c r="E275" i="38"/>
  <c r="J341" i="38"/>
  <c r="G275" i="39"/>
  <c r="J341" i="39"/>
  <c r="F389" i="40"/>
  <c r="G365" i="25"/>
  <c r="E360" i="26"/>
  <c r="I365" i="26"/>
  <c r="F275" i="39"/>
  <c r="G389" i="40"/>
  <c r="H390" i="25"/>
  <c r="F276" i="25"/>
  <c r="E276" i="25"/>
  <c r="I276" i="37"/>
  <c r="H390" i="26"/>
  <c r="G276" i="38"/>
  <c r="H390" i="38"/>
  <c r="G276" i="39"/>
  <c r="E390" i="39"/>
  <c r="I390" i="40"/>
  <c r="H276" i="37"/>
  <c r="I390" i="26"/>
  <c r="F276" i="38"/>
  <c r="I390" i="38"/>
  <c r="F276" i="39"/>
  <c r="F390" i="39"/>
  <c r="F276" i="37"/>
  <c r="E390" i="37"/>
  <c r="H366" i="26"/>
  <c r="G366" i="38"/>
  <c r="E366" i="39"/>
  <c r="H390" i="39"/>
  <c r="E276" i="40"/>
  <c r="E390" i="25"/>
  <c r="E276" i="37"/>
  <c r="F390" i="37"/>
  <c r="I390" i="39"/>
  <c r="F276" i="40"/>
  <c r="E390" i="40"/>
  <c r="E276" i="38"/>
  <c r="B366" i="40"/>
  <c r="B390" i="40" s="1"/>
  <c r="I360" i="26"/>
  <c r="F360" i="38"/>
  <c r="F390" i="25"/>
  <c r="I276" i="25"/>
  <c r="G276" i="25"/>
  <c r="H360" i="37"/>
  <c r="E366" i="37"/>
  <c r="G390" i="37"/>
  <c r="E390" i="26"/>
  <c r="I366" i="38"/>
  <c r="E390" i="38"/>
  <c r="G366" i="39"/>
  <c r="G276" i="40"/>
  <c r="F390" i="40"/>
  <c r="E276" i="39"/>
  <c r="G390" i="39"/>
  <c r="F360" i="37"/>
  <c r="F366" i="37"/>
  <c r="H390" i="37"/>
  <c r="F390" i="26"/>
  <c r="I276" i="38"/>
  <c r="I360" i="38"/>
  <c r="F390" i="38"/>
  <c r="I276" i="39"/>
  <c r="H366" i="39"/>
  <c r="H365" i="25"/>
  <c r="F365" i="37"/>
  <c r="G365" i="26"/>
  <c r="I365" i="38"/>
  <c r="B275" i="39"/>
  <c r="G365" i="39"/>
  <c r="E365" i="40"/>
  <c r="G365" i="37"/>
  <c r="H365" i="26"/>
  <c r="F360" i="39"/>
  <c r="H365" i="39"/>
  <c r="F365" i="40"/>
  <c r="F275" i="37"/>
  <c r="G360" i="37"/>
  <c r="I365" i="37"/>
  <c r="E389" i="38"/>
  <c r="E275" i="39"/>
  <c r="H360" i="39"/>
  <c r="G275" i="40"/>
  <c r="H365" i="40"/>
  <c r="I389" i="40"/>
  <c r="E365" i="38"/>
  <c r="I360" i="39"/>
  <c r="H275" i="40"/>
  <c r="I365" i="40"/>
  <c r="F365" i="25"/>
  <c r="G360" i="25"/>
  <c r="G360" i="26"/>
  <c r="I360" i="37"/>
  <c r="E389" i="26"/>
  <c r="I275" i="38"/>
  <c r="F365" i="38"/>
  <c r="G389" i="38"/>
  <c r="E389" i="39"/>
  <c r="I275" i="40"/>
  <c r="E365" i="25"/>
  <c r="I360" i="25"/>
  <c r="B365" i="37"/>
  <c r="B389" i="37" s="1"/>
  <c r="E389" i="37"/>
  <c r="E365" i="26"/>
  <c r="F389" i="26"/>
  <c r="G365" i="38"/>
  <c r="H389" i="38"/>
  <c r="J340" i="25"/>
  <c r="F388" i="38"/>
  <c r="H274" i="39"/>
  <c r="G388" i="38"/>
  <c r="B274" i="39"/>
  <c r="H388" i="39"/>
  <c r="B274" i="25"/>
  <c r="I388" i="26"/>
  <c r="G364" i="37"/>
  <c r="J340" i="38"/>
  <c r="I388" i="37"/>
  <c r="J340" i="39"/>
  <c r="G364" i="26"/>
  <c r="I274" i="37"/>
  <c r="E360" i="25"/>
  <c r="H364" i="26"/>
  <c r="F274" i="38"/>
  <c r="E274" i="40"/>
  <c r="I364" i="40"/>
  <c r="E388" i="40"/>
  <c r="I273" i="1"/>
  <c r="I454" i="1"/>
  <c r="J434" i="1"/>
  <c r="E293" i="1"/>
  <c r="E360" i="38"/>
  <c r="E360" i="39"/>
  <c r="E360" i="40"/>
  <c r="G388" i="25"/>
  <c r="E274" i="25"/>
  <c r="F364" i="37"/>
  <c r="F364" i="26"/>
  <c r="E274" i="38"/>
  <c r="I364" i="38"/>
  <c r="E388" i="38"/>
  <c r="I274" i="39"/>
  <c r="E364" i="39"/>
  <c r="I388" i="39"/>
  <c r="F274" i="40"/>
  <c r="F388" i="40"/>
  <c r="G274" i="40"/>
  <c r="G388" i="40"/>
  <c r="H274" i="40"/>
  <c r="H388" i="40"/>
  <c r="B274" i="37"/>
  <c r="F364" i="25"/>
  <c r="E388" i="25"/>
  <c r="E274" i="37"/>
  <c r="I364" i="37"/>
  <c r="E388" i="37"/>
  <c r="I364" i="26"/>
  <c r="E388" i="26"/>
  <c r="H274" i="38"/>
  <c r="H388" i="38"/>
  <c r="H364" i="39"/>
  <c r="I274" i="40"/>
  <c r="E364" i="40"/>
  <c r="I388" i="40"/>
  <c r="J340" i="37"/>
  <c r="F274" i="37"/>
  <c r="F388" i="37"/>
  <c r="F388" i="26"/>
  <c r="I274" i="38"/>
  <c r="I388" i="38"/>
  <c r="E274" i="39"/>
  <c r="I364" i="39"/>
  <c r="E388" i="39"/>
  <c r="F364" i="40"/>
  <c r="H364" i="25"/>
  <c r="H388" i="25"/>
  <c r="F274" i="25"/>
  <c r="J340" i="26"/>
  <c r="G274" i="37"/>
  <c r="G388" i="37"/>
  <c r="G388" i="26"/>
  <c r="F364" i="38"/>
  <c r="F274" i="39"/>
  <c r="F388" i="39"/>
  <c r="G364" i="40"/>
  <c r="I364" i="25"/>
  <c r="I388" i="25"/>
  <c r="H274" i="25"/>
  <c r="G274" i="25"/>
  <c r="H274" i="37"/>
  <c r="H388" i="37"/>
  <c r="H388" i="26"/>
  <c r="G364" i="38"/>
  <c r="K104" i="28" l="1"/>
  <c r="E26" i="40"/>
  <c r="Q141" i="25"/>
  <c r="R127" i="38"/>
  <c r="G126" i="38" s="1"/>
  <c r="R127" i="40"/>
  <c r="G126" i="40" s="1"/>
  <c r="P127" i="26"/>
  <c r="E133" i="39"/>
  <c r="O127" i="39"/>
  <c r="E46" i="39"/>
  <c r="E32" i="38"/>
  <c r="G242" i="1"/>
  <c r="G189" i="38"/>
  <c r="H189" i="25"/>
  <c r="A189" i="40"/>
  <c r="J184" i="37"/>
  <c r="F132" i="25"/>
  <c r="AB132" i="25" s="1"/>
  <c r="E101" i="1"/>
  <c r="F132" i="38"/>
  <c r="AB132" i="38" s="1"/>
  <c r="F132" i="39"/>
  <c r="AB132" i="39" s="1"/>
  <c r="J170" i="31"/>
  <c r="J318" i="37"/>
  <c r="E119" i="1"/>
  <c r="E120" i="1" s="1"/>
  <c r="E120" i="40"/>
  <c r="E86" i="38"/>
  <c r="E44" i="37"/>
  <c r="E45" i="37" s="1"/>
  <c r="R57" i="40"/>
  <c r="H292" i="35"/>
  <c r="E292" i="35"/>
  <c r="J291" i="34"/>
  <c r="J290" i="33"/>
  <c r="J289" i="33"/>
  <c r="F125" i="37"/>
  <c r="AB125" i="37" s="1"/>
  <c r="AF147" i="35"/>
  <c r="J211" i="32"/>
  <c r="F244" i="31"/>
  <c r="P141" i="39"/>
  <c r="O127" i="37"/>
  <c r="E40" i="40"/>
  <c r="Q57" i="39"/>
  <c r="J45" i="24"/>
  <c r="I212" i="32"/>
  <c r="E244" i="33"/>
  <c r="J198" i="33"/>
  <c r="I212" i="35"/>
  <c r="J212" i="35" s="1"/>
  <c r="J170" i="29"/>
  <c r="E288" i="32"/>
  <c r="J288" i="32" s="1"/>
  <c r="F289" i="34"/>
  <c r="F288" i="35"/>
  <c r="G288" i="34"/>
  <c r="I292" i="33"/>
  <c r="F287" i="35"/>
  <c r="G291" i="35"/>
  <c r="G292" i="35" s="1"/>
  <c r="G291" i="34"/>
  <c r="L141" i="1"/>
  <c r="Q127" i="38"/>
  <c r="AB153" i="34"/>
  <c r="AF153" i="34" s="1"/>
  <c r="J71" i="29"/>
  <c r="J135" i="30"/>
  <c r="J230" i="31"/>
  <c r="G244" i="33"/>
  <c r="I244" i="24"/>
  <c r="I212" i="33"/>
  <c r="H291" i="24"/>
  <c r="F288" i="34"/>
  <c r="F292" i="34" s="1"/>
  <c r="E289" i="24"/>
  <c r="J289" i="24" s="1"/>
  <c r="E287" i="33"/>
  <c r="E292" i="33" s="1"/>
  <c r="H291" i="33"/>
  <c r="H292" i="33" s="1"/>
  <c r="J289" i="34"/>
  <c r="J230" i="32"/>
  <c r="I90" i="35"/>
  <c r="F287" i="33"/>
  <c r="F292" i="33" s="1"/>
  <c r="Q141" i="37"/>
  <c r="Q127" i="40"/>
  <c r="F97" i="33"/>
  <c r="F72" i="34"/>
  <c r="E22" i="39"/>
  <c r="G292" i="33"/>
  <c r="J27" i="24"/>
  <c r="J128" i="24"/>
  <c r="I115" i="30"/>
  <c r="I244" i="30"/>
  <c r="J170" i="33"/>
  <c r="E212" i="30"/>
  <c r="J212" i="30" s="1"/>
  <c r="P141" i="37"/>
  <c r="O127" i="38"/>
  <c r="P127" i="38"/>
  <c r="G126" i="1"/>
  <c r="R57" i="25"/>
  <c r="L57" i="1"/>
  <c r="E34" i="26"/>
  <c r="G244" i="32"/>
  <c r="J290" i="35"/>
  <c r="Q127" i="26"/>
  <c r="R141" i="38"/>
  <c r="G140" i="38" s="1"/>
  <c r="Q127" i="39"/>
  <c r="R127" i="39"/>
  <c r="G126" i="39" s="1"/>
  <c r="G244" i="29"/>
  <c r="J243" i="29"/>
  <c r="I154" i="30"/>
  <c r="H244" i="29"/>
  <c r="G212" i="29"/>
  <c r="J212" i="29" s="1"/>
  <c r="G146" i="37"/>
  <c r="AC146" i="37" s="1"/>
  <c r="Q141" i="38"/>
  <c r="R141" i="40"/>
  <c r="G140" i="40" s="1"/>
  <c r="O127" i="40"/>
  <c r="P127" i="40"/>
  <c r="G292" i="24"/>
  <c r="F154" i="30"/>
  <c r="O30" i="27"/>
  <c r="G90" i="34"/>
  <c r="H90" i="34"/>
  <c r="I115" i="35"/>
  <c r="F212" i="32"/>
  <c r="J230" i="34"/>
  <c r="H244" i="30"/>
  <c r="G244" i="30"/>
  <c r="J288" i="31"/>
  <c r="I86" i="35"/>
  <c r="X83" i="35" s="1"/>
  <c r="H104" i="24"/>
  <c r="J291" i="24"/>
  <c r="H63" i="24"/>
  <c r="E244" i="32"/>
  <c r="E244" i="24"/>
  <c r="J243" i="24"/>
  <c r="E37" i="1"/>
  <c r="Q57" i="38"/>
  <c r="F63" i="30"/>
  <c r="H63" i="32"/>
  <c r="F292" i="30"/>
  <c r="J288" i="33"/>
  <c r="I244" i="31"/>
  <c r="G132" i="25"/>
  <c r="AC132" i="25" s="1"/>
  <c r="G132" i="26"/>
  <c r="G134" i="26" s="1"/>
  <c r="G135" i="26" s="1"/>
  <c r="F125" i="26"/>
  <c r="AB125" i="26" s="1"/>
  <c r="F125" i="38"/>
  <c r="AB125" i="38" s="1"/>
  <c r="AA125" i="26"/>
  <c r="AF125" i="26" s="1"/>
  <c r="AA125" i="38"/>
  <c r="AF125" i="38" s="1"/>
  <c r="AA125" i="39"/>
  <c r="AF125" i="39" s="1"/>
  <c r="AB124" i="1"/>
  <c r="F316" i="1" s="1"/>
  <c r="F317" i="25" s="1"/>
  <c r="F132" i="26"/>
  <c r="AB132" i="26" s="1"/>
  <c r="AF132" i="39"/>
  <c r="AA132" i="40"/>
  <c r="AF132" i="40" s="1"/>
  <c r="G135" i="1"/>
  <c r="AC131" i="1"/>
  <c r="AA132" i="37"/>
  <c r="AF132" i="37" s="1"/>
  <c r="E135" i="1"/>
  <c r="AA131" i="1"/>
  <c r="AA132" i="26"/>
  <c r="AF132" i="26" s="1"/>
  <c r="AA139" i="40"/>
  <c r="AF139" i="40" s="1"/>
  <c r="AF139" i="38"/>
  <c r="AA139" i="39"/>
  <c r="AF139" i="39" s="1"/>
  <c r="F146" i="39"/>
  <c r="AB146" i="39" s="1"/>
  <c r="AC145" i="1"/>
  <c r="G319" i="1" s="1"/>
  <c r="G320" i="25" s="1"/>
  <c r="F147" i="1"/>
  <c r="F148" i="1" s="1"/>
  <c r="AB145" i="1"/>
  <c r="F319" i="1" s="1"/>
  <c r="F320" i="25" s="1"/>
  <c r="AA146" i="39"/>
  <c r="AF146" i="39" s="1"/>
  <c r="AF146" i="26"/>
  <c r="AF146" i="40"/>
  <c r="AA146" i="38"/>
  <c r="AF146" i="38" s="1"/>
  <c r="AA146" i="37"/>
  <c r="AF146" i="37" s="1"/>
  <c r="AF125" i="40"/>
  <c r="F292" i="32"/>
  <c r="AF140" i="32"/>
  <c r="AA153" i="32"/>
  <c r="AF119" i="31"/>
  <c r="J289" i="30"/>
  <c r="I292" i="29"/>
  <c r="E50" i="25"/>
  <c r="E51" i="25" s="1"/>
  <c r="F19" i="25"/>
  <c r="F22" i="25" s="1"/>
  <c r="J170" i="32"/>
  <c r="J170" i="35"/>
  <c r="E134" i="37"/>
  <c r="E135" i="37" s="1"/>
  <c r="E22" i="23"/>
  <c r="F146" i="26"/>
  <c r="AB146" i="26" s="1"/>
  <c r="I74" i="29"/>
  <c r="F132" i="37"/>
  <c r="AB132" i="37" s="1"/>
  <c r="J170" i="30"/>
  <c r="J170" i="34"/>
  <c r="K22" i="23"/>
  <c r="X69" i="34"/>
  <c r="R127" i="37"/>
  <c r="G126" i="37" s="1"/>
  <c r="R127" i="26"/>
  <c r="G126" i="26" s="1"/>
  <c r="R127" i="25"/>
  <c r="G126" i="25" s="1"/>
  <c r="O127" i="25"/>
  <c r="O127" i="26"/>
  <c r="C127" i="39"/>
  <c r="C127" i="38"/>
  <c r="C127" i="37"/>
  <c r="C127" i="25"/>
  <c r="P127" i="39"/>
  <c r="P127" i="25"/>
  <c r="C127" i="40"/>
  <c r="C127" i="26"/>
  <c r="F86" i="33"/>
  <c r="H16" i="30"/>
  <c r="H18" i="30" s="1"/>
  <c r="F125" i="25"/>
  <c r="AB125" i="25" s="1"/>
  <c r="H242" i="1"/>
  <c r="I210" i="1"/>
  <c r="G146" i="26"/>
  <c r="AC146" i="26" s="1"/>
  <c r="F146" i="38"/>
  <c r="AB146" i="38" s="1"/>
  <c r="I63" i="34"/>
  <c r="F19" i="38"/>
  <c r="F22" i="38" s="1"/>
  <c r="AB153" i="32"/>
  <c r="J198" i="29"/>
  <c r="J121" i="29"/>
  <c r="J121" i="30"/>
  <c r="J78" i="32"/>
  <c r="J149" i="32"/>
  <c r="F90" i="33"/>
  <c r="I90" i="34"/>
  <c r="G115" i="35"/>
  <c r="G212" i="33"/>
  <c r="G154" i="35"/>
  <c r="G244" i="35"/>
  <c r="J230" i="35"/>
  <c r="E244" i="34"/>
  <c r="J244" i="34" s="1"/>
  <c r="K92" i="28"/>
  <c r="F212" i="34"/>
  <c r="I104" i="31"/>
  <c r="I106" i="31" s="1"/>
  <c r="G104" i="33"/>
  <c r="J104" i="33" s="1"/>
  <c r="E143" i="33"/>
  <c r="J143" i="33" s="1"/>
  <c r="G79" i="24"/>
  <c r="Q127" i="25"/>
  <c r="F18" i="32"/>
  <c r="F68" i="39"/>
  <c r="F72" i="39" s="1"/>
  <c r="I63" i="29"/>
  <c r="E63" i="33"/>
  <c r="AE153" i="29"/>
  <c r="F115" i="24"/>
  <c r="J198" i="24"/>
  <c r="I154" i="24"/>
  <c r="J288" i="24"/>
  <c r="J211" i="29"/>
  <c r="J21" i="31"/>
  <c r="J128" i="31"/>
  <c r="F90" i="32"/>
  <c r="J103" i="35"/>
  <c r="J243" i="31"/>
  <c r="E212" i="32"/>
  <c r="F154" i="33"/>
  <c r="J243" i="33"/>
  <c r="H154" i="33"/>
  <c r="I154" i="35"/>
  <c r="I212" i="34"/>
  <c r="Q70" i="38"/>
  <c r="S70" i="39"/>
  <c r="R70" i="40"/>
  <c r="T70" i="38"/>
  <c r="G69" i="38" s="1"/>
  <c r="Q70" i="39"/>
  <c r="S70" i="40"/>
  <c r="R70" i="26"/>
  <c r="G68" i="26" s="1"/>
  <c r="R70" i="38"/>
  <c r="T70" i="39"/>
  <c r="G69" i="39" s="1"/>
  <c r="Q70" i="40"/>
  <c r="R70" i="39"/>
  <c r="S70" i="38"/>
  <c r="T70" i="40"/>
  <c r="G69" i="40" s="1"/>
  <c r="E148" i="38"/>
  <c r="E149" i="38" s="1"/>
  <c r="F126" i="1"/>
  <c r="F127" i="1" s="1"/>
  <c r="I97" i="32"/>
  <c r="X94" i="32" s="1"/>
  <c r="I104" i="35"/>
  <c r="I106" i="35" s="1"/>
  <c r="E94" i="1"/>
  <c r="Q79" i="38"/>
  <c r="F68" i="38"/>
  <c r="F72" i="38" s="1"/>
  <c r="I63" i="31"/>
  <c r="I63" i="32"/>
  <c r="AF126" i="31"/>
  <c r="G154" i="29"/>
  <c r="H154" i="30"/>
  <c r="J243" i="30"/>
  <c r="G90" i="33"/>
  <c r="J39" i="33"/>
  <c r="E244" i="35"/>
  <c r="J243" i="35"/>
  <c r="K69" i="28"/>
  <c r="J290" i="24"/>
  <c r="H292" i="31"/>
  <c r="H292" i="34"/>
  <c r="AE153" i="33"/>
  <c r="AF153" i="33" s="1"/>
  <c r="AE153" i="31"/>
  <c r="I292" i="31"/>
  <c r="AF133" i="30"/>
  <c r="AF147" i="33"/>
  <c r="AF147" i="31"/>
  <c r="F287" i="24"/>
  <c r="J287" i="24" s="1"/>
  <c r="AD153" i="31"/>
  <c r="H292" i="24"/>
  <c r="J291" i="31"/>
  <c r="AC153" i="32"/>
  <c r="AF140" i="24"/>
  <c r="J290" i="30"/>
  <c r="AA153" i="29"/>
  <c r="AD153" i="34"/>
  <c r="AE153" i="30"/>
  <c r="K22" i="27"/>
  <c r="K23" i="27" s="1"/>
  <c r="F74" i="33"/>
  <c r="G74" i="33"/>
  <c r="H74" i="33"/>
  <c r="E18" i="24"/>
  <c r="J21" i="30"/>
  <c r="AC153" i="31"/>
  <c r="J289" i="32"/>
  <c r="F115" i="35"/>
  <c r="J45" i="35"/>
  <c r="I212" i="31"/>
  <c r="J212" i="31" s="1"/>
  <c r="E154" i="33"/>
  <c r="J121" i="33"/>
  <c r="H154" i="34"/>
  <c r="J121" i="34"/>
  <c r="E154" i="34"/>
  <c r="G212" i="24"/>
  <c r="J212" i="24" s="1"/>
  <c r="J15" i="34"/>
  <c r="G63" i="24"/>
  <c r="J33" i="24"/>
  <c r="J78" i="24"/>
  <c r="G115" i="30"/>
  <c r="J128" i="30"/>
  <c r="J142" i="30"/>
  <c r="E154" i="30"/>
  <c r="J135" i="32"/>
  <c r="J57" i="33"/>
  <c r="H115" i="34"/>
  <c r="G115" i="34"/>
  <c r="J33" i="35"/>
  <c r="J85" i="35"/>
  <c r="J78" i="35"/>
  <c r="G244" i="31"/>
  <c r="J149" i="33"/>
  <c r="G31" i="27"/>
  <c r="G36" i="27" s="1"/>
  <c r="J135" i="34"/>
  <c r="J211" i="35"/>
  <c r="G154" i="34"/>
  <c r="I94" i="28"/>
  <c r="Y131" i="1"/>
  <c r="J110" i="24"/>
  <c r="E292" i="24"/>
  <c r="J142" i="29"/>
  <c r="H154" i="29"/>
  <c r="E129" i="31"/>
  <c r="J129" i="31" s="1"/>
  <c r="J128" i="32"/>
  <c r="H292" i="32"/>
  <c r="J110" i="33"/>
  <c r="I115" i="33"/>
  <c r="J21" i="34"/>
  <c r="F90" i="35"/>
  <c r="J135" i="33"/>
  <c r="G154" i="33"/>
  <c r="E154" i="35"/>
  <c r="J121" i="35"/>
  <c r="J128" i="35"/>
  <c r="J149" i="34"/>
  <c r="J198" i="34"/>
  <c r="J142" i="35"/>
  <c r="E32" i="27"/>
  <c r="F154" i="34"/>
  <c r="K81" i="28"/>
  <c r="H94" i="28"/>
  <c r="J94" i="28"/>
  <c r="H90" i="24"/>
  <c r="I115" i="24"/>
  <c r="J39" i="24"/>
  <c r="J85" i="29"/>
  <c r="J128" i="29"/>
  <c r="J211" i="31"/>
  <c r="J142" i="32"/>
  <c r="E115" i="32"/>
  <c r="G154" i="32"/>
  <c r="G18" i="32"/>
  <c r="G63" i="33"/>
  <c r="J78" i="33"/>
  <c r="J103" i="34"/>
  <c r="E63" i="35"/>
  <c r="G63" i="35"/>
  <c r="J128" i="33"/>
  <c r="I154" i="33"/>
  <c r="J142" i="34"/>
  <c r="J135" i="35"/>
  <c r="J128" i="34"/>
  <c r="J149" i="35"/>
  <c r="J211" i="33"/>
  <c r="J198" i="35"/>
  <c r="F154" i="35"/>
  <c r="I154" i="34"/>
  <c r="E315" i="1"/>
  <c r="AC153" i="29"/>
  <c r="AA153" i="31"/>
  <c r="AC153" i="24"/>
  <c r="J291" i="30"/>
  <c r="AF140" i="30"/>
  <c r="AB153" i="30"/>
  <c r="AF126" i="24"/>
  <c r="I292" i="24"/>
  <c r="AF140" i="31"/>
  <c r="J290" i="29"/>
  <c r="J71" i="35"/>
  <c r="E90" i="35"/>
  <c r="E52" i="35"/>
  <c r="J57" i="35"/>
  <c r="G58" i="35"/>
  <c r="V56" i="35" s="1"/>
  <c r="H16" i="35"/>
  <c r="H18" i="35" s="1"/>
  <c r="J21" i="35"/>
  <c r="J39" i="35"/>
  <c r="J27" i="35"/>
  <c r="F72" i="35"/>
  <c r="U69" i="35" s="1"/>
  <c r="E72" i="35"/>
  <c r="T69" i="35" s="1"/>
  <c r="F63" i="35"/>
  <c r="H115" i="35"/>
  <c r="H173" i="35" s="1"/>
  <c r="H177" i="35" s="1"/>
  <c r="J110" i="35"/>
  <c r="E115" i="35"/>
  <c r="J96" i="35"/>
  <c r="J51" i="35"/>
  <c r="G90" i="35"/>
  <c r="H97" i="34"/>
  <c r="H99" i="34" s="1"/>
  <c r="J85" i="34"/>
  <c r="J33" i="34"/>
  <c r="G97" i="34"/>
  <c r="J57" i="34"/>
  <c r="J27" i="34"/>
  <c r="J45" i="34"/>
  <c r="I16" i="34"/>
  <c r="X14" i="34" s="1"/>
  <c r="E63" i="34"/>
  <c r="G63" i="34"/>
  <c r="J39" i="34"/>
  <c r="F115" i="34"/>
  <c r="J96" i="34"/>
  <c r="E115" i="34"/>
  <c r="J78" i="34"/>
  <c r="F63" i="34"/>
  <c r="H63" i="34"/>
  <c r="J110" i="34"/>
  <c r="E90" i="34"/>
  <c r="J71" i="34"/>
  <c r="J51" i="34"/>
  <c r="J71" i="33"/>
  <c r="E90" i="33"/>
  <c r="I63" i="33"/>
  <c r="E72" i="33"/>
  <c r="T69" i="33" s="1"/>
  <c r="J33" i="33"/>
  <c r="H115" i="33"/>
  <c r="G34" i="33"/>
  <c r="G36" i="33" s="1"/>
  <c r="H63" i="33"/>
  <c r="J27" i="33"/>
  <c r="J21" i="33"/>
  <c r="J103" i="33"/>
  <c r="J96" i="33"/>
  <c r="E115" i="33"/>
  <c r="H90" i="33"/>
  <c r="F63" i="33"/>
  <c r="J45" i="33"/>
  <c r="J51" i="33"/>
  <c r="J96" i="32"/>
  <c r="E79" i="32"/>
  <c r="T76" i="32" s="1"/>
  <c r="X14" i="32"/>
  <c r="J39" i="32"/>
  <c r="J51" i="32"/>
  <c r="AF119" i="32"/>
  <c r="E104" i="32"/>
  <c r="F115" i="32"/>
  <c r="J287" i="32"/>
  <c r="AD153" i="32"/>
  <c r="G90" i="32"/>
  <c r="G290" i="31"/>
  <c r="J290" i="31" s="1"/>
  <c r="J33" i="31"/>
  <c r="I16" i="31"/>
  <c r="X14" i="31" s="1"/>
  <c r="F115" i="31"/>
  <c r="F292" i="31"/>
  <c r="E63" i="31"/>
  <c r="F63" i="31"/>
  <c r="J78" i="31"/>
  <c r="F34" i="31"/>
  <c r="U32" i="31" s="1"/>
  <c r="J51" i="31"/>
  <c r="H90" i="31"/>
  <c r="I90" i="30"/>
  <c r="I173" i="30" s="1"/>
  <c r="G63" i="30"/>
  <c r="J110" i="30"/>
  <c r="F115" i="30"/>
  <c r="J51" i="30"/>
  <c r="F90" i="30"/>
  <c r="G292" i="30"/>
  <c r="T69" i="29"/>
  <c r="AF140" i="29"/>
  <c r="J27" i="29"/>
  <c r="AD153" i="29"/>
  <c r="I90" i="29"/>
  <c r="E63" i="29"/>
  <c r="H292" i="29"/>
  <c r="G63" i="29"/>
  <c r="G115" i="29"/>
  <c r="F90" i="29"/>
  <c r="J45" i="29"/>
  <c r="H16" i="24"/>
  <c r="E28" i="24"/>
  <c r="J28" i="24" s="1"/>
  <c r="J103" i="24"/>
  <c r="E46" i="24"/>
  <c r="T44" i="24" s="1"/>
  <c r="I63" i="24"/>
  <c r="J57" i="24"/>
  <c r="J85" i="24"/>
  <c r="F90" i="24"/>
  <c r="G115" i="24"/>
  <c r="I22" i="27"/>
  <c r="I23" i="27" s="1"/>
  <c r="E22" i="27"/>
  <c r="E23" i="27" s="1"/>
  <c r="M22" i="27"/>
  <c r="M22" i="23"/>
  <c r="M23" i="23" s="1"/>
  <c r="G22" i="23"/>
  <c r="G23" i="23" s="1"/>
  <c r="I22" i="23"/>
  <c r="I23" i="23" s="1"/>
  <c r="E20" i="26"/>
  <c r="E21" i="26" s="1"/>
  <c r="E127" i="39"/>
  <c r="E128" i="39" s="1"/>
  <c r="E109" i="26"/>
  <c r="E110" i="26" s="1"/>
  <c r="E104" i="40"/>
  <c r="F19" i="26"/>
  <c r="E58" i="40"/>
  <c r="E56" i="38"/>
  <c r="E57" i="38" s="1"/>
  <c r="E32" i="37"/>
  <c r="E33" i="37" s="1"/>
  <c r="E321" i="38"/>
  <c r="W69" i="29"/>
  <c r="E95" i="38"/>
  <c r="G74" i="34"/>
  <c r="J164" i="33"/>
  <c r="J164" i="30"/>
  <c r="E58" i="26"/>
  <c r="H74" i="29"/>
  <c r="E70" i="26"/>
  <c r="E71" i="26" s="1"/>
  <c r="T69" i="31"/>
  <c r="J143" i="31"/>
  <c r="T69" i="32"/>
  <c r="V14" i="31"/>
  <c r="I36" i="27"/>
  <c r="G19" i="38"/>
  <c r="G20" i="38" s="1"/>
  <c r="G21" i="38" s="1"/>
  <c r="K36" i="27"/>
  <c r="V69" i="33"/>
  <c r="H171" i="35"/>
  <c r="V14" i="35"/>
  <c r="E171" i="33"/>
  <c r="F171" i="31"/>
  <c r="U69" i="29"/>
  <c r="G74" i="32"/>
  <c r="F68" i="25"/>
  <c r="F72" i="25" s="1"/>
  <c r="J136" i="31"/>
  <c r="T14" i="24"/>
  <c r="J376" i="25"/>
  <c r="J184" i="25"/>
  <c r="G19" i="37"/>
  <c r="G20" i="37" s="1"/>
  <c r="G21" i="37" s="1"/>
  <c r="J150" i="31"/>
  <c r="G18" i="31"/>
  <c r="H74" i="30"/>
  <c r="E148" i="40"/>
  <c r="G19" i="40"/>
  <c r="G20" i="40" s="1"/>
  <c r="G21" i="40" s="1"/>
  <c r="E70" i="40"/>
  <c r="E71" i="40" s="1"/>
  <c r="E46" i="40"/>
  <c r="E32" i="39"/>
  <c r="E33" i="39" s="1"/>
  <c r="F19" i="39"/>
  <c r="F22" i="39" s="1"/>
  <c r="F139" i="39"/>
  <c r="AB139" i="39" s="1"/>
  <c r="F140" i="39"/>
  <c r="G20" i="39"/>
  <c r="G21" i="39" s="1"/>
  <c r="E109" i="37"/>
  <c r="F19" i="37"/>
  <c r="F22" i="37" s="1"/>
  <c r="G20" i="26"/>
  <c r="G21" i="26" s="1"/>
  <c r="G23" i="26" s="1"/>
  <c r="W19" i="26" s="1"/>
  <c r="J370" i="25"/>
  <c r="AE153" i="32"/>
  <c r="AF133" i="32"/>
  <c r="H90" i="32"/>
  <c r="E154" i="32"/>
  <c r="J121" i="32"/>
  <c r="J27" i="32"/>
  <c r="J21" i="32"/>
  <c r="I90" i="32"/>
  <c r="F154" i="32"/>
  <c r="J45" i="32"/>
  <c r="H115" i="32"/>
  <c r="E40" i="32"/>
  <c r="E42" i="32" s="1"/>
  <c r="H16" i="32"/>
  <c r="W14" i="32" s="1"/>
  <c r="J85" i="32"/>
  <c r="J71" i="32"/>
  <c r="J33" i="32"/>
  <c r="H154" i="32"/>
  <c r="F72" i="32"/>
  <c r="J72" i="32" s="1"/>
  <c r="F63" i="32"/>
  <c r="J110" i="32"/>
  <c r="I154" i="32"/>
  <c r="E63" i="32"/>
  <c r="AF147" i="32"/>
  <c r="I292" i="32"/>
  <c r="J103" i="32"/>
  <c r="G115" i="32"/>
  <c r="J291" i="32"/>
  <c r="J57" i="32"/>
  <c r="G63" i="32"/>
  <c r="E90" i="32"/>
  <c r="G90" i="31"/>
  <c r="G63" i="31"/>
  <c r="J160" i="31"/>
  <c r="E74" i="31"/>
  <c r="J57" i="31"/>
  <c r="F90" i="31"/>
  <c r="E115" i="31"/>
  <c r="J96" i="31"/>
  <c r="J149" i="31"/>
  <c r="F16" i="31"/>
  <c r="U14" i="31" s="1"/>
  <c r="AB153" i="31"/>
  <c r="G154" i="31"/>
  <c r="G122" i="31"/>
  <c r="E90" i="31"/>
  <c r="J71" i="31"/>
  <c r="I154" i="31"/>
  <c r="I122" i="31"/>
  <c r="H122" i="31"/>
  <c r="H154" i="31"/>
  <c r="AF133" i="31"/>
  <c r="J45" i="31"/>
  <c r="F154" i="31"/>
  <c r="F122" i="31"/>
  <c r="J289" i="31"/>
  <c r="J27" i="31"/>
  <c r="J142" i="31"/>
  <c r="E154" i="31"/>
  <c r="E122" i="31"/>
  <c r="J121" i="31"/>
  <c r="H115" i="31"/>
  <c r="J110" i="31"/>
  <c r="I90" i="31"/>
  <c r="J103" i="31"/>
  <c r="J39" i="31"/>
  <c r="J85" i="31"/>
  <c r="G115" i="31"/>
  <c r="J135" i="31"/>
  <c r="G90" i="30"/>
  <c r="G72" i="30"/>
  <c r="J72" i="30" s="1"/>
  <c r="F171" i="30"/>
  <c r="F122" i="30"/>
  <c r="J122" i="30" s="1"/>
  <c r="J287" i="30"/>
  <c r="J78" i="30"/>
  <c r="J198" i="30"/>
  <c r="H90" i="30"/>
  <c r="J103" i="30"/>
  <c r="W69" i="30"/>
  <c r="AC153" i="30"/>
  <c r="E292" i="30"/>
  <c r="J39" i="30"/>
  <c r="E90" i="30"/>
  <c r="J71" i="30"/>
  <c r="I74" i="30"/>
  <c r="AF147" i="30"/>
  <c r="AF126" i="30"/>
  <c r="AA153" i="30"/>
  <c r="J57" i="30"/>
  <c r="J96" i="30"/>
  <c r="E115" i="30"/>
  <c r="J230" i="30"/>
  <c r="G34" i="30"/>
  <c r="V32" i="30" s="1"/>
  <c r="E18" i="30"/>
  <c r="AD153" i="30"/>
  <c r="J33" i="30"/>
  <c r="H115" i="30"/>
  <c r="J27" i="30"/>
  <c r="AF119" i="30"/>
  <c r="J85" i="30"/>
  <c r="J45" i="30"/>
  <c r="G154" i="30"/>
  <c r="J149" i="30"/>
  <c r="J291" i="29"/>
  <c r="G292" i="29"/>
  <c r="F292" i="29"/>
  <c r="J289" i="29"/>
  <c r="H115" i="29"/>
  <c r="G18" i="29"/>
  <c r="AF119" i="29"/>
  <c r="AB153" i="29"/>
  <c r="E115" i="29"/>
  <c r="J96" i="29"/>
  <c r="J57" i="29"/>
  <c r="J110" i="29"/>
  <c r="J135" i="29"/>
  <c r="I16" i="29"/>
  <c r="X14" i="29" s="1"/>
  <c r="J51" i="29"/>
  <c r="J103" i="29"/>
  <c r="I154" i="29"/>
  <c r="F154" i="29"/>
  <c r="E154" i="29"/>
  <c r="E90" i="29"/>
  <c r="AF133" i="29"/>
  <c r="H63" i="29"/>
  <c r="J288" i="29"/>
  <c r="AF147" i="29"/>
  <c r="AF126" i="29"/>
  <c r="J33" i="29"/>
  <c r="H90" i="29"/>
  <c r="G46" i="29"/>
  <c r="J46" i="29" s="1"/>
  <c r="H136" i="29"/>
  <c r="J136" i="29" s="1"/>
  <c r="F63" i="29"/>
  <c r="G90" i="29"/>
  <c r="J78" i="29"/>
  <c r="H97" i="29"/>
  <c r="H99" i="29" s="1"/>
  <c r="F115" i="29"/>
  <c r="J21" i="29"/>
  <c r="J39" i="29"/>
  <c r="I115" i="29"/>
  <c r="J149" i="29"/>
  <c r="AA153" i="24"/>
  <c r="F63" i="24"/>
  <c r="E90" i="24"/>
  <c r="J71" i="24"/>
  <c r="H154" i="24"/>
  <c r="E79" i="24"/>
  <c r="J79" i="24" s="1"/>
  <c r="H122" i="24"/>
  <c r="J122" i="24" s="1"/>
  <c r="AE153" i="24"/>
  <c r="J96" i="24"/>
  <c r="E115" i="24"/>
  <c r="J142" i="24"/>
  <c r="J21" i="24"/>
  <c r="V14" i="24"/>
  <c r="I22" i="24"/>
  <c r="J22" i="24" s="1"/>
  <c r="AF119" i="24"/>
  <c r="J135" i="24"/>
  <c r="F154" i="24"/>
  <c r="AD153" i="24"/>
  <c r="J51" i="24"/>
  <c r="J121" i="24"/>
  <c r="E154" i="24"/>
  <c r="G34" i="24"/>
  <c r="G36" i="24" s="1"/>
  <c r="J149" i="24"/>
  <c r="J15" i="24"/>
  <c r="E63" i="24"/>
  <c r="I90" i="24"/>
  <c r="G154" i="24"/>
  <c r="G22" i="40"/>
  <c r="G18" i="35"/>
  <c r="E36" i="27"/>
  <c r="F148" i="38"/>
  <c r="F149" i="38" s="1"/>
  <c r="E74" i="32"/>
  <c r="E52" i="39"/>
  <c r="E38" i="38"/>
  <c r="E39" i="38" s="1"/>
  <c r="E104" i="26"/>
  <c r="Q109" i="39"/>
  <c r="S79" i="37"/>
  <c r="Q15" i="39"/>
  <c r="J168" i="31"/>
  <c r="I171" i="33"/>
  <c r="E171" i="29"/>
  <c r="H171" i="31"/>
  <c r="V163" i="31"/>
  <c r="Q15" i="40"/>
  <c r="E22" i="38"/>
  <c r="G19" i="25"/>
  <c r="G22" i="25" s="1"/>
  <c r="F25" i="26"/>
  <c r="F28" i="26" s="1"/>
  <c r="R15" i="40"/>
  <c r="G13" i="40" s="1"/>
  <c r="E171" i="30"/>
  <c r="V69" i="35"/>
  <c r="J143" i="30"/>
  <c r="H171" i="33"/>
  <c r="E18" i="34"/>
  <c r="J316" i="38"/>
  <c r="J288" i="30"/>
  <c r="I292" i="35"/>
  <c r="AF153" i="35"/>
  <c r="J288" i="35"/>
  <c r="J287" i="34"/>
  <c r="G292" i="34"/>
  <c r="I292" i="30"/>
  <c r="E292" i="34"/>
  <c r="E292" i="29"/>
  <c r="J287" i="29"/>
  <c r="G292" i="32"/>
  <c r="E292" i="31"/>
  <c r="J287" i="31"/>
  <c r="J316" i="39"/>
  <c r="H292" i="30"/>
  <c r="J287" i="33"/>
  <c r="T14" i="31"/>
  <c r="E18" i="35"/>
  <c r="Y138" i="1"/>
  <c r="X131" i="1"/>
  <c r="E210" i="1"/>
  <c r="E16" i="26"/>
  <c r="E17" i="26" s="1"/>
  <c r="E79" i="39"/>
  <c r="E80" i="39" s="1"/>
  <c r="J316" i="37"/>
  <c r="F321" i="40"/>
  <c r="E126" i="39"/>
  <c r="F321" i="39"/>
  <c r="J286" i="1"/>
  <c r="G321" i="38"/>
  <c r="H321" i="38"/>
  <c r="J316" i="40"/>
  <c r="G210" i="1"/>
  <c r="G321" i="39"/>
  <c r="F321" i="37"/>
  <c r="J85" i="1"/>
  <c r="S109" i="38"/>
  <c r="G321" i="40"/>
  <c r="X138" i="1"/>
  <c r="X74" i="1"/>
  <c r="J150" i="30"/>
  <c r="J129" i="30"/>
  <c r="I150" i="1"/>
  <c r="Y145" i="1"/>
  <c r="H150" i="1"/>
  <c r="X145" i="1"/>
  <c r="F128" i="1"/>
  <c r="E127" i="40"/>
  <c r="E128" i="40" s="1"/>
  <c r="E321" i="37"/>
  <c r="G22" i="39"/>
  <c r="J15" i="35"/>
  <c r="T14" i="35"/>
  <c r="I63" i="35"/>
  <c r="I16" i="35"/>
  <c r="X14" i="35" s="1"/>
  <c r="H16" i="34"/>
  <c r="H18" i="34" s="1"/>
  <c r="T14" i="34"/>
  <c r="U14" i="34"/>
  <c r="H16" i="33"/>
  <c r="H18" i="33" s="1"/>
  <c r="J15" i="33"/>
  <c r="E16" i="33"/>
  <c r="E18" i="33" s="1"/>
  <c r="E16" i="32"/>
  <c r="T14" i="32" s="1"/>
  <c r="J15" i="32"/>
  <c r="H63" i="31"/>
  <c r="J15" i="31"/>
  <c r="J15" i="30"/>
  <c r="T14" i="30"/>
  <c r="H16" i="29"/>
  <c r="H18" i="29" s="1"/>
  <c r="F16" i="29"/>
  <c r="U14" i="29" s="1"/>
  <c r="E16" i="29"/>
  <c r="T14" i="29" s="1"/>
  <c r="E63" i="30"/>
  <c r="I63" i="30"/>
  <c r="I16" i="30"/>
  <c r="J15" i="29"/>
  <c r="J196" i="1"/>
  <c r="G321" i="37"/>
  <c r="H210" i="1"/>
  <c r="J255" i="37"/>
  <c r="J317" i="39"/>
  <c r="J317" i="38"/>
  <c r="J184" i="38"/>
  <c r="E141" i="39"/>
  <c r="E142" i="39" s="1"/>
  <c r="G171" i="35"/>
  <c r="E120" i="25"/>
  <c r="E121" i="25" s="1"/>
  <c r="Q79" i="37"/>
  <c r="S79" i="38"/>
  <c r="T79" i="37"/>
  <c r="I76" i="37" s="1"/>
  <c r="S79" i="39"/>
  <c r="Q79" i="26"/>
  <c r="R79" i="26"/>
  <c r="T79" i="38"/>
  <c r="I76" i="38" s="1"/>
  <c r="R79" i="38"/>
  <c r="V81" i="1"/>
  <c r="S79" i="26"/>
  <c r="W81" i="1"/>
  <c r="E38" i="37"/>
  <c r="E39" i="37" s="1"/>
  <c r="E20" i="40"/>
  <c r="E21" i="40" s="1"/>
  <c r="J271" i="37"/>
  <c r="H321" i="37"/>
  <c r="J228" i="1"/>
  <c r="J317" i="37"/>
  <c r="E321" i="40"/>
  <c r="I321" i="37"/>
  <c r="F139" i="26"/>
  <c r="AB139" i="26" s="1"/>
  <c r="F127" i="37"/>
  <c r="F128" i="37" s="1"/>
  <c r="I321" i="40"/>
  <c r="G149" i="1"/>
  <c r="J317" i="40"/>
  <c r="F68" i="26"/>
  <c r="I111" i="1"/>
  <c r="Y106" i="1"/>
  <c r="F104" i="1"/>
  <c r="V99" i="1"/>
  <c r="H111" i="1"/>
  <c r="X106" i="1"/>
  <c r="G111" i="1"/>
  <c r="W106" i="1"/>
  <c r="H104" i="1"/>
  <c r="X99" i="1"/>
  <c r="G104" i="1"/>
  <c r="W99" i="1"/>
  <c r="F111" i="1"/>
  <c r="V106" i="1"/>
  <c r="I104" i="1"/>
  <c r="Y99" i="1"/>
  <c r="H86" i="1"/>
  <c r="X81" i="1"/>
  <c r="I86" i="1"/>
  <c r="Y81" i="1"/>
  <c r="G79" i="1"/>
  <c r="W74" i="1"/>
  <c r="F79" i="1"/>
  <c r="V74" i="1"/>
  <c r="Y74" i="1"/>
  <c r="S39" i="38"/>
  <c r="Q39" i="26"/>
  <c r="J241" i="1"/>
  <c r="X165" i="1"/>
  <c r="Q39" i="25"/>
  <c r="E38" i="25"/>
  <c r="E39" i="25" s="1"/>
  <c r="E86" i="37"/>
  <c r="S39" i="39"/>
  <c r="G37" i="39" s="1"/>
  <c r="T109" i="40"/>
  <c r="G108" i="40" s="1"/>
  <c r="L15" i="1"/>
  <c r="F14" i="25"/>
  <c r="F15" i="25" s="1"/>
  <c r="F17" i="25" s="1"/>
  <c r="S57" i="37"/>
  <c r="S57" i="40"/>
  <c r="G55" i="40" s="1"/>
  <c r="G58" i="40" s="1"/>
  <c r="S79" i="40"/>
  <c r="T79" i="39"/>
  <c r="I76" i="39" s="1"/>
  <c r="R79" i="37"/>
  <c r="R15" i="38"/>
  <c r="J216" i="26"/>
  <c r="F49" i="40"/>
  <c r="F52" i="40" s="1"/>
  <c r="R39" i="25"/>
  <c r="E321" i="39"/>
  <c r="S39" i="25"/>
  <c r="G147" i="1"/>
  <c r="G148" i="1" s="1"/>
  <c r="E79" i="26"/>
  <c r="G171" i="33"/>
  <c r="J136" i="32"/>
  <c r="E19" i="1"/>
  <c r="E20" i="1" s="1"/>
  <c r="R39" i="37"/>
  <c r="S39" i="40"/>
  <c r="R57" i="37"/>
  <c r="Q57" i="37"/>
  <c r="Q57" i="40"/>
  <c r="R79" i="40"/>
  <c r="T79" i="26"/>
  <c r="I76" i="26" s="1"/>
  <c r="Q79" i="39"/>
  <c r="E69" i="1"/>
  <c r="E88" i="1" s="1"/>
  <c r="S39" i="37"/>
  <c r="Q39" i="40"/>
  <c r="S57" i="39"/>
  <c r="S57" i="26"/>
  <c r="R79" i="39"/>
  <c r="T79" i="25"/>
  <c r="I76" i="25" s="1"/>
  <c r="Q79" i="40"/>
  <c r="E104" i="25"/>
  <c r="G74" i="35"/>
  <c r="V69" i="32"/>
  <c r="J17" i="35"/>
  <c r="F19" i="1"/>
  <c r="F20" i="1" s="1"/>
  <c r="F22" i="1" s="1"/>
  <c r="Q39" i="38"/>
  <c r="R39" i="40"/>
  <c r="Q79" i="25"/>
  <c r="R57" i="39"/>
  <c r="Q57" i="26"/>
  <c r="E52" i="26"/>
  <c r="T79" i="40"/>
  <c r="I76" i="40" s="1"/>
  <c r="R79" i="25"/>
  <c r="S15" i="38"/>
  <c r="Q15" i="26"/>
  <c r="G86" i="1"/>
  <c r="H136" i="1"/>
  <c r="I171" i="35"/>
  <c r="R39" i="38"/>
  <c r="E242" i="1"/>
  <c r="E148" i="37"/>
  <c r="E149" i="37" s="1"/>
  <c r="E28" i="37"/>
  <c r="J250" i="26"/>
  <c r="O20" i="27"/>
  <c r="F74" i="29"/>
  <c r="I170" i="38"/>
  <c r="Y166" i="38" s="1"/>
  <c r="F31" i="37"/>
  <c r="F34" i="37" s="1"/>
  <c r="H171" i="30"/>
  <c r="E102" i="38"/>
  <c r="E103" i="38" s="1"/>
  <c r="J216" i="37"/>
  <c r="H321" i="40"/>
  <c r="W163" i="33"/>
  <c r="G123" i="24"/>
  <c r="V119" i="24" s="1"/>
  <c r="H74" i="32"/>
  <c r="J264" i="37"/>
  <c r="J73" i="33"/>
  <c r="E104" i="37"/>
  <c r="E95" i="26"/>
  <c r="F127" i="38"/>
  <c r="F128" i="38" s="1"/>
  <c r="I321" i="39"/>
  <c r="J72" i="29"/>
  <c r="I18" i="33"/>
  <c r="J73" i="32"/>
  <c r="E134" i="26"/>
  <c r="E135" i="26" s="1"/>
  <c r="E95" i="25"/>
  <c r="E96" i="25" s="1"/>
  <c r="E40" i="39"/>
  <c r="J73" i="35"/>
  <c r="I321" i="38"/>
  <c r="U69" i="31"/>
  <c r="E70" i="39"/>
  <c r="E71" i="39" s="1"/>
  <c r="F74" i="24"/>
  <c r="F18" i="34"/>
  <c r="E70" i="37"/>
  <c r="E71" i="37" s="1"/>
  <c r="E141" i="25"/>
  <c r="E142" i="25" s="1"/>
  <c r="H170" i="40"/>
  <c r="X166" i="40" s="1"/>
  <c r="J150" i="34"/>
  <c r="J150" i="29"/>
  <c r="J73" i="31"/>
  <c r="J164" i="31"/>
  <c r="H74" i="34"/>
  <c r="I74" i="31"/>
  <c r="J368" i="40"/>
  <c r="E44" i="38"/>
  <c r="E45" i="38" s="1"/>
  <c r="J271" i="25"/>
  <c r="J300" i="26"/>
  <c r="J150" i="32"/>
  <c r="J143" i="32"/>
  <c r="E74" i="33"/>
  <c r="E50" i="40"/>
  <c r="E51" i="40" s="1"/>
  <c r="E58" i="39"/>
  <c r="J168" i="33"/>
  <c r="V14" i="29"/>
  <c r="W69" i="32"/>
  <c r="E102" i="39"/>
  <c r="E103" i="39" s="1"/>
  <c r="J216" i="38"/>
  <c r="E58" i="37"/>
  <c r="E148" i="39"/>
  <c r="E149" i="39" s="1"/>
  <c r="X14" i="33"/>
  <c r="E134" i="39"/>
  <c r="E135" i="39" s="1"/>
  <c r="J184" i="40"/>
  <c r="I171" i="31"/>
  <c r="J122" i="35"/>
  <c r="J129" i="29"/>
  <c r="J17" i="31"/>
  <c r="E16" i="25"/>
  <c r="E148" i="25"/>
  <c r="E84" i="26"/>
  <c r="E85" i="26" s="1"/>
  <c r="J80" i="31"/>
  <c r="J87" i="30"/>
  <c r="E95" i="40"/>
  <c r="E96" i="40" s="1"/>
  <c r="E56" i="25"/>
  <c r="E57" i="25" s="1"/>
  <c r="J317" i="26"/>
  <c r="J143" i="29"/>
  <c r="G171" i="30"/>
  <c r="E171" i="31"/>
  <c r="J184" i="26"/>
  <c r="J300" i="37"/>
  <c r="J316" i="26"/>
  <c r="G171" i="31"/>
  <c r="J255" i="38"/>
  <c r="F123" i="24"/>
  <c r="F124" i="24" s="1"/>
  <c r="E144" i="24"/>
  <c r="E145" i="24" s="1"/>
  <c r="F139" i="25"/>
  <c r="F143" i="25" s="1"/>
  <c r="I137" i="24"/>
  <c r="X133" i="24" s="1"/>
  <c r="F137" i="24"/>
  <c r="J319" i="40"/>
  <c r="F20" i="40"/>
  <c r="F21" i="40" s="1"/>
  <c r="F23" i="40" s="1"/>
  <c r="V19" i="40" s="1"/>
  <c r="X69" i="31"/>
  <c r="F37" i="25"/>
  <c r="F40" i="25" s="1"/>
  <c r="O21" i="27"/>
  <c r="F31" i="39"/>
  <c r="F34" i="39" s="1"/>
  <c r="W14" i="31"/>
  <c r="E16" i="37"/>
  <c r="F120" i="25"/>
  <c r="F121" i="25" s="1"/>
  <c r="V14" i="32"/>
  <c r="U14" i="32"/>
  <c r="I170" i="37"/>
  <c r="Y166" i="37" s="1"/>
  <c r="F25" i="37"/>
  <c r="F28" i="37" s="1"/>
  <c r="I123" i="24"/>
  <c r="I124" i="24" s="1"/>
  <c r="X69" i="29"/>
  <c r="H18" i="31"/>
  <c r="J168" i="30"/>
  <c r="E97" i="39"/>
  <c r="G144" i="24"/>
  <c r="V140" i="24" s="1"/>
  <c r="J271" i="26"/>
  <c r="G130" i="24"/>
  <c r="V126" i="24" s="1"/>
  <c r="E26" i="25"/>
  <c r="E27" i="25" s="1"/>
  <c r="E130" i="24"/>
  <c r="E131" i="24" s="1"/>
  <c r="F146" i="37"/>
  <c r="J319" i="39"/>
  <c r="J319" i="38"/>
  <c r="J129" i="32"/>
  <c r="G132" i="37"/>
  <c r="G136" i="37" s="1"/>
  <c r="W69" i="34"/>
  <c r="E34" i="40"/>
  <c r="J250" i="40"/>
  <c r="G49" i="26"/>
  <c r="G50" i="26" s="1"/>
  <c r="G51" i="26" s="1"/>
  <c r="J122" i="34"/>
  <c r="E70" i="38"/>
  <c r="E71" i="38" s="1"/>
  <c r="E109" i="25"/>
  <c r="E110" i="25" s="1"/>
  <c r="J17" i="34"/>
  <c r="J17" i="29"/>
  <c r="H144" i="24"/>
  <c r="W140" i="24" s="1"/>
  <c r="E123" i="24"/>
  <c r="T119" i="24" s="1"/>
  <c r="H130" i="24"/>
  <c r="H131" i="24" s="1"/>
  <c r="E23" i="23"/>
  <c r="I171" i="30"/>
  <c r="J255" i="26"/>
  <c r="J170" i="24"/>
  <c r="J393" i="25"/>
  <c r="G321" i="26"/>
  <c r="E28" i="38"/>
  <c r="H321" i="39"/>
  <c r="J271" i="39"/>
  <c r="G170" i="38"/>
  <c r="W166" i="38" s="1"/>
  <c r="I170" i="39"/>
  <c r="Y166" i="39" s="1"/>
  <c r="T109" i="37"/>
  <c r="G108" i="37" s="1"/>
  <c r="R109" i="40"/>
  <c r="A189" i="37"/>
  <c r="F189" i="38"/>
  <c r="I189" i="39"/>
  <c r="E28" i="26"/>
  <c r="F37" i="40"/>
  <c r="F38" i="40" s="1"/>
  <c r="F39" i="40" s="1"/>
  <c r="G75" i="26"/>
  <c r="G77" i="26" s="1"/>
  <c r="G78" i="26" s="1"/>
  <c r="F68" i="37"/>
  <c r="F72" i="37" s="1"/>
  <c r="J255" i="40"/>
  <c r="U159" i="30"/>
  <c r="J160" i="30"/>
  <c r="J319" i="37"/>
  <c r="P141" i="38"/>
  <c r="O141" i="25"/>
  <c r="P141" i="25"/>
  <c r="C141" i="25"/>
  <c r="R141" i="39"/>
  <c r="G140" i="39" s="1"/>
  <c r="R141" i="25"/>
  <c r="G140" i="25" s="1"/>
  <c r="C141" i="38"/>
  <c r="O141" i="37"/>
  <c r="O141" i="26"/>
  <c r="C141" i="37"/>
  <c r="P141" i="26"/>
  <c r="C141" i="39"/>
  <c r="C141" i="26"/>
  <c r="R141" i="26"/>
  <c r="G140" i="26" s="1"/>
  <c r="C141" i="40"/>
  <c r="Q141" i="26"/>
  <c r="J29" i="34"/>
  <c r="J87" i="34"/>
  <c r="J112" i="29"/>
  <c r="R109" i="25"/>
  <c r="R109" i="38"/>
  <c r="Q109" i="26"/>
  <c r="H189" i="37"/>
  <c r="F93" i="38"/>
  <c r="F97" i="38" s="1"/>
  <c r="G49" i="40"/>
  <c r="G52" i="40" s="1"/>
  <c r="F189" i="37"/>
  <c r="G189" i="39"/>
  <c r="H189" i="39"/>
  <c r="F31" i="26"/>
  <c r="F34" i="26" s="1"/>
  <c r="J380" i="25"/>
  <c r="F125" i="39"/>
  <c r="E120" i="39"/>
  <c r="E121" i="39" s="1"/>
  <c r="F69" i="1"/>
  <c r="F88" i="1" s="1"/>
  <c r="J17" i="32"/>
  <c r="J59" i="35"/>
  <c r="J264" i="40"/>
  <c r="E26" i="39"/>
  <c r="E27" i="39" s="1"/>
  <c r="R109" i="26"/>
  <c r="T109" i="38"/>
  <c r="G108" i="38" s="1"/>
  <c r="S109" i="26"/>
  <c r="L189" i="1"/>
  <c r="A189" i="25" s="1"/>
  <c r="G49" i="25"/>
  <c r="G52" i="25" s="1"/>
  <c r="E189" i="37"/>
  <c r="F189" i="39"/>
  <c r="I189" i="40"/>
  <c r="H189" i="26"/>
  <c r="G189" i="26"/>
  <c r="J209" i="1"/>
  <c r="E16" i="40"/>
  <c r="F125" i="40"/>
  <c r="AB125" i="40" s="1"/>
  <c r="J320" i="26"/>
  <c r="E127" i="25"/>
  <c r="E128" i="25" s="1"/>
  <c r="E77" i="38"/>
  <c r="E78" i="38" s="1"/>
  <c r="J300" i="39"/>
  <c r="J264" i="39"/>
  <c r="E50" i="38"/>
  <c r="E51" i="38" s="1"/>
  <c r="E95" i="37"/>
  <c r="E96" i="37" s="1"/>
  <c r="R109" i="39"/>
  <c r="T109" i="26"/>
  <c r="G108" i="26" s="1"/>
  <c r="E189" i="25"/>
  <c r="F43" i="26"/>
  <c r="F44" i="26" s="1"/>
  <c r="F45" i="26" s="1"/>
  <c r="F189" i="26"/>
  <c r="G49" i="38"/>
  <c r="E189" i="38"/>
  <c r="A189" i="38"/>
  <c r="E25" i="1"/>
  <c r="E26" i="1" s="1"/>
  <c r="Q15" i="38"/>
  <c r="R15" i="26"/>
  <c r="G13" i="26" s="1"/>
  <c r="F171" i="35"/>
  <c r="A189" i="26"/>
  <c r="I189" i="26"/>
  <c r="G189" i="25"/>
  <c r="I189" i="25"/>
  <c r="G68" i="37"/>
  <c r="G70" i="37" s="1"/>
  <c r="J312" i="40"/>
  <c r="J168" i="35"/>
  <c r="J164" i="35"/>
  <c r="G22" i="38"/>
  <c r="H170" i="37"/>
  <c r="X166" i="37" s="1"/>
  <c r="I170" i="26"/>
  <c r="Y166" i="26" s="1"/>
  <c r="S109" i="40"/>
  <c r="Q109" i="40"/>
  <c r="I189" i="38"/>
  <c r="A189" i="39"/>
  <c r="G189" i="40"/>
  <c r="F107" i="39"/>
  <c r="G75" i="40"/>
  <c r="F43" i="40"/>
  <c r="F44" i="40" s="1"/>
  <c r="F45" i="40" s="1"/>
  <c r="S15" i="39"/>
  <c r="G13" i="39" s="1"/>
  <c r="Q109" i="25"/>
  <c r="J122" i="29"/>
  <c r="F242" i="1"/>
  <c r="F210" i="1"/>
  <c r="I242" i="1"/>
  <c r="W69" i="33"/>
  <c r="F139" i="38"/>
  <c r="F141" i="38" s="1"/>
  <c r="F142" i="38" s="1"/>
  <c r="J160" i="35"/>
  <c r="R109" i="37"/>
  <c r="S109" i="39"/>
  <c r="Q109" i="37"/>
  <c r="F107" i="26"/>
  <c r="F111" i="26" s="1"/>
  <c r="H189" i="38"/>
  <c r="E189" i="39"/>
  <c r="F74" i="31"/>
  <c r="L109" i="1"/>
  <c r="R39" i="26"/>
  <c r="G37" i="26" s="1"/>
  <c r="L39" i="1"/>
  <c r="E120" i="38"/>
  <c r="E121" i="38" s="1"/>
  <c r="F134" i="25"/>
  <c r="F135" i="25" s="1"/>
  <c r="I321" i="26"/>
  <c r="E171" i="35"/>
  <c r="J216" i="40"/>
  <c r="S109" i="25"/>
  <c r="S109" i="37"/>
  <c r="T109" i="39"/>
  <c r="G108" i="39" s="1"/>
  <c r="Q109" i="38"/>
  <c r="F189" i="25"/>
  <c r="F25" i="39"/>
  <c r="F28" i="39" s="1"/>
  <c r="I189" i="37"/>
  <c r="F189" i="40"/>
  <c r="E189" i="40"/>
  <c r="F100" i="40"/>
  <c r="E189" i="26"/>
  <c r="J312" i="26"/>
  <c r="F139" i="37"/>
  <c r="F141" i="37" s="1"/>
  <c r="F142" i="37" s="1"/>
  <c r="E79" i="25"/>
  <c r="E77" i="25"/>
  <c r="E78" i="25" s="1"/>
  <c r="F20" i="26"/>
  <c r="F21" i="26" s="1"/>
  <c r="F22" i="26"/>
  <c r="G74" i="31"/>
  <c r="V69" i="31"/>
  <c r="F132" i="40"/>
  <c r="G146" i="39"/>
  <c r="E141" i="40"/>
  <c r="E120" i="26"/>
  <c r="E121" i="26" s="1"/>
  <c r="J105" i="32"/>
  <c r="G18" i="34"/>
  <c r="J87" i="29"/>
  <c r="J300" i="40"/>
  <c r="E55" i="1"/>
  <c r="E56" i="1" s="1"/>
  <c r="G82" i="25"/>
  <c r="J216" i="39"/>
  <c r="F134" i="26"/>
  <c r="F135" i="26" s="1"/>
  <c r="J255" i="25"/>
  <c r="J250" i="25"/>
  <c r="G146" i="38"/>
  <c r="AC146" i="38" s="1"/>
  <c r="J264" i="38"/>
  <c r="F55" i="38"/>
  <c r="F56" i="38" s="1"/>
  <c r="F57" i="38" s="1"/>
  <c r="I31" i="23"/>
  <c r="E31" i="23"/>
  <c r="M31" i="23"/>
  <c r="K31" i="23"/>
  <c r="G31" i="23"/>
  <c r="O21" i="23"/>
  <c r="U12" i="1"/>
  <c r="E14" i="39"/>
  <c r="E15" i="39" s="1"/>
  <c r="E17" i="39" s="1"/>
  <c r="F139" i="40"/>
  <c r="F143" i="40" s="1"/>
  <c r="F118" i="39"/>
  <c r="E134" i="25"/>
  <c r="E135" i="25" s="1"/>
  <c r="J35" i="32"/>
  <c r="E109" i="39"/>
  <c r="E110" i="39" s="1"/>
  <c r="J73" i="34"/>
  <c r="I18" i="32"/>
  <c r="J300" i="38"/>
  <c r="J250" i="38"/>
  <c r="F55" i="39"/>
  <c r="F170" i="40"/>
  <c r="V166" i="40" s="1"/>
  <c r="F75" i="40"/>
  <c r="F13" i="40"/>
  <c r="F100" i="26"/>
  <c r="F104" i="26" s="1"/>
  <c r="J17" i="24"/>
  <c r="G75" i="39"/>
  <c r="J300" i="25"/>
  <c r="I74" i="32"/>
  <c r="X69" i="32"/>
  <c r="AF118" i="39"/>
  <c r="AA152" i="39"/>
  <c r="AF152" i="39" s="1"/>
  <c r="F18" i="33"/>
  <c r="U14" i="33"/>
  <c r="J129" i="24"/>
  <c r="G148" i="37"/>
  <c r="G149" i="37" s="1"/>
  <c r="G139" i="37"/>
  <c r="G143" i="37" s="1"/>
  <c r="J29" i="32"/>
  <c r="J59" i="33"/>
  <c r="J105" i="33"/>
  <c r="F75" i="39"/>
  <c r="F77" i="39" s="1"/>
  <c r="F78" i="39" s="1"/>
  <c r="F31" i="25"/>
  <c r="F32" i="25" s="1"/>
  <c r="F33" i="25" s="1"/>
  <c r="K23" i="23"/>
  <c r="J312" i="25"/>
  <c r="V14" i="33"/>
  <c r="G18" i="33"/>
  <c r="J17" i="33"/>
  <c r="E18" i="31"/>
  <c r="J312" i="37"/>
  <c r="G132" i="40"/>
  <c r="J72" i="31"/>
  <c r="J112" i="35"/>
  <c r="J255" i="39"/>
  <c r="J312" i="38"/>
  <c r="I143" i="1"/>
  <c r="G170" i="39"/>
  <c r="W166" i="39" s="1"/>
  <c r="G170" i="37"/>
  <c r="W166" i="37" s="1"/>
  <c r="G170" i="40"/>
  <c r="W166" i="40" s="1"/>
  <c r="F75" i="26"/>
  <c r="F86" i="1"/>
  <c r="J264" i="26"/>
  <c r="I79" i="1"/>
  <c r="G13" i="37"/>
  <c r="G82" i="26"/>
  <c r="I74" i="33"/>
  <c r="X69" i="33"/>
  <c r="V69" i="34"/>
  <c r="S57" i="25"/>
  <c r="G55" i="25" s="1"/>
  <c r="R57" i="26"/>
  <c r="J318" i="40"/>
  <c r="F134" i="38"/>
  <c r="F135" i="38" s="1"/>
  <c r="J87" i="31"/>
  <c r="J41" i="31"/>
  <c r="J80" i="30"/>
  <c r="J29" i="30"/>
  <c r="E74" i="29"/>
  <c r="F170" i="39"/>
  <c r="V166" i="39" s="1"/>
  <c r="H75" i="26"/>
  <c r="J73" i="24"/>
  <c r="F321" i="38"/>
  <c r="J318" i="38"/>
  <c r="J275" i="25"/>
  <c r="H293" i="1"/>
  <c r="J290" i="37"/>
  <c r="G148" i="25"/>
  <c r="G149" i="25" s="1"/>
  <c r="F321" i="26"/>
  <c r="G68" i="25"/>
  <c r="E147" i="1"/>
  <c r="E148" i="1" s="1"/>
  <c r="E20" i="37"/>
  <c r="J98" i="33"/>
  <c r="I74" i="34"/>
  <c r="J250" i="39"/>
  <c r="E52" i="37"/>
  <c r="G170" i="26"/>
  <c r="W166" i="26" s="1"/>
  <c r="H143" i="1"/>
  <c r="H79" i="1"/>
  <c r="J163" i="40"/>
  <c r="F13" i="26"/>
  <c r="G55" i="38"/>
  <c r="J112" i="24"/>
  <c r="J184" i="39"/>
  <c r="E137" i="24"/>
  <c r="T133" i="24" s="1"/>
  <c r="F130" i="24"/>
  <c r="F131" i="24" s="1"/>
  <c r="H151" i="24"/>
  <c r="G137" i="24"/>
  <c r="I144" i="24"/>
  <c r="G151" i="24"/>
  <c r="F144" i="24"/>
  <c r="F145" i="24" s="1"/>
  <c r="H123" i="24"/>
  <c r="I151" i="24"/>
  <c r="I130" i="24"/>
  <c r="E151" i="24"/>
  <c r="E152" i="24" s="1"/>
  <c r="H137" i="24"/>
  <c r="J318" i="39"/>
  <c r="W69" i="31"/>
  <c r="H74" i="31"/>
  <c r="G32" i="23"/>
  <c r="K32" i="23"/>
  <c r="M32" i="23"/>
  <c r="I32" i="23"/>
  <c r="E32" i="23"/>
  <c r="AB152" i="26"/>
  <c r="F120" i="26"/>
  <c r="I30" i="33"/>
  <c r="X26" i="33"/>
  <c r="H294" i="25"/>
  <c r="I408" i="25"/>
  <c r="G132" i="39"/>
  <c r="H127" i="1"/>
  <c r="F26" i="25"/>
  <c r="F27" i="25" s="1"/>
  <c r="F28" i="25"/>
  <c r="E120" i="37"/>
  <c r="E141" i="38"/>
  <c r="E127" i="37"/>
  <c r="AF125" i="37"/>
  <c r="R71" i="37"/>
  <c r="S71" i="25"/>
  <c r="S71" i="37"/>
  <c r="T71" i="37"/>
  <c r="H69" i="37" s="1"/>
  <c r="Q71" i="25"/>
  <c r="L71" i="1"/>
  <c r="Q71" i="37"/>
  <c r="S71" i="26"/>
  <c r="Q71" i="26"/>
  <c r="R71" i="25"/>
  <c r="T71" i="26"/>
  <c r="H69" i="26" s="1"/>
  <c r="T71" i="25"/>
  <c r="H69" i="25" s="1"/>
  <c r="R71" i="38"/>
  <c r="S71" i="38"/>
  <c r="Q71" i="38"/>
  <c r="R71" i="26"/>
  <c r="S71" i="39"/>
  <c r="Q71" i="40"/>
  <c r="Q71" i="39"/>
  <c r="T71" i="40"/>
  <c r="H69" i="40" s="1"/>
  <c r="T71" i="38"/>
  <c r="H69" i="38" s="1"/>
  <c r="R71" i="40"/>
  <c r="S71" i="40"/>
  <c r="T71" i="39"/>
  <c r="H69" i="39" s="1"/>
  <c r="R71" i="39"/>
  <c r="E141" i="26"/>
  <c r="AF139" i="26"/>
  <c r="E85" i="37"/>
  <c r="E45" i="25"/>
  <c r="G127" i="1"/>
  <c r="I127" i="1"/>
  <c r="E111" i="38"/>
  <c r="E109" i="38"/>
  <c r="H24" i="32"/>
  <c r="W20" i="32"/>
  <c r="J104" i="32"/>
  <c r="E106" i="32"/>
  <c r="T101" i="32"/>
  <c r="F24" i="32"/>
  <c r="U20" i="32"/>
  <c r="V26" i="32"/>
  <c r="G30" i="32"/>
  <c r="V20" i="32"/>
  <c r="G24" i="32"/>
  <c r="H30" i="32"/>
  <c r="W26" i="32"/>
  <c r="X32" i="32"/>
  <c r="I36" i="32"/>
  <c r="F113" i="33"/>
  <c r="U108" i="33"/>
  <c r="I42" i="33"/>
  <c r="X38" i="33"/>
  <c r="E81" i="33"/>
  <c r="J79" i="33"/>
  <c r="T76" i="33"/>
  <c r="W76" i="33"/>
  <c r="H81" i="33"/>
  <c r="F99" i="33"/>
  <c r="U94" i="33"/>
  <c r="W18" i="1"/>
  <c r="G22" i="1"/>
  <c r="J150" i="33"/>
  <c r="J122" i="33"/>
  <c r="H48" i="33"/>
  <c r="W44" i="33"/>
  <c r="J284" i="37"/>
  <c r="G120" i="1"/>
  <c r="E96" i="39"/>
  <c r="AF132" i="38"/>
  <c r="E134" i="38"/>
  <c r="E72" i="25"/>
  <c r="E70" i="25"/>
  <c r="Q22" i="26"/>
  <c r="L22" i="1"/>
  <c r="S22" i="26"/>
  <c r="Q22" i="25"/>
  <c r="S22" i="25"/>
  <c r="R22" i="26"/>
  <c r="Q22" i="37"/>
  <c r="R22" i="39"/>
  <c r="S22" i="39"/>
  <c r="R22" i="37"/>
  <c r="S22" i="37"/>
  <c r="Q22" i="38"/>
  <c r="R22" i="25"/>
  <c r="H19" i="25" s="1"/>
  <c r="R22" i="38"/>
  <c r="S22" i="38"/>
  <c r="R22" i="40"/>
  <c r="S22" i="40"/>
  <c r="Q22" i="39"/>
  <c r="Q22" i="40"/>
  <c r="E14" i="38"/>
  <c r="E15" i="38" s="1"/>
  <c r="E16" i="38"/>
  <c r="E24" i="31"/>
  <c r="J22" i="31"/>
  <c r="T20" i="31"/>
  <c r="I36" i="31"/>
  <c r="X32" i="31"/>
  <c r="F30" i="31"/>
  <c r="U26" i="31"/>
  <c r="V32" i="31"/>
  <c r="G36" i="31"/>
  <c r="H42" i="31"/>
  <c r="W38" i="31"/>
  <c r="W32" i="31"/>
  <c r="H36" i="31"/>
  <c r="J40" i="31"/>
  <c r="T38" i="31"/>
  <c r="E42" i="31"/>
  <c r="F46" i="25"/>
  <c r="F44" i="25"/>
  <c r="F45" i="25" s="1"/>
  <c r="E34" i="25"/>
  <c r="E32" i="25"/>
  <c r="P149" i="40"/>
  <c r="Q149" i="37"/>
  <c r="Q149" i="40"/>
  <c r="O149" i="38"/>
  <c r="R149" i="37"/>
  <c r="H147" i="37" s="1"/>
  <c r="R149" i="40"/>
  <c r="H147" i="40" s="1"/>
  <c r="P149" i="39"/>
  <c r="L149" i="1"/>
  <c r="Q149" i="39"/>
  <c r="R149" i="39"/>
  <c r="H147" i="39" s="1"/>
  <c r="P149" i="38"/>
  <c r="O149" i="37"/>
  <c r="O149" i="40"/>
  <c r="Q149" i="38"/>
  <c r="O149" i="39"/>
  <c r="P149" i="37"/>
  <c r="R149" i="26"/>
  <c r="H147" i="26" s="1"/>
  <c r="Q149" i="25"/>
  <c r="O149" i="26"/>
  <c r="R149" i="38"/>
  <c r="H147" i="38" s="1"/>
  <c r="Q149" i="26"/>
  <c r="P149" i="26"/>
  <c r="P149" i="25"/>
  <c r="R149" i="25"/>
  <c r="O149" i="25"/>
  <c r="C149" i="40"/>
  <c r="C149" i="39"/>
  <c r="C149" i="38"/>
  <c r="C149" i="26"/>
  <c r="C149" i="37"/>
  <c r="C149" i="25"/>
  <c r="I120" i="1"/>
  <c r="I152" i="1"/>
  <c r="E84" i="1"/>
  <c r="U81" i="1" s="1"/>
  <c r="J83" i="1"/>
  <c r="E128" i="26"/>
  <c r="H88" i="1"/>
  <c r="H70" i="1"/>
  <c r="V44" i="32"/>
  <c r="G48" i="32"/>
  <c r="J28" i="32"/>
  <c r="T26" i="32"/>
  <c r="E30" i="32"/>
  <c r="V38" i="32"/>
  <c r="G42" i="32"/>
  <c r="H48" i="32"/>
  <c r="W44" i="32"/>
  <c r="J52" i="32"/>
  <c r="T50" i="32"/>
  <c r="E54" i="32"/>
  <c r="J46" i="32"/>
  <c r="T44" i="32"/>
  <c r="E48" i="32"/>
  <c r="I42" i="32"/>
  <c r="X38" i="32"/>
  <c r="G60" i="32"/>
  <c r="V56" i="32"/>
  <c r="J98" i="32"/>
  <c r="J80" i="32"/>
  <c r="G48" i="31"/>
  <c r="V44" i="31"/>
  <c r="X26" i="31"/>
  <c r="I30" i="31"/>
  <c r="H54" i="31"/>
  <c r="W50" i="31"/>
  <c r="E60" i="31"/>
  <c r="J58" i="31"/>
  <c r="T56" i="31"/>
  <c r="I54" i="31"/>
  <c r="X50" i="31"/>
  <c r="X44" i="31"/>
  <c r="I48" i="31"/>
  <c r="U50" i="31"/>
  <c r="F54" i="31"/>
  <c r="V44" i="33"/>
  <c r="G48" i="33"/>
  <c r="V50" i="33"/>
  <c r="G54" i="33"/>
  <c r="I60" i="33"/>
  <c r="X56" i="33"/>
  <c r="H36" i="33"/>
  <c r="W32" i="33"/>
  <c r="H24" i="33"/>
  <c r="W20" i="33"/>
  <c r="V101" i="33"/>
  <c r="H113" i="33"/>
  <c r="W108" i="33"/>
  <c r="G99" i="33"/>
  <c r="V94" i="33"/>
  <c r="J41" i="33"/>
  <c r="J23" i="34"/>
  <c r="J53" i="34"/>
  <c r="J80" i="34"/>
  <c r="E74" i="34"/>
  <c r="T69" i="34"/>
  <c r="J72" i="34"/>
  <c r="X159" i="32"/>
  <c r="H171" i="32"/>
  <c r="J143" i="34"/>
  <c r="J98" i="35"/>
  <c r="J105" i="35"/>
  <c r="J47" i="35"/>
  <c r="F81" i="34"/>
  <c r="U76" i="34"/>
  <c r="W50" i="34"/>
  <c r="H54" i="34"/>
  <c r="I54" i="34"/>
  <c r="X50" i="34"/>
  <c r="I48" i="34"/>
  <c r="X44" i="34"/>
  <c r="F54" i="34"/>
  <c r="U50" i="34"/>
  <c r="U44" i="34"/>
  <c r="F48" i="34"/>
  <c r="I88" i="34"/>
  <c r="X83" i="34"/>
  <c r="J112" i="30"/>
  <c r="J105" i="30"/>
  <c r="J73" i="30"/>
  <c r="J150" i="35"/>
  <c r="I60" i="35"/>
  <c r="X56" i="35"/>
  <c r="V26" i="35"/>
  <c r="G30" i="35"/>
  <c r="G24" i="35"/>
  <c r="V20" i="35"/>
  <c r="W26" i="35"/>
  <c r="H30" i="35"/>
  <c r="W20" i="35"/>
  <c r="H24" i="35"/>
  <c r="I30" i="35"/>
  <c r="X26" i="35"/>
  <c r="F36" i="35"/>
  <c r="U32" i="35"/>
  <c r="I36" i="29"/>
  <c r="X32" i="29"/>
  <c r="F36" i="29"/>
  <c r="U32" i="29"/>
  <c r="E30" i="29"/>
  <c r="J28" i="29"/>
  <c r="T26" i="29"/>
  <c r="G42" i="29"/>
  <c r="V38" i="29"/>
  <c r="G30" i="29"/>
  <c r="V26" i="29"/>
  <c r="G24" i="29"/>
  <c r="V20" i="29"/>
  <c r="H30" i="29"/>
  <c r="W26" i="29"/>
  <c r="U101" i="30"/>
  <c r="F106" i="30"/>
  <c r="W83" i="30"/>
  <c r="H88" i="30"/>
  <c r="I88" i="30"/>
  <c r="X83" i="30"/>
  <c r="V101" i="30"/>
  <c r="G106" i="30"/>
  <c r="W101" i="30"/>
  <c r="H106" i="30"/>
  <c r="X101" i="30"/>
  <c r="I106" i="30"/>
  <c r="F88" i="30"/>
  <c r="U83" i="30"/>
  <c r="T94" i="30"/>
  <c r="J97" i="30"/>
  <c r="E99" i="30"/>
  <c r="J59" i="29"/>
  <c r="G133" i="1"/>
  <c r="G317" i="1"/>
  <c r="G318" i="25" s="1"/>
  <c r="Y30" i="1"/>
  <c r="I34" i="1"/>
  <c r="F170" i="26"/>
  <c r="H170" i="38"/>
  <c r="H75" i="38"/>
  <c r="H75" i="37"/>
  <c r="Y36" i="1"/>
  <c r="I40" i="1"/>
  <c r="J163" i="37"/>
  <c r="F13" i="39"/>
  <c r="F55" i="25"/>
  <c r="E149" i="1"/>
  <c r="U14" i="24"/>
  <c r="F18" i="24"/>
  <c r="H95" i="1"/>
  <c r="H113" i="1"/>
  <c r="H54" i="24"/>
  <c r="W50" i="24"/>
  <c r="G30" i="24"/>
  <c r="V26" i="24"/>
  <c r="U50" i="24"/>
  <c r="F54" i="24"/>
  <c r="V56" i="24"/>
  <c r="G60" i="24"/>
  <c r="I88" i="24"/>
  <c r="X83" i="24"/>
  <c r="W94" i="24"/>
  <c r="H99" i="24"/>
  <c r="E51" i="37"/>
  <c r="F49" i="26"/>
  <c r="G128" i="1"/>
  <c r="E122" i="39"/>
  <c r="E129" i="39"/>
  <c r="E136" i="39"/>
  <c r="E150" i="39"/>
  <c r="F136" i="39"/>
  <c r="E143" i="39"/>
  <c r="F37" i="38"/>
  <c r="F107" i="40"/>
  <c r="E103" i="26"/>
  <c r="X42" i="1"/>
  <c r="H46" i="1"/>
  <c r="G82" i="38"/>
  <c r="G82" i="37"/>
  <c r="J29" i="24"/>
  <c r="E46" i="25"/>
  <c r="F37" i="26"/>
  <c r="E121" i="1"/>
  <c r="E102" i="1"/>
  <c r="U99" i="1" s="1"/>
  <c r="J101" i="1"/>
  <c r="E33" i="26"/>
  <c r="J164" i="24"/>
  <c r="E85" i="38"/>
  <c r="E85" i="39"/>
  <c r="E84" i="40"/>
  <c r="J34" i="32"/>
  <c r="T32" i="32"/>
  <c r="E36" i="32"/>
  <c r="I30" i="32"/>
  <c r="X26" i="32"/>
  <c r="H54" i="32"/>
  <c r="W50" i="32"/>
  <c r="J58" i="32"/>
  <c r="T56" i="32"/>
  <c r="E60" i="32"/>
  <c r="X50" i="32"/>
  <c r="I54" i="32"/>
  <c r="X44" i="32"/>
  <c r="I48" i="32"/>
  <c r="F54" i="32"/>
  <c r="U50" i="32"/>
  <c r="W83" i="32"/>
  <c r="H88" i="32"/>
  <c r="J23" i="32"/>
  <c r="J53" i="32"/>
  <c r="F48" i="31"/>
  <c r="U44" i="31"/>
  <c r="H88" i="31"/>
  <c r="W83" i="31"/>
  <c r="F42" i="31"/>
  <c r="U38" i="31"/>
  <c r="E81" i="31"/>
  <c r="J79" i="31"/>
  <c r="T76" i="31"/>
  <c r="I60" i="31"/>
  <c r="X56" i="31"/>
  <c r="V76" i="31"/>
  <c r="G81" i="31"/>
  <c r="F60" i="31"/>
  <c r="U56" i="31"/>
  <c r="I81" i="31"/>
  <c r="X76" i="31"/>
  <c r="X20" i="33"/>
  <c r="I24" i="33"/>
  <c r="F30" i="33"/>
  <c r="U26" i="33"/>
  <c r="W101" i="33"/>
  <c r="H106" i="33"/>
  <c r="E48" i="33"/>
  <c r="J46" i="33"/>
  <c r="T44" i="33"/>
  <c r="E36" i="33"/>
  <c r="T32" i="33"/>
  <c r="E113" i="33"/>
  <c r="J111" i="33"/>
  <c r="T108" i="33"/>
  <c r="I81" i="33"/>
  <c r="X76" i="33"/>
  <c r="E106" i="33"/>
  <c r="T101" i="33"/>
  <c r="U69" i="34"/>
  <c r="F74" i="34"/>
  <c r="G36" i="34"/>
  <c r="V32" i="34"/>
  <c r="T76" i="34"/>
  <c r="J79" i="34"/>
  <c r="E81" i="34"/>
  <c r="G81" i="34"/>
  <c r="V76" i="34"/>
  <c r="U56" i="34"/>
  <c r="F60" i="34"/>
  <c r="X76" i="34"/>
  <c r="I81" i="34"/>
  <c r="G60" i="34"/>
  <c r="V56" i="34"/>
  <c r="U101" i="34"/>
  <c r="F106" i="34"/>
  <c r="J136" i="34"/>
  <c r="W159" i="34"/>
  <c r="G171" i="34"/>
  <c r="J136" i="30"/>
  <c r="W44" i="35"/>
  <c r="H48" i="35"/>
  <c r="U26" i="35"/>
  <c r="F30" i="35"/>
  <c r="H42" i="35"/>
  <c r="W38" i="35"/>
  <c r="H36" i="35"/>
  <c r="W32" i="35"/>
  <c r="T38" i="35"/>
  <c r="J40" i="35"/>
  <c r="E42" i="35"/>
  <c r="E36" i="35"/>
  <c r="J34" i="35"/>
  <c r="T32" i="35"/>
  <c r="F42" i="35"/>
  <c r="U38" i="35"/>
  <c r="G48" i="35"/>
  <c r="V44" i="35"/>
  <c r="H48" i="29"/>
  <c r="W44" i="29"/>
  <c r="H88" i="29"/>
  <c r="W83" i="29"/>
  <c r="I30" i="29"/>
  <c r="X26" i="29"/>
  <c r="W50" i="29"/>
  <c r="H54" i="29"/>
  <c r="H42" i="29"/>
  <c r="W38" i="29"/>
  <c r="H36" i="29"/>
  <c r="W32" i="29"/>
  <c r="J40" i="29"/>
  <c r="T38" i="29"/>
  <c r="E42" i="29"/>
  <c r="G74" i="29"/>
  <c r="V69" i="29"/>
  <c r="I24" i="30"/>
  <c r="X20" i="30"/>
  <c r="W56" i="30"/>
  <c r="H60" i="30"/>
  <c r="G99" i="30"/>
  <c r="V94" i="30"/>
  <c r="E113" i="30"/>
  <c r="J111" i="30"/>
  <c r="T108" i="30"/>
  <c r="U108" i="30"/>
  <c r="F113" i="30"/>
  <c r="V108" i="30"/>
  <c r="G113" i="30"/>
  <c r="W108" i="30"/>
  <c r="H113" i="30"/>
  <c r="X108" i="30"/>
  <c r="I113" i="30"/>
  <c r="E57" i="40"/>
  <c r="E27" i="40"/>
  <c r="E33" i="40"/>
  <c r="V30" i="1"/>
  <c r="F34" i="1"/>
  <c r="I233" i="40"/>
  <c r="H233" i="40"/>
  <c r="G233" i="40"/>
  <c r="E233" i="40"/>
  <c r="I233" i="39"/>
  <c r="H233" i="39"/>
  <c r="F233" i="39"/>
  <c r="E233" i="39"/>
  <c r="F233" i="40"/>
  <c r="G233" i="39"/>
  <c r="H233" i="38"/>
  <c r="G233" i="38"/>
  <c r="I233" i="38"/>
  <c r="F233" i="38"/>
  <c r="E233" i="38"/>
  <c r="G233" i="37"/>
  <c r="F233" i="37"/>
  <c r="F233" i="26"/>
  <c r="E233" i="37"/>
  <c r="E233" i="26"/>
  <c r="H233" i="37"/>
  <c r="H233" i="26"/>
  <c r="I233" i="37"/>
  <c r="G233" i="26"/>
  <c r="E233" i="25"/>
  <c r="F233" i="25"/>
  <c r="G233" i="25"/>
  <c r="H233" i="25"/>
  <c r="L233" i="1"/>
  <c r="I233" i="25"/>
  <c r="I233" i="26"/>
  <c r="W48" i="1"/>
  <c r="G52" i="1"/>
  <c r="F140" i="1"/>
  <c r="F318" i="1"/>
  <c r="F319" i="25" s="1"/>
  <c r="I95" i="1"/>
  <c r="I113" i="1"/>
  <c r="X56" i="24"/>
  <c r="I60" i="24"/>
  <c r="H42" i="24"/>
  <c r="W38" i="24"/>
  <c r="I48" i="24"/>
  <c r="X44" i="24"/>
  <c r="I81" i="24"/>
  <c r="X76" i="24"/>
  <c r="H88" i="24"/>
  <c r="W83" i="24"/>
  <c r="G99" i="24"/>
  <c r="V94" i="24"/>
  <c r="E106" i="24"/>
  <c r="J104" i="24"/>
  <c r="T101" i="24"/>
  <c r="E151" i="29"/>
  <c r="F151" i="29"/>
  <c r="G151" i="29"/>
  <c r="H151" i="29"/>
  <c r="E123" i="29"/>
  <c r="F130" i="29"/>
  <c r="G137" i="29"/>
  <c r="H130" i="29"/>
  <c r="G123" i="29"/>
  <c r="I123" i="29"/>
  <c r="I137" i="29"/>
  <c r="I151" i="29"/>
  <c r="E144" i="29"/>
  <c r="G144" i="29"/>
  <c r="E130" i="29"/>
  <c r="F137" i="29"/>
  <c r="G130" i="29"/>
  <c r="H137" i="29"/>
  <c r="E137" i="29"/>
  <c r="F144" i="29"/>
  <c r="H144" i="29"/>
  <c r="F123" i="29"/>
  <c r="H123" i="29"/>
  <c r="I144" i="29"/>
  <c r="I130" i="29"/>
  <c r="J150" i="24"/>
  <c r="E51" i="26"/>
  <c r="Y24" i="1"/>
  <c r="I28" i="1"/>
  <c r="E44" i="1"/>
  <c r="J43" i="1"/>
  <c r="J87" i="24"/>
  <c r="F149" i="1"/>
  <c r="I221" i="40"/>
  <c r="H221" i="40"/>
  <c r="G221" i="40"/>
  <c r="E221" i="40"/>
  <c r="I221" i="39"/>
  <c r="F221" i="40"/>
  <c r="H221" i="39"/>
  <c r="F221" i="39"/>
  <c r="E221" i="39"/>
  <c r="A221" i="39"/>
  <c r="A221" i="38"/>
  <c r="G221" i="39"/>
  <c r="A221" i="40"/>
  <c r="H221" i="38"/>
  <c r="G221" i="38"/>
  <c r="I221" i="38"/>
  <c r="F221" i="38"/>
  <c r="E221" i="38"/>
  <c r="E221" i="37"/>
  <c r="A221" i="37"/>
  <c r="G221" i="26"/>
  <c r="F221" i="26"/>
  <c r="I221" i="37"/>
  <c r="H221" i="37"/>
  <c r="F221" i="37"/>
  <c r="I221" i="26"/>
  <c r="E221" i="25"/>
  <c r="L221" i="1"/>
  <c r="A221" i="26"/>
  <c r="G221" i="37"/>
  <c r="F221" i="25"/>
  <c r="G221" i="25"/>
  <c r="H221" i="26"/>
  <c r="E221" i="26"/>
  <c r="I221" i="25"/>
  <c r="H221" i="25"/>
  <c r="I61" i="1"/>
  <c r="G146" i="40"/>
  <c r="E149" i="40"/>
  <c r="AF118" i="38"/>
  <c r="AA152" i="38"/>
  <c r="AF152" i="38" s="1"/>
  <c r="L120" i="1"/>
  <c r="O120" i="40"/>
  <c r="Q120" i="38"/>
  <c r="R120" i="38"/>
  <c r="G119" i="38" s="1"/>
  <c r="O120" i="39"/>
  <c r="P120" i="40"/>
  <c r="Q120" i="40"/>
  <c r="O120" i="38"/>
  <c r="R120" i="40"/>
  <c r="G119" i="40" s="1"/>
  <c r="P120" i="39"/>
  <c r="R120" i="39"/>
  <c r="G119" i="39" s="1"/>
  <c r="P120" i="38"/>
  <c r="Q120" i="37"/>
  <c r="R120" i="37"/>
  <c r="G119" i="37" s="1"/>
  <c r="Q120" i="26"/>
  <c r="Q120" i="39"/>
  <c r="R120" i="26"/>
  <c r="G119" i="26" s="1"/>
  <c r="O120" i="25"/>
  <c r="Q120" i="25"/>
  <c r="P120" i="37"/>
  <c r="O120" i="37"/>
  <c r="P120" i="26"/>
  <c r="O120" i="26"/>
  <c r="P120" i="25"/>
  <c r="R120" i="25"/>
  <c r="G119" i="25" s="1"/>
  <c r="C120" i="40"/>
  <c r="C120" i="39"/>
  <c r="C120" i="38"/>
  <c r="C120" i="26"/>
  <c r="C120" i="37"/>
  <c r="C120" i="25"/>
  <c r="F118" i="40"/>
  <c r="E148" i="26"/>
  <c r="E77" i="40"/>
  <c r="E110" i="40"/>
  <c r="F20" i="25"/>
  <c r="F21" i="25" s="1"/>
  <c r="F23" i="25" s="1"/>
  <c r="V19" i="25" s="1"/>
  <c r="J22" i="32"/>
  <c r="T20" i="32"/>
  <c r="E24" i="32"/>
  <c r="F42" i="32"/>
  <c r="U38" i="32"/>
  <c r="X56" i="32"/>
  <c r="I60" i="32"/>
  <c r="V76" i="32"/>
  <c r="G81" i="32"/>
  <c r="U56" i="32"/>
  <c r="F60" i="32"/>
  <c r="X76" i="32"/>
  <c r="I81" i="32"/>
  <c r="U94" i="32"/>
  <c r="F99" i="32"/>
  <c r="J41" i="32"/>
  <c r="F106" i="31"/>
  <c r="U101" i="31"/>
  <c r="W56" i="31"/>
  <c r="H60" i="31"/>
  <c r="V50" i="31"/>
  <c r="G54" i="31"/>
  <c r="X94" i="31"/>
  <c r="I99" i="31"/>
  <c r="F81" i="31"/>
  <c r="U76" i="31"/>
  <c r="T83" i="31"/>
  <c r="E88" i="31"/>
  <c r="J86" i="31"/>
  <c r="W76" i="31"/>
  <c r="H81" i="31"/>
  <c r="G88" i="31"/>
  <c r="V83" i="31"/>
  <c r="J47" i="31"/>
  <c r="J105" i="31"/>
  <c r="F36" i="33"/>
  <c r="U32" i="33"/>
  <c r="G42" i="33"/>
  <c r="V38" i="33"/>
  <c r="G30" i="33"/>
  <c r="V26" i="33"/>
  <c r="X44" i="33"/>
  <c r="I48" i="33"/>
  <c r="I36" i="33"/>
  <c r="X32" i="33"/>
  <c r="G81" i="33"/>
  <c r="V76" i="33"/>
  <c r="G88" i="33"/>
  <c r="V83" i="33"/>
  <c r="H99" i="33"/>
  <c r="W94" i="33"/>
  <c r="J23" i="33"/>
  <c r="J53" i="33"/>
  <c r="J80" i="33"/>
  <c r="J136" i="33"/>
  <c r="J59" i="34"/>
  <c r="U20" i="34"/>
  <c r="F24" i="34"/>
  <c r="X94" i="34"/>
  <c r="I99" i="34"/>
  <c r="E88" i="34"/>
  <c r="J86" i="34"/>
  <c r="T83" i="34"/>
  <c r="H81" i="34"/>
  <c r="W76" i="34"/>
  <c r="G88" i="34"/>
  <c r="V83" i="34"/>
  <c r="W83" i="34"/>
  <c r="H88" i="34"/>
  <c r="E106" i="34"/>
  <c r="T101" i="34"/>
  <c r="J104" i="34"/>
  <c r="J35" i="30"/>
  <c r="J98" i="30"/>
  <c r="Y159" i="34"/>
  <c r="I171" i="34"/>
  <c r="U163" i="34"/>
  <c r="J164" i="34"/>
  <c r="J17" i="30"/>
  <c r="V14" i="34"/>
  <c r="F81" i="35"/>
  <c r="U76" i="35"/>
  <c r="V38" i="35"/>
  <c r="G42" i="35"/>
  <c r="J52" i="35"/>
  <c r="T50" i="35"/>
  <c r="E54" i="35"/>
  <c r="E48" i="35"/>
  <c r="J46" i="35"/>
  <c r="T44" i="35"/>
  <c r="I42" i="35"/>
  <c r="X38" i="35"/>
  <c r="X32" i="35"/>
  <c r="I36" i="35"/>
  <c r="V50" i="35"/>
  <c r="G54" i="35"/>
  <c r="H60" i="35"/>
  <c r="W56" i="35"/>
  <c r="V56" i="29"/>
  <c r="G60" i="29"/>
  <c r="F48" i="29"/>
  <c r="U44" i="29"/>
  <c r="F42" i="29"/>
  <c r="U38" i="29"/>
  <c r="E81" i="29"/>
  <c r="J79" i="29"/>
  <c r="T76" i="29"/>
  <c r="E54" i="29"/>
  <c r="J52" i="29"/>
  <c r="T50" i="29"/>
  <c r="E48" i="29"/>
  <c r="T44" i="29"/>
  <c r="I42" i="29"/>
  <c r="X38" i="29"/>
  <c r="F74" i="30"/>
  <c r="U69" i="30"/>
  <c r="E36" i="30"/>
  <c r="T32" i="30"/>
  <c r="F99" i="30"/>
  <c r="U94" i="30"/>
  <c r="E106" i="30"/>
  <c r="T101" i="30"/>
  <c r="J104" i="30"/>
  <c r="U20" i="30"/>
  <c r="F24" i="30"/>
  <c r="G30" i="30"/>
  <c r="V26" i="30"/>
  <c r="V20" i="30"/>
  <c r="G24" i="30"/>
  <c r="H30" i="30"/>
  <c r="W26" i="30"/>
  <c r="J23" i="29"/>
  <c r="E39" i="39"/>
  <c r="E51" i="39"/>
  <c r="E39" i="26"/>
  <c r="S33" i="26"/>
  <c r="Q33" i="26"/>
  <c r="S33" i="40"/>
  <c r="Q33" i="40"/>
  <c r="R33" i="39"/>
  <c r="R33" i="40"/>
  <c r="Q33" i="39"/>
  <c r="S33" i="39"/>
  <c r="R33" i="38"/>
  <c r="Q33" i="38"/>
  <c r="S33" i="38"/>
  <c r="Q33" i="37"/>
  <c r="S33" i="37"/>
  <c r="R33" i="37"/>
  <c r="R33" i="25"/>
  <c r="R33" i="26"/>
  <c r="S33" i="25"/>
  <c r="L33" i="1"/>
  <c r="Q33" i="25"/>
  <c r="W30" i="1"/>
  <c r="G34" i="1"/>
  <c r="H75" i="25"/>
  <c r="F171" i="24"/>
  <c r="V159" i="24"/>
  <c r="E143" i="26"/>
  <c r="E150" i="26"/>
  <c r="E122" i="26"/>
  <c r="E129" i="26"/>
  <c r="F150" i="26"/>
  <c r="E136" i="26"/>
  <c r="F122" i="26"/>
  <c r="E133" i="1"/>
  <c r="X48" i="1"/>
  <c r="H52" i="1"/>
  <c r="J78" i="1"/>
  <c r="J163" i="38"/>
  <c r="F82" i="40"/>
  <c r="E45" i="26"/>
  <c r="J167" i="39"/>
  <c r="F25" i="40"/>
  <c r="G49" i="37"/>
  <c r="I99" i="24"/>
  <c r="X94" i="24"/>
  <c r="J52" i="24"/>
  <c r="T50" i="24"/>
  <c r="E54" i="24"/>
  <c r="U56" i="24"/>
  <c r="F60" i="24"/>
  <c r="G88" i="24"/>
  <c r="V83" i="24"/>
  <c r="F99" i="24"/>
  <c r="U94" i="24"/>
  <c r="H106" i="24"/>
  <c r="W101" i="24"/>
  <c r="G106" i="24"/>
  <c r="V101" i="24"/>
  <c r="F49" i="25"/>
  <c r="E109" i="1"/>
  <c r="U106" i="1" s="1"/>
  <c r="J108" i="1"/>
  <c r="H130" i="30"/>
  <c r="H144" i="30"/>
  <c r="E130" i="30"/>
  <c r="E144" i="30"/>
  <c r="I130" i="30"/>
  <c r="I144" i="30"/>
  <c r="F123" i="30"/>
  <c r="F137" i="30"/>
  <c r="F151" i="30"/>
  <c r="G123" i="30"/>
  <c r="G137" i="30"/>
  <c r="G151" i="30"/>
  <c r="H123" i="30"/>
  <c r="H137" i="30"/>
  <c r="E123" i="30"/>
  <c r="E137" i="30"/>
  <c r="T133" i="30" s="1"/>
  <c r="H151" i="30"/>
  <c r="I123" i="30"/>
  <c r="I137" i="30"/>
  <c r="F130" i="30"/>
  <c r="E151" i="30"/>
  <c r="G144" i="30"/>
  <c r="G130" i="30"/>
  <c r="F144" i="30"/>
  <c r="I151" i="30"/>
  <c r="J21" i="1"/>
  <c r="F107" i="37"/>
  <c r="U147" i="24"/>
  <c r="F152" i="24"/>
  <c r="Y42" i="1"/>
  <c r="I46" i="1"/>
  <c r="J47" i="24"/>
  <c r="E86" i="25"/>
  <c r="F49" i="39"/>
  <c r="G23" i="27"/>
  <c r="G18" i="24"/>
  <c r="F118" i="38"/>
  <c r="F119" i="39"/>
  <c r="E119" i="39"/>
  <c r="F148" i="25"/>
  <c r="F149" i="25" s="1"/>
  <c r="AF118" i="26"/>
  <c r="AA152" i="26"/>
  <c r="AF152" i="26" s="1"/>
  <c r="H321" i="26"/>
  <c r="F70" i="40"/>
  <c r="F72" i="40"/>
  <c r="F36" i="32"/>
  <c r="U32" i="32"/>
  <c r="V50" i="32"/>
  <c r="G54" i="32"/>
  <c r="F81" i="32"/>
  <c r="U76" i="32"/>
  <c r="E88" i="32"/>
  <c r="T83" i="32"/>
  <c r="J86" i="32"/>
  <c r="H81" i="32"/>
  <c r="W76" i="32"/>
  <c r="G88" i="32"/>
  <c r="V83" i="32"/>
  <c r="J59" i="32"/>
  <c r="J112" i="32"/>
  <c r="E36" i="31"/>
  <c r="T32" i="31"/>
  <c r="F99" i="31"/>
  <c r="U94" i="31"/>
  <c r="I88" i="31"/>
  <c r="X83" i="31"/>
  <c r="G106" i="31"/>
  <c r="V101" i="31"/>
  <c r="H106" i="31"/>
  <c r="W101" i="31"/>
  <c r="U83" i="31"/>
  <c r="F88" i="31"/>
  <c r="J97" i="31"/>
  <c r="E99" i="31"/>
  <c r="T94" i="31"/>
  <c r="E24" i="33"/>
  <c r="J22" i="33"/>
  <c r="T20" i="33"/>
  <c r="H54" i="33"/>
  <c r="W50" i="33"/>
  <c r="H42" i="33"/>
  <c r="W38" i="33"/>
  <c r="F60" i="33"/>
  <c r="U56" i="33"/>
  <c r="F48" i="33"/>
  <c r="U44" i="33"/>
  <c r="E88" i="33"/>
  <c r="T83" i="33"/>
  <c r="J86" i="33"/>
  <c r="J97" i="33"/>
  <c r="E99" i="33"/>
  <c r="T94" i="33"/>
  <c r="F106" i="33"/>
  <c r="U101" i="33"/>
  <c r="J112" i="34"/>
  <c r="J35" i="34"/>
  <c r="W159" i="32"/>
  <c r="G171" i="32"/>
  <c r="J53" i="35"/>
  <c r="J80" i="35"/>
  <c r="H106" i="34"/>
  <c r="W101" i="34"/>
  <c r="V101" i="34"/>
  <c r="G106" i="34"/>
  <c r="I106" i="34"/>
  <c r="X101" i="34"/>
  <c r="F88" i="34"/>
  <c r="U83" i="34"/>
  <c r="T94" i="34"/>
  <c r="E99" i="34"/>
  <c r="F99" i="34"/>
  <c r="U94" i="34"/>
  <c r="J22" i="34"/>
  <c r="T20" i="34"/>
  <c r="E24" i="34"/>
  <c r="J23" i="30"/>
  <c r="J53" i="30"/>
  <c r="I74" i="35"/>
  <c r="X69" i="35"/>
  <c r="F171" i="34"/>
  <c r="V159" i="34"/>
  <c r="E60" i="35"/>
  <c r="T56" i="35"/>
  <c r="W50" i="35"/>
  <c r="H54" i="35"/>
  <c r="I54" i="35"/>
  <c r="X50" i="35"/>
  <c r="X44" i="35"/>
  <c r="I48" i="35"/>
  <c r="U50" i="35"/>
  <c r="F54" i="35"/>
  <c r="F48" i="35"/>
  <c r="U44" i="35"/>
  <c r="I88" i="35"/>
  <c r="H99" i="35"/>
  <c r="W94" i="35"/>
  <c r="F81" i="29"/>
  <c r="U76" i="29"/>
  <c r="I60" i="29"/>
  <c r="X56" i="29"/>
  <c r="G54" i="29"/>
  <c r="V50" i="29"/>
  <c r="I99" i="29"/>
  <c r="X94" i="29"/>
  <c r="X50" i="29"/>
  <c r="I54" i="29"/>
  <c r="X44" i="29"/>
  <c r="I48" i="29"/>
  <c r="U50" i="29"/>
  <c r="F54" i="29"/>
  <c r="V14" i="30"/>
  <c r="G18" i="30"/>
  <c r="U44" i="30"/>
  <c r="F48" i="30"/>
  <c r="H99" i="30"/>
  <c r="W94" i="30"/>
  <c r="F30" i="30"/>
  <c r="U26" i="30"/>
  <c r="W38" i="30"/>
  <c r="H42" i="30"/>
  <c r="H36" i="30"/>
  <c r="W32" i="30"/>
  <c r="E42" i="30"/>
  <c r="J40" i="30"/>
  <c r="T38" i="30"/>
  <c r="J29" i="29"/>
  <c r="J105" i="29"/>
  <c r="J168" i="34"/>
  <c r="E45" i="40"/>
  <c r="I171" i="29"/>
  <c r="Y159" i="29"/>
  <c r="E96" i="38"/>
  <c r="E57" i="26"/>
  <c r="Q102" i="38"/>
  <c r="Q102" i="37"/>
  <c r="Q102" i="40"/>
  <c r="Q102" i="39"/>
  <c r="Q102" i="26"/>
  <c r="T102" i="26"/>
  <c r="G101" i="26" s="1"/>
  <c r="S102" i="26"/>
  <c r="T102" i="40"/>
  <c r="G101" i="40" s="1"/>
  <c r="R102" i="40"/>
  <c r="T102" i="39"/>
  <c r="G101" i="39" s="1"/>
  <c r="S102" i="39"/>
  <c r="T102" i="38"/>
  <c r="G101" i="38" s="1"/>
  <c r="S102" i="40"/>
  <c r="S102" i="38"/>
  <c r="R102" i="38"/>
  <c r="T102" i="37"/>
  <c r="G101" i="37" s="1"/>
  <c r="S102" i="37"/>
  <c r="R102" i="37"/>
  <c r="R102" i="39"/>
  <c r="S102" i="25"/>
  <c r="R102" i="25"/>
  <c r="T102" i="25"/>
  <c r="G101" i="25" s="1"/>
  <c r="Q102" i="25"/>
  <c r="R102" i="26"/>
  <c r="L102" i="1"/>
  <c r="E27" i="37"/>
  <c r="F133" i="1"/>
  <c r="F317" i="1"/>
  <c r="F318" i="25" s="1"/>
  <c r="X30" i="1"/>
  <c r="H34" i="1"/>
  <c r="I170" i="40"/>
  <c r="F75" i="25"/>
  <c r="E50" i="1"/>
  <c r="J49" i="1"/>
  <c r="E77" i="1"/>
  <c r="U74" i="1" s="1"/>
  <c r="J76" i="1"/>
  <c r="J163" i="39"/>
  <c r="Q45" i="26"/>
  <c r="S45" i="26"/>
  <c r="S45" i="40"/>
  <c r="R45" i="40"/>
  <c r="S45" i="39"/>
  <c r="Q45" i="40"/>
  <c r="R45" i="38"/>
  <c r="Q45" i="38"/>
  <c r="R45" i="39"/>
  <c r="Q45" i="39"/>
  <c r="S45" i="38"/>
  <c r="Q45" i="37"/>
  <c r="S45" i="37"/>
  <c r="R45" i="26"/>
  <c r="S45" i="25"/>
  <c r="Q45" i="25"/>
  <c r="R45" i="25"/>
  <c r="R45" i="37"/>
  <c r="L45" i="1"/>
  <c r="G140" i="1"/>
  <c r="G318" i="1"/>
  <c r="G319" i="25" s="1"/>
  <c r="G142" i="1"/>
  <c r="I54" i="24"/>
  <c r="X50" i="24"/>
  <c r="H81" i="24"/>
  <c r="W76" i="24"/>
  <c r="J97" i="24"/>
  <c r="E99" i="24"/>
  <c r="T94" i="24"/>
  <c r="F106" i="24"/>
  <c r="U101" i="24"/>
  <c r="E24" i="24"/>
  <c r="T20" i="24"/>
  <c r="E113" i="24"/>
  <c r="T108" i="24"/>
  <c r="J111" i="24"/>
  <c r="H130" i="34"/>
  <c r="H144" i="34"/>
  <c r="E130" i="34"/>
  <c r="E144" i="34"/>
  <c r="I130" i="34"/>
  <c r="I144" i="34"/>
  <c r="F123" i="34"/>
  <c r="F137" i="34"/>
  <c r="F138" i="34" s="1"/>
  <c r="F151" i="34"/>
  <c r="G123" i="34"/>
  <c r="G137" i="34"/>
  <c r="E123" i="34"/>
  <c r="E137" i="34"/>
  <c r="H151" i="34"/>
  <c r="I123" i="34"/>
  <c r="I137" i="34"/>
  <c r="F130" i="34"/>
  <c r="U126" i="34" s="1"/>
  <c r="F144" i="34"/>
  <c r="U140" i="34" s="1"/>
  <c r="I151" i="34"/>
  <c r="G130" i="34"/>
  <c r="E151" i="34"/>
  <c r="G151" i="34"/>
  <c r="H137" i="34"/>
  <c r="G144" i="34"/>
  <c r="H123" i="34"/>
  <c r="I201" i="40"/>
  <c r="H201" i="40"/>
  <c r="G201" i="40"/>
  <c r="E201" i="40"/>
  <c r="I201" i="39"/>
  <c r="H201" i="39"/>
  <c r="F201" i="39"/>
  <c r="E201" i="39"/>
  <c r="G201" i="39"/>
  <c r="F201" i="40"/>
  <c r="H201" i="38"/>
  <c r="G201" i="38"/>
  <c r="I201" i="38"/>
  <c r="F201" i="38"/>
  <c r="I201" i="37"/>
  <c r="H201" i="37"/>
  <c r="G201" i="37"/>
  <c r="E201" i="38"/>
  <c r="F201" i="37"/>
  <c r="F201" i="26"/>
  <c r="F201" i="25"/>
  <c r="G201" i="25"/>
  <c r="E201" i="26"/>
  <c r="H201" i="25"/>
  <c r="I201" i="25"/>
  <c r="E201" i="37"/>
  <c r="I201" i="26"/>
  <c r="H201" i="26"/>
  <c r="L201" i="1"/>
  <c r="G201" i="26"/>
  <c r="E201" i="25"/>
  <c r="V69" i="24"/>
  <c r="G74" i="24"/>
  <c r="V24" i="1"/>
  <c r="F28" i="1"/>
  <c r="W54" i="1"/>
  <c r="G58" i="1"/>
  <c r="F43" i="37"/>
  <c r="J35" i="24"/>
  <c r="E126" i="1"/>
  <c r="E128" i="1"/>
  <c r="Q27" i="26"/>
  <c r="S27" i="26"/>
  <c r="S27" i="40"/>
  <c r="Q27" i="40"/>
  <c r="S27" i="38"/>
  <c r="R27" i="38"/>
  <c r="R27" i="40"/>
  <c r="S27" i="39"/>
  <c r="R27" i="39"/>
  <c r="Q27" i="39"/>
  <c r="Q27" i="38"/>
  <c r="Q27" i="37"/>
  <c r="S27" i="37"/>
  <c r="R27" i="37"/>
  <c r="S27" i="25"/>
  <c r="Q27" i="25"/>
  <c r="R27" i="25"/>
  <c r="L27" i="1"/>
  <c r="R27" i="26"/>
  <c r="I171" i="24"/>
  <c r="Y159" i="24"/>
  <c r="M33" i="27"/>
  <c r="K33" i="27"/>
  <c r="I33" i="27"/>
  <c r="E121" i="40"/>
  <c r="R135" i="38"/>
  <c r="H133" i="38" s="1"/>
  <c r="O135" i="39"/>
  <c r="P135" i="37"/>
  <c r="P135" i="40"/>
  <c r="Q135" i="37"/>
  <c r="Q135" i="40"/>
  <c r="O135" i="38"/>
  <c r="R135" i="37"/>
  <c r="H133" i="37" s="1"/>
  <c r="R135" i="40"/>
  <c r="H133" i="40" s="1"/>
  <c r="P135" i="39"/>
  <c r="L135" i="1"/>
  <c r="Q135" i="39"/>
  <c r="O135" i="40"/>
  <c r="Q135" i="38"/>
  <c r="P135" i="38"/>
  <c r="P135" i="26"/>
  <c r="Q135" i="25"/>
  <c r="R135" i="26"/>
  <c r="H133" i="26" s="1"/>
  <c r="O135" i="37"/>
  <c r="O135" i="26"/>
  <c r="O135" i="25"/>
  <c r="P135" i="25"/>
  <c r="R135" i="25"/>
  <c r="Q135" i="26"/>
  <c r="R135" i="39"/>
  <c r="H133" i="39" s="1"/>
  <c r="C135" i="40"/>
  <c r="C135" i="39"/>
  <c r="C135" i="38"/>
  <c r="C135" i="26"/>
  <c r="C135" i="37"/>
  <c r="C135" i="25"/>
  <c r="Q142" i="39"/>
  <c r="P142" i="40"/>
  <c r="R142" i="39"/>
  <c r="H140" i="39" s="1"/>
  <c r="P142" i="38"/>
  <c r="Q142" i="40"/>
  <c r="Q142" i="38"/>
  <c r="R142" i="40"/>
  <c r="H140" i="40" s="1"/>
  <c r="R142" i="38"/>
  <c r="H140" i="38" s="1"/>
  <c r="L142" i="1"/>
  <c r="O142" i="39"/>
  <c r="P142" i="37"/>
  <c r="P142" i="39"/>
  <c r="O142" i="40"/>
  <c r="O142" i="26"/>
  <c r="Q142" i="25"/>
  <c r="Q142" i="37"/>
  <c r="O142" i="38"/>
  <c r="R142" i="37"/>
  <c r="H140" i="37" s="1"/>
  <c r="P142" i="26"/>
  <c r="Q142" i="26"/>
  <c r="R142" i="26"/>
  <c r="H140" i="26" s="1"/>
  <c r="O142" i="25"/>
  <c r="O142" i="37"/>
  <c r="P142" i="25"/>
  <c r="R142" i="25"/>
  <c r="C142" i="39"/>
  <c r="C142" i="40"/>
  <c r="C142" i="38"/>
  <c r="C142" i="37"/>
  <c r="C142" i="26"/>
  <c r="C142" i="25"/>
  <c r="W94" i="32"/>
  <c r="H99" i="32"/>
  <c r="X83" i="32"/>
  <c r="I88" i="32"/>
  <c r="V101" i="32"/>
  <c r="G106" i="32"/>
  <c r="H106" i="32"/>
  <c r="W101" i="32"/>
  <c r="I106" i="32"/>
  <c r="X101" i="32"/>
  <c r="F88" i="32"/>
  <c r="U83" i="32"/>
  <c r="E99" i="32"/>
  <c r="T94" i="32"/>
  <c r="J87" i="32"/>
  <c r="X20" i="31"/>
  <c r="I24" i="31"/>
  <c r="H99" i="31"/>
  <c r="W94" i="31"/>
  <c r="G99" i="31"/>
  <c r="V94" i="31"/>
  <c r="T108" i="31"/>
  <c r="J111" i="31"/>
  <c r="E113" i="31"/>
  <c r="U108" i="31"/>
  <c r="F113" i="31"/>
  <c r="V108" i="31"/>
  <c r="G113" i="31"/>
  <c r="H113" i="31"/>
  <c r="W108" i="31"/>
  <c r="I113" i="31"/>
  <c r="X108" i="31"/>
  <c r="X18" i="1"/>
  <c r="H22" i="1"/>
  <c r="J98" i="31"/>
  <c r="H60" i="33"/>
  <c r="W56" i="33"/>
  <c r="F24" i="33"/>
  <c r="U20" i="33"/>
  <c r="E54" i="33"/>
  <c r="J52" i="33"/>
  <c r="T50" i="33"/>
  <c r="H30" i="33"/>
  <c r="W26" i="33"/>
  <c r="G60" i="33"/>
  <c r="V56" i="33"/>
  <c r="X101" i="33"/>
  <c r="I106" i="33"/>
  <c r="I113" i="33"/>
  <c r="X108" i="33"/>
  <c r="J29" i="33"/>
  <c r="J87" i="33"/>
  <c r="J98" i="34"/>
  <c r="J41" i="34"/>
  <c r="E171" i="32"/>
  <c r="J160" i="32"/>
  <c r="U159" i="32"/>
  <c r="J23" i="35"/>
  <c r="J29" i="35"/>
  <c r="J87" i="35"/>
  <c r="F113" i="34"/>
  <c r="U108" i="34"/>
  <c r="J111" i="34"/>
  <c r="E113" i="34"/>
  <c r="T108" i="34"/>
  <c r="G113" i="34"/>
  <c r="V108" i="34"/>
  <c r="W108" i="34"/>
  <c r="H113" i="34"/>
  <c r="I113" i="34"/>
  <c r="X108" i="34"/>
  <c r="J28" i="34"/>
  <c r="E30" i="34"/>
  <c r="T26" i="34"/>
  <c r="I24" i="34"/>
  <c r="X20" i="34"/>
  <c r="J41" i="30"/>
  <c r="F18" i="35"/>
  <c r="U14" i="35"/>
  <c r="E171" i="34"/>
  <c r="J160" i="34"/>
  <c r="U159" i="34"/>
  <c r="G36" i="35"/>
  <c r="V32" i="35"/>
  <c r="E81" i="35"/>
  <c r="J79" i="35"/>
  <c r="T76" i="35"/>
  <c r="V76" i="35"/>
  <c r="G81" i="35"/>
  <c r="F60" i="35"/>
  <c r="U56" i="35"/>
  <c r="X76" i="35"/>
  <c r="I81" i="35"/>
  <c r="V94" i="35"/>
  <c r="G99" i="35"/>
  <c r="U101" i="35"/>
  <c r="F106" i="35"/>
  <c r="G48" i="29"/>
  <c r="F106" i="29"/>
  <c r="U101" i="29"/>
  <c r="W20" i="29"/>
  <c r="H24" i="29"/>
  <c r="I88" i="29"/>
  <c r="X83" i="29"/>
  <c r="V101" i="29"/>
  <c r="G106" i="29"/>
  <c r="G81" i="29"/>
  <c r="V76" i="29"/>
  <c r="F60" i="29"/>
  <c r="U56" i="29"/>
  <c r="I81" i="29"/>
  <c r="X76" i="29"/>
  <c r="U14" i="30"/>
  <c r="F18" i="30"/>
  <c r="V56" i="30"/>
  <c r="G60" i="30"/>
  <c r="E30" i="30"/>
  <c r="T26" i="30"/>
  <c r="J28" i="30"/>
  <c r="V38" i="30"/>
  <c r="G42" i="30"/>
  <c r="H48" i="30"/>
  <c r="W44" i="30"/>
  <c r="E54" i="30"/>
  <c r="T50" i="30"/>
  <c r="J52" i="30"/>
  <c r="J46" i="30"/>
  <c r="T44" i="30"/>
  <c r="E48" i="30"/>
  <c r="X38" i="30"/>
  <c r="I42" i="30"/>
  <c r="J80" i="29"/>
  <c r="J47" i="29"/>
  <c r="J41" i="29"/>
  <c r="X69" i="30"/>
  <c r="J164" i="29"/>
  <c r="U163" i="29"/>
  <c r="H171" i="29"/>
  <c r="X159" i="29"/>
  <c r="Q58" i="26"/>
  <c r="S58" i="26"/>
  <c r="R58" i="40"/>
  <c r="Q58" i="40"/>
  <c r="S58" i="39"/>
  <c r="R58" i="39"/>
  <c r="S58" i="40"/>
  <c r="Q58" i="38"/>
  <c r="Q58" i="39"/>
  <c r="S58" i="38"/>
  <c r="R58" i="38"/>
  <c r="S58" i="37"/>
  <c r="R58" i="37"/>
  <c r="Q58" i="37"/>
  <c r="Q58" i="25"/>
  <c r="R58" i="26"/>
  <c r="L58" i="1"/>
  <c r="R58" i="25"/>
  <c r="S58" i="25"/>
  <c r="J159" i="37"/>
  <c r="E170" i="37"/>
  <c r="E170" i="26"/>
  <c r="J159" i="26"/>
  <c r="E103" i="37"/>
  <c r="V36" i="1"/>
  <c r="F40" i="1"/>
  <c r="Y48" i="1"/>
  <c r="I52" i="1"/>
  <c r="F82" i="39"/>
  <c r="F82" i="25"/>
  <c r="S16" i="26"/>
  <c r="Q16" i="26"/>
  <c r="R16" i="25"/>
  <c r="R16" i="26"/>
  <c r="R16" i="37"/>
  <c r="R16" i="38"/>
  <c r="R16" i="39"/>
  <c r="R16" i="40"/>
  <c r="S16" i="40"/>
  <c r="Q16" i="39"/>
  <c r="S16" i="39"/>
  <c r="Q16" i="40"/>
  <c r="Q16" i="38"/>
  <c r="S16" i="38"/>
  <c r="S16" i="37"/>
  <c r="Q16" i="25"/>
  <c r="Q16" i="37"/>
  <c r="S16" i="25"/>
  <c r="L16" i="1"/>
  <c r="J167" i="26"/>
  <c r="F107" i="25"/>
  <c r="AA152" i="25"/>
  <c r="F31" i="40"/>
  <c r="F100" i="39"/>
  <c r="H48" i="24"/>
  <c r="W44" i="24"/>
  <c r="J58" i="24"/>
  <c r="E60" i="24"/>
  <c r="T56" i="24"/>
  <c r="G81" i="24"/>
  <c r="V76" i="24"/>
  <c r="U83" i="24"/>
  <c r="F88" i="24"/>
  <c r="H24" i="24"/>
  <c r="W20" i="24"/>
  <c r="I106" i="24"/>
  <c r="X101" i="24"/>
  <c r="F130" i="32"/>
  <c r="F144" i="32"/>
  <c r="I151" i="32"/>
  <c r="E151" i="32"/>
  <c r="H130" i="32"/>
  <c r="H144" i="32"/>
  <c r="E130" i="32"/>
  <c r="E144" i="32"/>
  <c r="I130" i="32"/>
  <c r="I144" i="32"/>
  <c r="F123" i="32"/>
  <c r="F137" i="32"/>
  <c r="F151" i="32"/>
  <c r="G123" i="32"/>
  <c r="G137" i="32"/>
  <c r="E123" i="32"/>
  <c r="E137" i="32"/>
  <c r="H151" i="32"/>
  <c r="I123" i="32"/>
  <c r="I137" i="32"/>
  <c r="G151" i="32"/>
  <c r="H123" i="32"/>
  <c r="G144" i="32"/>
  <c r="G130" i="32"/>
  <c r="H137" i="32"/>
  <c r="F37" i="37"/>
  <c r="F37" i="39"/>
  <c r="G75" i="38"/>
  <c r="G75" i="37"/>
  <c r="W69" i="24"/>
  <c r="H74" i="24"/>
  <c r="W24" i="1"/>
  <c r="G28" i="1"/>
  <c r="X54" i="1"/>
  <c r="H58" i="1"/>
  <c r="G13" i="25"/>
  <c r="G82" i="39"/>
  <c r="F49" i="38"/>
  <c r="Q95" i="40"/>
  <c r="Q95" i="39"/>
  <c r="Q95" i="38"/>
  <c r="Q95" i="37"/>
  <c r="Q95" i="26"/>
  <c r="T95" i="26"/>
  <c r="G94" i="26" s="1"/>
  <c r="S95" i="26"/>
  <c r="T95" i="40"/>
  <c r="G94" i="40" s="1"/>
  <c r="S95" i="40"/>
  <c r="R95" i="40"/>
  <c r="R95" i="39"/>
  <c r="T95" i="39"/>
  <c r="G94" i="39" s="1"/>
  <c r="S95" i="39"/>
  <c r="T95" i="38"/>
  <c r="G94" i="38" s="1"/>
  <c r="S95" i="38"/>
  <c r="R95" i="38"/>
  <c r="T95" i="37"/>
  <c r="G94" i="37" s="1"/>
  <c r="S95" i="37"/>
  <c r="T95" i="25"/>
  <c r="G94" i="25" s="1"/>
  <c r="Q95" i="25"/>
  <c r="R95" i="25"/>
  <c r="R95" i="26"/>
  <c r="L95" i="1"/>
  <c r="R95" i="37"/>
  <c r="S95" i="25"/>
  <c r="J264" i="25"/>
  <c r="E27" i="26"/>
  <c r="F146" i="40"/>
  <c r="F118" i="37"/>
  <c r="G132" i="38"/>
  <c r="E135" i="40"/>
  <c r="E141" i="37"/>
  <c r="AF139" i="37"/>
  <c r="J319" i="26"/>
  <c r="O128" i="40"/>
  <c r="O128" i="38"/>
  <c r="R128" i="37"/>
  <c r="H126" i="37" s="1"/>
  <c r="P128" i="39"/>
  <c r="Q128" i="39"/>
  <c r="P128" i="40"/>
  <c r="R128" i="39"/>
  <c r="H126" i="39" s="1"/>
  <c r="P128" i="38"/>
  <c r="O128" i="37"/>
  <c r="Q128" i="40"/>
  <c r="Q128" i="38"/>
  <c r="R128" i="40"/>
  <c r="H126" i="40" s="1"/>
  <c r="R128" i="38"/>
  <c r="H126" i="38" s="1"/>
  <c r="Q128" i="37"/>
  <c r="L128" i="1"/>
  <c r="Q128" i="25"/>
  <c r="O128" i="26"/>
  <c r="O128" i="39"/>
  <c r="P128" i="37"/>
  <c r="P128" i="26"/>
  <c r="R128" i="25"/>
  <c r="Q128" i="26"/>
  <c r="R128" i="26"/>
  <c r="H126" i="26" s="1"/>
  <c r="O128" i="25"/>
  <c r="P128" i="25"/>
  <c r="C128" i="40"/>
  <c r="C128" i="38"/>
  <c r="C128" i="37"/>
  <c r="C128" i="26"/>
  <c r="C128" i="25"/>
  <c r="C128" i="39"/>
  <c r="G125" i="38"/>
  <c r="G129" i="38" s="1"/>
  <c r="I88" i="1"/>
  <c r="I70" i="1"/>
  <c r="E20" i="25"/>
  <c r="E78" i="26"/>
  <c r="E21" i="39"/>
  <c r="U101" i="32"/>
  <c r="F106" i="32"/>
  <c r="G99" i="32"/>
  <c r="V94" i="32"/>
  <c r="J111" i="32"/>
  <c r="E113" i="32"/>
  <c r="T108" i="32"/>
  <c r="F113" i="32"/>
  <c r="U108" i="32"/>
  <c r="G113" i="32"/>
  <c r="V108" i="32"/>
  <c r="W108" i="32"/>
  <c r="H113" i="32"/>
  <c r="I113" i="32"/>
  <c r="X108" i="32"/>
  <c r="E21" i="38"/>
  <c r="J47" i="32"/>
  <c r="V56" i="31"/>
  <c r="G60" i="31"/>
  <c r="W20" i="31"/>
  <c r="H24" i="31"/>
  <c r="T101" i="31"/>
  <c r="E106" i="31"/>
  <c r="F24" i="31"/>
  <c r="U20" i="31"/>
  <c r="V26" i="31"/>
  <c r="G30" i="31"/>
  <c r="G24" i="31"/>
  <c r="V20" i="31"/>
  <c r="W26" i="31"/>
  <c r="H30" i="31"/>
  <c r="J112" i="31"/>
  <c r="J29" i="31"/>
  <c r="J23" i="31"/>
  <c r="J53" i="31"/>
  <c r="J122" i="32"/>
  <c r="E30" i="33"/>
  <c r="J28" i="33"/>
  <c r="T26" i="33"/>
  <c r="I54" i="33"/>
  <c r="X50" i="33"/>
  <c r="E42" i="33"/>
  <c r="T38" i="33"/>
  <c r="J40" i="33"/>
  <c r="F81" i="33"/>
  <c r="U76" i="33"/>
  <c r="G113" i="33"/>
  <c r="V108" i="33"/>
  <c r="H88" i="33"/>
  <c r="W83" i="33"/>
  <c r="J47" i="33"/>
  <c r="J112" i="33"/>
  <c r="J129" i="33"/>
  <c r="J105" i="34"/>
  <c r="J47" i="34"/>
  <c r="I171" i="32"/>
  <c r="Y159" i="32"/>
  <c r="F171" i="32"/>
  <c r="V159" i="32"/>
  <c r="X56" i="34"/>
  <c r="I60" i="34"/>
  <c r="G30" i="34"/>
  <c r="V26" i="34"/>
  <c r="V20" i="34"/>
  <c r="G24" i="34"/>
  <c r="H30" i="34"/>
  <c r="W26" i="34"/>
  <c r="H24" i="34"/>
  <c r="W20" i="34"/>
  <c r="I30" i="34"/>
  <c r="X26" i="34"/>
  <c r="F36" i="34"/>
  <c r="U32" i="34"/>
  <c r="J59" i="30"/>
  <c r="F24" i="35"/>
  <c r="U20" i="35"/>
  <c r="X94" i="35"/>
  <c r="I99" i="35"/>
  <c r="E88" i="35"/>
  <c r="T83" i="35"/>
  <c r="W76" i="35"/>
  <c r="H81" i="35"/>
  <c r="G88" i="35"/>
  <c r="V83" i="35"/>
  <c r="W83" i="35"/>
  <c r="H88" i="35"/>
  <c r="E106" i="35"/>
  <c r="T101" i="35"/>
  <c r="J143" i="35"/>
  <c r="E36" i="29"/>
  <c r="J34" i="29"/>
  <c r="T32" i="29"/>
  <c r="G36" i="29"/>
  <c r="V32" i="29"/>
  <c r="G99" i="29"/>
  <c r="V94" i="29"/>
  <c r="J111" i="29"/>
  <c r="J113" i="29" s="1"/>
  <c r="E113" i="29"/>
  <c r="T108" i="29"/>
  <c r="E88" i="29"/>
  <c r="T83" i="29"/>
  <c r="J86" i="29"/>
  <c r="H81" i="29"/>
  <c r="W76" i="29"/>
  <c r="G88" i="29"/>
  <c r="V83" i="29"/>
  <c r="E74" i="30"/>
  <c r="T69" i="30"/>
  <c r="J22" i="30"/>
  <c r="T20" i="30"/>
  <c r="E24" i="30"/>
  <c r="I30" i="30"/>
  <c r="X26" i="30"/>
  <c r="H54" i="30"/>
  <c r="W50" i="30"/>
  <c r="E60" i="30"/>
  <c r="T56" i="30"/>
  <c r="J58" i="30"/>
  <c r="I54" i="30"/>
  <c r="X50" i="30"/>
  <c r="I48" i="30"/>
  <c r="X44" i="30"/>
  <c r="F54" i="30"/>
  <c r="U50" i="30"/>
  <c r="J73" i="29"/>
  <c r="J74" i="29" s="1"/>
  <c r="J98" i="29"/>
  <c r="E39" i="40"/>
  <c r="E103" i="40"/>
  <c r="G171" i="29"/>
  <c r="W159" i="29"/>
  <c r="E86" i="39"/>
  <c r="J312" i="39"/>
  <c r="J271" i="38"/>
  <c r="E27" i="38"/>
  <c r="H315" i="1"/>
  <c r="AD151" i="1"/>
  <c r="H170" i="26"/>
  <c r="F135" i="1"/>
  <c r="W36" i="1"/>
  <c r="G40" i="1"/>
  <c r="V48" i="1"/>
  <c r="F52" i="1"/>
  <c r="J163" i="26"/>
  <c r="F82" i="26"/>
  <c r="Q85" i="38"/>
  <c r="Q85" i="37"/>
  <c r="Q85" i="40"/>
  <c r="Q85" i="39"/>
  <c r="R85" i="37"/>
  <c r="T85" i="37"/>
  <c r="H83" i="37" s="1"/>
  <c r="R85" i="25"/>
  <c r="T85" i="25"/>
  <c r="H83" i="25" s="1"/>
  <c r="Q85" i="26"/>
  <c r="T85" i="26"/>
  <c r="H83" i="26" s="1"/>
  <c r="S85" i="26"/>
  <c r="R85" i="38"/>
  <c r="T85" i="38"/>
  <c r="H83" i="38" s="1"/>
  <c r="R85" i="39"/>
  <c r="T85" i="39"/>
  <c r="H83" i="39" s="1"/>
  <c r="R85" i="40"/>
  <c r="R85" i="26"/>
  <c r="T85" i="40"/>
  <c r="H83" i="40" s="1"/>
  <c r="S85" i="39"/>
  <c r="S85" i="40"/>
  <c r="S85" i="38"/>
  <c r="S85" i="37"/>
  <c r="S85" i="25"/>
  <c r="Q85" i="25"/>
  <c r="L85" i="1"/>
  <c r="F93" i="26"/>
  <c r="F119" i="1"/>
  <c r="F121" i="1"/>
  <c r="J167" i="37"/>
  <c r="F25" i="38"/>
  <c r="W14" i="24"/>
  <c r="H18" i="24"/>
  <c r="F100" i="25"/>
  <c r="E95" i="1"/>
  <c r="U92" i="1" s="1"/>
  <c r="E113" i="1"/>
  <c r="J94" i="1"/>
  <c r="U20" i="24"/>
  <c r="F24" i="24"/>
  <c r="F81" i="24"/>
  <c r="U76" i="24"/>
  <c r="T83" i="24"/>
  <c r="E88" i="24"/>
  <c r="J86" i="24"/>
  <c r="J88" i="24" s="1"/>
  <c r="H30" i="24"/>
  <c r="W26" i="24"/>
  <c r="T32" i="24"/>
  <c r="E36" i="24"/>
  <c r="I30" i="24"/>
  <c r="X26" i="24"/>
  <c r="F36" i="24"/>
  <c r="U32" i="24"/>
  <c r="V108" i="24"/>
  <c r="G113" i="24"/>
  <c r="E129" i="37"/>
  <c r="E150" i="37"/>
  <c r="E136" i="37"/>
  <c r="F129" i="37"/>
  <c r="E143" i="37"/>
  <c r="G150" i="37"/>
  <c r="E122" i="37"/>
  <c r="E123" i="35"/>
  <c r="E137" i="35"/>
  <c r="T133" i="35" s="1"/>
  <c r="H151" i="35"/>
  <c r="I123" i="35"/>
  <c r="I137" i="35"/>
  <c r="E130" i="35"/>
  <c r="E131" i="35" s="1"/>
  <c r="I151" i="35"/>
  <c r="F130" i="35"/>
  <c r="F131" i="35" s="1"/>
  <c r="F144" i="35"/>
  <c r="F145" i="35" s="1"/>
  <c r="G130" i="35"/>
  <c r="G131" i="35" s="1"/>
  <c r="G144" i="35"/>
  <c r="G145" i="35" s="1"/>
  <c r="H130" i="35"/>
  <c r="W126" i="35" s="1"/>
  <c r="H144" i="35"/>
  <c r="H145" i="35" s="1"/>
  <c r="E151" i="35"/>
  <c r="E152" i="35" s="1"/>
  <c r="I130" i="35"/>
  <c r="X126" i="35" s="1"/>
  <c r="I144" i="35"/>
  <c r="X140" i="35" s="1"/>
  <c r="F151" i="35"/>
  <c r="G151" i="35"/>
  <c r="H123" i="35"/>
  <c r="H137" i="35"/>
  <c r="E144" i="35"/>
  <c r="E145" i="35" s="1"/>
  <c r="F137" i="35"/>
  <c r="G137" i="35"/>
  <c r="G123" i="35"/>
  <c r="F123" i="35"/>
  <c r="U69" i="24"/>
  <c r="I317" i="1"/>
  <c r="AE151" i="1"/>
  <c r="X24" i="1"/>
  <c r="H28" i="1"/>
  <c r="J55" i="1"/>
  <c r="F43" i="38"/>
  <c r="J53" i="24"/>
  <c r="J80" i="24"/>
  <c r="S52" i="26"/>
  <c r="Q52" i="26"/>
  <c r="Q52" i="40"/>
  <c r="S52" i="40"/>
  <c r="S52" i="39"/>
  <c r="S52" i="38"/>
  <c r="R52" i="40"/>
  <c r="R52" i="39"/>
  <c r="R52" i="38"/>
  <c r="Q52" i="39"/>
  <c r="Q52" i="38"/>
  <c r="R52" i="37"/>
  <c r="Q52" i="37"/>
  <c r="S52" i="37"/>
  <c r="R52" i="26"/>
  <c r="S52" i="25"/>
  <c r="L52" i="1"/>
  <c r="Q52" i="25"/>
  <c r="R52" i="25"/>
  <c r="O20" i="23"/>
  <c r="J216" i="25"/>
  <c r="J168" i="32"/>
  <c r="U167" i="32"/>
  <c r="J35" i="35"/>
  <c r="E60" i="34"/>
  <c r="T56" i="34"/>
  <c r="J58" i="34"/>
  <c r="F30" i="34"/>
  <c r="U26" i="34"/>
  <c r="W38" i="34"/>
  <c r="H42" i="34"/>
  <c r="H36" i="34"/>
  <c r="W32" i="34"/>
  <c r="E42" i="34"/>
  <c r="T38" i="34"/>
  <c r="J40" i="34"/>
  <c r="E36" i="34"/>
  <c r="T32" i="34"/>
  <c r="J34" i="34"/>
  <c r="F42" i="34"/>
  <c r="U38" i="34"/>
  <c r="V44" i="34"/>
  <c r="G48" i="34"/>
  <c r="X159" i="34"/>
  <c r="H171" i="34"/>
  <c r="E74" i="35"/>
  <c r="H106" i="35"/>
  <c r="W101" i="35"/>
  <c r="G106" i="35"/>
  <c r="V101" i="35"/>
  <c r="F88" i="35"/>
  <c r="U83" i="35"/>
  <c r="E99" i="35"/>
  <c r="T94" i="35"/>
  <c r="J97" i="35"/>
  <c r="U94" i="35"/>
  <c r="F99" i="35"/>
  <c r="E24" i="35"/>
  <c r="J22" i="35"/>
  <c r="T20" i="35"/>
  <c r="J129" i="35"/>
  <c r="I24" i="29"/>
  <c r="X20" i="29"/>
  <c r="F24" i="29"/>
  <c r="U20" i="29"/>
  <c r="E60" i="29"/>
  <c r="J58" i="29"/>
  <c r="T56" i="29"/>
  <c r="T101" i="29"/>
  <c r="E106" i="29"/>
  <c r="J104" i="29"/>
  <c r="H106" i="29"/>
  <c r="W101" i="29"/>
  <c r="I106" i="29"/>
  <c r="X101" i="29"/>
  <c r="U83" i="29"/>
  <c r="F88" i="29"/>
  <c r="E99" i="29"/>
  <c r="T94" i="29"/>
  <c r="X32" i="30"/>
  <c r="I36" i="30"/>
  <c r="F36" i="30"/>
  <c r="U32" i="30"/>
  <c r="F42" i="30"/>
  <c r="U38" i="30"/>
  <c r="T76" i="30"/>
  <c r="E81" i="30"/>
  <c r="J79" i="30"/>
  <c r="J81" i="30" s="1"/>
  <c r="X56" i="30"/>
  <c r="I60" i="30"/>
  <c r="G81" i="30"/>
  <c r="V76" i="30"/>
  <c r="F60" i="30"/>
  <c r="U56" i="30"/>
  <c r="I81" i="30"/>
  <c r="X76" i="30"/>
  <c r="J53" i="29"/>
  <c r="V159" i="29"/>
  <c r="F171" i="29"/>
  <c r="J160" i="29"/>
  <c r="AA152" i="40"/>
  <c r="AF152" i="40" s="1"/>
  <c r="AF118" i="40"/>
  <c r="E57" i="39"/>
  <c r="E45" i="39"/>
  <c r="E33" i="38"/>
  <c r="F55" i="26"/>
  <c r="E319" i="1"/>
  <c r="F55" i="37"/>
  <c r="F55" i="40"/>
  <c r="G171" i="24"/>
  <c r="W159" i="24"/>
  <c r="H120" i="1"/>
  <c r="H152" i="1"/>
  <c r="J71" i="1"/>
  <c r="F170" i="38"/>
  <c r="F170" i="37"/>
  <c r="E170" i="38"/>
  <c r="J159" i="38"/>
  <c r="H75" i="39"/>
  <c r="J72" i="24"/>
  <c r="E74" i="24"/>
  <c r="T69" i="24"/>
  <c r="X36" i="1"/>
  <c r="H40" i="1"/>
  <c r="F13" i="38"/>
  <c r="F82" i="37"/>
  <c r="E103" i="25"/>
  <c r="J167" i="38"/>
  <c r="F93" i="40"/>
  <c r="F100" i="37"/>
  <c r="F95" i="1"/>
  <c r="F113" i="1"/>
  <c r="F31" i="38"/>
  <c r="G42" i="24"/>
  <c r="V38" i="24"/>
  <c r="U108" i="24"/>
  <c r="F113" i="24"/>
  <c r="G24" i="24"/>
  <c r="V20" i="24"/>
  <c r="E42" i="24"/>
  <c r="J40" i="24"/>
  <c r="T38" i="24"/>
  <c r="X32" i="24"/>
  <c r="I36" i="24"/>
  <c r="F42" i="24"/>
  <c r="U38" i="24"/>
  <c r="V44" i="24"/>
  <c r="G48" i="24"/>
  <c r="W108" i="24"/>
  <c r="H113" i="24"/>
  <c r="E129" i="38"/>
  <c r="E150" i="38"/>
  <c r="E143" i="38"/>
  <c r="F129" i="38"/>
  <c r="E122" i="38"/>
  <c r="F136" i="38"/>
  <c r="E136" i="38"/>
  <c r="E130" i="33"/>
  <c r="E131" i="33" s="1"/>
  <c r="E144" i="33"/>
  <c r="F151" i="33"/>
  <c r="G123" i="33"/>
  <c r="G137" i="33"/>
  <c r="G151" i="33"/>
  <c r="G152" i="33" s="1"/>
  <c r="E123" i="33"/>
  <c r="E137" i="33"/>
  <c r="H151" i="33"/>
  <c r="I123" i="33"/>
  <c r="I137" i="33"/>
  <c r="F130" i="33"/>
  <c r="F131" i="33" s="1"/>
  <c r="F144" i="33"/>
  <c r="F145" i="33" s="1"/>
  <c r="H130" i="33"/>
  <c r="H144" i="33"/>
  <c r="E151" i="33"/>
  <c r="E152" i="33" s="1"/>
  <c r="G130" i="33"/>
  <c r="I144" i="33"/>
  <c r="I145" i="33" s="1"/>
  <c r="F137" i="33"/>
  <c r="F138" i="33" s="1"/>
  <c r="H137" i="33"/>
  <c r="W133" i="33" s="1"/>
  <c r="I130" i="33"/>
  <c r="X126" i="33" s="1"/>
  <c r="I151" i="33"/>
  <c r="X147" i="33" s="1"/>
  <c r="G144" i="33"/>
  <c r="H123" i="33"/>
  <c r="H124" i="33" s="1"/>
  <c r="F123" i="33"/>
  <c r="U119" i="33" s="1"/>
  <c r="X69" i="24"/>
  <c r="I74" i="24"/>
  <c r="E57" i="37"/>
  <c r="I136" i="1"/>
  <c r="V42" i="1"/>
  <c r="F46" i="1"/>
  <c r="Y54" i="1"/>
  <c r="I58" i="1"/>
  <c r="F43" i="39"/>
  <c r="J23" i="24"/>
  <c r="J41" i="24"/>
  <c r="J105" i="24"/>
  <c r="F142" i="1"/>
  <c r="F49" i="37"/>
  <c r="J136" i="24"/>
  <c r="F93" i="25"/>
  <c r="J16" i="24"/>
  <c r="E85" i="25"/>
  <c r="E321" i="26"/>
  <c r="J318" i="26"/>
  <c r="G88" i="1"/>
  <c r="G70" i="1"/>
  <c r="E110" i="37"/>
  <c r="X20" i="32"/>
  <c r="I24" i="32"/>
  <c r="H60" i="32"/>
  <c r="W56" i="32"/>
  <c r="U26" i="32"/>
  <c r="F30" i="32"/>
  <c r="G36" i="32"/>
  <c r="V32" i="32"/>
  <c r="W38" i="32"/>
  <c r="H42" i="32"/>
  <c r="H36" i="32"/>
  <c r="W32" i="32"/>
  <c r="F48" i="32"/>
  <c r="U44" i="32"/>
  <c r="Y18" i="1"/>
  <c r="I22" i="1"/>
  <c r="E30" i="31"/>
  <c r="J28" i="31"/>
  <c r="T26" i="31"/>
  <c r="G42" i="31"/>
  <c r="V38" i="31"/>
  <c r="W44" i="31"/>
  <c r="H48" i="31"/>
  <c r="J52" i="31"/>
  <c r="T50" i="31"/>
  <c r="E54" i="31"/>
  <c r="E48" i="31"/>
  <c r="J46" i="31"/>
  <c r="T44" i="31"/>
  <c r="I42" i="31"/>
  <c r="X38" i="31"/>
  <c r="J35" i="31"/>
  <c r="J59" i="31"/>
  <c r="F42" i="33"/>
  <c r="U38" i="33"/>
  <c r="E60" i="33"/>
  <c r="J58" i="33"/>
  <c r="T56" i="33"/>
  <c r="V20" i="33"/>
  <c r="G24" i="33"/>
  <c r="F54" i="33"/>
  <c r="U50" i="33"/>
  <c r="I99" i="33"/>
  <c r="X94" i="33"/>
  <c r="F88" i="33"/>
  <c r="U83" i="33"/>
  <c r="X83" i="33"/>
  <c r="I88" i="33"/>
  <c r="J35" i="33"/>
  <c r="F171" i="33"/>
  <c r="V159" i="33"/>
  <c r="J160" i="33"/>
  <c r="U163" i="32"/>
  <c r="J164" i="32"/>
  <c r="J129" i="34"/>
  <c r="J41" i="35"/>
  <c r="H48" i="34"/>
  <c r="W44" i="34"/>
  <c r="V38" i="34"/>
  <c r="G42" i="34"/>
  <c r="E54" i="34"/>
  <c r="T50" i="34"/>
  <c r="J52" i="34"/>
  <c r="J46" i="34"/>
  <c r="T44" i="34"/>
  <c r="E48" i="34"/>
  <c r="I42" i="34"/>
  <c r="X38" i="34"/>
  <c r="X32" i="34"/>
  <c r="I36" i="34"/>
  <c r="G54" i="34"/>
  <c r="V50" i="34"/>
  <c r="H60" i="34"/>
  <c r="W56" i="34"/>
  <c r="J47" i="30"/>
  <c r="W69" i="35"/>
  <c r="H74" i="35"/>
  <c r="F113" i="35"/>
  <c r="U108" i="35"/>
  <c r="T108" i="35"/>
  <c r="E113" i="35"/>
  <c r="J111" i="35"/>
  <c r="G113" i="35"/>
  <c r="V108" i="35"/>
  <c r="H113" i="35"/>
  <c r="W108" i="35"/>
  <c r="I113" i="35"/>
  <c r="X108" i="35"/>
  <c r="E30" i="35"/>
  <c r="J28" i="35"/>
  <c r="T26" i="35"/>
  <c r="X20" i="35"/>
  <c r="I24" i="35"/>
  <c r="J136" i="35"/>
  <c r="J22" i="29"/>
  <c r="T20" i="29"/>
  <c r="E24" i="29"/>
  <c r="H60" i="29"/>
  <c r="W56" i="29"/>
  <c r="F99" i="29"/>
  <c r="U94" i="29"/>
  <c r="F30" i="29"/>
  <c r="U26" i="29"/>
  <c r="F113" i="29"/>
  <c r="U108" i="29"/>
  <c r="V108" i="29"/>
  <c r="G113" i="29"/>
  <c r="H113" i="29"/>
  <c r="W108" i="29"/>
  <c r="X108" i="29"/>
  <c r="I113" i="29"/>
  <c r="H24" i="30"/>
  <c r="W20" i="30"/>
  <c r="G48" i="30"/>
  <c r="V44" i="30"/>
  <c r="G54" i="30"/>
  <c r="V50" i="30"/>
  <c r="I99" i="30"/>
  <c r="X94" i="30"/>
  <c r="F81" i="30"/>
  <c r="U76" i="30"/>
  <c r="T83" i="30"/>
  <c r="E88" i="30"/>
  <c r="J86" i="30"/>
  <c r="H81" i="30"/>
  <c r="W76" i="30"/>
  <c r="G88" i="30"/>
  <c r="V83" i="30"/>
  <c r="J35" i="29"/>
  <c r="U167" i="29"/>
  <c r="J168" i="29"/>
  <c r="J271" i="40"/>
  <c r="E80" i="37"/>
  <c r="U75" i="37"/>
  <c r="H171" i="24"/>
  <c r="X159" i="24"/>
  <c r="J250" i="37"/>
  <c r="F150" i="25"/>
  <c r="E122" i="25"/>
  <c r="E143" i="25"/>
  <c r="G150" i="25"/>
  <c r="F136" i="25"/>
  <c r="E129" i="25"/>
  <c r="G136" i="25"/>
  <c r="E150" i="25"/>
  <c r="F122" i="25"/>
  <c r="E136" i="25"/>
  <c r="E32" i="1"/>
  <c r="J31" i="1"/>
  <c r="J159" i="40"/>
  <c r="E170" i="40"/>
  <c r="E170" i="39"/>
  <c r="J159" i="39"/>
  <c r="H170" i="39"/>
  <c r="X166" i="39" s="1"/>
  <c r="F75" i="38"/>
  <c r="F75" i="37"/>
  <c r="H75" i="40"/>
  <c r="U167" i="24"/>
  <c r="J168" i="24"/>
  <c r="I18" i="24"/>
  <c r="X14" i="24"/>
  <c r="E38" i="1"/>
  <c r="J37" i="1"/>
  <c r="F13" i="37"/>
  <c r="F82" i="38"/>
  <c r="J143" i="24"/>
  <c r="J167" i="40"/>
  <c r="F93" i="37"/>
  <c r="F93" i="39"/>
  <c r="G49" i="39"/>
  <c r="G95" i="1"/>
  <c r="G113" i="1"/>
  <c r="F100" i="38"/>
  <c r="V32" i="24"/>
  <c r="U26" i="24"/>
  <c r="F30" i="24"/>
  <c r="W32" i="24"/>
  <c r="H36" i="24"/>
  <c r="X38" i="24"/>
  <c r="I42" i="24"/>
  <c r="F48" i="24"/>
  <c r="U44" i="24"/>
  <c r="G54" i="24"/>
  <c r="V50" i="24"/>
  <c r="W56" i="24"/>
  <c r="H60" i="24"/>
  <c r="I113" i="24"/>
  <c r="X108" i="24"/>
  <c r="E140" i="1"/>
  <c r="E142" i="1"/>
  <c r="E150" i="40"/>
  <c r="E136" i="40"/>
  <c r="E122" i="40"/>
  <c r="E129" i="40"/>
  <c r="E143" i="40"/>
  <c r="F151" i="31"/>
  <c r="G123" i="31"/>
  <c r="G137" i="31"/>
  <c r="G151" i="31"/>
  <c r="H123" i="31"/>
  <c r="H137" i="31"/>
  <c r="E123" i="31"/>
  <c r="E137" i="31"/>
  <c r="H151" i="31"/>
  <c r="I123" i="31"/>
  <c r="I137" i="31"/>
  <c r="F130" i="31"/>
  <c r="F144" i="31"/>
  <c r="I151" i="31"/>
  <c r="E151" i="31"/>
  <c r="G130" i="31"/>
  <c r="G144" i="31"/>
  <c r="H130" i="31"/>
  <c r="H144" i="31"/>
  <c r="F123" i="31"/>
  <c r="F137" i="31"/>
  <c r="E144" i="31"/>
  <c r="I144" i="31"/>
  <c r="E130" i="31"/>
  <c r="I130" i="31"/>
  <c r="F107" i="38"/>
  <c r="G75" i="25"/>
  <c r="W42" i="1"/>
  <c r="G46" i="1"/>
  <c r="V54" i="1"/>
  <c r="F58" i="1"/>
  <c r="G82" i="40"/>
  <c r="J98" i="24"/>
  <c r="J59" i="24"/>
  <c r="U159" i="24"/>
  <c r="E171" i="24"/>
  <c r="J160" i="24"/>
  <c r="I16" i="1"/>
  <c r="Y12" i="1"/>
  <c r="F14" i="1"/>
  <c r="G61" i="1"/>
  <c r="G14" i="1"/>
  <c r="E62" i="26"/>
  <c r="H61" i="1"/>
  <c r="H14" i="1"/>
  <c r="J13" i="1"/>
  <c r="E15" i="25"/>
  <c r="E16" i="1"/>
  <c r="E15" i="37"/>
  <c r="E15" i="40"/>
  <c r="F169" i="1"/>
  <c r="V165" i="1" s="1"/>
  <c r="F170" i="25"/>
  <c r="G169" i="1"/>
  <c r="W165" i="1" s="1"/>
  <c r="I169" i="1"/>
  <c r="Y165" i="1" s="1"/>
  <c r="F169" i="25"/>
  <c r="J166" i="25"/>
  <c r="Z162" i="25" s="1"/>
  <c r="J166" i="1"/>
  <c r="E167" i="25"/>
  <c r="J167" i="25" s="1"/>
  <c r="I169" i="25"/>
  <c r="G163" i="25"/>
  <c r="H159" i="25"/>
  <c r="H170" i="25" s="1"/>
  <c r="G159" i="25"/>
  <c r="H169" i="25"/>
  <c r="J168" i="1"/>
  <c r="V158" i="25"/>
  <c r="J162" i="25"/>
  <c r="Z158" i="25" s="1"/>
  <c r="I163" i="25"/>
  <c r="J162" i="1"/>
  <c r="E169" i="1"/>
  <c r="J158" i="1"/>
  <c r="E159" i="25"/>
  <c r="J282" i="37"/>
  <c r="G384" i="40"/>
  <c r="J284" i="1"/>
  <c r="J373" i="25"/>
  <c r="J382" i="25"/>
  <c r="J368" i="25"/>
  <c r="J277" i="25"/>
  <c r="J372" i="25"/>
  <c r="J290" i="25"/>
  <c r="J378" i="25"/>
  <c r="J278" i="25"/>
  <c r="J282" i="25"/>
  <c r="J292" i="25"/>
  <c r="J377" i="25"/>
  <c r="J286" i="25"/>
  <c r="G408" i="26"/>
  <c r="J283" i="25"/>
  <c r="J371" i="25"/>
  <c r="H384" i="38"/>
  <c r="J389" i="25"/>
  <c r="J293" i="25"/>
  <c r="J292" i="37"/>
  <c r="J379" i="25"/>
  <c r="J374" i="25"/>
  <c r="J284" i="25"/>
  <c r="J369" i="25"/>
  <c r="J381" i="25"/>
  <c r="J291" i="25"/>
  <c r="J285" i="25"/>
  <c r="J372" i="38"/>
  <c r="J371" i="37"/>
  <c r="J369" i="26"/>
  <c r="J383" i="39"/>
  <c r="J381" i="37"/>
  <c r="E384" i="37"/>
  <c r="J374" i="26"/>
  <c r="J397" i="25"/>
  <c r="J377" i="26"/>
  <c r="J404" i="37"/>
  <c r="J397" i="37"/>
  <c r="J375" i="39"/>
  <c r="J292" i="1"/>
  <c r="J406" i="25"/>
  <c r="J394" i="25"/>
  <c r="J396" i="25"/>
  <c r="J402" i="25"/>
  <c r="J407" i="25"/>
  <c r="J398" i="25"/>
  <c r="J391" i="25"/>
  <c r="J392" i="25"/>
  <c r="J400" i="25"/>
  <c r="J405" i="25"/>
  <c r="I294" i="39"/>
  <c r="J403" i="39"/>
  <c r="J281" i="25"/>
  <c r="J283" i="37"/>
  <c r="J369" i="37"/>
  <c r="J371" i="26"/>
  <c r="J378" i="26"/>
  <c r="J401" i="25"/>
  <c r="J368" i="37"/>
  <c r="J406" i="38"/>
  <c r="J379" i="26"/>
  <c r="H384" i="37"/>
  <c r="J379" i="37"/>
  <c r="J380" i="37"/>
  <c r="J373" i="37"/>
  <c r="J389" i="39"/>
  <c r="H384" i="40"/>
  <c r="G384" i="39"/>
  <c r="J368" i="38"/>
  <c r="J376" i="38"/>
  <c r="F408" i="25"/>
  <c r="J366" i="40"/>
  <c r="J398" i="37"/>
  <c r="J370" i="37"/>
  <c r="J370" i="40"/>
  <c r="J371" i="40"/>
  <c r="J366" i="26"/>
  <c r="H294" i="26"/>
  <c r="J286" i="37"/>
  <c r="G294" i="26"/>
  <c r="J367" i="40"/>
  <c r="J289" i="26"/>
  <c r="J383" i="25"/>
  <c r="J281" i="39"/>
  <c r="J360" i="40"/>
  <c r="J403" i="38"/>
  <c r="J399" i="25"/>
  <c r="J401" i="40"/>
  <c r="J402" i="40"/>
  <c r="J280" i="26"/>
  <c r="F408" i="37"/>
  <c r="J360" i="25"/>
  <c r="J278" i="37"/>
  <c r="J291" i="26"/>
  <c r="J393" i="26"/>
  <c r="J289" i="38"/>
  <c r="J454" i="1"/>
  <c r="J276" i="26"/>
  <c r="I294" i="26"/>
  <c r="J291" i="40"/>
  <c r="J406" i="26"/>
  <c r="J292" i="38"/>
  <c r="F294" i="26"/>
  <c r="J285" i="38"/>
  <c r="J285" i="39"/>
  <c r="J400" i="37"/>
  <c r="J278" i="40"/>
  <c r="J278" i="26"/>
  <c r="G408" i="25"/>
  <c r="J282" i="39"/>
  <c r="J292" i="39"/>
  <c r="J406" i="37"/>
  <c r="J291" i="37"/>
  <c r="J282" i="26"/>
  <c r="J397" i="26"/>
  <c r="J398" i="38"/>
  <c r="J285" i="40"/>
  <c r="J392" i="37"/>
  <c r="J286" i="26"/>
  <c r="J389" i="37"/>
  <c r="J404" i="26"/>
  <c r="J293" i="37"/>
  <c r="J403" i="26"/>
  <c r="J403" i="40"/>
  <c r="J393" i="37"/>
  <c r="J279" i="26"/>
  <c r="J287" i="40"/>
  <c r="J288" i="40"/>
  <c r="G294" i="25"/>
  <c r="G408" i="37"/>
  <c r="I408" i="38"/>
  <c r="I384" i="26"/>
  <c r="H408" i="40"/>
  <c r="I294" i="37"/>
  <c r="I408" i="26"/>
  <c r="J365" i="25"/>
  <c r="E384" i="38"/>
  <c r="J376" i="40"/>
  <c r="J282" i="38"/>
  <c r="J290" i="39"/>
  <c r="J397" i="38"/>
  <c r="J397" i="39"/>
  <c r="J369" i="40"/>
  <c r="J398" i="39"/>
  <c r="J284" i="26"/>
  <c r="J391" i="37"/>
  <c r="J399" i="40"/>
  <c r="J407" i="39"/>
  <c r="J407" i="40"/>
  <c r="J379" i="40"/>
  <c r="J277" i="37"/>
  <c r="J392" i="40"/>
  <c r="J400" i="40"/>
  <c r="J380" i="26"/>
  <c r="J375" i="26"/>
  <c r="J367" i="25"/>
  <c r="J395" i="37"/>
  <c r="J367" i="39"/>
  <c r="J289" i="39"/>
  <c r="J381" i="39"/>
  <c r="J279" i="38"/>
  <c r="J394" i="38"/>
  <c r="J383" i="40"/>
  <c r="G384" i="38"/>
  <c r="G294" i="37"/>
  <c r="I408" i="40"/>
  <c r="J68" i="36"/>
  <c r="H294" i="40"/>
  <c r="I384" i="38"/>
  <c r="G384" i="26"/>
  <c r="J396" i="40"/>
  <c r="J290" i="40"/>
  <c r="J283" i="39"/>
  <c r="J283" i="26"/>
  <c r="J286" i="38"/>
  <c r="J406" i="40"/>
  <c r="J370" i="39"/>
  <c r="J292" i="26"/>
  <c r="J399" i="39"/>
  <c r="J379" i="38"/>
  <c r="J277" i="26"/>
  <c r="J293" i="38"/>
  <c r="J293" i="26"/>
  <c r="J400" i="26"/>
  <c r="J372" i="40"/>
  <c r="J404" i="25"/>
  <c r="J367" i="37"/>
  <c r="J367" i="38"/>
  <c r="J375" i="25"/>
  <c r="J280" i="39"/>
  <c r="J383" i="37"/>
  <c r="J383" i="38"/>
  <c r="J375" i="37"/>
  <c r="F384" i="40"/>
  <c r="I384" i="37"/>
  <c r="J365" i="37"/>
  <c r="J396" i="38"/>
  <c r="J368" i="39"/>
  <c r="J405" i="37"/>
  <c r="J377" i="40"/>
  <c r="J283" i="40"/>
  <c r="J391" i="26"/>
  <c r="J407" i="38"/>
  <c r="J277" i="39"/>
  <c r="J293" i="39"/>
  <c r="J400" i="38"/>
  <c r="J278" i="39"/>
  <c r="J286" i="40"/>
  <c r="J290" i="38"/>
  <c r="J281" i="37"/>
  <c r="J403" i="25"/>
  <c r="J395" i="26"/>
  <c r="J367" i="26"/>
  <c r="J393" i="40"/>
  <c r="J373" i="38"/>
  <c r="J373" i="39"/>
  <c r="J381" i="26"/>
  <c r="J279" i="37"/>
  <c r="J287" i="37"/>
  <c r="J394" i="39"/>
  <c r="J394" i="40"/>
  <c r="J382" i="40"/>
  <c r="J288" i="39"/>
  <c r="J383" i="26"/>
  <c r="F408" i="39"/>
  <c r="J360" i="26"/>
  <c r="F408" i="40"/>
  <c r="E384" i="26"/>
  <c r="G408" i="39"/>
  <c r="G294" i="39"/>
  <c r="J366" i="25"/>
  <c r="J396" i="39"/>
  <c r="J376" i="39"/>
  <c r="J405" i="40"/>
  <c r="J369" i="39"/>
  <c r="J398" i="26"/>
  <c r="J370" i="26"/>
  <c r="J370" i="38"/>
  <c r="J399" i="38"/>
  <c r="J371" i="38"/>
  <c r="J379" i="39"/>
  <c r="J277" i="38"/>
  <c r="J392" i="26"/>
  <c r="J392" i="38"/>
  <c r="J392" i="39"/>
  <c r="J400" i="39"/>
  <c r="J372" i="39"/>
  <c r="J289" i="25"/>
  <c r="J395" i="25"/>
  <c r="J395" i="40"/>
  <c r="J280" i="37"/>
  <c r="J279" i="25"/>
  <c r="J279" i="39"/>
  <c r="J287" i="26"/>
  <c r="J402" i="37"/>
  <c r="J374" i="40"/>
  <c r="J382" i="26"/>
  <c r="J280" i="25"/>
  <c r="J288" i="37"/>
  <c r="J391" i="38"/>
  <c r="J394" i="26"/>
  <c r="I294" i="40"/>
  <c r="G408" i="40"/>
  <c r="F294" i="40"/>
  <c r="F384" i="37"/>
  <c r="J61" i="36"/>
  <c r="E294" i="40"/>
  <c r="G408" i="38"/>
  <c r="G384" i="25"/>
  <c r="J365" i="39"/>
  <c r="J396" i="26"/>
  <c r="J396" i="37"/>
  <c r="J404" i="40"/>
  <c r="J376" i="37"/>
  <c r="J284" i="39"/>
  <c r="J405" i="26"/>
  <c r="J369" i="38"/>
  <c r="J291" i="38"/>
  <c r="J406" i="39"/>
  <c r="J378" i="37"/>
  <c r="J399" i="37"/>
  <c r="J407" i="37"/>
  <c r="J277" i="40"/>
  <c r="J293" i="40"/>
  <c r="J372" i="37"/>
  <c r="J380" i="38"/>
  <c r="J281" i="40"/>
  <c r="J395" i="38"/>
  <c r="J395" i="39"/>
  <c r="J403" i="37"/>
  <c r="J401" i="26"/>
  <c r="J279" i="40"/>
  <c r="J287" i="25"/>
  <c r="J287" i="39"/>
  <c r="J402" i="39"/>
  <c r="J280" i="38"/>
  <c r="J288" i="26"/>
  <c r="H408" i="26"/>
  <c r="F294" i="37"/>
  <c r="H384" i="39"/>
  <c r="H408" i="37"/>
  <c r="F384" i="38"/>
  <c r="F294" i="25"/>
  <c r="I384" i="39"/>
  <c r="I408" i="39"/>
  <c r="F294" i="38"/>
  <c r="I408" i="37"/>
  <c r="H294" i="39"/>
  <c r="J275" i="38"/>
  <c r="F384" i="39"/>
  <c r="J404" i="39"/>
  <c r="J368" i="26"/>
  <c r="J376" i="26"/>
  <c r="J290" i="26"/>
  <c r="J397" i="40"/>
  <c r="J405" i="38"/>
  <c r="J283" i="38"/>
  <c r="J398" i="40"/>
  <c r="J378" i="40"/>
  <c r="J284" i="40"/>
  <c r="J292" i="40"/>
  <c r="J391" i="40"/>
  <c r="J371" i="39"/>
  <c r="J372" i="26"/>
  <c r="J286" i="39"/>
  <c r="J375" i="40"/>
  <c r="J393" i="39"/>
  <c r="J401" i="37"/>
  <c r="J401" i="38"/>
  <c r="J401" i="39"/>
  <c r="J373" i="26"/>
  <c r="J373" i="40"/>
  <c r="J381" i="38"/>
  <c r="J381" i="40"/>
  <c r="J394" i="37"/>
  <c r="J374" i="38"/>
  <c r="J382" i="37"/>
  <c r="J288" i="25"/>
  <c r="H408" i="25"/>
  <c r="H294" i="38"/>
  <c r="J360" i="38"/>
  <c r="J389" i="26"/>
  <c r="J404" i="38"/>
  <c r="J405" i="39"/>
  <c r="J377" i="38"/>
  <c r="J377" i="39"/>
  <c r="J291" i="39"/>
  <c r="J378" i="39"/>
  <c r="J378" i="38"/>
  <c r="J284" i="38"/>
  <c r="J377" i="37"/>
  <c r="J391" i="39"/>
  <c r="J399" i="26"/>
  <c r="J407" i="26"/>
  <c r="J285" i="37"/>
  <c r="J285" i="26"/>
  <c r="J380" i="40"/>
  <c r="J380" i="39"/>
  <c r="J278" i="38"/>
  <c r="J282" i="40"/>
  <c r="J375" i="38"/>
  <c r="J281" i="38"/>
  <c r="J281" i="26"/>
  <c r="J402" i="38"/>
  <c r="J289" i="37"/>
  <c r="J289" i="40"/>
  <c r="J393" i="38"/>
  <c r="J287" i="38"/>
  <c r="J402" i="26"/>
  <c r="J374" i="37"/>
  <c r="J374" i="39"/>
  <c r="J382" i="38"/>
  <c r="J382" i="39"/>
  <c r="J280" i="40"/>
  <c r="J288" i="38"/>
  <c r="I293" i="1"/>
  <c r="I274" i="25"/>
  <c r="I294" i="25" s="1"/>
  <c r="E408" i="40"/>
  <c r="I294" i="38"/>
  <c r="F408" i="26"/>
  <c r="J390" i="38"/>
  <c r="J366" i="38"/>
  <c r="I384" i="25"/>
  <c r="F294" i="39"/>
  <c r="H408" i="38"/>
  <c r="J276" i="37"/>
  <c r="G294" i="40"/>
  <c r="H408" i="39"/>
  <c r="J276" i="39"/>
  <c r="J366" i="37"/>
  <c r="J390" i="25"/>
  <c r="H384" i="25"/>
  <c r="J360" i="37"/>
  <c r="H294" i="37"/>
  <c r="J389" i="40"/>
  <c r="G294" i="38"/>
  <c r="J275" i="40"/>
  <c r="J275" i="37"/>
  <c r="J275" i="26"/>
  <c r="J360" i="39"/>
  <c r="J275" i="39"/>
  <c r="J390" i="26"/>
  <c r="J390" i="37"/>
  <c r="F408" i="38"/>
  <c r="J276" i="25"/>
  <c r="J276" i="40"/>
  <c r="J390" i="39"/>
  <c r="J276" i="38"/>
  <c r="J390" i="40"/>
  <c r="J366" i="39"/>
  <c r="H384" i="26"/>
  <c r="J365" i="40"/>
  <c r="G384" i="37"/>
  <c r="J365" i="38"/>
  <c r="J389" i="38"/>
  <c r="E384" i="25"/>
  <c r="I384" i="40"/>
  <c r="J365" i="26"/>
  <c r="J273" i="1"/>
  <c r="J274" i="40"/>
  <c r="J388" i="39"/>
  <c r="E408" i="39"/>
  <c r="J388" i="25"/>
  <c r="E408" i="25"/>
  <c r="E408" i="38"/>
  <c r="J388" i="38"/>
  <c r="F384" i="25"/>
  <c r="J364" i="25"/>
  <c r="J388" i="40"/>
  <c r="E294" i="39"/>
  <c r="J274" i="39"/>
  <c r="J364" i="37"/>
  <c r="J274" i="38"/>
  <c r="E294" i="38"/>
  <c r="J364" i="38"/>
  <c r="E408" i="26"/>
  <c r="J388" i="26"/>
  <c r="E294" i="26"/>
  <c r="J274" i="26"/>
  <c r="J364" i="26"/>
  <c r="F384" i="26"/>
  <c r="E408" i="37"/>
  <c r="J388" i="37"/>
  <c r="J364" i="40"/>
  <c r="E384" i="40"/>
  <c r="E384" i="39"/>
  <c r="J364" i="39"/>
  <c r="E294" i="25"/>
  <c r="J274" i="37"/>
  <c r="E294" i="37"/>
  <c r="J135" i="1" l="1"/>
  <c r="G134" i="25"/>
  <c r="G135" i="25" s="1"/>
  <c r="F127" i="26"/>
  <c r="F128" i="26" s="1"/>
  <c r="F129" i="26"/>
  <c r="G125" i="40"/>
  <c r="G125" i="39"/>
  <c r="G127" i="39" s="1"/>
  <c r="G128" i="39" s="1"/>
  <c r="E62" i="37"/>
  <c r="F70" i="38"/>
  <c r="F71" i="38" s="1"/>
  <c r="E70" i="1"/>
  <c r="U67" i="1" s="1"/>
  <c r="F134" i="39"/>
  <c r="F135" i="39" s="1"/>
  <c r="F137" i="39" s="1"/>
  <c r="G125" i="37"/>
  <c r="G127" i="37" s="1"/>
  <c r="G128" i="37" s="1"/>
  <c r="G136" i="26"/>
  <c r="G137" i="26" s="1"/>
  <c r="F134" i="37"/>
  <c r="F135" i="37" s="1"/>
  <c r="G125" i="26"/>
  <c r="F20" i="38"/>
  <c r="F21" i="38" s="1"/>
  <c r="J244" i="32"/>
  <c r="J244" i="33"/>
  <c r="J212" i="33"/>
  <c r="J244" i="24"/>
  <c r="J244" i="30"/>
  <c r="J244" i="29"/>
  <c r="J212" i="32"/>
  <c r="G139" i="38"/>
  <c r="J86" i="35"/>
  <c r="G150" i="26"/>
  <c r="F148" i="39"/>
  <c r="F149" i="39" s="1"/>
  <c r="F173" i="33"/>
  <c r="F177" i="33" s="1"/>
  <c r="E292" i="32"/>
  <c r="J291" i="33"/>
  <c r="J292" i="33" s="1"/>
  <c r="J244" i="31"/>
  <c r="F150" i="38"/>
  <c r="F136" i="26"/>
  <c r="V132" i="26" s="1"/>
  <c r="J292" i="35"/>
  <c r="G173" i="33"/>
  <c r="G177" i="33" s="1"/>
  <c r="G68" i="39"/>
  <c r="I173" i="35"/>
  <c r="I177" i="35" s="1"/>
  <c r="W94" i="34"/>
  <c r="J97" i="32"/>
  <c r="E114" i="40"/>
  <c r="J104" i="35"/>
  <c r="E114" i="26"/>
  <c r="H173" i="34"/>
  <c r="H177" i="34" s="1"/>
  <c r="J288" i="34"/>
  <c r="J287" i="35"/>
  <c r="F292" i="35"/>
  <c r="J291" i="35"/>
  <c r="X101" i="35"/>
  <c r="I99" i="32"/>
  <c r="E18" i="29"/>
  <c r="F150" i="39"/>
  <c r="AC139" i="38"/>
  <c r="F70" i="39"/>
  <c r="F71" i="39" s="1"/>
  <c r="V68" i="39" s="1"/>
  <c r="F136" i="37"/>
  <c r="F143" i="39"/>
  <c r="G139" i="40"/>
  <c r="G143" i="40" s="1"/>
  <c r="J16" i="30"/>
  <c r="J18" i="30" s="1"/>
  <c r="F148" i="26"/>
  <c r="F149" i="26" s="1"/>
  <c r="F151" i="26" s="1"/>
  <c r="V124" i="1"/>
  <c r="U145" i="1"/>
  <c r="J154" i="30"/>
  <c r="J30" i="34"/>
  <c r="G173" i="24"/>
  <c r="G177" i="24" s="1"/>
  <c r="G173" i="35"/>
  <c r="G177" i="35" s="1"/>
  <c r="W94" i="29"/>
  <c r="J97" i="29"/>
  <c r="F74" i="35"/>
  <c r="E81" i="32"/>
  <c r="E91" i="32" s="1"/>
  <c r="E30" i="24"/>
  <c r="J79" i="32"/>
  <c r="J81" i="32" s="1"/>
  <c r="T26" i="24"/>
  <c r="J147" i="1"/>
  <c r="F141" i="39"/>
  <c r="F142" i="39" s="1"/>
  <c r="AC132" i="26"/>
  <c r="F129" i="25"/>
  <c r="F127" i="25"/>
  <c r="F128" i="25" s="1"/>
  <c r="F292" i="24"/>
  <c r="F122" i="38"/>
  <c r="AB118" i="38"/>
  <c r="AB152" i="38" s="1"/>
  <c r="F122" i="40"/>
  <c r="AB118" i="40"/>
  <c r="AB152" i="40" s="1"/>
  <c r="F122" i="37"/>
  <c r="AB118" i="37"/>
  <c r="AB152" i="37" s="1"/>
  <c r="F122" i="39"/>
  <c r="AB118" i="39"/>
  <c r="AB152" i="39" s="1"/>
  <c r="AC125" i="37"/>
  <c r="G125" i="25"/>
  <c r="AC125" i="25" s="1"/>
  <c r="AC125" i="26"/>
  <c r="AC125" i="38"/>
  <c r="AC125" i="40"/>
  <c r="AC125" i="39"/>
  <c r="F129" i="39"/>
  <c r="AB125" i="39"/>
  <c r="G136" i="38"/>
  <c r="AC132" i="38"/>
  <c r="G136" i="39"/>
  <c r="AC132" i="39"/>
  <c r="F136" i="40"/>
  <c r="AB132" i="40"/>
  <c r="G136" i="40"/>
  <c r="AC132" i="40"/>
  <c r="G134" i="37"/>
  <c r="G135" i="37" s="1"/>
  <c r="G137" i="37" s="1"/>
  <c r="AC132" i="37"/>
  <c r="AC139" i="37"/>
  <c r="AB139" i="25"/>
  <c r="AB152" i="25" s="1"/>
  <c r="AB139" i="37"/>
  <c r="AB139" i="40"/>
  <c r="AB139" i="38"/>
  <c r="G148" i="26"/>
  <c r="G149" i="26" s="1"/>
  <c r="G151" i="26" s="1"/>
  <c r="G150" i="39"/>
  <c r="AC146" i="39"/>
  <c r="G150" i="40"/>
  <c r="AC146" i="40"/>
  <c r="F148" i="37"/>
  <c r="F149" i="37" s="1"/>
  <c r="AB146" i="37"/>
  <c r="F150" i="40"/>
  <c r="AB146" i="40"/>
  <c r="J292" i="24"/>
  <c r="AF153" i="29"/>
  <c r="AF153" i="31"/>
  <c r="E96" i="26"/>
  <c r="E48" i="24"/>
  <c r="G68" i="40"/>
  <c r="G70" i="40" s="1"/>
  <c r="G71" i="40" s="1"/>
  <c r="X119" i="24"/>
  <c r="I173" i="31"/>
  <c r="I177" i="31" s="1"/>
  <c r="I173" i="24"/>
  <c r="I177" i="24" s="1"/>
  <c r="H173" i="33"/>
  <c r="H177" i="33" s="1"/>
  <c r="U75" i="39"/>
  <c r="F23" i="38"/>
  <c r="V19" i="38" s="1"/>
  <c r="I173" i="34"/>
  <c r="I177" i="34" s="1"/>
  <c r="I91" i="29"/>
  <c r="W14" i="30"/>
  <c r="G106" i="33"/>
  <c r="G116" i="33" s="1"/>
  <c r="H173" i="24"/>
  <c r="H177" i="24" s="1"/>
  <c r="J72" i="35"/>
  <c r="J104" i="31"/>
  <c r="X101" i="31"/>
  <c r="I18" i="29"/>
  <c r="I64" i="29" s="1"/>
  <c r="I65" i="29" s="1"/>
  <c r="I18" i="35"/>
  <c r="J244" i="35"/>
  <c r="J212" i="34"/>
  <c r="J113" i="24"/>
  <c r="AF153" i="30"/>
  <c r="G68" i="38"/>
  <c r="J63" i="34"/>
  <c r="J97" i="34"/>
  <c r="K94" i="28"/>
  <c r="F173" i="35"/>
  <c r="F177" i="35" s="1"/>
  <c r="G23" i="39"/>
  <c r="W19" i="39" s="1"/>
  <c r="F173" i="29"/>
  <c r="F177" i="29" s="1"/>
  <c r="J16" i="35"/>
  <c r="J18" i="35" s="1"/>
  <c r="G99" i="34"/>
  <c r="F74" i="32"/>
  <c r="F91" i="32" s="1"/>
  <c r="W14" i="35"/>
  <c r="V94" i="34"/>
  <c r="J34" i="33"/>
  <c r="J36" i="33" s="1"/>
  <c r="I18" i="31"/>
  <c r="I64" i="31" s="1"/>
  <c r="J72" i="33"/>
  <c r="W14" i="29"/>
  <c r="AF153" i="32"/>
  <c r="J292" i="34"/>
  <c r="G292" i="31"/>
  <c r="J292" i="30"/>
  <c r="AF117" i="1"/>
  <c r="F129" i="1"/>
  <c r="F173" i="34"/>
  <c r="F177" i="34" s="1"/>
  <c r="J113" i="35"/>
  <c r="J88" i="29"/>
  <c r="F173" i="30"/>
  <c r="F177" i="30" s="1"/>
  <c r="J58" i="35"/>
  <c r="J60" i="35" s="1"/>
  <c r="J34" i="31"/>
  <c r="J36" i="31" s="1"/>
  <c r="J46" i="24"/>
  <c r="G173" i="29"/>
  <c r="G177" i="29" s="1"/>
  <c r="F36" i="31"/>
  <c r="G60" i="35"/>
  <c r="J115" i="35"/>
  <c r="I173" i="33"/>
  <c r="I177" i="33" s="1"/>
  <c r="G13" i="38"/>
  <c r="O31" i="27"/>
  <c r="J292" i="32"/>
  <c r="J115" i="34"/>
  <c r="G173" i="34"/>
  <c r="G177" i="34" s="1"/>
  <c r="J115" i="24"/>
  <c r="G173" i="32"/>
  <c r="G177" i="32" s="1"/>
  <c r="J154" i="35"/>
  <c r="G32" i="27"/>
  <c r="G33" i="27" s="1"/>
  <c r="J154" i="34"/>
  <c r="J154" i="33"/>
  <c r="AF153" i="24"/>
  <c r="J90" i="35"/>
  <c r="E173" i="35"/>
  <c r="E177" i="35" s="1"/>
  <c r="I18" i="34"/>
  <c r="I64" i="34" s="1"/>
  <c r="I65" i="34" s="1"/>
  <c r="E173" i="34"/>
  <c r="E177" i="34" s="1"/>
  <c r="J90" i="34"/>
  <c r="J63" i="33"/>
  <c r="J115" i="33"/>
  <c r="J90" i="33"/>
  <c r="E173" i="33"/>
  <c r="E177" i="33" s="1"/>
  <c r="V32" i="33"/>
  <c r="F173" i="32"/>
  <c r="F177" i="32" s="1"/>
  <c r="J106" i="31"/>
  <c r="J63" i="29"/>
  <c r="I138" i="24"/>
  <c r="G124" i="24"/>
  <c r="J34" i="24"/>
  <c r="J36" i="24" s="1"/>
  <c r="F173" i="24"/>
  <c r="F177" i="24" s="1"/>
  <c r="J30" i="24"/>
  <c r="G145" i="24"/>
  <c r="T76" i="24"/>
  <c r="K33" i="23"/>
  <c r="K34" i="23" s="1"/>
  <c r="M33" i="23"/>
  <c r="I33" i="23"/>
  <c r="G33" i="23"/>
  <c r="G40" i="23" s="1"/>
  <c r="E33" i="23"/>
  <c r="E40" i="23" s="1"/>
  <c r="G22" i="37"/>
  <c r="G23" i="37" s="1"/>
  <c r="W19" i="37" s="1"/>
  <c r="F141" i="26"/>
  <c r="F142" i="26" s="1"/>
  <c r="I75" i="39"/>
  <c r="I79" i="39" s="1"/>
  <c r="J48" i="31"/>
  <c r="F20" i="39"/>
  <c r="F21" i="39" s="1"/>
  <c r="F23" i="39" s="1"/>
  <c r="V19" i="39" s="1"/>
  <c r="J36" i="34"/>
  <c r="G36" i="30"/>
  <c r="G64" i="30" s="1"/>
  <c r="T38" i="32"/>
  <c r="F70" i="25"/>
  <c r="F71" i="25" s="1"/>
  <c r="F73" i="25" s="1"/>
  <c r="J40" i="32"/>
  <c r="J42" i="32" s="1"/>
  <c r="F143" i="26"/>
  <c r="F137" i="25"/>
  <c r="G23" i="40"/>
  <c r="W19" i="40" s="1"/>
  <c r="J154" i="24"/>
  <c r="G137" i="25"/>
  <c r="W126" i="24"/>
  <c r="G23" i="38"/>
  <c r="W19" i="38" s="1"/>
  <c r="V146" i="38"/>
  <c r="E153" i="40"/>
  <c r="E18" i="32"/>
  <c r="E64" i="32" s="1"/>
  <c r="J99" i="35"/>
  <c r="J88" i="31"/>
  <c r="F32" i="26"/>
  <c r="F33" i="26" s="1"/>
  <c r="F35" i="26" s="1"/>
  <c r="V31" i="26" s="1"/>
  <c r="J88" i="30"/>
  <c r="T140" i="24"/>
  <c r="J74" i="30"/>
  <c r="G37" i="38"/>
  <c r="G40" i="38" s="1"/>
  <c r="E91" i="33"/>
  <c r="F18" i="31"/>
  <c r="F64" i="31" s="1"/>
  <c r="G37" i="40"/>
  <c r="G40" i="40" s="1"/>
  <c r="O36" i="27"/>
  <c r="J25" i="1"/>
  <c r="E89" i="37"/>
  <c r="J16" i="31"/>
  <c r="J18" i="31" s="1"/>
  <c r="J60" i="33"/>
  <c r="J16" i="34"/>
  <c r="J18" i="34" s="1"/>
  <c r="V44" i="29"/>
  <c r="H18" i="32"/>
  <c r="H64" i="32" s="1"/>
  <c r="F20" i="37"/>
  <c r="F21" i="37" s="1"/>
  <c r="F23" i="37" s="1"/>
  <c r="V19" i="37" s="1"/>
  <c r="I75" i="25"/>
  <c r="I79" i="25" s="1"/>
  <c r="I173" i="32"/>
  <c r="I177" i="32" s="1"/>
  <c r="H145" i="24"/>
  <c r="T147" i="24"/>
  <c r="J54" i="34"/>
  <c r="I91" i="30"/>
  <c r="F18" i="29"/>
  <c r="F64" i="29" s="1"/>
  <c r="U69" i="32"/>
  <c r="F26" i="26"/>
  <c r="F27" i="26" s="1"/>
  <c r="F29" i="26" s="1"/>
  <c r="V25" i="26" s="1"/>
  <c r="G107" i="37"/>
  <c r="G111" i="37" s="1"/>
  <c r="E114" i="38"/>
  <c r="I177" i="30"/>
  <c r="H173" i="30"/>
  <c r="H177" i="30" s="1"/>
  <c r="V125" i="37"/>
  <c r="E39" i="27"/>
  <c r="E40" i="27" s="1"/>
  <c r="M39" i="27"/>
  <c r="M40" i="27" s="1"/>
  <c r="J60" i="34"/>
  <c r="J113" i="32"/>
  <c r="J54" i="30"/>
  <c r="T126" i="24"/>
  <c r="J74" i="33"/>
  <c r="J63" i="32"/>
  <c r="H173" i="29"/>
  <c r="H177" i="29" s="1"/>
  <c r="G173" i="30"/>
  <c r="G177" i="30" s="1"/>
  <c r="H173" i="31"/>
  <c r="H177" i="31" s="1"/>
  <c r="E62" i="40"/>
  <c r="J63" i="24"/>
  <c r="I173" i="29"/>
  <c r="I177" i="29" s="1"/>
  <c r="J115" i="29"/>
  <c r="J115" i="30"/>
  <c r="J30" i="35"/>
  <c r="J48" i="34"/>
  <c r="J69" i="1"/>
  <c r="J16" i="29"/>
  <c r="J18" i="29" s="1"/>
  <c r="E89" i="39"/>
  <c r="I75" i="38"/>
  <c r="I77" i="38" s="1"/>
  <c r="I78" i="38" s="1"/>
  <c r="F143" i="37"/>
  <c r="V139" i="37" s="1"/>
  <c r="G20" i="25"/>
  <c r="G21" i="25" s="1"/>
  <c r="G23" i="25" s="1"/>
  <c r="W19" i="25" s="1"/>
  <c r="G37" i="25"/>
  <c r="G40" i="25" s="1"/>
  <c r="E173" i="32"/>
  <c r="E177" i="32" s="1"/>
  <c r="J90" i="32"/>
  <c r="J154" i="32"/>
  <c r="H173" i="32"/>
  <c r="H177" i="32" s="1"/>
  <c r="J36" i="32"/>
  <c r="J16" i="32"/>
  <c r="J18" i="32" s="1"/>
  <c r="J115" i="32"/>
  <c r="J42" i="31"/>
  <c r="J115" i="31"/>
  <c r="E173" i="31"/>
  <c r="E177" i="31" s="1"/>
  <c r="J90" i="31"/>
  <c r="F173" i="31"/>
  <c r="F177" i="31" s="1"/>
  <c r="J292" i="31"/>
  <c r="J122" i="31"/>
  <c r="J154" i="31"/>
  <c r="J81" i="31"/>
  <c r="G173" i="31"/>
  <c r="G177" i="31" s="1"/>
  <c r="E173" i="30"/>
  <c r="E177" i="30" s="1"/>
  <c r="J90" i="30"/>
  <c r="J24" i="30"/>
  <c r="J34" i="30"/>
  <c r="J36" i="30" s="1"/>
  <c r="V69" i="30"/>
  <c r="G74" i="30"/>
  <c r="G91" i="30" s="1"/>
  <c r="J24" i="29"/>
  <c r="J292" i="29"/>
  <c r="J90" i="29"/>
  <c r="E173" i="29"/>
  <c r="E177" i="29" s="1"/>
  <c r="J154" i="29"/>
  <c r="X20" i="24"/>
  <c r="E81" i="24"/>
  <c r="E91" i="24" s="1"/>
  <c r="E138" i="24"/>
  <c r="I24" i="24"/>
  <c r="I64" i="24" s="1"/>
  <c r="U119" i="24"/>
  <c r="E173" i="24"/>
  <c r="E177" i="24" s="1"/>
  <c r="J90" i="24"/>
  <c r="W14" i="33"/>
  <c r="J74" i="35"/>
  <c r="F137" i="37"/>
  <c r="O22" i="27"/>
  <c r="O23" i="27" s="1"/>
  <c r="J151" i="24"/>
  <c r="J152" i="24" s="1"/>
  <c r="F26" i="37"/>
  <c r="F27" i="37" s="1"/>
  <c r="F29" i="37" s="1"/>
  <c r="V25" i="37" s="1"/>
  <c r="F58" i="38"/>
  <c r="F59" i="38" s="1"/>
  <c r="V55" i="38" s="1"/>
  <c r="E142" i="40"/>
  <c r="E144" i="40" s="1"/>
  <c r="G37" i="37"/>
  <c r="G40" i="37" s="1"/>
  <c r="V132" i="38"/>
  <c r="G129" i="40"/>
  <c r="V125" i="26"/>
  <c r="H91" i="34"/>
  <c r="E91" i="31"/>
  <c r="E114" i="37"/>
  <c r="G56" i="40"/>
  <c r="G57" i="40" s="1"/>
  <c r="G59" i="40" s="1"/>
  <c r="W55" i="40" s="1"/>
  <c r="E124" i="24"/>
  <c r="E114" i="39"/>
  <c r="G50" i="25"/>
  <c r="G51" i="25" s="1"/>
  <c r="G53" i="25" s="1"/>
  <c r="W49" i="25" s="1"/>
  <c r="F129" i="40"/>
  <c r="E62" i="25"/>
  <c r="G52" i="26"/>
  <c r="G53" i="26" s="1"/>
  <c r="I171" i="1"/>
  <c r="I175" i="1" s="1"/>
  <c r="F32" i="37"/>
  <c r="F33" i="37" s="1"/>
  <c r="F35" i="37" s="1"/>
  <c r="V31" i="37" s="1"/>
  <c r="E62" i="39"/>
  <c r="J321" i="40"/>
  <c r="I75" i="37"/>
  <c r="I77" i="37" s="1"/>
  <c r="I78" i="37" s="1"/>
  <c r="I75" i="26"/>
  <c r="I79" i="26" s="1"/>
  <c r="I129" i="1"/>
  <c r="Y124" i="1"/>
  <c r="H122" i="1"/>
  <c r="X117" i="1"/>
  <c r="I122" i="1"/>
  <c r="Y117" i="1"/>
  <c r="W124" i="1"/>
  <c r="G107" i="40"/>
  <c r="G109" i="40" s="1"/>
  <c r="G110" i="40" s="1"/>
  <c r="U117" i="1"/>
  <c r="G122" i="1"/>
  <c r="W117" i="1"/>
  <c r="V145" i="1"/>
  <c r="J321" i="39"/>
  <c r="H129" i="1"/>
  <c r="X124" i="1"/>
  <c r="G150" i="1"/>
  <c r="W145" i="1"/>
  <c r="F38" i="25"/>
  <c r="F39" i="25" s="1"/>
  <c r="F41" i="25" s="1"/>
  <c r="V37" i="25" s="1"/>
  <c r="G55" i="39"/>
  <c r="G58" i="39" s="1"/>
  <c r="G55" i="37"/>
  <c r="G58" i="37" s="1"/>
  <c r="F40" i="40"/>
  <c r="F41" i="40" s="1"/>
  <c r="V37" i="40" s="1"/>
  <c r="J63" i="35"/>
  <c r="W14" i="34"/>
  <c r="J16" i="33"/>
  <c r="J18" i="33" s="1"/>
  <c r="T14" i="33"/>
  <c r="J63" i="31"/>
  <c r="J63" i="30"/>
  <c r="I18" i="30"/>
  <c r="I64" i="30" s="1"/>
  <c r="I65" i="30" s="1"/>
  <c r="X14" i="30"/>
  <c r="J210" i="1"/>
  <c r="L190" i="1"/>
  <c r="I191" i="39" s="1"/>
  <c r="W146" i="37"/>
  <c r="F150" i="37"/>
  <c r="V146" i="37" s="1"/>
  <c r="J128" i="1"/>
  <c r="J321" i="37"/>
  <c r="J123" i="24"/>
  <c r="J124" i="24" s="1"/>
  <c r="E89" i="26"/>
  <c r="G79" i="26"/>
  <c r="W75" i="26" s="1"/>
  <c r="F50" i="40"/>
  <c r="F51" i="40" s="1"/>
  <c r="F53" i="40" s="1"/>
  <c r="V49" i="40" s="1"/>
  <c r="V18" i="1"/>
  <c r="F61" i="1"/>
  <c r="H171" i="1"/>
  <c r="H175" i="1" s="1"/>
  <c r="G72" i="1"/>
  <c r="G89" i="1" s="1"/>
  <c r="W67" i="1"/>
  <c r="I72" i="1"/>
  <c r="I89" i="1" s="1"/>
  <c r="Y67" i="1"/>
  <c r="H72" i="1"/>
  <c r="H89" i="1" s="1"/>
  <c r="X67" i="1"/>
  <c r="J19" i="1"/>
  <c r="E21" i="37"/>
  <c r="E23" i="37" s="1"/>
  <c r="U19" i="37" s="1"/>
  <c r="J321" i="38"/>
  <c r="E153" i="25"/>
  <c r="F127" i="40"/>
  <c r="F128" i="40" s="1"/>
  <c r="F70" i="26"/>
  <c r="F71" i="26" s="1"/>
  <c r="F72" i="26"/>
  <c r="H97" i="1"/>
  <c r="H114" i="1" s="1"/>
  <c r="X92" i="1"/>
  <c r="I97" i="1"/>
  <c r="I114" i="1" s="1"/>
  <c r="Y92" i="1"/>
  <c r="G97" i="1"/>
  <c r="G114" i="1" s="1"/>
  <c r="W92" i="1"/>
  <c r="F97" i="1"/>
  <c r="F114" i="1" s="1"/>
  <c r="V92" i="1"/>
  <c r="I75" i="40"/>
  <c r="I77" i="40" s="1"/>
  <c r="I78" i="40" s="1"/>
  <c r="J18" i="24"/>
  <c r="J142" i="1"/>
  <c r="F46" i="26"/>
  <c r="F47" i="26" s="1"/>
  <c r="V43" i="26" s="1"/>
  <c r="J24" i="32"/>
  <c r="G129" i="39"/>
  <c r="W125" i="39" s="1"/>
  <c r="G55" i="26"/>
  <c r="G56" i="26" s="1"/>
  <c r="G57" i="26" s="1"/>
  <c r="M23" i="27"/>
  <c r="E91" i="29"/>
  <c r="J99" i="32"/>
  <c r="J48" i="35"/>
  <c r="J106" i="32"/>
  <c r="J171" i="30"/>
  <c r="J171" i="33"/>
  <c r="E149" i="25"/>
  <c r="E151" i="25" s="1"/>
  <c r="E138" i="35"/>
  <c r="F102" i="26"/>
  <c r="F103" i="26" s="1"/>
  <c r="F105" i="26" s="1"/>
  <c r="F26" i="39"/>
  <c r="F27" i="39" s="1"/>
  <c r="F29" i="39" s="1"/>
  <c r="V25" i="39" s="1"/>
  <c r="F23" i="26"/>
  <c r="V19" i="26" s="1"/>
  <c r="F91" i="24"/>
  <c r="J106" i="33"/>
  <c r="I91" i="31"/>
  <c r="F46" i="40"/>
  <c r="F47" i="40" s="1"/>
  <c r="V43" i="40" s="1"/>
  <c r="G107" i="25"/>
  <c r="G111" i="25" s="1"/>
  <c r="F109" i="26"/>
  <c r="F110" i="26" s="1"/>
  <c r="F112" i="26" s="1"/>
  <c r="J42" i="34"/>
  <c r="F34" i="25"/>
  <c r="F35" i="25" s="1"/>
  <c r="V31" i="25" s="1"/>
  <c r="J74" i="32"/>
  <c r="H55" i="39"/>
  <c r="H58" i="39" s="1"/>
  <c r="J137" i="24"/>
  <c r="J138" i="24" s="1"/>
  <c r="G139" i="39"/>
  <c r="G141" i="39" s="1"/>
  <c r="G142" i="39" s="1"/>
  <c r="I91" i="34"/>
  <c r="F70" i="37"/>
  <c r="F71" i="37" s="1"/>
  <c r="F73" i="37" s="1"/>
  <c r="G141" i="38"/>
  <c r="G142" i="38" s="1"/>
  <c r="G143" i="38"/>
  <c r="E62" i="38"/>
  <c r="F130" i="26"/>
  <c r="H91" i="29"/>
  <c r="G150" i="38"/>
  <c r="K37" i="23"/>
  <c r="J171" i="35"/>
  <c r="E153" i="39"/>
  <c r="G141" i="37"/>
  <c r="G142" i="37" s="1"/>
  <c r="G144" i="37" s="1"/>
  <c r="J171" i="31"/>
  <c r="G151" i="25"/>
  <c r="H91" i="35"/>
  <c r="J106" i="35"/>
  <c r="F70" i="1"/>
  <c r="O22" i="23"/>
  <c r="O23" i="23" s="1"/>
  <c r="J74" i="31"/>
  <c r="J99" i="29"/>
  <c r="J81" i="34"/>
  <c r="G148" i="38"/>
  <c r="G149" i="38" s="1"/>
  <c r="G50" i="40"/>
  <c r="G51" i="40" s="1"/>
  <c r="G53" i="40" s="1"/>
  <c r="W49" i="40" s="1"/>
  <c r="G107" i="39"/>
  <c r="G111" i="39" s="1"/>
  <c r="F143" i="38"/>
  <c r="V139" i="38" s="1"/>
  <c r="E116" i="24"/>
  <c r="G43" i="37"/>
  <c r="G46" i="37" s="1"/>
  <c r="E114" i="25"/>
  <c r="J74" i="24"/>
  <c r="G31" i="38"/>
  <c r="G32" i="38" s="1"/>
  <c r="G33" i="38" s="1"/>
  <c r="H116" i="30"/>
  <c r="F120" i="39"/>
  <c r="F121" i="39" s="1"/>
  <c r="J60" i="29"/>
  <c r="H49" i="25"/>
  <c r="H52" i="25" s="1"/>
  <c r="G107" i="38"/>
  <c r="G111" i="38" s="1"/>
  <c r="J30" i="32"/>
  <c r="F95" i="38"/>
  <c r="F96" i="38" s="1"/>
  <c r="F98" i="38" s="1"/>
  <c r="F32" i="39"/>
  <c r="F33" i="39" s="1"/>
  <c r="F35" i="39" s="1"/>
  <c r="V31" i="39" s="1"/>
  <c r="F141" i="25"/>
  <c r="F142" i="25" s="1"/>
  <c r="F144" i="25" s="1"/>
  <c r="J24" i="35"/>
  <c r="T140" i="35"/>
  <c r="G72" i="37"/>
  <c r="U126" i="24"/>
  <c r="G139" i="26"/>
  <c r="G143" i="26" s="1"/>
  <c r="G139" i="25"/>
  <c r="AC139" i="25" s="1"/>
  <c r="G131" i="24"/>
  <c r="F138" i="24"/>
  <c r="F155" i="24" s="1"/>
  <c r="U133" i="24"/>
  <c r="H49" i="39"/>
  <c r="H50" i="39" s="1"/>
  <c r="H51" i="39" s="1"/>
  <c r="H82" i="26"/>
  <c r="H86" i="26" s="1"/>
  <c r="E64" i="30"/>
  <c r="E65" i="30" s="1"/>
  <c r="J42" i="33"/>
  <c r="H125" i="40"/>
  <c r="H127" i="40" s="1"/>
  <c r="H128" i="40" s="1"/>
  <c r="F116" i="30"/>
  <c r="J130" i="24"/>
  <c r="J131" i="24" s="1"/>
  <c r="H19" i="37"/>
  <c r="H20" i="37" s="1"/>
  <c r="G107" i="26"/>
  <c r="G109" i="26" s="1"/>
  <c r="J242" i="1"/>
  <c r="G38" i="26"/>
  <c r="G39" i="26" s="1"/>
  <c r="G40" i="26"/>
  <c r="J144" i="24"/>
  <c r="J145" i="24" s="1"/>
  <c r="J30" i="31"/>
  <c r="E89" i="38"/>
  <c r="I91" i="24"/>
  <c r="E91" i="35"/>
  <c r="G129" i="37"/>
  <c r="G130" i="37" s="1"/>
  <c r="G93" i="25"/>
  <c r="G95" i="25" s="1"/>
  <c r="H55" i="25"/>
  <c r="H56" i="25" s="1"/>
  <c r="H57" i="25" s="1"/>
  <c r="J54" i="33"/>
  <c r="J88" i="34"/>
  <c r="G91" i="33"/>
  <c r="H91" i="31"/>
  <c r="E89" i="40"/>
  <c r="U140" i="24"/>
  <c r="F104" i="40"/>
  <c r="F102" i="40"/>
  <c r="F103" i="40" s="1"/>
  <c r="Q40" i="37"/>
  <c r="L40" i="1"/>
  <c r="S40" i="39"/>
  <c r="R40" i="37"/>
  <c r="Q40" i="40"/>
  <c r="S40" i="37"/>
  <c r="R40" i="25"/>
  <c r="S40" i="38"/>
  <c r="R40" i="38"/>
  <c r="Q40" i="25"/>
  <c r="Q40" i="38"/>
  <c r="S40" i="40"/>
  <c r="R40" i="40"/>
  <c r="R40" i="26"/>
  <c r="S40" i="25"/>
  <c r="Q40" i="26"/>
  <c r="Q40" i="39"/>
  <c r="S40" i="26"/>
  <c r="R40" i="39"/>
  <c r="G127" i="40"/>
  <c r="G128" i="40" s="1"/>
  <c r="Q110" i="26"/>
  <c r="R110" i="38"/>
  <c r="S110" i="40"/>
  <c r="S110" i="39"/>
  <c r="S110" i="38"/>
  <c r="Q110" i="39"/>
  <c r="R110" i="40"/>
  <c r="S110" i="37"/>
  <c r="Q110" i="38"/>
  <c r="T110" i="39"/>
  <c r="H108" i="39" s="1"/>
  <c r="R110" i="37"/>
  <c r="T110" i="25"/>
  <c r="H108" i="25" s="1"/>
  <c r="S110" i="26"/>
  <c r="Q110" i="37"/>
  <c r="R110" i="39"/>
  <c r="T110" i="37"/>
  <c r="H108" i="37" s="1"/>
  <c r="Q110" i="40"/>
  <c r="T110" i="40"/>
  <c r="H108" i="40" s="1"/>
  <c r="S110" i="25"/>
  <c r="T110" i="26"/>
  <c r="H108" i="26" s="1"/>
  <c r="T110" i="38"/>
  <c r="H108" i="38" s="1"/>
  <c r="F111" i="39"/>
  <c r="F109" i="39"/>
  <c r="F110" i="39" s="1"/>
  <c r="J293" i="1"/>
  <c r="H82" i="38"/>
  <c r="H84" i="38" s="1"/>
  <c r="H85" i="38" s="1"/>
  <c r="J24" i="34"/>
  <c r="J24" i="33"/>
  <c r="Q110" i="25"/>
  <c r="G79" i="40"/>
  <c r="G77" i="40"/>
  <c r="G78" i="40" s="1"/>
  <c r="I152" i="33"/>
  <c r="J30" i="30"/>
  <c r="J54" i="24"/>
  <c r="G118" i="25"/>
  <c r="G120" i="25" s="1"/>
  <c r="G121" i="25" s="1"/>
  <c r="J74" i="34"/>
  <c r="W146" i="26"/>
  <c r="O32" i="23"/>
  <c r="L110" i="1"/>
  <c r="S111" i="37" s="1"/>
  <c r="F127" i="39"/>
  <c r="F128" i="39" s="1"/>
  <c r="I64" i="32"/>
  <c r="I65" i="32" s="1"/>
  <c r="H49" i="26"/>
  <c r="H50" i="26" s="1"/>
  <c r="H51" i="26" s="1"/>
  <c r="R110" i="25"/>
  <c r="E61" i="1"/>
  <c r="F79" i="39"/>
  <c r="F80" i="39" s="1"/>
  <c r="F91" i="29"/>
  <c r="R110" i="26"/>
  <c r="G50" i="38"/>
  <c r="G51" i="38" s="1"/>
  <c r="G52" i="38"/>
  <c r="J170" i="39"/>
  <c r="Z166" i="39" s="1"/>
  <c r="I116" i="33"/>
  <c r="J60" i="30"/>
  <c r="G116" i="29"/>
  <c r="H116" i="31"/>
  <c r="H139" i="39"/>
  <c r="H141" i="39" s="1"/>
  <c r="H142" i="39" s="1"/>
  <c r="G56" i="25"/>
  <c r="G57" i="25" s="1"/>
  <c r="G58" i="25"/>
  <c r="W133" i="24"/>
  <c r="H138" i="24"/>
  <c r="E116" i="29"/>
  <c r="W140" i="35"/>
  <c r="E64" i="34"/>
  <c r="E65" i="34" s="1"/>
  <c r="H82" i="37"/>
  <c r="H84" i="37" s="1"/>
  <c r="H85" i="37" s="1"/>
  <c r="J48" i="30"/>
  <c r="G100" i="37"/>
  <c r="G102" i="37" s="1"/>
  <c r="G103" i="37" s="1"/>
  <c r="F116" i="24"/>
  <c r="J113" i="30"/>
  <c r="H19" i="40"/>
  <c r="H20" i="40" s="1"/>
  <c r="H19" i="39"/>
  <c r="H20" i="39" s="1"/>
  <c r="W147" i="24"/>
  <c r="H152" i="24"/>
  <c r="F141" i="40"/>
  <c r="F142" i="40" s="1"/>
  <c r="V139" i="40" s="1"/>
  <c r="F64" i="34"/>
  <c r="F65" i="34" s="1"/>
  <c r="G116" i="32"/>
  <c r="H55" i="37"/>
  <c r="H58" i="37" s="1"/>
  <c r="G25" i="26"/>
  <c r="G28" i="26" s="1"/>
  <c r="G100" i="40"/>
  <c r="G102" i="40" s="1"/>
  <c r="E116" i="34"/>
  <c r="G31" i="40"/>
  <c r="G34" i="40" s="1"/>
  <c r="H146" i="38"/>
  <c r="AD146" i="38" s="1"/>
  <c r="I131" i="24"/>
  <c r="X126" i="24"/>
  <c r="G58" i="38"/>
  <c r="G56" i="38"/>
  <c r="G57" i="38" s="1"/>
  <c r="H79" i="26"/>
  <c r="H77" i="26"/>
  <c r="H78" i="26" s="1"/>
  <c r="G77" i="39"/>
  <c r="G78" i="39" s="1"/>
  <c r="G79" i="39"/>
  <c r="F116" i="29"/>
  <c r="G64" i="32"/>
  <c r="G65" i="32" s="1"/>
  <c r="E116" i="35"/>
  <c r="T126" i="33"/>
  <c r="J113" i="31"/>
  <c r="J99" i="33"/>
  <c r="F116" i="31"/>
  <c r="G116" i="24"/>
  <c r="F91" i="34"/>
  <c r="I152" i="24"/>
  <c r="X147" i="24"/>
  <c r="F16" i="26"/>
  <c r="F14" i="26"/>
  <c r="F15" i="26" s="1"/>
  <c r="G72" i="25"/>
  <c r="G70" i="25"/>
  <c r="G71" i="25" s="1"/>
  <c r="F58" i="39"/>
  <c r="F56" i="39"/>
  <c r="F57" i="39" s="1"/>
  <c r="M37" i="23"/>
  <c r="F64" i="32"/>
  <c r="F65" i="32" s="1"/>
  <c r="J171" i="29"/>
  <c r="G64" i="34"/>
  <c r="G65" i="34" s="1"/>
  <c r="J171" i="34"/>
  <c r="H139" i="25"/>
  <c r="H143" i="25" s="1"/>
  <c r="G25" i="25"/>
  <c r="G28" i="25" s="1"/>
  <c r="J88" i="33"/>
  <c r="G118" i="38"/>
  <c r="G122" i="38" s="1"/>
  <c r="J42" i="35"/>
  <c r="W119" i="24"/>
  <c r="H124" i="24"/>
  <c r="O31" i="23"/>
  <c r="G37" i="23"/>
  <c r="G148" i="39"/>
  <c r="G149" i="39" s="1"/>
  <c r="G16" i="26"/>
  <c r="G14" i="26"/>
  <c r="G15" i="26" s="1"/>
  <c r="G134" i="40"/>
  <c r="G135" i="40" s="1"/>
  <c r="E37" i="23"/>
  <c r="I91" i="32"/>
  <c r="G91" i="31"/>
  <c r="H91" i="32"/>
  <c r="G64" i="29"/>
  <c r="G65" i="29" s="1"/>
  <c r="I37" i="23"/>
  <c r="F134" i="40"/>
  <c r="F135" i="40" s="1"/>
  <c r="J14" i="1"/>
  <c r="J16" i="1" s="1"/>
  <c r="H13" i="39"/>
  <c r="H16" i="39" s="1"/>
  <c r="J81" i="35"/>
  <c r="J113" i="34"/>
  <c r="H132" i="25"/>
  <c r="H134" i="25" s="1"/>
  <c r="G43" i="25"/>
  <c r="G46" i="25" s="1"/>
  <c r="G43" i="39"/>
  <c r="G46" i="39" s="1"/>
  <c r="I131" i="33"/>
  <c r="J54" i="29"/>
  <c r="J54" i="35"/>
  <c r="U140" i="33"/>
  <c r="F29" i="25"/>
  <c r="V25" i="25" s="1"/>
  <c r="V147" i="24"/>
  <c r="G152" i="24"/>
  <c r="F79" i="26"/>
  <c r="F77" i="26"/>
  <c r="F16" i="40"/>
  <c r="F14" i="40"/>
  <c r="F15" i="40" s="1"/>
  <c r="G86" i="25"/>
  <c r="G84" i="25"/>
  <c r="G85" i="25" s="1"/>
  <c r="V133" i="24"/>
  <c r="G138" i="24"/>
  <c r="G14" i="37"/>
  <c r="G15" i="37" s="1"/>
  <c r="G16" i="37"/>
  <c r="I62" i="1"/>
  <c r="I63" i="1" s="1"/>
  <c r="J321" i="26"/>
  <c r="H49" i="37"/>
  <c r="H50" i="37" s="1"/>
  <c r="H51" i="37" s="1"/>
  <c r="G93" i="37"/>
  <c r="G97" i="37" s="1"/>
  <c r="G93" i="38"/>
  <c r="G97" i="38" s="1"/>
  <c r="J123" i="32"/>
  <c r="J124" i="32" s="1"/>
  <c r="J24" i="24"/>
  <c r="X140" i="33"/>
  <c r="I64" i="33"/>
  <c r="I65" i="33" s="1"/>
  <c r="X140" i="24"/>
  <c r="I145" i="24"/>
  <c r="G16" i="39"/>
  <c r="G14" i="39"/>
  <c r="G15" i="39" s="1"/>
  <c r="G86" i="26"/>
  <c r="G84" i="26"/>
  <c r="G85" i="26" s="1"/>
  <c r="F79" i="40"/>
  <c r="F77" i="40"/>
  <c r="F78" i="40" s="1"/>
  <c r="X126" i="31"/>
  <c r="I131" i="31"/>
  <c r="G145" i="31"/>
  <c r="V140" i="31"/>
  <c r="H152" i="31"/>
  <c r="W147" i="31"/>
  <c r="F152" i="31"/>
  <c r="U147" i="31"/>
  <c r="J170" i="40"/>
  <c r="F46" i="39"/>
  <c r="F44" i="39"/>
  <c r="V119" i="33"/>
  <c r="G124" i="33"/>
  <c r="E105" i="25"/>
  <c r="U100" i="25"/>
  <c r="J170" i="38"/>
  <c r="E41" i="25"/>
  <c r="U37" i="25" s="1"/>
  <c r="E53" i="38"/>
  <c r="U49" i="38" s="1"/>
  <c r="F44" i="38"/>
  <c r="F46" i="38"/>
  <c r="W133" i="35"/>
  <c r="H138" i="35"/>
  <c r="I124" i="35"/>
  <c r="X119" i="35"/>
  <c r="J113" i="1"/>
  <c r="X166" i="26"/>
  <c r="H116" i="29"/>
  <c r="I116" i="35"/>
  <c r="E142" i="37"/>
  <c r="E151" i="39"/>
  <c r="U146" i="39"/>
  <c r="H91" i="24"/>
  <c r="V126" i="32"/>
  <c r="G131" i="32"/>
  <c r="J144" i="32"/>
  <c r="J145" i="32" s="1"/>
  <c r="T140" i="32"/>
  <c r="E145" i="32"/>
  <c r="F102" i="39"/>
  <c r="F104" i="39"/>
  <c r="F84" i="39"/>
  <c r="F86" i="39"/>
  <c r="G38" i="38"/>
  <c r="G39" i="38" s="1"/>
  <c r="G25" i="37"/>
  <c r="G25" i="38"/>
  <c r="J126" i="1"/>
  <c r="E127" i="1"/>
  <c r="U124" i="1" s="1"/>
  <c r="V119" i="34"/>
  <c r="G124" i="34"/>
  <c r="H145" i="34"/>
  <c r="W140" i="34"/>
  <c r="Q46" i="26"/>
  <c r="S46" i="26"/>
  <c r="S46" i="40"/>
  <c r="R46" i="40"/>
  <c r="S46" i="39"/>
  <c r="Q46" i="40"/>
  <c r="Q46" i="39"/>
  <c r="R46" i="39"/>
  <c r="R46" i="38"/>
  <c r="Q46" i="38"/>
  <c r="S46" i="38"/>
  <c r="Q46" i="37"/>
  <c r="S46" i="37"/>
  <c r="R46" i="37"/>
  <c r="S46" i="25"/>
  <c r="R46" i="25"/>
  <c r="Q46" i="25"/>
  <c r="L46" i="1"/>
  <c r="R46" i="26"/>
  <c r="H138" i="33"/>
  <c r="E73" i="39"/>
  <c r="U68" i="39"/>
  <c r="G64" i="24"/>
  <c r="G145" i="30"/>
  <c r="V140" i="30"/>
  <c r="W133" i="30"/>
  <c r="H138" i="30"/>
  <c r="X140" i="30"/>
  <c r="I145" i="30"/>
  <c r="E47" i="26"/>
  <c r="U43" i="26" s="1"/>
  <c r="Q34" i="26"/>
  <c r="S34" i="26"/>
  <c r="R34" i="40"/>
  <c r="Q34" i="40"/>
  <c r="Q34" i="39"/>
  <c r="S34" i="40"/>
  <c r="S34" i="38"/>
  <c r="S34" i="39"/>
  <c r="R34" i="39"/>
  <c r="R34" i="38"/>
  <c r="Q34" i="38"/>
  <c r="Q34" i="37"/>
  <c r="S34" i="37"/>
  <c r="R34" i="37"/>
  <c r="R34" i="26"/>
  <c r="L34" i="1"/>
  <c r="S34" i="25"/>
  <c r="Q34" i="25"/>
  <c r="R34" i="25"/>
  <c r="E105" i="38"/>
  <c r="U100" i="38"/>
  <c r="E112" i="40"/>
  <c r="U107" i="40"/>
  <c r="F120" i="40"/>
  <c r="X140" i="29"/>
  <c r="I145" i="29"/>
  <c r="U133" i="29"/>
  <c r="F138" i="29"/>
  <c r="W126" i="29"/>
  <c r="H131" i="29"/>
  <c r="E35" i="39"/>
  <c r="U31" i="39" s="1"/>
  <c r="E35" i="40"/>
  <c r="U31" i="40" s="1"/>
  <c r="E23" i="40"/>
  <c r="U19" i="40" s="1"/>
  <c r="E59" i="25"/>
  <c r="U55" i="25" s="1"/>
  <c r="J121" i="1"/>
  <c r="F50" i="26"/>
  <c r="F52" i="26"/>
  <c r="E29" i="25"/>
  <c r="U25" i="25" s="1"/>
  <c r="H79" i="37"/>
  <c r="H77" i="37"/>
  <c r="H78" i="37" s="1"/>
  <c r="F145" i="34"/>
  <c r="F124" i="33"/>
  <c r="F47" i="25"/>
  <c r="V43" i="25" s="1"/>
  <c r="E135" i="38"/>
  <c r="T147" i="33"/>
  <c r="E112" i="39"/>
  <c r="U107" i="39"/>
  <c r="E152" i="1"/>
  <c r="E171" i="1" s="1"/>
  <c r="E142" i="26"/>
  <c r="E153" i="26"/>
  <c r="AF118" i="37"/>
  <c r="AA152" i="37"/>
  <c r="AF152" i="37" s="1"/>
  <c r="E130" i="39"/>
  <c r="U125" i="39"/>
  <c r="E29" i="26"/>
  <c r="U25" i="26" s="1"/>
  <c r="J130" i="32"/>
  <c r="J131" i="32" s="1"/>
  <c r="T126" i="32"/>
  <c r="E131" i="32"/>
  <c r="E130" i="25"/>
  <c r="U125" i="25"/>
  <c r="W119" i="29"/>
  <c r="H124" i="29"/>
  <c r="V133" i="29"/>
  <c r="G138" i="29"/>
  <c r="G134" i="1"/>
  <c r="J163" i="25"/>
  <c r="X140" i="31"/>
  <c r="I145" i="31"/>
  <c r="J151" i="31"/>
  <c r="J152" i="31" s="1"/>
  <c r="T147" i="31"/>
  <c r="E152" i="31"/>
  <c r="J123" i="31"/>
  <c r="J124" i="31" s="1"/>
  <c r="T119" i="31"/>
  <c r="E124" i="31"/>
  <c r="F95" i="39"/>
  <c r="F97" i="39"/>
  <c r="F16" i="37"/>
  <c r="F14" i="37"/>
  <c r="H77" i="40"/>
  <c r="H78" i="40" s="1"/>
  <c r="H79" i="40"/>
  <c r="V132" i="25"/>
  <c r="I124" i="33"/>
  <c r="X119" i="33"/>
  <c r="J144" i="33"/>
  <c r="J145" i="33" s="1"/>
  <c r="F102" i="37"/>
  <c r="F104" i="37"/>
  <c r="V166" i="38"/>
  <c r="F58" i="40"/>
  <c r="F56" i="40"/>
  <c r="E41" i="37"/>
  <c r="U37" i="37" s="1"/>
  <c r="E41" i="38"/>
  <c r="U37" i="38" s="1"/>
  <c r="U54" i="1"/>
  <c r="E58" i="1"/>
  <c r="J56" i="1"/>
  <c r="J58" i="1" s="1"/>
  <c r="G152" i="35"/>
  <c r="V147" i="35"/>
  <c r="J137" i="35"/>
  <c r="J138" i="35" s="1"/>
  <c r="F104" i="25"/>
  <c r="F102" i="25"/>
  <c r="F152" i="1"/>
  <c r="F171" i="1" s="1"/>
  <c r="F120" i="1"/>
  <c r="E29" i="38"/>
  <c r="U25" i="38" s="1"/>
  <c r="U100" i="40"/>
  <c r="E105" i="40"/>
  <c r="F91" i="33"/>
  <c r="E80" i="26"/>
  <c r="U75" i="26"/>
  <c r="H125" i="26"/>
  <c r="AD125" i="26" s="1"/>
  <c r="H125" i="39"/>
  <c r="AD125" i="39" s="1"/>
  <c r="U132" i="40"/>
  <c r="E137" i="40"/>
  <c r="G93" i="39"/>
  <c r="G84" i="39"/>
  <c r="G86" i="39"/>
  <c r="W119" i="32"/>
  <c r="H124" i="32"/>
  <c r="V119" i="32"/>
  <c r="G124" i="32"/>
  <c r="H145" i="32"/>
  <c r="W140" i="32"/>
  <c r="H13" i="37"/>
  <c r="J170" i="26"/>
  <c r="W119" i="33"/>
  <c r="H139" i="38"/>
  <c r="AD139" i="38" s="1"/>
  <c r="H132" i="40"/>
  <c r="AD132" i="40" s="1"/>
  <c r="U118" i="40"/>
  <c r="E123" i="40"/>
  <c r="F44" i="37"/>
  <c r="F46" i="37"/>
  <c r="G145" i="34"/>
  <c r="V140" i="34"/>
  <c r="X133" i="34"/>
  <c r="I138" i="34"/>
  <c r="E29" i="37"/>
  <c r="U25" i="37" s="1"/>
  <c r="E47" i="40"/>
  <c r="U43" i="40" s="1"/>
  <c r="H116" i="35"/>
  <c r="E23" i="26"/>
  <c r="U19" i="26" s="1"/>
  <c r="E123" i="25"/>
  <c r="U118" i="25"/>
  <c r="U126" i="30"/>
  <c r="F131" i="30"/>
  <c r="G152" i="30"/>
  <c r="V147" i="30"/>
  <c r="J144" i="30"/>
  <c r="J145" i="30" s="1"/>
  <c r="T140" i="30"/>
  <c r="E145" i="30"/>
  <c r="I116" i="24"/>
  <c r="G31" i="26"/>
  <c r="I145" i="35"/>
  <c r="J106" i="34"/>
  <c r="W132" i="25"/>
  <c r="G118" i="26"/>
  <c r="AC118" i="26" s="1"/>
  <c r="G118" i="40"/>
  <c r="AC118" i="40" s="1"/>
  <c r="U119" i="29"/>
  <c r="F124" i="29"/>
  <c r="G145" i="29"/>
  <c r="V140" i="29"/>
  <c r="U126" i="29"/>
  <c r="F131" i="29"/>
  <c r="E29" i="40"/>
  <c r="U25" i="40" s="1"/>
  <c r="J42" i="29"/>
  <c r="I131" i="35"/>
  <c r="G116" i="34"/>
  <c r="F64" i="24"/>
  <c r="H191" i="25"/>
  <c r="T147" i="35"/>
  <c r="J54" i="32"/>
  <c r="H146" i="40"/>
  <c r="AD146" i="40" s="1"/>
  <c r="J24" i="31"/>
  <c r="J81" i="33"/>
  <c r="G129" i="1"/>
  <c r="F137" i="38"/>
  <c r="E87" i="37"/>
  <c r="U82" i="37"/>
  <c r="F150" i="1"/>
  <c r="H68" i="25"/>
  <c r="E153" i="38"/>
  <c r="F130" i="38"/>
  <c r="V125" i="38"/>
  <c r="T126" i="31"/>
  <c r="J130" i="31"/>
  <c r="J131" i="31" s="1"/>
  <c r="E131" i="31"/>
  <c r="G50" i="39"/>
  <c r="G51" i="39" s="1"/>
  <c r="G52" i="39"/>
  <c r="E87" i="25"/>
  <c r="U82" i="25"/>
  <c r="J151" i="30"/>
  <c r="J152" i="30" s="1"/>
  <c r="E152" i="30"/>
  <c r="T147" i="30"/>
  <c r="X126" i="30"/>
  <c r="I131" i="30"/>
  <c r="I77" i="39"/>
  <c r="I78" i="39" s="1"/>
  <c r="J144" i="31"/>
  <c r="J145" i="31" s="1"/>
  <c r="T140" i="31"/>
  <c r="E145" i="31"/>
  <c r="X147" i="31"/>
  <c r="I152" i="31"/>
  <c r="W133" i="31"/>
  <c r="H138" i="31"/>
  <c r="E318" i="1"/>
  <c r="AF138" i="1"/>
  <c r="F97" i="37"/>
  <c r="F95" i="37"/>
  <c r="F77" i="37"/>
  <c r="F79" i="37"/>
  <c r="U30" i="1"/>
  <c r="J32" i="1"/>
  <c r="J34" i="1" s="1"/>
  <c r="E34" i="1"/>
  <c r="I116" i="30"/>
  <c r="I64" i="35"/>
  <c r="U68" i="38"/>
  <c r="E73" i="38"/>
  <c r="E80" i="38"/>
  <c r="U75" i="38"/>
  <c r="F50" i="37"/>
  <c r="F52" i="37"/>
  <c r="G131" i="33"/>
  <c r="V126" i="33"/>
  <c r="H152" i="33"/>
  <c r="W147" i="33"/>
  <c r="J130" i="33"/>
  <c r="J131" i="33" s="1"/>
  <c r="F86" i="37"/>
  <c r="F84" i="37"/>
  <c r="F56" i="37"/>
  <c r="F58" i="37"/>
  <c r="Q53" i="26"/>
  <c r="S53" i="26"/>
  <c r="R53" i="40"/>
  <c r="S53" i="40"/>
  <c r="S53" i="39"/>
  <c r="Q53" i="40"/>
  <c r="R53" i="39"/>
  <c r="Q53" i="39"/>
  <c r="Q53" i="38"/>
  <c r="S53" i="38"/>
  <c r="R53" i="38"/>
  <c r="Q53" i="37"/>
  <c r="S53" i="37"/>
  <c r="R53" i="37"/>
  <c r="R53" i="25"/>
  <c r="S53" i="25"/>
  <c r="Q53" i="25"/>
  <c r="R53" i="26"/>
  <c r="H49" i="38"/>
  <c r="F124" i="35"/>
  <c r="U119" i="35"/>
  <c r="F152" i="35"/>
  <c r="U147" i="35"/>
  <c r="J123" i="35"/>
  <c r="J124" i="35" s="1"/>
  <c r="T119" i="35"/>
  <c r="E124" i="35"/>
  <c r="F97" i="26"/>
  <c r="F95" i="26"/>
  <c r="H316" i="25"/>
  <c r="H321" i="25" s="1"/>
  <c r="H320" i="1"/>
  <c r="E91" i="30"/>
  <c r="J30" i="33"/>
  <c r="E21" i="25"/>
  <c r="H125" i="37"/>
  <c r="AD125" i="37" s="1"/>
  <c r="F130" i="37"/>
  <c r="F148" i="40"/>
  <c r="G93" i="40"/>
  <c r="G16" i="25"/>
  <c r="G14" i="25"/>
  <c r="G77" i="37"/>
  <c r="G78" i="37" s="1"/>
  <c r="G79" i="37"/>
  <c r="G152" i="32"/>
  <c r="V147" i="32"/>
  <c r="U147" i="32"/>
  <c r="F152" i="32"/>
  <c r="H131" i="32"/>
  <c r="W126" i="32"/>
  <c r="H13" i="26"/>
  <c r="J170" i="37"/>
  <c r="G116" i="31"/>
  <c r="E116" i="32"/>
  <c r="H139" i="26"/>
  <c r="AD139" i="26" s="1"/>
  <c r="H139" i="37"/>
  <c r="AD139" i="37" s="1"/>
  <c r="R136" i="40"/>
  <c r="I133" i="40" s="1"/>
  <c r="O136" i="40"/>
  <c r="P136" i="39"/>
  <c r="Q136" i="39"/>
  <c r="R136" i="39"/>
  <c r="I133" i="39" s="1"/>
  <c r="O136" i="39"/>
  <c r="P136" i="38"/>
  <c r="Q136" i="38"/>
  <c r="R136" i="38"/>
  <c r="I133" i="38" s="1"/>
  <c r="O136" i="38"/>
  <c r="Q136" i="40"/>
  <c r="R136" i="37"/>
  <c r="I133" i="37" s="1"/>
  <c r="O136" i="37"/>
  <c r="P136" i="40"/>
  <c r="P136" i="26"/>
  <c r="P136" i="37"/>
  <c r="Q136" i="26"/>
  <c r="P136" i="25"/>
  <c r="O136" i="25"/>
  <c r="Q136" i="25"/>
  <c r="R136" i="25"/>
  <c r="O136" i="26"/>
  <c r="Q136" i="37"/>
  <c r="R136" i="26"/>
  <c r="I133" i="26" s="1"/>
  <c r="C136" i="40"/>
  <c r="C136" i="39"/>
  <c r="C136" i="38"/>
  <c r="C136" i="26"/>
  <c r="C136" i="37"/>
  <c r="C136" i="25"/>
  <c r="H132" i="37"/>
  <c r="AD132" i="37" s="1"/>
  <c r="W133" i="34"/>
  <c r="H138" i="34"/>
  <c r="I124" i="34"/>
  <c r="X119" i="34"/>
  <c r="F124" i="34"/>
  <c r="U119" i="34"/>
  <c r="Q103" i="37"/>
  <c r="Q103" i="40"/>
  <c r="Q103" i="39"/>
  <c r="Q103" i="38"/>
  <c r="Q103" i="26"/>
  <c r="S103" i="26"/>
  <c r="T103" i="26"/>
  <c r="H101" i="26" s="1"/>
  <c r="T103" i="40"/>
  <c r="H101" i="40" s="1"/>
  <c r="R103" i="40"/>
  <c r="S103" i="40"/>
  <c r="T103" i="39"/>
  <c r="H101" i="39" s="1"/>
  <c r="S103" i="39"/>
  <c r="S103" i="38"/>
  <c r="R103" i="38"/>
  <c r="R103" i="39"/>
  <c r="T103" i="38"/>
  <c r="H101" i="38" s="1"/>
  <c r="R103" i="37"/>
  <c r="S103" i="37"/>
  <c r="L103" i="1"/>
  <c r="T103" i="25"/>
  <c r="H101" i="25" s="1"/>
  <c r="R103" i="26"/>
  <c r="T103" i="37"/>
  <c r="H101" i="37" s="1"/>
  <c r="Q103" i="25"/>
  <c r="R103" i="25"/>
  <c r="S103" i="25"/>
  <c r="E116" i="31"/>
  <c r="I116" i="32"/>
  <c r="F111" i="37"/>
  <c r="F109" i="37"/>
  <c r="X133" i="30"/>
  <c r="I138" i="30"/>
  <c r="V133" i="30"/>
  <c r="G138" i="30"/>
  <c r="J130" i="30"/>
  <c r="J131" i="30" s="1"/>
  <c r="T126" i="30"/>
  <c r="E131" i="30"/>
  <c r="F50" i="25"/>
  <c r="F52" i="25"/>
  <c r="W132" i="26"/>
  <c r="G31" i="25"/>
  <c r="E41" i="26"/>
  <c r="U37" i="26" s="1"/>
  <c r="F91" i="31"/>
  <c r="U68" i="26"/>
  <c r="E73" i="26"/>
  <c r="E78" i="40"/>
  <c r="E144" i="39"/>
  <c r="U139" i="39"/>
  <c r="K39" i="27"/>
  <c r="K40" i="27" s="1"/>
  <c r="E53" i="26"/>
  <c r="U49" i="26" s="1"/>
  <c r="W140" i="29"/>
  <c r="H145" i="29"/>
  <c r="J144" i="29"/>
  <c r="J145" i="29" s="1"/>
  <c r="T140" i="29"/>
  <c r="E145" i="29"/>
  <c r="T119" i="29"/>
  <c r="J123" i="29"/>
  <c r="J124" i="29" s="1"/>
  <c r="E124" i="29"/>
  <c r="G91" i="34"/>
  <c r="U133" i="34"/>
  <c r="I91" i="33"/>
  <c r="J48" i="33"/>
  <c r="J60" i="32"/>
  <c r="E85" i="40"/>
  <c r="E87" i="38"/>
  <c r="U82" i="38"/>
  <c r="E105" i="26"/>
  <c r="U100" i="26"/>
  <c r="F111" i="40"/>
  <c r="F109" i="40"/>
  <c r="E91" i="34"/>
  <c r="E86" i="1"/>
  <c r="J84" i="1"/>
  <c r="J86" i="1" s="1"/>
  <c r="H146" i="37"/>
  <c r="AD146" i="37" s="1"/>
  <c r="R150" i="39"/>
  <c r="I147" i="39" s="1"/>
  <c r="O150" i="39"/>
  <c r="P150" i="38"/>
  <c r="Q150" i="38"/>
  <c r="R150" i="38"/>
  <c r="I147" i="38" s="1"/>
  <c r="O150" i="38"/>
  <c r="P150" i="37"/>
  <c r="P150" i="40"/>
  <c r="Q150" i="37"/>
  <c r="Q150" i="40"/>
  <c r="Q150" i="39"/>
  <c r="R150" i="40"/>
  <c r="I147" i="40" s="1"/>
  <c r="R150" i="37"/>
  <c r="I147" i="37" s="1"/>
  <c r="P150" i="26"/>
  <c r="Q150" i="26"/>
  <c r="O150" i="40"/>
  <c r="R150" i="26"/>
  <c r="I147" i="26" s="1"/>
  <c r="O150" i="26"/>
  <c r="P150" i="25"/>
  <c r="O150" i="25"/>
  <c r="P150" i="39"/>
  <c r="Q150" i="25"/>
  <c r="R150" i="25"/>
  <c r="O150" i="37"/>
  <c r="C150" i="40"/>
  <c r="C150" i="39"/>
  <c r="C150" i="38"/>
  <c r="C150" i="26"/>
  <c r="C150" i="37"/>
  <c r="C150" i="25"/>
  <c r="E33" i="25"/>
  <c r="E64" i="31"/>
  <c r="H19" i="38"/>
  <c r="H19" i="26"/>
  <c r="E98" i="25"/>
  <c r="U93" i="25"/>
  <c r="E110" i="38"/>
  <c r="V132" i="39"/>
  <c r="W146" i="25"/>
  <c r="H68" i="39"/>
  <c r="H68" i="37"/>
  <c r="E142" i="38"/>
  <c r="E138" i="31"/>
  <c r="J137" i="31"/>
  <c r="J138" i="31" s="1"/>
  <c r="T133" i="31"/>
  <c r="V166" i="37"/>
  <c r="U100" i="39"/>
  <c r="E105" i="39"/>
  <c r="F84" i="40"/>
  <c r="F85" i="40" s="1"/>
  <c r="F86" i="40"/>
  <c r="H77" i="38"/>
  <c r="H78" i="38" s="1"/>
  <c r="H79" i="38"/>
  <c r="H22" i="40"/>
  <c r="U93" i="39"/>
  <c r="E98" i="39"/>
  <c r="E144" i="25"/>
  <c r="U139" i="25"/>
  <c r="E47" i="25"/>
  <c r="U43" i="25" s="1"/>
  <c r="G84" i="40"/>
  <c r="G86" i="40"/>
  <c r="F138" i="31"/>
  <c r="U133" i="31"/>
  <c r="U140" i="31"/>
  <c r="F145" i="31"/>
  <c r="H124" i="31"/>
  <c r="W119" i="31"/>
  <c r="U125" i="40"/>
  <c r="E130" i="40"/>
  <c r="J140" i="1"/>
  <c r="E141" i="1"/>
  <c r="U138" i="1" s="1"/>
  <c r="F102" i="38"/>
  <c r="F104" i="38"/>
  <c r="U36" i="1"/>
  <c r="E40" i="1"/>
  <c r="J38" i="1"/>
  <c r="J40" i="1" s="1"/>
  <c r="F79" i="38"/>
  <c r="F77" i="38"/>
  <c r="H91" i="30"/>
  <c r="U133" i="33"/>
  <c r="J151" i="33"/>
  <c r="J152" i="33" s="1"/>
  <c r="J137" i="33"/>
  <c r="J138" i="33" s="1"/>
  <c r="E130" i="38"/>
  <c r="U125" i="38"/>
  <c r="F97" i="40"/>
  <c r="F95" i="40"/>
  <c r="F16" i="38"/>
  <c r="F14" i="38"/>
  <c r="H77" i="39"/>
  <c r="H79" i="39"/>
  <c r="AF145" i="1"/>
  <c r="E35" i="38"/>
  <c r="U31" i="38" s="1"/>
  <c r="E64" i="35"/>
  <c r="G124" i="35"/>
  <c r="V119" i="35"/>
  <c r="H64" i="24"/>
  <c r="Q86" i="38"/>
  <c r="Q86" i="37"/>
  <c r="Q86" i="40"/>
  <c r="Q86" i="26"/>
  <c r="R86" i="37"/>
  <c r="Q86" i="39"/>
  <c r="T86" i="37"/>
  <c r="I83" i="37" s="1"/>
  <c r="T86" i="26"/>
  <c r="I83" i="26" s="1"/>
  <c r="S86" i="26"/>
  <c r="T86" i="25"/>
  <c r="I83" i="25" s="1"/>
  <c r="R86" i="25"/>
  <c r="T86" i="39"/>
  <c r="I83" i="39" s="1"/>
  <c r="R86" i="26"/>
  <c r="R86" i="38"/>
  <c r="R86" i="40"/>
  <c r="R86" i="39"/>
  <c r="T86" i="40"/>
  <c r="I83" i="40" s="1"/>
  <c r="T86" i="38"/>
  <c r="I83" i="38" s="1"/>
  <c r="S86" i="39"/>
  <c r="S86" i="40"/>
  <c r="S86" i="37"/>
  <c r="S86" i="38"/>
  <c r="S86" i="25"/>
  <c r="Q86" i="25"/>
  <c r="E41" i="40"/>
  <c r="U37" i="40" s="1"/>
  <c r="G79" i="38"/>
  <c r="G77" i="38"/>
  <c r="G78" i="38" s="1"/>
  <c r="I138" i="32"/>
  <c r="X133" i="32"/>
  <c r="U133" i="32"/>
  <c r="F138" i="32"/>
  <c r="J151" i="32"/>
  <c r="J152" i="32" s="1"/>
  <c r="E152" i="32"/>
  <c r="T147" i="32"/>
  <c r="F111" i="25"/>
  <c r="F109" i="25"/>
  <c r="S17" i="26"/>
  <c r="Q17" i="26"/>
  <c r="R17" i="25"/>
  <c r="R17" i="39"/>
  <c r="R17" i="26"/>
  <c r="R17" i="37"/>
  <c r="R17" i="38"/>
  <c r="R17" i="40"/>
  <c r="Q17" i="40"/>
  <c r="S17" i="40"/>
  <c r="Q17" i="39"/>
  <c r="S17" i="39"/>
  <c r="Q17" i="38"/>
  <c r="S17" i="37"/>
  <c r="S17" i="38"/>
  <c r="Q17" i="37"/>
  <c r="Q17" i="25"/>
  <c r="S17" i="25"/>
  <c r="H13" i="25"/>
  <c r="H55" i="38"/>
  <c r="H55" i="40"/>
  <c r="F64" i="35"/>
  <c r="T140" i="33"/>
  <c r="H139" i="40"/>
  <c r="AD139" i="40" s="1"/>
  <c r="H132" i="39"/>
  <c r="AD132" i="39" s="1"/>
  <c r="Q28" i="26"/>
  <c r="S28" i="26"/>
  <c r="S28" i="40"/>
  <c r="Q28" i="40"/>
  <c r="R28" i="40"/>
  <c r="R28" i="39"/>
  <c r="Q28" i="39"/>
  <c r="S28" i="39"/>
  <c r="S28" i="38"/>
  <c r="R28" i="38"/>
  <c r="Q28" i="38"/>
  <c r="Q28" i="37"/>
  <c r="R28" i="37"/>
  <c r="S28" i="37"/>
  <c r="Q28" i="25"/>
  <c r="R28" i="26"/>
  <c r="S28" i="25"/>
  <c r="R28" i="25"/>
  <c r="L28" i="1"/>
  <c r="I202" i="40"/>
  <c r="G202" i="40"/>
  <c r="A202" i="40"/>
  <c r="F202" i="40"/>
  <c r="E202" i="40"/>
  <c r="H202" i="39"/>
  <c r="G202" i="39"/>
  <c r="F202" i="39"/>
  <c r="H202" i="40"/>
  <c r="E202" i="39"/>
  <c r="F202" i="38"/>
  <c r="A202" i="39"/>
  <c r="E202" i="38"/>
  <c r="A202" i="38"/>
  <c r="I202" i="38"/>
  <c r="I202" i="39"/>
  <c r="H202" i="38"/>
  <c r="G202" i="38"/>
  <c r="E202" i="37"/>
  <c r="A202" i="37"/>
  <c r="I202" i="37"/>
  <c r="H202" i="37"/>
  <c r="F202" i="37"/>
  <c r="I202" i="26"/>
  <c r="E202" i="25"/>
  <c r="H202" i="26"/>
  <c r="F202" i="25"/>
  <c r="G202" i="25"/>
  <c r="G202" i="37"/>
  <c r="G202" i="26"/>
  <c r="A202" i="26"/>
  <c r="H202" i="25"/>
  <c r="F202" i="26"/>
  <c r="I202" i="25"/>
  <c r="E202" i="26"/>
  <c r="L202" i="1"/>
  <c r="V147" i="34"/>
  <c r="G152" i="34"/>
  <c r="W147" i="34"/>
  <c r="H152" i="34"/>
  <c r="X140" i="34"/>
  <c r="I145" i="34"/>
  <c r="G141" i="1"/>
  <c r="G43" i="38"/>
  <c r="F134" i="1"/>
  <c r="G100" i="26"/>
  <c r="J99" i="31"/>
  <c r="F71" i="40"/>
  <c r="X119" i="30"/>
  <c r="I124" i="30"/>
  <c r="G124" i="30"/>
  <c r="V119" i="30"/>
  <c r="H145" i="30"/>
  <c r="W140" i="30"/>
  <c r="G50" i="37"/>
  <c r="G51" i="37" s="1"/>
  <c r="G52" i="37"/>
  <c r="H79" i="25"/>
  <c r="H77" i="25"/>
  <c r="H78" i="25" s="1"/>
  <c r="G31" i="37"/>
  <c r="E59" i="38"/>
  <c r="U55" i="38" s="1"/>
  <c r="J81" i="29"/>
  <c r="I116" i="31"/>
  <c r="G118" i="37"/>
  <c r="E151" i="40"/>
  <c r="U146" i="40"/>
  <c r="U140" i="29"/>
  <c r="F145" i="29"/>
  <c r="X147" i="29"/>
  <c r="I152" i="29"/>
  <c r="W147" i="29"/>
  <c r="H152" i="29"/>
  <c r="I234" i="40"/>
  <c r="G234" i="40"/>
  <c r="A234" i="40"/>
  <c r="F234" i="40"/>
  <c r="E234" i="40"/>
  <c r="H234" i="39"/>
  <c r="G234" i="39"/>
  <c r="F234" i="39"/>
  <c r="H234" i="40"/>
  <c r="A234" i="39"/>
  <c r="E234" i="39"/>
  <c r="F234" i="38"/>
  <c r="E234" i="38"/>
  <c r="A234" i="38"/>
  <c r="I234" i="38"/>
  <c r="I234" i="39"/>
  <c r="G234" i="38"/>
  <c r="I234" i="37"/>
  <c r="H234" i="37"/>
  <c r="I234" i="26"/>
  <c r="G234" i="37"/>
  <c r="H234" i="26"/>
  <c r="F234" i="37"/>
  <c r="H234" i="38"/>
  <c r="E234" i="37"/>
  <c r="A234" i="37"/>
  <c r="E234" i="26"/>
  <c r="A234" i="26"/>
  <c r="E234" i="25"/>
  <c r="F234" i="25"/>
  <c r="G234" i="25"/>
  <c r="H234" i="25"/>
  <c r="L234" i="1"/>
  <c r="I234" i="25"/>
  <c r="G234" i="26"/>
  <c r="F234" i="26"/>
  <c r="E35" i="37"/>
  <c r="U31" i="37" s="1"/>
  <c r="E53" i="40"/>
  <c r="U49" i="40" s="1"/>
  <c r="G116" i="30"/>
  <c r="E138" i="30"/>
  <c r="I39" i="27"/>
  <c r="I40" i="27" s="1"/>
  <c r="E35" i="26"/>
  <c r="U31" i="26" s="1"/>
  <c r="F40" i="38"/>
  <c r="F38" i="38"/>
  <c r="E53" i="37"/>
  <c r="U49" i="37" s="1"/>
  <c r="J149" i="1"/>
  <c r="X166" i="38"/>
  <c r="E116" i="30"/>
  <c r="J30" i="29"/>
  <c r="G64" i="35"/>
  <c r="H116" i="34"/>
  <c r="H64" i="33"/>
  <c r="H146" i="25"/>
  <c r="AD146" i="25" s="1"/>
  <c r="H146" i="39"/>
  <c r="AD146" i="39" s="1"/>
  <c r="H22" i="25"/>
  <c r="H20" i="25"/>
  <c r="H21" i="25" s="1"/>
  <c r="V118" i="25"/>
  <c r="F123" i="25"/>
  <c r="G152" i="1"/>
  <c r="G171" i="1" s="1"/>
  <c r="G175" i="1" s="1"/>
  <c r="F151" i="38"/>
  <c r="E73" i="40"/>
  <c r="U68" i="40"/>
  <c r="H68" i="26"/>
  <c r="G134" i="39"/>
  <c r="F84" i="38"/>
  <c r="F86" i="38"/>
  <c r="E112" i="37"/>
  <c r="U107" i="37"/>
  <c r="F152" i="33"/>
  <c r="U147" i="33"/>
  <c r="H124" i="35"/>
  <c r="W119" i="35"/>
  <c r="H152" i="35"/>
  <c r="W147" i="35"/>
  <c r="J95" i="1"/>
  <c r="J97" i="1" s="1"/>
  <c r="E97" i="1"/>
  <c r="G145" i="32"/>
  <c r="V140" i="32"/>
  <c r="W119" i="34"/>
  <c r="H124" i="34"/>
  <c r="W126" i="34"/>
  <c r="H131" i="34"/>
  <c r="E316" i="25"/>
  <c r="E87" i="26"/>
  <c r="U82" i="26"/>
  <c r="F40" i="26"/>
  <c r="F38" i="26"/>
  <c r="V146" i="39"/>
  <c r="F151" i="39"/>
  <c r="G16" i="40"/>
  <c r="G14" i="40"/>
  <c r="U119" i="31"/>
  <c r="F124" i="31"/>
  <c r="F131" i="31"/>
  <c r="U126" i="31"/>
  <c r="G152" i="31"/>
  <c r="V147" i="31"/>
  <c r="F131" i="34"/>
  <c r="E112" i="26"/>
  <c r="U107" i="26"/>
  <c r="V140" i="33"/>
  <c r="G145" i="33"/>
  <c r="H145" i="33"/>
  <c r="W140" i="33"/>
  <c r="J123" i="33"/>
  <c r="J124" i="33" s="1"/>
  <c r="G109" i="37"/>
  <c r="G110" i="37" s="1"/>
  <c r="E320" i="25"/>
  <c r="J320" i="25" s="1"/>
  <c r="J319" i="1"/>
  <c r="E59" i="39"/>
  <c r="U55" i="39" s="1"/>
  <c r="J106" i="29"/>
  <c r="F116" i="35"/>
  <c r="H49" i="40"/>
  <c r="V133" i="35"/>
  <c r="G138" i="35"/>
  <c r="X147" i="35"/>
  <c r="I152" i="35"/>
  <c r="H82" i="40"/>
  <c r="F86" i="26"/>
  <c r="F84" i="26"/>
  <c r="E98" i="37"/>
  <c r="U93" i="37"/>
  <c r="J36" i="29"/>
  <c r="H131" i="35"/>
  <c r="T119" i="32"/>
  <c r="E23" i="38"/>
  <c r="U19" i="38" s="1"/>
  <c r="H125" i="25"/>
  <c r="AD125" i="25" s="1"/>
  <c r="G134" i="38"/>
  <c r="G135" i="38" s="1"/>
  <c r="F52" i="38"/>
  <c r="F50" i="38"/>
  <c r="F40" i="39"/>
  <c r="F38" i="39"/>
  <c r="I124" i="32"/>
  <c r="X119" i="32"/>
  <c r="U119" i="32"/>
  <c r="F124" i="32"/>
  <c r="X147" i="32"/>
  <c r="I152" i="32"/>
  <c r="J60" i="24"/>
  <c r="F64" i="30"/>
  <c r="H64" i="29"/>
  <c r="V140" i="35"/>
  <c r="F64" i="33"/>
  <c r="E72" i="1"/>
  <c r="P143" i="37"/>
  <c r="Q143" i="37"/>
  <c r="R143" i="37"/>
  <c r="I140" i="37" s="1"/>
  <c r="P143" i="39"/>
  <c r="Q143" i="39"/>
  <c r="P143" i="40"/>
  <c r="R143" i="39"/>
  <c r="I140" i="39" s="1"/>
  <c r="O143" i="39"/>
  <c r="P143" i="38"/>
  <c r="R143" i="40"/>
  <c r="I140" i="40" s="1"/>
  <c r="O143" i="40"/>
  <c r="R143" i="38"/>
  <c r="I140" i="38" s="1"/>
  <c r="O143" i="38"/>
  <c r="O143" i="37"/>
  <c r="Q143" i="26"/>
  <c r="R143" i="26"/>
  <c r="I140" i="26" s="1"/>
  <c r="O143" i="26"/>
  <c r="Q143" i="40"/>
  <c r="P143" i="25"/>
  <c r="O143" i="25"/>
  <c r="P143" i="26"/>
  <c r="Q143" i="38"/>
  <c r="R143" i="25"/>
  <c r="Q143" i="25"/>
  <c r="C143" i="40"/>
  <c r="C143" i="39"/>
  <c r="C143" i="38"/>
  <c r="C143" i="37"/>
  <c r="C143" i="26"/>
  <c r="C143" i="25"/>
  <c r="G25" i="39"/>
  <c r="E152" i="34"/>
  <c r="J151" i="34"/>
  <c r="J152" i="34" s="1"/>
  <c r="T147" i="34"/>
  <c r="J137" i="34"/>
  <c r="J138" i="34" s="1"/>
  <c r="T133" i="34"/>
  <c r="E138" i="34"/>
  <c r="X126" i="34"/>
  <c r="I131" i="34"/>
  <c r="J81" i="24"/>
  <c r="G43" i="26"/>
  <c r="E79" i="1"/>
  <c r="J77" i="1"/>
  <c r="J79" i="1" s="1"/>
  <c r="F77" i="25"/>
  <c r="F79" i="25"/>
  <c r="G100" i="38"/>
  <c r="E59" i="26"/>
  <c r="U55" i="26" s="1"/>
  <c r="J42" i="30"/>
  <c r="I91" i="35"/>
  <c r="E64" i="33"/>
  <c r="J88" i="32"/>
  <c r="E151" i="37"/>
  <c r="U146" i="37"/>
  <c r="F52" i="39"/>
  <c r="F50" i="39"/>
  <c r="U24" i="1"/>
  <c r="E28" i="1"/>
  <c r="J26" i="1"/>
  <c r="J28" i="1" s="1"/>
  <c r="X147" i="30"/>
  <c r="I152" i="30"/>
  <c r="W147" i="30"/>
  <c r="H152" i="30"/>
  <c r="U147" i="30"/>
  <c r="F152" i="30"/>
  <c r="W126" i="30"/>
  <c r="H131" i="30"/>
  <c r="F28" i="40"/>
  <c r="F26" i="40"/>
  <c r="G31" i="39"/>
  <c r="E41" i="39"/>
  <c r="U37" i="39" s="1"/>
  <c r="J106" i="30"/>
  <c r="T133" i="33"/>
  <c r="G91" i="32"/>
  <c r="V68" i="38"/>
  <c r="F73" i="38"/>
  <c r="G72" i="26"/>
  <c r="G70" i="26"/>
  <c r="E137" i="26"/>
  <c r="U132" i="26"/>
  <c r="J137" i="29"/>
  <c r="J138" i="29" s="1"/>
  <c r="T133" i="29"/>
  <c r="E138" i="29"/>
  <c r="I138" i="29"/>
  <c r="X133" i="29"/>
  <c r="G152" i="29"/>
  <c r="V147" i="29"/>
  <c r="U140" i="35"/>
  <c r="U126" i="33"/>
  <c r="J113" i="33"/>
  <c r="G84" i="37"/>
  <c r="G85" i="37" s="1"/>
  <c r="G86" i="37"/>
  <c r="H116" i="24"/>
  <c r="F58" i="25"/>
  <c r="F56" i="25"/>
  <c r="V166" i="26"/>
  <c r="J99" i="30"/>
  <c r="J60" i="31"/>
  <c r="H146" i="26"/>
  <c r="AD146" i="26" s="1"/>
  <c r="G151" i="37"/>
  <c r="H13" i="38"/>
  <c r="H56" i="39"/>
  <c r="I79" i="38"/>
  <c r="U147" i="34"/>
  <c r="F152" i="34"/>
  <c r="G100" i="39"/>
  <c r="E47" i="37"/>
  <c r="U43" i="37" s="1"/>
  <c r="J99" i="34"/>
  <c r="E137" i="37"/>
  <c r="U132" i="37"/>
  <c r="W119" i="30"/>
  <c r="H124" i="30"/>
  <c r="E149" i="26"/>
  <c r="J130" i="29"/>
  <c r="J131" i="29" s="1"/>
  <c r="T126" i="29"/>
  <c r="E131" i="29"/>
  <c r="H64" i="30"/>
  <c r="E123" i="38"/>
  <c r="U118" i="38"/>
  <c r="V166" i="25"/>
  <c r="J171" i="24"/>
  <c r="G79" i="25"/>
  <c r="G77" i="25"/>
  <c r="H145" i="31"/>
  <c r="W140" i="31"/>
  <c r="I138" i="31"/>
  <c r="X133" i="31"/>
  <c r="G138" i="31"/>
  <c r="V133" i="31"/>
  <c r="G64" i="33"/>
  <c r="J54" i="31"/>
  <c r="F97" i="25"/>
  <c r="F95" i="25"/>
  <c r="W126" i="33"/>
  <c r="H131" i="33"/>
  <c r="G38" i="39"/>
  <c r="G39" i="39" s="1"/>
  <c r="G40" i="39"/>
  <c r="F56" i="26"/>
  <c r="F58" i="26"/>
  <c r="E47" i="39"/>
  <c r="U43" i="39" s="1"/>
  <c r="I318" i="25"/>
  <c r="I321" i="25" s="1"/>
  <c r="I320" i="1"/>
  <c r="U133" i="35"/>
  <c r="F138" i="35"/>
  <c r="J151" i="35"/>
  <c r="J152" i="35" s="1"/>
  <c r="J130" i="35"/>
  <c r="J131" i="35" s="1"/>
  <c r="F26" i="38"/>
  <c r="F28" i="38"/>
  <c r="H82" i="25"/>
  <c r="J88" i="35"/>
  <c r="V147" i="33"/>
  <c r="E23" i="39"/>
  <c r="U19" i="39" s="1"/>
  <c r="G127" i="38"/>
  <c r="H125" i="38"/>
  <c r="AD125" i="38" s="1"/>
  <c r="F120" i="37"/>
  <c r="Q96" i="40"/>
  <c r="Q96" i="39"/>
  <c r="Q96" i="38"/>
  <c r="Q96" i="26"/>
  <c r="Q96" i="37"/>
  <c r="T96" i="26"/>
  <c r="H94" i="26" s="1"/>
  <c r="S96" i="26"/>
  <c r="T96" i="40"/>
  <c r="H94" i="40" s="1"/>
  <c r="T96" i="39"/>
  <c r="H94" i="39" s="1"/>
  <c r="S96" i="40"/>
  <c r="S96" i="39"/>
  <c r="R96" i="40"/>
  <c r="R96" i="39"/>
  <c r="T96" i="38"/>
  <c r="H94" i="38" s="1"/>
  <c r="R96" i="38"/>
  <c r="T96" i="37"/>
  <c r="H94" i="37" s="1"/>
  <c r="S96" i="37"/>
  <c r="R96" i="37"/>
  <c r="S96" i="38"/>
  <c r="Q96" i="25"/>
  <c r="S96" i="25"/>
  <c r="R96" i="25"/>
  <c r="T96" i="25"/>
  <c r="H94" i="25" s="1"/>
  <c r="R96" i="26"/>
  <c r="L96" i="1"/>
  <c r="F40" i="37"/>
  <c r="F38" i="37"/>
  <c r="H152" i="32"/>
  <c r="W147" i="32"/>
  <c r="X140" i="32"/>
  <c r="I145" i="32"/>
  <c r="U140" i="32"/>
  <c r="F145" i="32"/>
  <c r="E53" i="25"/>
  <c r="U49" i="25" s="1"/>
  <c r="E105" i="37"/>
  <c r="U100" i="37"/>
  <c r="Q59" i="26"/>
  <c r="S59" i="26"/>
  <c r="S59" i="40"/>
  <c r="R59" i="40"/>
  <c r="Q59" i="40"/>
  <c r="S59" i="39"/>
  <c r="R59" i="39"/>
  <c r="Q59" i="39"/>
  <c r="S59" i="38"/>
  <c r="R59" i="38"/>
  <c r="Q59" i="38"/>
  <c r="S59" i="37"/>
  <c r="R59" i="37"/>
  <c r="Q59" i="37"/>
  <c r="S59" i="25"/>
  <c r="R59" i="25"/>
  <c r="R59" i="26"/>
  <c r="Q59" i="25"/>
  <c r="E145" i="33"/>
  <c r="H116" i="32"/>
  <c r="J88" i="1"/>
  <c r="E73" i="37"/>
  <c r="U68" i="37"/>
  <c r="G127" i="26"/>
  <c r="H132" i="26"/>
  <c r="AD132" i="26" s="1"/>
  <c r="G131" i="34"/>
  <c r="V126" i="34"/>
  <c r="T119" i="34"/>
  <c r="J123" i="34"/>
  <c r="J124" i="34" s="1"/>
  <c r="E124" i="34"/>
  <c r="J144" i="34"/>
  <c r="J145" i="34" s="1"/>
  <c r="T140" i="34"/>
  <c r="E145" i="34"/>
  <c r="E98" i="38"/>
  <c r="U93" i="38"/>
  <c r="E64" i="29"/>
  <c r="V126" i="35"/>
  <c r="E116" i="33"/>
  <c r="E80" i="25"/>
  <c r="U75" i="25"/>
  <c r="F120" i="38"/>
  <c r="F145" i="30"/>
  <c r="U140" i="30"/>
  <c r="J137" i="30"/>
  <c r="J138" i="30" s="1"/>
  <c r="U133" i="30"/>
  <c r="F138" i="30"/>
  <c r="E317" i="1"/>
  <c r="AF131" i="1"/>
  <c r="G129" i="26"/>
  <c r="E53" i="39"/>
  <c r="U49" i="39" s="1"/>
  <c r="F91" i="30"/>
  <c r="J48" i="29"/>
  <c r="F91" i="35"/>
  <c r="I116" i="34"/>
  <c r="H116" i="33"/>
  <c r="F73" i="39"/>
  <c r="V132" i="37"/>
  <c r="G118" i="39"/>
  <c r="G148" i="40"/>
  <c r="G149" i="40" s="1"/>
  <c r="A221" i="25"/>
  <c r="L222" i="1"/>
  <c r="W133" i="29"/>
  <c r="H138" i="29"/>
  <c r="I124" i="29"/>
  <c r="X119" i="29"/>
  <c r="U147" i="29"/>
  <c r="F152" i="29"/>
  <c r="J106" i="24"/>
  <c r="J36" i="35"/>
  <c r="G84" i="38"/>
  <c r="G85" i="38" s="1"/>
  <c r="G86" i="38"/>
  <c r="J48" i="24"/>
  <c r="F16" i="39"/>
  <c r="F14" i="39"/>
  <c r="E47" i="38"/>
  <c r="U43" i="38" s="1"/>
  <c r="E29" i="39"/>
  <c r="U25" i="39" s="1"/>
  <c r="U126" i="35"/>
  <c r="U18" i="1"/>
  <c r="J20" i="1"/>
  <c r="J22" i="1" s="1"/>
  <c r="E22" i="1"/>
  <c r="E71" i="25"/>
  <c r="E89" i="25"/>
  <c r="G71" i="37"/>
  <c r="T119" i="33"/>
  <c r="F116" i="33"/>
  <c r="E122" i="1"/>
  <c r="H68" i="40"/>
  <c r="T72" i="37"/>
  <c r="I69" i="37" s="1"/>
  <c r="T72" i="25"/>
  <c r="I69" i="25" s="1"/>
  <c r="S72" i="25"/>
  <c r="Q72" i="25"/>
  <c r="Q72" i="26"/>
  <c r="S72" i="37"/>
  <c r="R72" i="25"/>
  <c r="S72" i="26"/>
  <c r="Q72" i="37"/>
  <c r="T72" i="26"/>
  <c r="I69" i="26" s="1"/>
  <c r="R72" i="37"/>
  <c r="T72" i="38"/>
  <c r="I69" i="38" s="1"/>
  <c r="R72" i="38"/>
  <c r="S72" i="38"/>
  <c r="Q72" i="38"/>
  <c r="T72" i="39"/>
  <c r="I69" i="39" s="1"/>
  <c r="R72" i="39"/>
  <c r="Q72" i="40"/>
  <c r="S72" i="39"/>
  <c r="R72" i="26"/>
  <c r="Q72" i="39"/>
  <c r="T72" i="40"/>
  <c r="I69" i="40" s="1"/>
  <c r="S72" i="40"/>
  <c r="R72" i="40"/>
  <c r="E123" i="39"/>
  <c r="U118" i="39"/>
  <c r="F121" i="26"/>
  <c r="G131" i="31"/>
  <c r="V126" i="31"/>
  <c r="J148" i="1"/>
  <c r="E150" i="1"/>
  <c r="X133" i="33"/>
  <c r="I138" i="33"/>
  <c r="F315" i="1"/>
  <c r="AB151" i="1"/>
  <c r="V133" i="32"/>
  <c r="G138" i="32"/>
  <c r="F32" i="40"/>
  <c r="F34" i="40"/>
  <c r="E33" i="27"/>
  <c r="O32" i="27"/>
  <c r="F109" i="38"/>
  <c r="F110" i="38" s="1"/>
  <c r="F111" i="38"/>
  <c r="W126" i="31"/>
  <c r="H131" i="31"/>
  <c r="X119" i="31"/>
  <c r="I124" i="31"/>
  <c r="V119" i="31"/>
  <c r="G124" i="31"/>
  <c r="E59" i="37"/>
  <c r="U55" i="37" s="1"/>
  <c r="V133" i="33"/>
  <c r="G138" i="33"/>
  <c r="J42" i="24"/>
  <c r="F32" i="38"/>
  <c r="F34" i="38"/>
  <c r="E98" i="40"/>
  <c r="U93" i="40"/>
  <c r="T126" i="35"/>
  <c r="J144" i="35"/>
  <c r="J145" i="35" s="1"/>
  <c r="X133" i="35"/>
  <c r="I138" i="35"/>
  <c r="H82" i="39"/>
  <c r="H64" i="34"/>
  <c r="E124" i="32"/>
  <c r="G64" i="31"/>
  <c r="H64" i="31"/>
  <c r="Q129" i="40"/>
  <c r="Q129" i="38"/>
  <c r="R129" i="40"/>
  <c r="I126" i="40" s="1"/>
  <c r="O129" i="40"/>
  <c r="R129" i="38"/>
  <c r="I126" i="38" s="1"/>
  <c r="O129" i="38"/>
  <c r="P129" i="37"/>
  <c r="Q129" i="37"/>
  <c r="R129" i="37"/>
  <c r="I126" i="37" s="1"/>
  <c r="O129" i="37"/>
  <c r="P129" i="39"/>
  <c r="P129" i="40"/>
  <c r="R129" i="39"/>
  <c r="I126" i="39" s="1"/>
  <c r="O129" i="39"/>
  <c r="P129" i="38"/>
  <c r="Q129" i="39"/>
  <c r="Q129" i="26"/>
  <c r="R129" i="26"/>
  <c r="I126" i="26" s="1"/>
  <c r="O129" i="26"/>
  <c r="P129" i="25"/>
  <c r="O129" i="25"/>
  <c r="Q129" i="25"/>
  <c r="R129" i="25"/>
  <c r="P129" i="26"/>
  <c r="C129" i="38"/>
  <c r="C129" i="40"/>
  <c r="C129" i="39"/>
  <c r="C129" i="37"/>
  <c r="C129" i="26"/>
  <c r="C129" i="25"/>
  <c r="G93" i="26"/>
  <c r="H138" i="32"/>
  <c r="W133" i="32"/>
  <c r="J137" i="32"/>
  <c r="J138" i="32" s="1"/>
  <c r="T133" i="32"/>
  <c r="E138" i="32"/>
  <c r="X126" i="32"/>
  <c r="I131" i="32"/>
  <c r="U126" i="32"/>
  <c r="F131" i="32"/>
  <c r="H13" i="40"/>
  <c r="F86" i="25"/>
  <c r="F84" i="25"/>
  <c r="H55" i="26"/>
  <c r="G116" i="35"/>
  <c r="G91" i="35"/>
  <c r="J171" i="32"/>
  <c r="H132" i="38"/>
  <c r="AD132" i="38" s="1"/>
  <c r="E151" i="38"/>
  <c r="U146" i="38"/>
  <c r="G25" i="40"/>
  <c r="E316" i="1"/>
  <c r="AF124" i="1"/>
  <c r="G91" i="24"/>
  <c r="X147" i="34"/>
  <c r="I152" i="34"/>
  <c r="V133" i="34"/>
  <c r="G138" i="34"/>
  <c r="J130" i="34"/>
  <c r="J131" i="34" s="1"/>
  <c r="T126" i="34"/>
  <c r="E131" i="34"/>
  <c r="J99" i="24"/>
  <c r="AA151" i="1"/>
  <c r="E98" i="26"/>
  <c r="U93" i="26"/>
  <c r="G43" i="40"/>
  <c r="U48" i="1"/>
  <c r="E52" i="1"/>
  <c r="J50" i="1"/>
  <c r="J52" i="1" s="1"/>
  <c r="Y166" i="40"/>
  <c r="G100" i="25"/>
  <c r="I116" i="29"/>
  <c r="F116" i="34"/>
  <c r="E112" i="25"/>
  <c r="U107" i="25"/>
  <c r="F151" i="25"/>
  <c r="V146" i="25"/>
  <c r="V126" i="30"/>
  <c r="G131" i="30"/>
  <c r="J123" i="30"/>
  <c r="J124" i="30" s="1"/>
  <c r="E124" i="30"/>
  <c r="T119" i="30"/>
  <c r="F124" i="30"/>
  <c r="U119" i="30"/>
  <c r="E111" i="1"/>
  <c r="J109" i="1"/>
  <c r="J111" i="1" s="1"/>
  <c r="J133" i="1"/>
  <c r="E134" i="1"/>
  <c r="U131" i="1" s="1"/>
  <c r="E138" i="33"/>
  <c r="F116" i="32"/>
  <c r="Q121" i="39"/>
  <c r="L121" i="1"/>
  <c r="O121" i="40"/>
  <c r="R121" i="39"/>
  <c r="H119" i="39" s="1"/>
  <c r="P121" i="38"/>
  <c r="Q121" i="38"/>
  <c r="O121" i="39"/>
  <c r="R121" i="38"/>
  <c r="H119" i="38" s="1"/>
  <c r="R121" i="37"/>
  <c r="H119" i="37" s="1"/>
  <c r="P121" i="40"/>
  <c r="R121" i="40"/>
  <c r="H119" i="40" s="1"/>
  <c r="P121" i="39"/>
  <c r="O121" i="37"/>
  <c r="Q121" i="25"/>
  <c r="Q121" i="40"/>
  <c r="P121" i="26"/>
  <c r="O121" i="38"/>
  <c r="P121" i="37"/>
  <c r="Q121" i="26"/>
  <c r="Q121" i="37"/>
  <c r="R121" i="26"/>
  <c r="H119" i="26" s="1"/>
  <c r="O121" i="25"/>
  <c r="P121" i="25"/>
  <c r="O121" i="26"/>
  <c r="R121" i="25"/>
  <c r="C121" i="40"/>
  <c r="C121" i="39"/>
  <c r="C121" i="38"/>
  <c r="C121" i="26"/>
  <c r="C121" i="37"/>
  <c r="C121" i="25"/>
  <c r="U132" i="39"/>
  <c r="E137" i="39"/>
  <c r="U42" i="1"/>
  <c r="E46" i="1"/>
  <c r="J44" i="1"/>
  <c r="J46" i="1" s="1"/>
  <c r="I131" i="29"/>
  <c r="X126" i="29"/>
  <c r="G131" i="29"/>
  <c r="V126" i="29"/>
  <c r="V119" i="29"/>
  <c r="G124" i="29"/>
  <c r="J151" i="29"/>
  <c r="J152" i="29" s="1"/>
  <c r="T147" i="29"/>
  <c r="E152" i="29"/>
  <c r="F141" i="1"/>
  <c r="E59" i="40"/>
  <c r="U55" i="40" s="1"/>
  <c r="G91" i="29"/>
  <c r="E87" i="39"/>
  <c r="U82" i="39"/>
  <c r="E104" i="1"/>
  <c r="J102" i="1"/>
  <c r="J104" i="1" s="1"/>
  <c r="G16" i="38"/>
  <c r="G14" i="38"/>
  <c r="G316" i="1"/>
  <c r="AC151" i="1"/>
  <c r="H64" i="35"/>
  <c r="J48" i="32"/>
  <c r="E130" i="26"/>
  <c r="U125" i="26"/>
  <c r="Q23" i="26"/>
  <c r="S23" i="26"/>
  <c r="R23" i="25"/>
  <c r="R23" i="26"/>
  <c r="Q23" i="25"/>
  <c r="Q23" i="37"/>
  <c r="R23" i="38"/>
  <c r="S23" i="38"/>
  <c r="S23" i="25"/>
  <c r="Q23" i="38"/>
  <c r="R23" i="39"/>
  <c r="S23" i="39"/>
  <c r="S23" i="37"/>
  <c r="Q23" i="39"/>
  <c r="Q23" i="40"/>
  <c r="R23" i="37"/>
  <c r="R23" i="40"/>
  <c r="S23" i="40"/>
  <c r="E137" i="25"/>
  <c r="U132" i="25"/>
  <c r="E124" i="33"/>
  <c r="H91" i="33"/>
  <c r="J119" i="1"/>
  <c r="E123" i="26"/>
  <c r="U118" i="26"/>
  <c r="H68" i="38"/>
  <c r="E128" i="37"/>
  <c r="E121" i="37"/>
  <c r="E153" i="37"/>
  <c r="H16" i="1"/>
  <c r="H62" i="1" s="1"/>
  <c r="X12" i="1"/>
  <c r="F16" i="1"/>
  <c r="F62" i="1" s="1"/>
  <c r="V12" i="1"/>
  <c r="G16" i="1"/>
  <c r="G62" i="1" s="1"/>
  <c r="G63" i="1" s="1"/>
  <c r="W12" i="1"/>
  <c r="U13" i="39"/>
  <c r="V13" i="25"/>
  <c r="E17" i="37"/>
  <c r="E17" i="40"/>
  <c r="E17" i="38"/>
  <c r="U13" i="26"/>
  <c r="E17" i="25"/>
  <c r="G170" i="25"/>
  <c r="W166" i="25" s="1"/>
  <c r="J169" i="25"/>
  <c r="I170" i="25"/>
  <c r="X166" i="25"/>
  <c r="J159" i="25"/>
  <c r="E170" i="25"/>
  <c r="J169" i="1"/>
  <c r="Z165" i="1" s="1"/>
  <c r="J274" i="25"/>
  <c r="J294" i="25" s="1"/>
  <c r="J408" i="37"/>
  <c r="J294" i="38"/>
  <c r="J384" i="38"/>
  <c r="J408" i="25"/>
  <c r="J384" i="39"/>
  <c r="J384" i="25"/>
  <c r="J384" i="26"/>
  <c r="J384" i="37"/>
  <c r="J294" i="40"/>
  <c r="J294" i="26"/>
  <c r="J294" i="39"/>
  <c r="J408" i="39"/>
  <c r="J294" i="37"/>
  <c r="J384" i="40"/>
  <c r="J408" i="40"/>
  <c r="J408" i="38"/>
  <c r="J408" i="26"/>
  <c r="E64" i="24" l="1"/>
  <c r="E65" i="24" s="1"/>
  <c r="V68" i="25"/>
  <c r="V139" i="39"/>
  <c r="G141" i="40"/>
  <c r="G142" i="40" s="1"/>
  <c r="G144" i="40" s="1"/>
  <c r="G72" i="40"/>
  <c r="G73" i="40" s="1"/>
  <c r="G111" i="26"/>
  <c r="AC139" i="40"/>
  <c r="I77" i="25"/>
  <c r="I78" i="25" s="1"/>
  <c r="I80" i="25" s="1"/>
  <c r="E155" i="24"/>
  <c r="G151" i="39"/>
  <c r="V146" i="26"/>
  <c r="F137" i="26"/>
  <c r="U139" i="40"/>
  <c r="F153" i="25"/>
  <c r="H52" i="39"/>
  <c r="H53" i="39" s="1"/>
  <c r="X49" i="39" s="1"/>
  <c r="F130" i="25"/>
  <c r="F153" i="26"/>
  <c r="F144" i="39"/>
  <c r="G72" i="39"/>
  <c r="G70" i="39"/>
  <c r="G71" i="39" s="1"/>
  <c r="V125" i="25"/>
  <c r="F63" i="1"/>
  <c r="AC139" i="26"/>
  <c r="F144" i="26"/>
  <c r="W132" i="40"/>
  <c r="W132" i="37"/>
  <c r="AC118" i="38"/>
  <c r="AC152" i="38" s="1"/>
  <c r="AC152" i="40"/>
  <c r="AC118" i="37"/>
  <c r="AC152" i="37" s="1"/>
  <c r="AC152" i="26"/>
  <c r="AC118" i="25"/>
  <c r="AC118" i="39"/>
  <c r="AC152" i="39" s="1"/>
  <c r="G129" i="25"/>
  <c r="G127" i="25"/>
  <c r="G128" i="25" s="1"/>
  <c r="I153" i="1"/>
  <c r="I172" i="1" s="1"/>
  <c r="I176" i="1" s="1"/>
  <c r="I177" i="1" s="1"/>
  <c r="I323" i="1" s="1"/>
  <c r="I325" i="1" s="1"/>
  <c r="AD125" i="40"/>
  <c r="V132" i="40"/>
  <c r="AD132" i="25"/>
  <c r="V139" i="26"/>
  <c r="AC139" i="39"/>
  <c r="AD139" i="39"/>
  <c r="AD139" i="25"/>
  <c r="E172" i="40"/>
  <c r="E176" i="40" s="1"/>
  <c r="J173" i="35"/>
  <c r="G72" i="38"/>
  <c r="G70" i="38"/>
  <c r="G71" i="38" s="1"/>
  <c r="J177" i="33"/>
  <c r="H191" i="37"/>
  <c r="G32" i="40"/>
  <c r="G33" i="40" s="1"/>
  <c r="G35" i="40" s="1"/>
  <c r="W31" i="40" s="1"/>
  <c r="O33" i="27"/>
  <c r="G39" i="27"/>
  <c r="G40" i="27" s="1"/>
  <c r="O40" i="27" s="1"/>
  <c r="J177" i="35"/>
  <c r="J177" i="34"/>
  <c r="J173" i="30"/>
  <c r="J173" i="34"/>
  <c r="G56" i="39"/>
  <c r="G57" i="39" s="1"/>
  <c r="G59" i="39" s="1"/>
  <c r="W55" i="39" s="1"/>
  <c r="J173" i="33"/>
  <c r="J173" i="24"/>
  <c r="H37" i="39"/>
  <c r="H40" i="39" s="1"/>
  <c r="F191" i="38"/>
  <c r="J177" i="24"/>
  <c r="I191" i="26"/>
  <c r="G191" i="38"/>
  <c r="H141" i="25"/>
  <c r="H142" i="25" s="1"/>
  <c r="L191" i="1"/>
  <c r="C192" i="40" s="1"/>
  <c r="C191" i="40"/>
  <c r="E172" i="26"/>
  <c r="E176" i="26" s="1"/>
  <c r="G44" i="37"/>
  <c r="G45" i="37" s="1"/>
  <c r="G47" i="37" s="1"/>
  <c r="W43" i="37" s="1"/>
  <c r="G38" i="40"/>
  <c r="G39" i="40" s="1"/>
  <c r="C191" i="25"/>
  <c r="H191" i="39"/>
  <c r="E191" i="26"/>
  <c r="E191" i="40"/>
  <c r="F191" i="25"/>
  <c r="I77" i="26"/>
  <c r="I78" i="26" s="1"/>
  <c r="I80" i="26" s="1"/>
  <c r="J177" i="30"/>
  <c r="I49" i="26"/>
  <c r="F144" i="37"/>
  <c r="H22" i="37"/>
  <c r="J177" i="32"/>
  <c r="Y75" i="25"/>
  <c r="G109" i="25"/>
  <c r="G110" i="25" s="1"/>
  <c r="G112" i="25" s="1"/>
  <c r="E155" i="35"/>
  <c r="E174" i="35" s="1"/>
  <c r="E175" i="35" s="1"/>
  <c r="I79" i="37"/>
  <c r="I80" i="37" s="1"/>
  <c r="J173" i="31"/>
  <c r="G95" i="38"/>
  <c r="G38" i="25"/>
  <c r="G39" i="25" s="1"/>
  <c r="G41" i="25" s="1"/>
  <c r="W37" i="25" s="1"/>
  <c r="F144" i="40"/>
  <c r="G97" i="25"/>
  <c r="G56" i="37"/>
  <c r="G57" i="37" s="1"/>
  <c r="G59" i="37" s="1"/>
  <c r="W55" i="37" s="1"/>
  <c r="E172" i="37"/>
  <c r="E176" i="37" s="1"/>
  <c r="H22" i="39"/>
  <c r="G111" i="40"/>
  <c r="W107" i="40" s="1"/>
  <c r="G130" i="40"/>
  <c r="G38" i="37"/>
  <c r="G39" i="37" s="1"/>
  <c r="G41" i="37" s="1"/>
  <c r="W37" i="37" s="1"/>
  <c r="J177" i="29"/>
  <c r="V100" i="26"/>
  <c r="J177" i="31"/>
  <c r="E172" i="38"/>
  <c r="E176" i="38" s="1"/>
  <c r="G104" i="40"/>
  <c r="H129" i="40"/>
  <c r="X125" i="40" s="1"/>
  <c r="F153" i="39"/>
  <c r="G143" i="39"/>
  <c r="W139" i="39" s="1"/>
  <c r="E172" i="39"/>
  <c r="E176" i="39" s="1"/>
  <c r="F73" i="26"/>
  <c r="U146" i="25"/>
  <c r="J173" i="32"/>
  <c r="J173" i="29"/>
  <c r="V68" i="26"/>
  <c r="W139" i="37"/>
  <c r="H86" i="37"/>
  <c r="X82" i="37" s="1"/>
  <c r="G26" i="26"/>
  <c r="G27" i="26" s="1"/>
  <c r="H86" i="38"/>
  <c r="F151" i="37"/>
  <c r="J61" i="1"/>
  <c r="W139" i="38"/>
  <c r="G80" i="26"/>
  <c r="J64" i="24"/>
  <c r="H191" i="40"/>
  <c r="E191" i="37"/>
  <c r="C191" i="26"/>
  <c r="V68" i="37"/>
  <c r="H58" i="25"/>
  <c r="H59" i="25" s="1"/>
  <c r="X55" i="25" s="1"/>
  <c r="H52" i="26"/>
  <c r="H53" i="26" s="1"/>
  <c r="X49" i="26" s="1"/>
  <c r="W49" i="26"/>
  <c r="F137" i="40"/>
  <c r="F143" i="1"/>
  <c r="V138" i="1"/>
  <c r="V139" i="25"/>
  <c r="F122" i="1"/>
  <c r="V117" i="1"/>
  <c r="G136" i="1"/>
  <c r="W131" i="1"/>
  <c r="H153" i="1"/>
  <c r="H172" i="1" s="1"/>
  <c r="G144" i="38"/>
  <c r="G143" i="1"/>
  <c r="W138" i="1"/>
  <c r="F136" i="1"/>
  <c r="V131" i="1"/>
  <c r="G104" i="37"/>
  <c r="G105" i="37" s="1"/>
  <c r="W146" i="38"/>
  <c r="I79" i="40"/>
  <c r="J79" i="40" s="1"/>
  <c r="H191" i="26"/>
  <c r="C223" i="26"/>
  <c r="F191" i="37"/>
  <c r="G191" i="39"/>
  <c r="G191" i="40"/>
  <c r="G191" i="26"/>
  <c r="C191" i="37"/>
  <c r="E191" i="38"/>
  <c r="E191" i="39"/>
  <c r="I191" i="40"/>
  <c r="I191" i="25"/>
  <c r="I191" i="37"/>
  <c r="C191" i="39"/>
  <c r="F191" i="39"/>
  <c r="E191" i="25"/>
  <c r="I191" i="38"/>
  <c r="C191" i="38"/>
  <c r="F191" i="40"/>
  <c r="G191" i="25"/>
  <c r="F191" i="26"/>
  <c r="G191" i="37"/>
  <c r="H191" i="38"/>
  <c r="G151" i="38"/>
  <c r="G137" i="40"/>
  <c r="G130" i="39"/>
  <c r="J150" i="1"/>
  <c r="G109" i="38"/>
  <c r="G110" i="38" s="1"/>
  <c r="G112" i="38" s="1"/>
  <c r="G58" i="26"/>
  <c r="G59" i="26" s="1"/>
  <c r="W55" i="26" s="1"/>
  <c r="F72" i="1"/>
  <c r="F89" i="1" s="1"/>
  <c r="V67" i="1"/>
  <c r="R111" i="40"/>
  <c r="G95" i="37"/>
  <c r="G96" i="37" s="1"/>
  <c r="V107" i="26"/>
  <c r="T111" i="40"/>
  <c r="I108" i="40" s="1"/>
  <c r="T111" i="26"/>
  <c r="I108" i="26" s="1"/>
  <c r="G44" i="25"/>
  <c r="G45" i="25" s="1"/>
  <c r="G47" i="25" s="1"/>
  <c r="W43" i="25" s="1"/>
  <c r="E175" i="1"/>
  <c r="H37" i="40"/>
  <c r="H40" i="40" s="1"/>
  <c r="H56" i="37"/>
  <c r="H57" i="37" s="1"/>
  <c r="H59" i="37" s="1"/>
  <c r="X55" i="37" s="1"/>
  <c r="R111" i="38"/>
  <c r="S111" i="39"/>
  <c r="Q111" i="25"/>
  <c r="R111" i="37"/>
  <c r="Q111" i="39"/>
  <c r="Q111" i="37"/>
  <c r="G141" i="26"/>
  <c r="G142" i="26" s="1"/>
  <c r="G144" i="26" s="1"/>
  <c r="H84" i="26"/>
  <c r="H85" i="26" s="1"/>
  <c r="H87" i="26" s="1"/>
  <c r="S111" i="38"/>
  <c r="R111" i="25"/>
  <c r="S111" i="25"/>
  <c r="H37" i="37"/>
  <c r="H38" i="37" s="1"/>
  <c r="H39" i="37" s="1"/>
  <c r="V93" i="38"/>
  <c r="V75" i="39"/>
  <c r="Q111" i="26"/>
  <c r="T111" i="25"/>
  <c r="I108" i="25" s="1"/>
  <c r="W125" i="37"/>
  <c r="H43" i="25"/>
  <c r="H44" i="25" s="1"/>
  <c r="H45" i="25" s="1"/>
  <c r="T111" i="38"/>
  <c r="I108" i="38" s="1"/>
  <c r="T111" i="37"/>
  <c r="I108" i="37" s="1"/>
  <c r="S111" i="26"/>
  <c r="R111" i="39"/>
  <c r="W125" i="40"/>
  <c r="E115" i="40"/>
  <c r="J91" i="24"/>
  <c r="J120" i="1"/>
  <c r="J122" i="1" s="1"/>
  <c r="G41" i="38"/>
  <c r="W37" i="38" s="1"/>
  <c r="S111" i="40"/>
  <c r="R111" i="26"/>
  <c r="Q111" i="40"/>
  <c r="I49" i="37"/>
  <c r="I52" i="37" s="1"/>
  <c r="F89" i="40"/>
  <c r="G120" i="38"/>
  <c r="G153" i="38" s="1"/>
  <c r="H43" i="26"/>
  <c r="H46" i="26" s="1"/>
  <c r="G73" i="25"/>
  <c r="I155" i="24"/>
  <c r="I174" i="24" s="1"/>
  <c r="I175" i="24" s="1"/>
  <c r="F144" i="38"/>
  <c r="I49" i="38"/>
  <c r="I52" i="38" s="1"/>
  <c r="H155" i="33"/>
  <c r="H174" i="33" s="1"/>
  <c r="H175" i="33" s="1"/>
  <c r="E155" i="30"/>
  <c r="E174" i="30" s="1"/>
  <c r="H25" i="25"/>
  <c r="H26" i="25" s="1"/>
  <c r="H27" i="25" s="1"/>
  <c r="H25" i="38"/>
  <c r="H26" i="38" s="1"/>
  <c r="H27" i="38" s="1"/>
  <c r="I13" i="25"/>
  <c r="I16" i="25" s="1"/>
  <c r="I49" i="25"/>
  <c r="I50" i="25" s="1"/>
  <c r="I51" i="25" s="1"/>
  <c r="H136" i="25"/>
  <c r="G122" i="25"/>
  <c r="W118" i="25" s="1"/>
  <c r="W68" i="25"/>
  <c r="G41" i="26"/>
  <c r="W37" i="26" s="1"/>
  <c r="J91" i="29"/>
  <c r="G109" i="39"/>
  <c r="G110" i="39" s="1"/>
  <c r="W107" i="39" s="1"/>
  <c r="J70" i="1"/>
  <c r="J72" i="1" s="1"/>
  <c r="G80" i="40"/>
  <c r="E155" i="33"/>
  <c r="E174" i="33" s="1"/>
  <c r="E175" i="33" s="1"/>
  <c r="G34" i="38"/>
  <c r="G35" i="38" s="1"/>
  <c r="W31" i="38" s="1"/>
  <c r="H107" i="40"/>
  <c r="H111" i="40" s="1"/>
  <c r="G141" i="25"/>
  <c r="G143" i="25"/>
  <c r="I68" i="40"/>
  <c r="I72" i="40" s="1"/>
  <c r="I55" i="40"/>
  <c r="I58" i="40" s="1"/>
  <c r="H50" i="25"/>
  <c r="H51" i="25" s="1"/>
  <c r="H53" i="25" s="1"/>
  <c r="X49" i="25" s="1"/>
  <c r="G17" i="37"/>
  <c r="W13" i="37" s="1"/>
  <c r="I139" i="38"/>
  <c r="I141" i="38" s="1"/>
  <c r="I142" i="38" s="1"/>
  <c r="F17" i="26"/>
  <c r="V13" i="26" s="1"/>
  <c r="J116" i="31"/>
  <c r="H31" i="25"/>
  <c r="H34" i="25" s="1"/>
  <c r="Q111" i="38"/>
  <c r="T111" i="39"/>
  <c r="I108" i="39" s="1"/>
  <c r="H37" i="26"/>
  <c r="W75" i="40"/>
  <c r="K40" i="23"/>
  <c r="K41" i="23" s="1"/>
  <c r="J116" i="24"/>
  <c r="H155" i="24"/>
  <c r="H174" i="24" s="1"/>
  <c r="H175" i="24" s="1"/>
  <c r="G53" i="38"/>
  <c r="W49" i="38" s="1"/>
  <c r="E62" i="1"/>
  <c r="J62" i="1" s="1"/>
  <c r="F17" i="40"/>
  <c r="V13" i="40" s="1"/>
  <c r="H107" i="26"/>
  <c r="H107" i="37"/>
  <c r="G26" i="25"/>
  <c r="G27" i="25" s="1"/>
  <c r="J116" i="35"/>
  <c r="E115" i="39"/>
  <c r="E41" i="23"/>
  <c r="G59" i="25"/>
  <c r="W55" i="25" s="1"/>
  <c r="H107" i="38"/>
  <c r="R41" i="37"/>
  <c r="R41" i="26"/>
  <c r="Q41" i="25"/>
  <c r="S41" i="25"/>
  <c r="S41" i="39"/>
  <c r="S41" i="37"/>
  <c r="Q41" i="39"/>
  <c r="R41" i="40"/>
  <c r="R41" i="25"/>
  <c r="Q41" i="40"/>
  <c r="R41" i="39"/>
  <c r="Q41" i="37"/>
  <c r="S41" i="26"/>
  <c r="S41" i="38"/>
  <c r="Q41" i="26"/>
  <c r="R41" i="38"/>
  <c r="S41" i="40"/>
  <c r="Q41" i="38"/>
  <c r="G89" i="37"/>
  <c r="I19" i="25"/>
  <c r="I20" i="25" s="1"/>
  <c r="I21" i="25" s="1"/>
  <c r="H23" i="25"/>
  <c r="X19" i="25" s="1"/>
  <c r="I132" i="26"/>
  <c r="AE132" i="26" s="1"/>
  <c r="I132" i="38"/>
  <c r="AE132" i="38" s="1"/>
  <c r="G44" i="39"/>
  <c r="G45" i="39" s="1"/>
  <c r="G47" i="39" s="1"/>
  <c r="W43" i="39" s="1"/>
  <c r="V125" i="39"/>
  <c r="F130" i="39"/>
  <c r="H37" i="38"/>
  <c r="F105" i="40"/>
  <c r="V100" i="40"/>
  <c r="H93" i="38"/>
  <c r="H95" i="38" s="1"/>
  <c r="H143" i="39"/>
  <c r="H144" i="39" s="1"/>
  <c r="G155" i="24"/>
  <c r="G174" i="24" s="1"/>
  <c r="G175" i="24" s="1"/>
  <c r="E34" i="23"/>
  <c r="H107" i="25"/>
  <c r="F112" i="39"/>
  <c r="V107" i="39"/>
  <c r="H107" i="39"/>
  <c r="H37" i="25"/>
  <c r="F80" i="40"/>
  <c r="V75" i="40"/>
  <c r="J79" i="26"/>
  <c r="J91" i="33"/>
  <c r="H14" i="39"/>
  <c r="H15" i="39" s="1"/>
  <c r="H17" i="39" s="1"/>
  <c r="G87" i="25"/>
  <c r="W82" i="25"/>
  <c r="G59" i="38"/>
  <c r="W55" i="38" s="1"/>
  <c r="H118" i="26"/>
  <c r="H122" i="26" s="1"/>
  <c r="I68" i="38"/>
  <c r="I72" i="38" s="1"/>
  <c r="I55" i="26"/>
  <c r="I56" i="26" s="1"/>
  <c r="I57" i="26" s="1"/>
  <c r="H93" i="39"/>
  <c r="H95" i="39" s="1"/>
  <c r="J116" i="30"/>
  <c r="G87" i="26"/>
  <c r="W82" i="26"/>
  <c r="M34" i="23"/>
  <c r="M40" i="23"/>
  <c r="M41" i="23" s="1"/>
  <c r="F155" i="30"/>
  <c r="F174" i="30" s="1"/>
  <c r="F175" i="30" s="1"/>
  <c r="I82" i="39"/>
  <c r="I86" i="39" s="1"/>
  <c r="W139" i="40"/>
  <c r="H100" i="37"/>
  <c r="H102" i="37" s="1"/>
  <c r="H103" i="37" s="1"/>
  <c r="H100" i="40"/>
  <c r="H104" i="40" s="1"/>
  <c r="I132" i="25"/>
  <c r="I134" i="25" s="1"/>
  <c r="I135" i="25" s="1"/>
  <c r="G41" i="23"/>
  <c r="I19" i="40"/>
  <c r="I20" i="40" s="1"/>
  <c r="I21" i="40" s="1"/>
  <c r="I125" i="26"/>
  <c r="AE125" i="26" s="1"/>
  <c r="E154" i="39"/>
  <c r="I68" i="37"/>
  <c r="I72" i="37" s="1"/>
  <c r="J91" i="35"/>
  <c r="E90" i="37"/>
  <c r="I55" i="39"/>
  <c r="I58" i="39" s="1"/>
  <c r="J58" i="39" s="1"/>
  <c r="H25" i="37"/>
  <c r="H28" i="37" s="1"/>
  <c r="I13" i="40"/>
  <c r="I14" i="40" s="1"/>
  <c r="I82" i="40"/>
  <c r="I84" i="40" s="1"/>
  <c r="J79" i="39"/>
  <c r="I146" i="37"/>
  <c r="I148" i="37" s="1"/>
  <c r="I149" i="37" s="1"/>
  <c r="G17" i="39"/>
  <c r="W13" i="39" s="1"/>
  <c r="F59" i="39"/>
  <c r="V55" i="39" s="1"/>
  <c r="G34" i="23"/>
  <c r="F78" i="26"/>
  <c r="J77" i="26"/>
  <c r="O33" i="23"/>
  <c r="O34" i="23" s="1"/>
  <c r="I34" i="23"/>
  <c r="I40" i="23"/>
  <c r="H80" i="26"/>
  <c r="X75" i="26"/>
  <c r="I19" i="39"/>
  <c r="I20" i="39" s="1"/>
  <c r="E63" i="26"/>
  <c r="E64" i="26" s="1"/>
  <c r="I19" i="37"/>
  <c r="I22" i="37" s="1"/>
  <c r="H118" i="39"/>
  <c r="AD118" i="39" s="1"/>
  <c r="I155" i="31"/>
  <c r="I174" i="31" s="1"/>
  <c r="I175" i="31" s="1"/>
  <c r="H93" i="37"/>
  <c r="H97" i="37" s="1"/>
  <c r="O37" i="23"/>
  <c r="W146" i="39"/>
  <c r="H31" i="26"/>
  <c r="H32" i="26" s="1"/>
  <c r="H33" i="26" s="1"/>
  <c r="H52" i="37"/>
  <c r="H53" i="37" s="1"/>
  <c r="X49" i="37" s="1"/>
  <c r="G17" i="26"/>
  <c r="W13" i="26" s="1"/>
  <c r="G80" i="39"/>
  <c r="W75" i="39"/>
  <c r="H148" i="38"/>
  <c r="H149" i="38" s="1"/>
  <c r="H150" i="38"/>
  <c r="AF151" i="1"/>
  <c r="E115" i="26"/>
  <c r="F174" i="24"/>
  <c r="F175" i="24" s="1"/>
  <c r="I139" i="25"/>
  <c r="I143" i="25" s="1"/>
  <c r="H100" i="38"/>
  <c r="H102" i="38" s="1"/>
  <c r="H103" i="38" s="1"/>
  <c r="H31" i="37"/>
  <c r="H32" i="37" s="1"/>
  <c r="H33" i="37" s="1"/>
  <c r="F175" i="1"/>
  <c r="G317" i="25"/>
  <c r="G321" i="25" s="1"/>
  <c r="G320" i="1"/>
  <c r="H65" i="32"/>
  <c r="E318" i="25"/>
  <c r="J318" i="25" s="1"/>
  <c r="J317" i="1"/>
  <c r="G128" i="38"/>
  <c r="J134" i="1"/>
  <c r="J136" i="1" s="1"/>
  <c r="E136" i="1"/>
  <c r="H134" i="38"/>
  <c r="H135" i="38" s="1"/>
  <c r="H136" i="38"/>
  <c r="I125" i="38"/>
  <c r="AE125" i="38" s="1"/>
  <c r="H65" i="31"/>
  <c r="H72" i="40"/>
  <c r="H70" i="40"/>
  <c r="E65" i="32"/>
  <c r="J64" i="32"/>
  <c r="I65" i="31"/>
  <c r="F27" i="38"/>
  <c r="G89" i="26"/>
  <c r="G71" i="26"/>
  <c r="E123" i="37"/>
  <c r="U118" i="37"/>
  <c r="I19" i="26"/>
  <c r="G44" i="40"/>
  <c r="G46" i="40"/>
  <c r="G26" i="40"/>
  <c r="G27" i="40" s="1"/>
  <c r="G28" i="40"/>
  <c r="I125" i="39"/>
  <c r="AE125" i="39" s="1"/>
  <c r="E155" i="32"/>
  <c r="E174" i="32" s="1"/>
  <c r="E175" i="32" s="1"/>
  <c r="V107" i="38"/>
  <c r="F112" i="38"/>
  <c r="E172" i="25"/>
  <c r="E176" i="25" s="1"/>
  <c r="W82" i="38"/>
  <c r="G87" i="38"/>
  <c r="I55" i="38"/>
  <c r="H93" i="26"/>
  <c r="F57" i="26"/>
  <c r="H155" i="30"/>
  <c r="H174" i="30" s="1"/>
  <c r="H175" i="30" s="1"/>
  <c r="G102" i="39"/>
  <c r="G103" i="39" s="1"/>
  <c r="G104" i="39"/>
  <c r="G32" i="39"/>
  <c r="G34" i="39"/>
  <c r="E65" i="33"/>
  <c r="J64" i="33"/>
  <c r="F78" i="25"/>
  <c r="F89" i="25"/>
  <c r="J77" i="25"/>
  <c r="I139" i="40"/>
  <c r="AE139" i="40" s="1"/>
  <c r="E89" i="1"/>
  <c r="F39" i="39"/>
  <c r="G137" i="38"/>
  <c r="W132" i="38"/>
  <c r="F85" i="26"/>
  <c r="F89" i="26"/>
  <c r="H52" i="40"/>
  <c r="H50" i="40"/>
  <c r="F155" i="31"/>
  <c r="F174" i="31" s="1"/>
  <c r="H65" i="33"/>
  <c r="L235" i="1"/>
  <c r="A234" i="25"/>
  <c r="G155" i="30"/>
  <c r="G174" i="30" s="1"/>
  <c r="H25" i="39"/>
  <c r="H141" i="40"/>
  <c r="H143" i="40"/>
  <c r="I82" i="25"/>
  <c r="F15" i="38"/>
  <c r="F62" i="38"/>
  <c r="H21" i="40"/>
  <c r="G80" i="37"/>
  <c r="W75" i="37"/>
  <c r="I49" i="39"/>
  <c r="F57" i="37"/>
  <c r="E90" i="38"/>
  <c r="E192" i="40"/>
  <c r="G192" i="40"/>
  <c r="G192" i="38"/>
  <c r="C192" i="26"/>
  <c r="I192" i="25"/>
  <c r="F192" i="26"/>
  <c r="G120" i="40"/>
  <c r="G122" i="40"/>
  <c r="G34" i="26"/>
  <c r="G32" i="26"/>
  <c r="F45" i="37"/>
  <c r="H127" i="39"/>
  <c r="H129" i="39"/>
  <c r="F103" i="25"/>
  <c r="F57" i="40"/>
  <c r="H31" i="39"/>
  <c r="H43" i="37"/>
  <c r="G155" i="34"/>
  <c r="G174" i="34" s="1"/>
  <c r="H130" i="40"/>
  <c r="F45" i="38"/>
  <c r="F33" i="40"/>
  <c r="F316" i="25"/>
  <c r="F321" i="25" s="1"/>
  <c r="F320" i="1"/>
  <c r="F15" i="39"/>
  <c r="F62" i="39"/>
  <c r="G151" i="40"/>
  <c r="W146" i="40"/>
  <c r="F121" i="37"/>
  <c r="F153" i="37"/>
  <c r="G65" i="33"/>
  <c r="H16" i="38"/>
  <c r="H14" i="38"/>
  <c r="F51" i="39"/>
  <c r="I139" i="26"/>
  <c r="AE139" i="26" s="1"/>
  <c r="E320" i="1"/>
  <c r="F123" i="39"/>
  <c r="V118" i="39"/>
  <c r="I155" i="30"/>
  <c r="I174" i="30" s="1"/>
  <c r="H25" i="40"/>
  <c r="E65" i="35"/>
  <c r="J64" i="35"/>
  <c r="E144" i="38"/>
  <c r="U139" i="38"/>
  <c r="E112" i="38"/>
  <c r="E115" i="38" s="1"/>
  <c r="U107" i="38"/>
  <c r="V125" i="40"/>
  <c r="F130" i="40"/>
  <c r="Q104" i="40"/>
  <c r="Q104" i="39"/>
  <c r="Q104" i="37"/>
  <c r="Q104" i="26"/>
  <c r="Q104" i="38"/>
  <c r="S104" i="26"/>
  <c r="T104" i="26"/>
  <c r="I101" i="26" s="1"/>
  <c r="S104" i="40"/>
  <c r="R104" i="40"/>
  <c r="T104" i="40"/>
  <c r="I101" i="40" s="1"/>
  <c r="T104" i="39"/>
  <c r="I101" i="39" s="1"/>
  <c r="S104" i="39"/>
  <c r="R104" i="39"/>
  <c r="T104" i="38"/>
  <c r="I101" i="38" s="1"/>
  <c r="R104" i="38"/>
  <c r="T104" i="37"/>
  <c r="I101" i="37" s="1"/>
  <c r="S104" i="37"/>
  <c r="R104" i="37"/>
  <c r="S104" i="38"/>
  <c r="R104" i="25"/>
  <c r="R104" i="26"/>
  <c r="T104" i="25"/>
  <c r="I101" i="25" s="1"/>
  <c r="Q104" i="25"/>
  <c r="S104" i="25"/>
  <c r="I155" i="34"/>
  <c r="I174" i="34" s="1"/>
  <c r="J116" i="32"/>
  <c r="G15" i="25"/>
  <c r="F96" i="26"/>
  <c r="F114" i="26"/>
  <c r="H148" i="40"/>
  <c r="H149" i="40" s="1"/>
  <c r="H150" i="40"/>
  <c r="G120" i="26"/>
  <c r="G122" i="26"/>
  <c r="E154" i="40"/>
  <c r="Y75" i="37"/>
  <c r="H127" i="26"/>
  <c r="H128" i="26" s="1"/>
  <c r="H129" i="26"/>
  <c r="I155" i="33"/>
  <c r="I174" i="33" s="1"/>
  <c r="H80" i="40"/>
  <c r="X75" i="40"/>
  <c r="Q35" i="26"/>
  <c r="S35" i="26"/>
  <c r="S35" i="40"/>
  <c r="R35" i="40"/>
  <c r="S35" i="39"/>
  <c r="R35" i="38"/>
  <c r="R35" i="39"/>
  <c r="Q35" i="38"/>
  <c r="Q35" i="40"/>
  <c r="Q35" i="39"/>
  <c r="S35" i="38"/>
  <c r="S35" i="37"/>
  <c r="Q35" i="37"/>
  <c r="R35" i="37"/>
  <c r="S35" i="25"/>
  <c r="Q35" i="25"/>
  <c r="R35" i="26"/>
  <c r="R35" i="25"/>
  <c r="J91" i="31"/>
  <c r="F103" i="39"/>
  <c r="G96" i="25"/>
  <c r="Z166" i="38"/>
  <c r="F45" i="39"/>
  <c r="H16" i="40"/>
  <c r="H14" i="40"/>
  <c r="H65" i="34"/>
  <c r="J65" i="34" s="1"/>
  <c r="G155" i="31"/>
  <c r="G174" i="31" s="1"/>
  <c r="G175" i="31" s="1"/>
  <c r="E130" i="37"/>
  <c r="U125" i="37"/>
  <c r="G15" i="38"/>
  <c r="G17" i="38" s="1"/>
  <c r="W13" i="38" s="1"/>
  <c r="G155" i="29"/>
  <c r="G174" i="29" s="1"/>
  <c r="H118" i="25"/>
  <c r="AD118" i="25" s="1"/>
  <c r="G102" i="25"/>
  <c r="G103" i="25" s="1"/>
  <c r="G104" i="25"/>
  <c r="G110" i="26"/>
  <c r="H86" i="39"/>
  <c r="H84" i="39"/>
  <c r="H85" i="39" s="1"/>
  <c r="I68" i="26"/>
  <c r="E73" i="25"/>
  <c r="E90" i="25" s="1"/>
  <c r="U68" i="25"/>
  <c r="I55" i="25"/>
  <c r="H93" i="25"/>
  <c r="H127" i="38"/>
  <c r="H128" i="38" s="1"/>
  <c r="H129" i="38"/>
  <c r="G41" i="39"/>
  <c r="W37" i="39" s="1"/>
  <c r="G78" i="25"/>
  <c r="G89" i="25"/>
  <c r="H65" i="30"/>
  <c r="I139" i="39"/>
  <c r="AE139" i="39" s="1"/>
  <c r="F65" i="33"/>
  <c r="F51" i="38"/>
  <c r="H127" i="25"/>
  <c r="H129" i="25"/>
  <c r="H84" i="40"/>
  <c r="H85" i="40" s="1"/>
  <c r="H86" i="40"/>
  <c r="G112" i="37"/>
  <c r="W107" i="37"/>
  <c r="F39" i="26"/>
  <c r="F62" i="26"/>
  <c r="J315" i="1"/>
  <c r="F85" i="38"/>
  <c r="H72" i="26"/>
  <c r="H70" i="26"/>
  <c r="G65" i="35"/>
  <c r="F39" i="38"/>
  <c r="I16" i="40"/>
  <c r="F110" i="25"/>
  <c r="F65" i="29"/>
  <c r="F96" i="40"/>
  <c r="F114" i="40"/>
  <c r="H72" i="37"/>
  <c r="H70" i="37"/>
  <c r="I146" i="40"/>
  <c r="AE146" i="40" s="1"/>
  <c r="H148" i="37"/>
  <c r="H150" i="37"/>
  <c r="F51" i="25"/>
  <c r="F110" i="37"/>
  <c r="G103" i="40"/>
  <c r="I132" i="39"/>
  <c r="AE132" i="39" s="1"/>
  <c r="E23" i="25"/>
  <c r="U19" i="25" s="1"/>
  <c r="F78" i="37"/>
  <c r="J77" i="37"/>
  <c r="F89" i="37"/>
  <c r="F15" i="37"/>
  <c r="F62" i="37"/>
  <c r="H155" i="29"/>
  <c r="H174" i="29" s="1"/>
  <c r="H175" i="29" s="1"/>
  <c r="J152" i="1"/>
  <c r="J171" i="1" s="1"/>
  <c r="J116" i="34"/>
  <c r="H43" i="40"/>
  <c r="J116" i="29"/>
  <c r="G46" i="26"/>
  <c r="G44" i="26"/>
  <c r="H155" i="35"/>
  <c r="H174" i="35" s="1"/>
  <c r="H175" i="35" s="1"/>
  <c r="Q29" i="26"/>
  <c r="S29" i="26"/>
  <c r="R29" i="40"/>
  <c r="Q29" i="40"/>
  <c r="Q29" i="39"/>
  <c r="S29" i="40"/>
  <c r="S29" i="39"/>
  <c r="R29" i="39"/>
  <c r="S29" i="38"/>
  <c r="R29" i="38"/>
  <c r="Q29" i="38"/>
  <c r="S29" i="37"/>
  <c r="Q29" i="37"/>
  <c r="Q29" i="25"/>
  <c r="R29" i="26"/>
  <c r="R29" i="25"/>
  <c r="R29" i="37"/>
  <c r="S29" i="25"/>
  <c r="F65" i="35"/>
  <c r="I13" i="38"/>
  <c r="G80" i="38"/>
  <c r="W75" i="38"/>
  <c r="H65" i="24"/>
  <c r="F103" i="38"/>
  <c r="F114" i="38"/>
  <c r="H155" i="31"/>
  <c r="H174" i="31" s="1"/>
  <c r="H175" i="31" s="1"/>
  <c r="G85" i="40"/>
  <c r="G89" i="40"/>
  <c r="H72" i="39"/>
  <c r="H70" i="39"/>
  <c r="E35" i="25"/>
  <c r="U31" i="25" s="1"/>
  <c r="G97" i="40"/>
  <c r="G95" i="40"/>
  <c r="F65" i="31"/>
  <c r="F155" i="35"/>
  <c r="F174" i="35" s="1"/>
  <c r="F175" i="35" s="1"/>
  <c r="F85" i="37"/>
  <c r="I65" i="35"/>
  <c r="F96" i="37"/>
  <c r="F114" i="37"/>
  <c r="G85" i="39"/>
  <c r="G89" i="39"/>
  <c r="I80" i="40"/>
  <c r="Y75" i="40"/>
  <c r="G65" i="24"/>
  <c r="E129" i="1"/>
  <c r="J127" i="1"/>
  <c r="J129" i="1" s="1"/>
  <c r="E174" i="24"/>
  <c r="F153" i="38"/>
  <c r="F121" i="38"/>
  <c r="J116" i="33"/>
  <c r="H93" i="40"/>
  <c r="H86" i="25"/>
  <c r="H84" i="25"/>
  <c r="H85" i="25" s="1"/>
  <c r="F27" i="40"/>
  <c r="F62" i="40"/>
  <c r="F155" i="32"/>
  <c r="F174" i="32" s="1"/>
  <c r="G96" i="38"/>
  <c r="G15" i="40"/>
  <c r="G120" i="37"/>
  <c r="G122" i="37"/>
  <c r="G53" i="37"/>
  <c r="W49" i="37" s="1"/>
  <c r="F73" i="40"/>
  <c r="V68" i="40"/>
  <c r="G46" i="38"/>
  <c r="G44" i="38"/>
  <c r="G45" i="38" s="1"/>
  <c r="H28" i="38"/>
  <c r="I13" i="37"/>
  <c r="E63" i="39"/>
  <c r="V82" i="40"/>
  <c r="F87" i="40"/>
  <c r="E115" i="25"/>
  <c r="I146" i="26"/>
  <c r="AE146" i="26" s="1"/>
  <c r="F110" i="40"/>
  <c r="J77" i="40"/>
  <c r="H100" i="25"/>
  <c r="Z166" i="37"/>
  <c r="H50" i="38"/>
  <c r="H51" i="38" s="1"/>
  <c r="H52" i="38"/>
  <c r="I49" i="40"/>
  <c r="F51" i="37"/>
  <c r="F65" i="24"/>
  <c r="F155" i="29"/>
  <c r="F174" i="29" s="1"/>
  <c r="F175" i="29" s="1"/>
  <c r="E154" i="25"/>
  <c r="H134" i="40"/>
  <c r="H136" i="40"/>
  <c r="G155" i="32"/>
  <c r="G174" i="32" s="1"/>
  <c r="G95" i="39"/>
  <c r="G97" i="39"/>
  <c r="U132" i="38"/>
  <c r="E137" i="38"/>
  <c r="F51" i="26"/>
  <c r="Q47" i="26"/>
  <c r="S47" i="26"/>
  <c r="Q47" i="40"/>
  <c r="S47" i="40"/>
  <c r="Q47" i="39"/>
  <c r="S47" i="38"/>
  <c r="R47" i="40"/>
  <c r="R47" i="38"/>
  <c r="R47" i="39"/>
  <c r="S47" i="39"/>
  <c r="Q47" i="38"/>
  <c r="Q47" i="37"/>
  <c r="S47" i="37"/>
  <c r="R47" i="37"/>
  <c r="Q47" i="25"/>
  <c r="R47" i="26"/>
  <c r="R47" i="25"/>
  <c r="S47" i="25"/>
  <c r="I155" i="35"/>
  <c r="I174" i="35" s="1"/>
  <c r="Z166" i="40"/>
  <c r="J91" i="32"/>
  <c r="H58" i="26"/>
  <c r="H56" i="26"/>
  <c r="H57" i="26" s="1"/>
  <c r="I125" i="37"/>
  <c r="AE125" i="37" s="1"/>
  <c r="I19" i="38"/>
  <c r="F33" i="38"/>
  <c r="I68" i="39"/>
  <c r="G73" i="37"/>
  <c r="W68" i="37"/>
  <c r="H134" i="26"/>
  <c r="H136" i="26"/>
  <c r="I55" i="37"/>
  <c r="F39" i="37"/>
  <c r="F96" i="25"/>
  <c r="F114" i="25"/>
  <c r="Y75" i="38"/>
  <c r="I80" i="38"/>
  <c r="G87" i="37"/>
  <c r="W82" i="37"/>
  <c r="G26" i="39"/>
  <c r="G28" i="39"/>
  <c r="I139" i="37"/>
  <c r="AE139" i="37" s="1"/>
  <c r="H65" i="29"/>
  <c r="H148" i="39"/>
  <c r="H150" i="39"/>
  <c r="H58" i="40"/>
  <c r="H56" i="40"/>
  <c r="H57" i="40" s="1"/>
  <c r="I13" i="26"/>
  <c r="I82" i="38"/>
  <c r="F78" i="38"/>
  <c r="F89" i="38"/>
  <c r="J77" i="38"/>
  <c r="J141" i="1"/>
  <c r="J143" i="1" s="1"/>
  <c r="E143" i="1"/>
  <c r="H80" i="38"/>
  <c r="X75" i="38"/>
  <c r="H20" i="26"/>
  <c r="H22" i="26"/>
  <c r="I146" i="39"/>
  <c r="AE146" i="39" s="1"/>
  <c r="J91" i="34"/>
  <c r="E155" i="29"/>
  <c r="E80" i="40"/>
  <c r="J78" i="40"/>
  <c r="U75" i="40"/>
  <c r="G32" i="25"/>
  <c r="G34" i="25"/>
  <c r="H100" i="39"/>
  <c r="I132" i="37"/>
  <c r="AE132" i="37" s="1"/>
  <c r="F149" i="40"/>
  <c r="I52" i="26"/>
  <c r="I50" i="26"/>
  <c r="I51" i="26" s="1"/>
  <c r="G53" i="39"/>
  <c r="W49" i="39" s="1"/>
  <c r="H72" i="25"/>
  <c r="H70" i="25"/>
  <c r="F103" i="37"/>
  <c r="F96" i="39"/>
  <c r="F114" i="39"/>
  <c r="F155" i="33"/>
  <c r="F174" i="33" s="1"/>
  <c r="F175" i="33" s="1"/>
  <c r="H43" i="38"/>
  <c r="G28" i="38"/>
  <c r="G26" i="38"/>
  <c r="G27" i="38" s="1"/>
  <c r="F85" i="39"/>
  <c r="F89" i="39"/>
  <c r="E144" i="37"/>
  <c r="U139" i="37"/>
  <c r="G97" i="26"/>
  <c r="G95" i="26"/>
  <c r="G120" i="39"/>
  <c r="G122" i="39"/>
  <c r="H65" i="35"/>
  <c r="F65" i="30"/>
  <c r="H155" i="34"/>
  <c r="H174" i="34" s="1"/>
  <c r="H175" i="34" s="1"/>
  <c r="E114" i="1"/>
  <c r="J114" i="1" s="1"/>
  <c r="G135" i="39"/>
  <c r="H148" i="25"/>
  <c r="H150" i="25"/>
  <c r="G34" i="37"/>
  <c r="G32" i="37"/>
  <c r="H25" i="26"/>
  <c r="H134" i="39"/>
  <c r="H135" i="39" s="1"/>
  <c r="H136" i="39"/>
  <c r="H58" i="38"/>
  <c r="H56" i="38"/>
  <c r="I13" i="39"/>
  <c r="I82" i="26"/>
  <c r="I82" i="37"/>
  <c r="G155" i="35"/>
  <c r="G174" i="35" s="1"/>
  <c r="J79" i="38"/>
  <c r="H21" i="39"/>
  <c r="H20" i="38"/>
  <c r="H22" i="38"/>
  <c r="E90" i="26"/>
  <c r="H134" i="37"/>
  <c r="H136" i="37"/>
  <c r="H141" i="37"/>
  <c r="H143" i="37"/>
  <c r="H14" i="26"/>
  <c r="H16" i="26"/>
  <c r="J91" i="30"/>
  <c r="E319" i="25"/>
  <c r="J319" i="25" s="1"/>
  <c r="J318" i="1"/>
  <c r="H141" i="38"/>
  <c r="H143" i="38"/>
  <c r="Z166" i="26"/>
  <c r="H155" i="32"/>
  <c r="H174" i="32" s="1"/>
  <c r="E144" i="26"/>
  <c r="U139" i="26"/>
  <c r="F121" i="40"/>
  <c r="F153" i="40"/>
  <c r="H31" i="40"/>
  <c r="E90" i="39"/>
  <c r="H43" i="39"/>
  <c r="G26" i="37"/>
  <c r="G28" i="37"/>
  <c r="G155" i="33"/>
  <c r="G174" i="33" s="1"/>
  <c r="J64" i="30"/>
  <c r="H72" i="38"/>
  <c r="H70" i="38"/>
  <c r="H21" i="37"/>
  <c r="H118" i="38"/>
  <c r="J64" i="29"/>
  <c r="E65" i="29"/>
  <c r="G102" i="38"/>
  <c r="G103" i="38" s="1"/>
  <c r="G104" i="38"/>
  <c r="H118" i="37"/>
  <c r="AD118" i="37" s="1"/>
  <c r="H118" i="40"/>
  <c r="AD118" i="40" s="1"/>
  <c r="R122" i="38"/>
  <c r="I119" i="38" s="1"/>
  <c r="P122" i="40"/>
  <c r="O122" i="40"/>
  <c r="Q122" i="37"/>
  <c r="Q122" i="40"/>
  <c r="R122" i="40"/>
  <c r="I119" i="40" s="1"/>
  <c r="P122" i="39"/>
  <c r="O122" i="39"/>
  <c r="Q122" i="39"/>
  <c r="Q122" i="38"/>
  <c r="R122" i="37"/>
  <c r="I119" i="37" s="1"/>
  <c r="R122" i="39"/>
  <c r="I119" i="39" s="1"/>
  <c r="P122" i="26"/>
  <c r="O122" i="26"/>
  <c r="O122" i="37"/>
  <c r="P122" i="38"/>
  <c r="P122" i="37"/>
  <c r="R122" i="26"/>
  <c r="I119" i="26" s="1"/>
  <c r="O122" i="38"/>
  <c r="P122" i="25"/>
  <c r="O122" i="25"/>
  <c r="Q122" i="26"/>
  <c r="Q122" i="25"/>
  <c r="R122" i="25"/>
  <c r="C122" i="39"/>
  <c r="C122" i="40"/>
  <c r="C122" i="38"/>
  <c r="C122" i="26"/>
  <c r="C122" i="37"/>
  <c r="C122" i="25"/>
  <c r="E317" i="25"/>
  <c r="J316" i="1"/>
  <c r="F85" i="25"/>
  <c r="I125" i="25"/>
  <c r="AE125" i="25" s="1"/>
  <c r="I125" i="40"/>
  <c r="AE125" i="40" s="1"/>
  <c r="G65" i="31"/>
  <c r="I65" i="24"/>
  <c r="H87" i="38"/>
  <c r="X82" i="38"/>
  <c r="F123" i="26"/>
  <c r="V118" i="26"/>
  <c r="I68" i="25"/>
  <c r="I155" i="29"/>
  <c r="I174" i="29" s="1"/>
  <c r="F223" i="40"/>
  <c r="I223" i="40"/>
  <c r="C223" i="40"/>
  <c r="E223" i="40"/>
  <c r="E223" i="39"/>
  <c r="H223" i="40"/>
  <c r="F223" i="39"/>
  <c r="G223" i="39"/>
  <c r="I223" i="39"/>
  <c r="C223" i="39"/>
  <c r="G223" i="40"/>
  <c r="G223" i="38"/>
  <c r="H223" i="39"/>
  <c r="H223" i="38"/>
  <c r="I223" i="38"/>
  <c r="C223" i="38"/>
  <c r="F223" i="38"/>
  <c r="E223" i="38"/>
  <c r="G223" i="37"/>
  <c r="F223" i="37"/>
  <c r="E223" i="37"/>
  <c r="I223" i="26"/>
  <c r="C223" i="37"/>
  <c r="F223" i="26"/>
  <c r="H223" i="37"/>
  <c r="C223" i="25"/>
  <c r="E223" i="25"/>
  <c r="I223" i="37"/>
  <c r="H223" i="26"/>
  <c r="L223" i="1"/>
  <c r="F223" i="25"/>
  <c r="G223" i="25"/>
  <c r="H223" i="25"/>
  <c r="G223" i="26"/>
  <c r="I223" i="25"/>
  <c r="E223" i="26"/>
  <c r="E155" i="34"/>
  <c r="G128" i="26"/>
  <c r="Q97" i="39"/>
  <c r="Q97" i="38"/>
  <c r="Q97" i="37"/>
  <c r="Q97" i="40"/>
  <c r="Q97" i="26"/>
  <c r="T97" i="26"/>
  <c r="I94" i="26" s="1"/>
  <c r="S97" i="26"/>
  <c r="T97" i="40"/>
  <c r="I94" i="40" s="1"/>
  <c r="R97" i="40"/>
  <c r="T97" i="39"/>
  <c r="I94" i="39" s="1"/>
  <c r="S97" i="39"/>
  <c r="R97" i="39"/>
  <c r="S97" i="38"/>
  <c r="R97" i="38"/>
  <c r="S97" i="40"/>
  <c r="T97" i="38"/>
  <c r="I94" i="38" s="1"/>
  <c r="R97" i="37"/>
  <c r="S97" i="37"/>
  <c r="Q97" i="25"/>
  <c r="R97" i="25"/>
  <c r="T97" i="37"/>
  <c r="I94" i="37" s="1"/>
  <c r="S97" i="25"/>
  <c r="R97" i="26"/>
  <c r="T97" i="25"/>
  <c r="I94" i="25" s="1"/>
  <c r="E151" i="26"/>
  <c r="U146" i="26"/>
  <c r="H57" i="39"/>
  <c r="H148" i="26"/>
  <c r="H150" i="26"/>
  <c r="F57" i="25"/>
  <c r="J79" i="25"/>
  <c r="I155" i="32"/>
  <c r="I174" i="32" s="1"/>
  <c r="E115" i="37"/>
  <c r="F154" i="25"/>
  <c r="H80" i="25"/>
  <c r="X75" i="25"/>
  <c r="G102" i="26"/>
  <c r="G104" i="26"/>
  <c r="A202" i="25"/>
  <c r="L203" i="1"/>
  <c r="H16" i="25"/>
  <c r="H14" i="25"/>
  <c r="H78" i="39"/>
  <c r="J77" i="39"/>
  <c r="J64" i="31"/>
  <c r="E65" i="31"/>
  <c r="I146" i="25"/>
  <c r="AE146" i="25" s="1"/>
  <c r="I146" i="38"/>
  <c r="AE146" i="38" s="1"/>
  <c r="E87" i="40"/>
  <c r="U82" i="40"/>
  <c r="G65" i="30"/>
  <c r="H100" i="26"/>
  <c r="F155" i="34"/>
  <c r="F174" i="34" s="1"/>
  <c r="I132" i="40"/>
  <c r="AE132" i="40" s="1"/>
  <c r="H141" i="26"/>
  <c r="H143" i="26"/>
  <c r="H127" i="37"/>
  <c r="H129" i="37"/>
  <c r="Y75" i="39"/>
  <c r="I80" i="39"/>
  <c r="H16" i="37"/>
  <c r="H14" i="37"/>
  <c r="E155" i="31"/>
  <c r="F62" i="25"/>
  <c r="H80" i="37"/>
  <c r="X75" i="37"/>
  <c r="H31" i="38"/>
  <c r="H135" i="25"/>
  <c r="J64" i="34"/>
  <c r="H63" i="1"/>
  <c r="U13" i="25"/>
  <c r="E63" i="40"/>
  <c r="U13" i="40"/>
  <c r="E63" i="38"/>
  <c r="U13" i="38"/>
  <c r="E63" i="37"/>
  <c r="U13" i="37"/>
  <c r="Y166" i="25"/>
  <c r="J170" i="25"/>
  <c r="J52" i="26" l="1"/>
  <c r="W68" i="40"/>
  <c r="J79" i="37"/>
  <c r="H44" i="26"/>
  <c r="H45" i="26" s="1"/>
  <c r="H47" i="26" s="1"/>
  <c r="X43" i="26" s="1"/>
  <c r="H28" i="25"/>
  <c r="H192" i="26"/>
  <c r="H192" i="38"/>
  <c r="E192" i="38"/>
  <c r="G73" i="38"/>
  <c r="W68" i="38"/>
  <c r="G89" i="38"/>
  <c r="G73" i="39"/>
  <c r="W68" i="39"/>
  <c r="I14" i="25"/>
  <c r="E192" i="26"/>
  <c r="Y75" i="26"/>
  <c r="F154" i="26"/>
  <c r="G123" i="25"/>
  <c r="AE146" i="37"/>
  <c r="AD118" i="26"/>
  <c r="AD152" i="26" s="1"/>
  <c r="AD118" i="38"/>
  <c r="AD152" i="38" s="1"/>
  <c r="H120" i="26"/>
  <c r="AD152" i="39"/>
  <c r="W125" i="25"/>
  <c r="G130" i="25"/>
  <c r="AE132" i="25"/>
  <c r="AE139" i="38"/>
  <c r="AE139" i="25"/>
  <c r="AF139" i="25" s="1"/>
  <c r="H38" i="39"/>
  <c r="H39" i="39" s="1"/>
  <c r="H41" i="39" s="1"/>
  <c r="X37" i="39" s="1"/>
  <c r="G112" i="40"/>
  <c r="H104" i="38"/>
  <c r="X100" i="38" s="1"/>
  <c r="O39" i="27"/>
  <c r="F153" i="1"/>
  <c r="F172" i="1" s="1"/>
  <c r="F176" i="1" s="1"/>
  <c r="F177" i="1" s="1"/>
  <c r="F323" i="1" s="1"/>
  <c r="F325" i="1" s="1"/>
  <c r="J191" i="25"/>
  <c r="I336" i="1"/>
  <c r="C192" i="37"/>
  <c r="H192" i="37"/>
  <c r="F192" i="40"/>
  <c r="I192" i="39"/>
  <c r="L192" i="1"/>
  <c r="F193" i="40" s="1"/>
  <c r="F192" i="25"/>
  <c r="F192" i="37"/>
  <c r="H192" i="39"/>
  <c r="G192" i="39"/>
  <c r="G192" i="25"/>
  <c r="I192" i="26"/>
  <c r="E192" i="37"/>
  <c r="E192" i="39"/>
  <c r="F192" i="39"/>
  <c r="C192" i="25"/>
  <c r="H192" i="25"/>
  <c r="I192" i="37"/>
  <c r="F192" i="38"/>
  <c r="I192" i="40"/>
  <c r="E192" i="25"/>
  <c r="G192" i="37"/>
  <c r="I192" i="38"/>
  <c r="J192" i="38" s="1"/>
  <c r="C192" i="39"/>
  <c r="H192" i="40"/>
  <c r="C224" i="26"/>
  <c r="G192" i="26"/>
  <c r="J192" i="26" s="1"/>
  <c r="C192" i="38"/>
  <c r="H87" i="37"/>
  <c r="I134" i="38"/>
  <c r="I135" i="38" s="1"/>
  <c r="J135" i="38" s="1"/>
  <c r="W107" i="25"/>
  <c r="G114" i="37"/>
  <c r="G144" i="39"/>
  <c r="G62" i="25"/>
  <c r="X82" i="26"/>
  <c r="H34" i="37"/>
  <c r="H35" i="37" s="1"/>
  <c r="X31" i="37" s="1"/>
  <c r="J191" i="38"/>
  <c r="I50" i="38"/>
  <c r="I51" i="38" s="1"/>
  <c r="I53" i="38" s="1"/>
  <c r="Y49" i="38" s="1"/>
  <c r="I329" i="1"/>
  <c r="J191" i="40"/>
  <c r="I136" i="38"/>
  <c r="J136" i="38" s="1"/>
  <c r="G121" i="38"/>
  <c r="I20" i="37"/>
  <c r="I21" i="37" s="1"/>
  <c r="I23" i="37" s="1"/>
  <c r="Y19" i="37" s="1"/>
  <c r="J191" i="37"/>
  <c r="W100" i="37"/>
  <c r="I52" i="25"/>
  <c r="J52" i="25" s="1"/>
  <c r="AF132" i="25"/>
  <c r="I136" i="25"/>
  <c r="J136" i="25" s="1"/>
  <c r="I107" i="40"/>
  <c r="I111" i="40" s="1"/>
  <c r="J111" i="40" s="1"/>
  <c r="W107" i="38"/>
  <c r="J191" i="39"/>
  <c r="J191" i="26"/>
  <c r="W139" i="26"/>
  <c r="AC152" i="25"/>
  <c r="I173" i="1"/>
  <c r="I56" i="40"/>
  <c r="I57" i="40" s="1"/>
  <c r="I59" i="40" s="1"/>
  <c r="Y55" i="40" s="1"/>
  <c r="G62" i="40"/>
  <c r="I22" i="25"/>
  <c r="G153" i="1"/>
  <c r="G172" i="1" s="1"/>
  <c r="G173" i="1" s="1"/>
  <c r="H32" i="25"/>
  <c r="H33" i="25" s="1"/>
  <c r="H35" i="25" s="1"/>
  <c r="X31" i="25" s="1"/>
  <c r="H26" i="37"/>
  <c r="H27" i="37" s="1"/>
  <c r="H29" i="37" s="1"/>
  <c r="X25" i="37" s="1"/>
  <c r="H176" i="1"/>
  <c r="H177" i="1" s="1"/>
  <c r="H323" i="1" s="1"/>
  <c r="H325" i="1" s="1"/>
  <c r="H173" i="1"/>
  <c r="E173" i="25"/>
  <c r="E174" i="25" s="1"/>
  <c r="I107" i="38"/>
  <c r="I109" i="38" s="1"/>
  <c r="I110" i="38" s="1"/>
  <c r="I107" i="25"/>
  <c r="I111" i="25" s="1"/>
  <c r="H40" i="37"/>
  <c r="H41" i="37" s="1"/>
  <c r="X37" i="37" s="1"/>
  <c r="I22" i="40"/>
  <c r="J22" i="40" s="1"/>
  <c r="I143" i="38"/>
  <c r="I144" i="38" s="1"/>
  <c r="I129" i="26"/>
  <c r="J129" i="26" s="1"/>
  <c r="H95" i="37"/>
  <c r="H96" i="37" s="1"/>
  <c r="I107" i="37"/>
  <c r="I111" i="37" s="1"/>
  <c r="I86" i="40"/>
  <c r="J86" i="40" s="1"/>
  <c r="H46" i="25"/>
  <c r="H47" i="25" s="1"/>
  <c r="X43" i="25" s="1"/>
  <c r="J175" i="1"/>
  <c r="J317" i="25"/>
  <c r="X139" i="39"/>
  <c r="F154" i="39"/>
  <c r="J143" i="25"/>
  <c r="I127" i="26"/>
  <c r="I128" i="26" s="1"/>
  <c r="J128" i="26" s="1"/>
  <c r="G112" i="39"/>
  <c r="I107" i="26"/>
  <c r="I111" i="26" s="1"/>
  <c r="I84" i="39"/>
  <c r="I85" i="39" s="1"/>
  <c r="I87" i="39" s="1"/>
  <c r="H38" i="40"/>
  <c r="H39" i="40" s="1"/>
  <c r="H41" i="40" s="1"/>
  <c r="X37" i="40" s="1"/>
  <c r="I50" i="37"/>
  <c r="I51" i="37" s="1"/>
  <c r="J51" i="37" s="1"/>
  <c r="I56" i="39"/>
  <c r="I57" i="39" s="1"/>
  <c r="I59" i="39" s="1"/>
  <c r="Y55" i="39" s="1"/>
  <c r="I339" i="1"/>
  <c r="J65" i="30"/>
  <c r="I70" i="37"/>
  <c r="J70" i="37" s="1"/>
  <c r="H120" i="39"/>
  <c r="H153" i="39" s="1"/>
  <c r="E90" i="40"/>
  <c r="E173" i="40" s="1"/>
  <c r="E153" i="1"/>
  <c r="E172" i="1" s="1"/>
  <c r="J52" i="37"/>
  <c r="J16" i="40"/>
  <c r="E178" i="35"/>
  <c r="E179" i="35" s="1"/>
  <c r="H109" i="40"/>
  <c r="H110" i="40" s="1"/>
  <c r="X107" i="40" s="1"/>
  <c r="I93" i="40"/>
  <c r="I95" i="40" s="1"/>
  <c r="H122" i="39"/>
  <c r="H34" i="26"/>
  <c r="H35" i="26" s="1"/>
  <c r="X31" i="26" s="1"/>
  <c r="I22" i="39"/>
  <c r="J22" i="39" s="1"/>
  <c r="I21" i="39"/>
  <c r="J21" i="39" s="1"/>
  <c r="J20" i="39"/>
  <c r="I43" i="26"/>
  <c r="I44" i="26" s="1"/>
  <c r="I45" i="26" s="1"/>
  <c r="H102" i="40"/>
  <c r="H103" i="40" s="1"/>
  <c r="H105" i="40" s="1"/>
  <c r="I58" i="26"/>
  <c r="J58" i="26" s="1"/>
  <c r="I136" i="26"/>
  <c r="I134" i="26"/>
  <c r="I135" i="26" s="1"/>
  <c r="E63" i="25"/>
  <c r="E64" i="25" s="1"/>
  <c r="J65" i="31"/>
  <c r="H59" i="26"/>
  <c r="X55" i="26" s="1"/>
  <c r="J316" i="25"/>
  <c r="I43" i="25"/>
  <c r="I44" i="25" s="1"/>
  <c r="I45" i="25" s="1"/>
  <c r="I43" i="39"/>
  <c r="I46" i="39" s="1"/>
  <c r="I93" i="26"/>
  <c r="I97" i="26" s="1"/>
  <c r="J155" i="24"/>
  <c r="J174" i="24" s="1"/>
  <c r="I37" i="38"/>
  <c r="I40" i="38" s="1"/>
  <c r="I37" i="40"/>
  <c r="I38" i="40" s="1"/>
  <c r="G62" i="26"/>
  <c r="I107" i="39"/>
  <c r="I150" i="37"/>
  <c r="Y146" i="37" s="1"/>
  <c r="I37" i="26"/>
  <c r="I40" i="26" s="1"/>
  <c r="G142" i="25"/>
  <c r="G153" i="25"/>
  <c r="H97" i="39"/>
  <c r="I70" i="40"/>
  <c r="I71" i="40" s="1"/>
  <c r="I178" i="24"/>
  <c r="I179" i="24" s="1"/>
  <c r="I295" i="24" s="1"/>
  <c r="I297" i="24" s="1"/>
  <c r="G178" i="24"/>
  <c r="G179" i="24" s="1"/>
  <c r="G295" i="24" s="1"/>
  <c r="F178" i="24"/>
  <c r="F179" i="24" s="1"/>
  <c r="F295" i="24" s="1"/>
  <c r="J134" i="25"/>
  <c r="G90" i="38"/>
  <c r="I25" i="25"/>
  <c r="I26" i="25" s="1"/>
  <c r="I25" i="39"/>
  <c r="I26" i="39" s="1"/>
  <c r="I27" i="39" s="1"/>
  <c r="I141" i="25"/>
  <c r="I142" i="25" s="1"/>
  <c r="I144" i="25" s="1"/>
  <c r="H109" i="39"/>
  <c r="H111" i="39"/>
  <c r="I37" i="37"/>
  <c r="J65" i="29"/>
  <c r="I111" i="38"/>
  <c r="H40" i="26"/>
  <c r="H38" i="26"/>
  <c r="E63" i="1"/>
  <c r="J63" i="1" s="1"/>
  <c r="J65" i="24"/>
  <c r="E154" i="26"/>
  <c r="E173" i="26" s="1"/>
  <c r="J14" i="40"/>
  <c r="H109" i="25"/>
  <c r="H110" i="25" s="1"/>
  <c r="H111" i="25"/>
  <c r="I37" i="39"/>
  <c r="H104" i="37"/>
  <c r="H105" i="37" s="1"/>
  <c r="I31" i="25"/>
  <c r="I32" i="25" s="1"/>
  <c r="H97" i="38"/>
  <c r="H40" i="38"/>
  <c r="H38" i="38"/>
  <c r="I37" i="25"/>
  <c r="J155" i="31"/>
  <c r="J174" i="31" s="1"/>
  <c r="G178" i="31"/>
  <c r="G179" i="31" s="1"/>
  <c r="G295" i="31" s="1"/>
  <c r="H109" i="38"/>
  <c r="H114" i="38" s="1"/>
  <c r="H111" i="38"/>
  <c r="H111" i="37"/>
  <c r="H109" i="37"/>
  <c r="H110" i="37" s="1"/>
  <c r="H38" i="25"/>
  <c r="H40" i="25"/>
  <c r="H111" i="26"/>
  <c r="H109" i="26"/>
  <c r="I85" i="40"/>
  <c r="J85" i="40" s="1"/>
  <c r="J84" i="40"/>
  <c r="I53" i="26"/>
  <c r="Y49" i="26" s="1"/>
  <c r="H53" i="38"/>
  <c r="X49" i="38" s="1"/>
  <c r="I100" i="40"/>
  <c r="I102" i="40" s="1"/>
  <c r="I103" i="40" s="1"/>
  <c r="F80" i="26"/>
  <c r="V75" i="26"/>
  <c r="J78" i="26"/>
  <c r="J80" i="26" s="1"/>
  <c r="I31" i="26"/>
  <c r="I34" i="26" s="1"/>
  <c r="I178" i="31"/>
  <c r="I179" i="31" s="1"/>
  <c r="I295" i="31" s="1"/>
  <c r="I297" i="31" s="1"/>
  <c r="I100" i="26"/>
  <c r="I102" i="26" s="1"/>
  <c r="I103" i="26" s="1"/>
  <c r="I100" i="39"/>
  <c r="I102" i="39" s="1"/>
  <c r="I103" i="39" s="1"/>
  <c r="J80" i="40"/>
  <c r="I93" i="25"/>
  <c r="I95" i="25" s="1"/>
  <c r="I118" i="40"/>
  <c r="AE118" i="40" s="1"/>
  <c r="I43" i="40"/>
  <c r="I44" i="40" s="1"/>
  <c r="E154" i="38"/>
  <c r="E173" i="38" s="1"/>
  <c r="E174" i="38" s="1"/>
  <c r="I25" i="38"/>
  <c r="I28" i="38" s="1"/>
  <c r="J50" i="25"/>
  <c r="I100" i="25"/>
  <c r="I104" i="25" s="1"/>
  <c r="I70" i="38"/>
  <c r="J70" i="38" s="1"/>
  <c r="I118" i="25"/>
  <c r="AE118" i="25" s="1"/>
  <c r="J72" i="38"/>
  <c r="H178" i="29"/>
  <c r="H179" i="29" s="1"/>
  <c r="H295" i="29" s="1"/>
  <c r="H297" i="29" s="1"/>
  <c r="I43" i="37"/>
  <c r="I46" i="37" s="1"/>
  <c r="G114" i="38"/>
  <c r="H151" i="38"/>
  <c r="X146" i="38"/>
  <c r="I41" i="23"/>
  <c r="O41" i="23" s="1"/>
  <c r="O40" i="23"/>
  <c r="J58" i="40"/>
  <c r="F90" i="40"/>
  <c r="G175" i="33"/>
  <c r="G178" i="33"/>
  <c r="G179" i="33" s="1"/>
  <c r="G295" i="33" s="1"/>
  <c r="I175" i="30"/>
  <c r="I178" i="30"/>
  <c r="I179" i="30" s="1"/>
  <c r="I295" i="30" s="1"/>
  <c r="I175" i="29"/>
  <c r="I178" i="29"/>
  <c r="I179" i="29" s="1"/>
  <c r="I295" i="29" s="1"/>
  <c r="F175" i="31"/>
  <c r="F178" i="31"/>
  <c r="F179" i="31" s="1"/>
  <c r="F295" i="31" s="1"/>
  <c r="H175" i="32"/>
  <c r="H178" i="32"/>
  <c r="H179" i="32" s="1"/>
  <c r="H295" i="32" s="1"/>
  <c r="G175" i="35"/>
  <c r="G178" i="35"/>
  <c r="G179" i="35" s="1"/>
  <c r="G295" i="35" s="1"/>
  <c r="F175" i="34"/>
  <c r="F178" i="34"/>
  <c r="F179" i="34" s="1"/>
  <c r="F295" i="34" s="1"/>
  <c r="F175" i="32"/>
  <c r="F178" i="32"/>
  <c r="F179" i="32" s="1"/>
  <c r="F295" i="32" s="1"/>
  <c r="I175" i="34"/>
  <c r="I178" i="34"/>
  <c r="I179" i="34" s="1"/>
  <c r="I295" i="34" s="1"/>
  <c r="G175" i="30"/>
  <c r="G178" i="30"/>
  <c r="G179" i="30" s="1"/>
  <c r="G295" i="30" s="1"/>
  <c r="I175" i="35"/>
  <c r="I178" i="35"/>
  <c r="I179" i="35" s="1"/>
  <c r="I295" i="35" s="1"/>
  <c r="G175" i="32"/>
  <c r="G178" i="32"/>
  <c r="G179" i="32" s="1"/>
  <c r="G295" i="32" s="1"/>
  <c r="G175" i="29"/>
  <c r="G178" i="29"/>
  <c r="G179" i="29" s="1"/>
  <c r="G295" i="29" s="1"/>
  <c r="I15" i="25"/>
  <c r="I17" i="25" s="1"/>
  <c r="Y13" i="25" s="1"/>
  <c r="H89" i="38"/>
  <c r="H71" i="38"/>
  <c r="H32" i="38"/>
  <c r="H34" i="38"/>
  <c r="H142" i="26"/>
  <c r="H15" i="25"/>
  <c r="H17" i="25" s="1"/>
  <c r="X13" i="25" s="1"/>
  <c r="I175" i="32"/>
  <c r="I178" i="32"/>
  <c r="I179" i="32" s="1"/>
  <c r="I295" i="32" s="1"/>
  <c r="I93" i="37"/>
  <c r="I118" i="37"/>
  <c r="G29" i="25"/>
  <c r="W25" i="25" s="1"/>
  <c r="I134" i="40"/>
  <c r="I135" i="40" s="1"/>
  <c r="I136" i="40"/>
  <c r="J136" i="40" s="1"/>
  <c r="H149" i="26"/>
  <c r="I118" i="38"/>
  <c r="H120" i="40"/>
  <c r="H122" i="40"/>
  <c r="G27" i="37"/>
  <c r="G62" i="37"/>
  <c r="H21" i="38"/>
  <c r="H57" i="38"/>
  <c r="H149" i="25"/>
  <c r="G98" i="37"/>
  <c r="G115" i="37" s="1"/>
  <c r="W93" i="37"/>
  <c r="J155" i="35"/>
  <c r="J174" i="35" s="1"/>
  <c r="J155" i="29"/>
  <c r="J174" i="29" s="1"/>
  <c r="E174" i="29"/>
  <c r="I16" i="26"/>
  <c r="J16" i="26" s="1"/>
  <c r="I14" i="26"/>
  <c r="J14" i="26" s="1"/>
  <c r="F41" i="37"/>
  <c r="V37" i="37" s="1"/>
  <c r="H104" i="25"/>
  <c r="H102" i="25"/>
  <c r="H103" i="25" s="1"/>
  <c r="H95" i="40"/>
  <c r="H97" i="40"/>
  <c r="G87" i="39"/>
  <c r="G90" i="39" s="1"/>
  <c r="W82" i="39"/>
  <c r="G96" i="40"/>
  <c r="G114" i="40"/>
  <c r="G123" i="38"/>
  <c r="W118" i="38"/>
  <c r="F80" i="37"/>
  <c r="V75" i="37"/>
  <c r="J78" i="37"/>
  <c r="J80" i="37" s="1"/>
  <c r="G105" i="40"/>
  <c r="W100" i="40"/>
  <c r="I148" i="40"/>
  <c r="I150" i="40"/>
  <c r="J150" i="40" s="1"/>
  <c r="F178" i="29"/>
  <c r="F179" i="29" s="1"/>
  <c r="F295" i="29" s="1"/>
  <c r="H95" i="25"/>
  <c r="H97" i="25"/>
  <c r="X82" i="39"/>
  <c r="H87" i="39"/>
  <c r="AD152" i="25"/>
  <c r="J14" i="25"/>
  <c r="H15" i="38"/>
  <c r="H17" i="38" s="1"/>
  <c r="F59" i="40"/>
  <c r="V55" i="40" s="1"/>
  <c r="J57" i="40"/>
  <c r="I52" i="39"/>
  <c r="I50" i="39"/>
  <c r="I141" i="40"/>
  <c r="I142" i="40" s="1"/>
  <c r="I143" i="40"/>
  <c r="J143" i="40" s="1"/>
  <c r="W100" i="39"/>
  <c r="G105" i="39"/>
  <c r="F29" i="38"/>
  <c r="V25" i="38" s="1"/>
  <c r="H71" i="40"/>
  <c r="H89" i="40"/>
  <c r="J70" i="40"/>
  <c r="E204" i="40"/>
  <c r="C204" i="40"/>
  <c r="I204" i="40"/>
  <c r="F204" i="40"/>
  <c r="E204" i="39"/>
  <c r="C204" i="39"/>
  <c r="I204" i="39"/>
  <c r="H204" i="40"/>
  <c r="H204" i="39"/>
  <c r="G204" i="38"/>
  <c r="H204" i="38"/>
  <c r="I204" i="38"/>
  <c r="G204" i="40"/>
  <c r="C204" i="38"/>
  <c r="G204" i="39"/>
  <c r="F204" i="38"/>
  <c r="F204" i="39"/>
  <c r="E204" i="38"/>
  <c r="G204" i="37"/>
  <c r="F204" i="37"/>
  <c r="E204" i="37"/>
  <c r="C204" i="37"/>
  <c r="H204" i="37"/>
  <c r="C236" i="26"/>
  <c r="I204" i="37"/>
  <c r="C204" i="26"/>
  <c r="L204" i="1"/>
  <c r="E204" i="25"/>
  <c r="I204" i="26"/>
  <c r="F204" i="25"/>
  <c r="G204" i="25"/>
  <c r="H204" i="25"/>
  <c r="H204" i="26"/>
  <c r="I204" i="25"/>
  <c r="G204" i="26"/>
  <c r="F204" i="26"/>
  <c r="E204" i="26"/>
  <c r="C204" i="25"/>
  <c r="G130" i="26"/>
  <c r="W125" i="26"/>
  <c r="I224" i="40"/>
  <c r="E224" i="40"/>
  <c r="H224" i="40"/>
  <c r="C224" i="40"/>
  <c r="I224" i="39"/>
  <c r="F224" i="40"/>
  <c r="E224" i="39"/>
  <c r="F224" i="39"/>
  <c r="G224" i="40"/>
  <c r="H224" i="39"/>
  <c r="F224" i="38"/>
  <c r="C224" i="39"/>
  <c r="G224" i="38"/>
  <c r="C224" i="38"/>
  <c r="H224" i="38"/>
  <c r="G224" i="39"/>
  <c r="I224" i="38"/>
  <c r="E224" i="38"/>
  <c r="I224" i="37"/>
  <c r="H224" i="37"/>
  <c r="E224" i="26"/>
  <c r="G224" i="37"/>
  <c r="F224" i="37"/>
  <c r="E224" i="37"/>
  <c r="C224" i="37"/>
  <c r="I224" i="26"/>
  <c r="G224" i="26"/>
  <c r="H224" i="26"/>
  <c r="F224" i="26"/>
  <c r="C224" i="25"/>
  <c r="E224" i="25"/>
  <c r="L224" i="1"/>
  <c r="F224" i="25"/>
  <c r="G224" i="25"/>
  <c r="H224" i="25"/>
  <c r="I224" i="25"/>
  <c r="I72" i="25"/>
  <c r="J72" i="25" s="1"/>
  <c r="I70" i="25"/>
  <c r="J70" i="25" s="1"/>
  <c r="I118" i="39"/>
  <c r="H120" i="37"/>
  <c r="H122" i="37"/>
  <c r="G105" i="38"/>
  <c r="W100" i="38"/>
  <c r="I23" i="25"/>
  <c r="Y19" i="25" s="1"/>
  <c r="H44" i="39"/>
  <c r="H46" i="39"/>
  <c r="H15" i="26"/>
  <c r="H135" i="37"/>
  <c r="H178" i="35"/>
  <c r="H179" i="35" s="1"/>
  <c r="H295" i="35" s="1"/>
  <c r="H59" i="40"/>
  <c r="X55" i="40" s="1"/>
  <c r="I56" i="37"/>
  <c r="I58" i="37"/>
  <c r="J22" i="37"/>
  <c r="H135" i="40"/>
  <c r="H29" i="25"/>
  <c r="X25" i="25" s="1"/>
  <c r="G121" i="37"/>
  <c r="G153" i="37"/>
  <c r="F178" i="35"/>
  <c r="F179" i="35" s="1"/>
  <c r="F295" i="35" s="1"/>
  <c r="I25" i="40"/>
  <c r="H89" i="37"/>
  <c r="H71" i="37"/>
  <c r="F41" i="38"/>
  <c r="V37" i="38" s="1"/>
  <c r="F87" i="38"/>
  <c r="V82" i="38"/>
  <c r="F178" i="33"/>
  <c r="F179" i="33" s="1"/>
  <c r="F295" i="33" s="1"/>
  <c r="H178" i="30"/>
  <c r="H179" i="30" s="1"/>
  <c r="H295" i="30" s="1"/>
  <c r="I56" i="25"/>
  <c r="I58" i="25"/>
  <c r="J86" i="39"/>
  <c r="V100" i="39"/>
  <c r="F105" i="39"/>
  <c r="I31" i="40"/>
  <c r="G153" i="26"/>
  <c r="G121" i="26"/>
  <c r="J65" i="35"/>
  <c r="I141" i="26"/>
  <c r="I142" i="26" s="1"/>
  <c r="I143" i="26"/>
  <c r="J143" i="26" s="1"/>
  <c r="H96" i="38"/>
  <c r="F35" i="40"/>
  <c r="V31" i="40" s="1"/>
  <c r="G33" i="26"/>
  <c r="J20" i="40"/>
  <c r="I86" i="25"/>
  <c r="J86" i="25" s="1"/>
  <c r="I84" i="25"/>
  <c r="E236" i="40"/>
  <c r="C236" i="40"/>
  <c r="I236" i="40"/>
  <c r="F236" i="40"/>
  <c r="E236" i="39"/>
  <c r="C236" i="39"/>
  <c r="I236" i="39"/>
  <c r="H236" i="40"/>
  <c r="H236" i="39"/>
  <c r="F236" i="39"/>
  <c r="G236" i="40"/>
  <c r="H236" i="38"/>
  <c r="G236" i="38"/>
  <c r="F236" i="38"/>
  <c r="C236" i="38"/>
  <c r="I236" i="38"/>
  <c r="E236" i="38"/>
  <c r="I236" i="37"/>
  <c r="G236" i="39"/>
  <c r="H236" i="37"/>
  <c r="G236" i="37"/>
  <c r="F236" i="37"/>
  <c r="H236" i="26"/>
  <c r="C236" i="37"/>
  <c r="F236" i="26"/>
  <c r="F236" i="25"/>
  <c r="G236" i="25"/>
  <c r="H236" i="25"/>
  <c r="I236" i="25"/>
  <c r="I236" i="26"/>
  <c r="E236" i="25"/>
  <c r="G236" i="26"/>
  <c r="E236" i="26"/>
  <c r="L236" i="1"/>
  <c r="E236" i="37"/>
  <c r="C236" i="25"/>
  <c r="F87" i="26"/>
  <c r="V82" i="26"/>
  <c r="G33" i="39"/>
  <c r="E154" i="37"/>
  <c r="E173" i="37" s="1"/>
  <c r="E174" i="37" s="1"/>
  <c r="J72" i="40"/>
  <c r="X132" i="38"/>
  <c r="H137" i="38"/>
  <c r="J155" i="30"/>
  <c r="J174" i="30" s="1"/>
  <c r="I148" i="38"/>
  <c r="I150" i="38"/>
  <c r="J150" i="38" s="1"/>
  <c r="H59" i="39"/>
  <c r="X55" i="39" s="1"/>
  <c r="I93" i="38"/>
  <c r="J155" i="34"/>
  <c r="J174" i="34" s="1"/>
  <c r="J223" i="37"/>
  <c r="J223" i="39"/>
  <c r="I127" i="40"/>
  <c r="I129" i="40"/>
  <c r="J129" i="40" s="1"/>
  <c r="AD152" i="40"/>
  <c r="H120" i="38"/>
  <c r="H122" i="38"/>
  <c r="F123" i="40"/>
  <c r="V118" i="40"/>
  <c r="H23" i="39"/>
  <c r="X19" i="39" s="1"/>
  <c r="F178" i="30"/>
  <c r="F179" i="30" s="1"/>
  <c r="F295" i="30" s="1"/>
  <c r="F172" i="39"/>
  <c r="F176" i="39" s="1"/>
  <c r="F151" i="40"/>
  <c r="V146" i="40"/>
  <c r="H102" i="39"/>
  <c r="H104" i="39"/>
  <c r="E174" i="34"/>
  <c r="G27" i="39"/>
  <c r="G62" i="39"/>
  <c r="F35" i="38"/>
  <c r="V31" i="38" s="1"/>
  <c r="G175" i="34"/>
  <c r="G178" i="34"/>
  <c r="G179" i="34" s="1"/>
  <c r="G295" i="34" s="1"/>
  <c r="E64" i="39"/>
  <c r="H178" i="24"/>
  <c r="H179" i="24" s="1"/>
  <c r="H295" i="24" s="1"/>
  <c r="J52" i="38"/>
  <c r="H96" i="39"/>
  <c r="J21" i="25"/>
  <c r="F112" i="37"/>
  <c r="V107" i="37"/>
  <c r="J72" i="37"/>
  <c r="J320" i="1"/>
  <c r="I141" i="39"/>
  <c r="I143" i="39"/>
  <c r="J143" i="39" s="1"/>
  <c r="F47" i="39"/>
  <c r="V43" i="39" s="1"/>
  <c r="G17" i="25"/>
  <c r="F17" i="39"/>
  <c r="H44" i="37"/>
  <c r="H46" i="37"/>
  <c r="F105" i="25"/>
  <c r="V100" i="25"/>
  <c r="H23" i="40"/>
  <c r="X19" i="40" s="1"/>
  <c r="J21" i="40"/>
  <c r="J23" i="40" s="1"/>
  <c r="J56" i="26"/>
  <c r="G103" i="26"/>
  <c r="F87" i="25"/>
  <c r="V82" i="25"/>
  <c r="H104" i="26"/>
  <c r="H102" i="26"/>
  <c r="H103" i="26" s="1"/>
  <c r="I148" i="25"/>
  <c r="I149" i="25" s="1"/>
  <c r="I150" i="25"/>
  <c r="J150" i="25" s="1"/>
  <c r="X75" i="39"/>
  <c r="H80" i="39"/>
  <c r="J78" i="39"/>
  <c r="J80" i="39" s="1"/>
  <c r="J223" i="26"/>
  <c r="J223" i="40"/>
  <c r="I127" i="25"/>
  <c r="I128" i="25" s="1"/>
  <c r="I129" i="25"/>
  <c r="J129" i="25" s="1"/>
  <c r="I118" i="26"/>
  <c r="AE118" i="26" s="1"/>
  <c r="H142" i="37"/>
  <c r="H137" i="39"/>
  <c r="X132" i="39"/>
  <c r="G137" i="39"/>
  <c r="W132" i="39"/>
  <c r="G153" i="39"/>
  <c r="G121" i="39"/>
  <c r="H153" i="26"/>
  <c r="H121" i="26"/>
  <c r="H89" i="25"/>
  <c r="H71" i="25"/>
  <c r="H135" i="26"/>
  <c r="J134" i="26"/>
  <c r="I22" i="38"/>
  <c r="J22" i="38" s="1"/>
  <c r="I20" i="38"/>
  <c r="I21" i="38" s="1"/>
  <c r="I44" i="39"/>
  <c r="I45" i="39" s="1"/>
  <c r="G47" i="38"/>
  <c r="W43" i="38" s="1"/>
  <c r="G17" i="40"/>
  <c r="V118" i="38"/>
  <c r="F123" i="38"/>
  <c r="F154" i="38" s="1"/>
  <c r="I137" i="25"/>
  <c r="Y132" i="25"/>
  <c r="I151" i="37"/>
  <c r="G87" i="40"/>
  <c r="G90" i="40" s="1"/>
  <c r="W82" i="40"/>
  <c r="I25" i="37"/>
  <c r="AD152" i="37"/>
  <c r="H44" i="40"/>
  <c r="H45" i="40" s="1"/>
  <c r="H46" i="40"/>
  <c r="F17" i="37"/>
  <c r="F112" i="25"/>
  <c r="V107" i="25"/>
  <c r="X82" i="40"/>
  <c r="H87" i="40"/>
  <c r="G80" i="25"/>
  <c r="G90" i="25" s="1"/>
  <c r="W75" i="25"/>
  <c r="G62" i="38"/>
  <c r="H178" i="34"/>
  <c r="H179" i="34" s="1"/>
  <c r="H295" i="34" s="1"/>
  <c r="I100" i="37"/>
  <c r="E174" i="31"/>
  <c r="H142" i="40"/>
  <c r="H178" i="33"/>
  <c r="H179" i="33" s="1"/>
  <c r="H295" i="33" s="1"/>
  <c r="F172" i="25"/>
  <c r="F59" i="26"/>
  <c r="V55" i="26" s="1"/>
  <c r="J57" i="26"/>
  <c r="G29" i="40"/>
  <c r="W25" i="40" s="1"/>
  <c r="I93" i="39"/>
  <c r="J223" i="25"/>
  <c r="H23" i="37"/>
  <c r="X19" i="37" s="1"/>
  <c r="E173" i="39"/>
  <c r="E174" i="39" s="1"/>
  <c r="H28" i="26"/>
  <c r="H26" i="26"/>
  <c r="F87" i="39"/>
  <c r="F90" i="39" s="1"/>
  <c r="V82" i="39"/>
  <c r="V93" i="39"/>
  <c r="F98" i="39"/>
  <c r="I134" i="37"/>
  <c r="I135" i="37" s="1"/>
  <c r="I136" i="37"/>
  <c r="J136" i="37" s="1"/>
  <c r="G33" i="25"/>
  <c r="I148" i="39"/>
  <c r="I149" i="39" s="1"/>
  <c r="I150" i="39"/>
  <c r="J150" i="39" s="1"/>
  <c r="F98" i="25"/>
  <c r="V93" i="25"/>
  <c r="AF125" i="25"/>
  <c r="J155" i="33"/>
  <c r="J174" i="33" s="1"/>
  <c r="I43" i="38"/>
  <c r="J50" i="26"/>
  <c r="F53" i="37"/>
  <c r="V49" i="37" s="1"/>
  <c r="F112" i="40"/>
  <c r="V107" i="40"/>
  <c r="F29" i="40"/>
  <c r="F87" i="37"/>
  <c r="V82" i="37"/>
  <c r="I28" i="39"/>
  <c r="J16" i="25"/>
  <c r="F53" i="25"/>
  <c r="J51" i="25"/>
  <c r="I15" i="40"/>
  <c r="I17" i="40" s="1"/>
  <c r="Y13" i="40" s="1"/>
  <c r="J22" i="25"/>
  <c r="G112" i="26"/>
  <c r="W107" i="26"/>
  <c r="H130" i="26"/>
  <c r="X125" i="26"/>
  <c r="I71" i="38"/>
  <c r="F47" i="38"/>
  <c r="V43" i="38" s="1"/>
  <c r="H34" i="39"/>
  <c r="H32" i="39"/>
  <c r="H33" i="39" s="1"/>
  <c r="H128" i="39"/>
  <c r="G153" i="40"/>
  <c r="G121" i="40"/>
  <c r="H26" i="39"/>
  <c r="H28" i="39"/>
  <c r="F80" i="25"/>
  <c r="V75" i="25"/>
  <c r="J78" i="25"/>
  <c r="J80" i="25" s="1"/>
  <c r="H97" i="26"/>
  <c r="H95" i="26"/>
  <c r="J223" i="38"/>
  <c r="H34" i="40"/>
  <c r="H32" i="40"/>
  <c r="H142" i="38"/>
  <c r="J141" i="38"/>
  <c r="I86" i="37"/>
  <c r="J86" i="37" s="1"/>
  <c r="I84" i="37"/>
  <c r="G33" i="37"/>
  <c r="G29" i="38"/>
  <c r="F172" i="38"/>
  <c r="I141" i="37"/>
  <c r="I142" i="37" s="1"/>
  <c r="I143" i="37"/>
  <c r="J143" i="37" s="1"/>
  <c r="G90" i="37"/>
  <c r="I127" i="37"/>
  <c r="I128" i="37" s="1"/>
  <c r="I129" i="37"/>
  <c r="J129" i="37" s="1"/>
  <c r="F53" i="26"/>
  <c r="V49" i="26" s="1"/>
  <c r="J51" i="26"/>
  <c r="J53" i="26" s="1"/>
  <c r="G96" i="39"/>
  <c r="G114" i="39"/>
  <c r="I148" i="26"/>
  <c r="I149" i="26" s="1"/>
  <c r="I150" i="26"/>
  <c r="J150" i="26" s="1"/>
  <c r="I25" i="26"/>
  <c r="I134" i="39"/>
  <c r="I135" i="39" s="1"/>
  <c r="I136" i="39"/>
  <c r="J136" i="39" s="1"/>
  <c r="I175" i="33"/>
  <c r="I178" i="33"/>
  <c r="I179" i="33" s="1"/>
  <c r="I295" i="33" s="1"/>
  <c r="F41" i="26"/>
  <c r="H128" i="25"/>
  <c r="H15" i="40"/>
  <c r="H17" i="40" s="1"/>
  <c r="X13" i="40" s="1"/>
  <c r="H26" i="40"/>
  <c r="H28" i="40"/>
  <c r="F53" i="39"/>
  <c r="V49" i="39" s="1"/>
  <c r="H51" i="40"/>
  <c r="F41" i="39"/>
  <c r="V37" i="39" s="1"/>
  <c r="I56" i="38"/>
  <c r="I57" i="38" s="1"/>
  <c r="I58" i="38"/>
  <c r="J58" i="38" s="1"/>
  <c r="G45" i="40"/>
  <c r="G73" i="26"/>
  <c r="G90" i="26" s="1"/>
  <c r="W68" i="26"/>
  <c r="H178" i="31"/>
  <c r="H179" i="31" s="1"/>
  <c r="H295" i="31" s="1"/>
  <c r="W125" i="38"/>
  <c r="G130" i="38"/>
  <c r="H15" i="37"/>
  <c r="H17" i="37" s="1"/>
  <c r="H128" i="37"/>
  <c r="H137" i="25"/>
  <c r="X132" i="25"/>
  <c r="J135" i="25"/>
  <c r="F59" i="25"/>
  <c r="V55" i="25" s="1"/>
  <c r="X13" i="39"/>
  <c r="I84" i="26"/>
  <c r="I86" i="26"/>
  <c r="J86" i="26" s="1"/>
  <c r="F105" i="37"/>
  <c r="V100" i="37"/>
  <c r="F80" i="38"/>
  <c r="V75" i="38"/>
  <c r="J78" i="38"/>
  <c r="J80" i="38" s="1"/>
  <c r="H149" i="39"/>
  <c r="I72" i="39"/>
  <c r="J72" i="39" s="1"/>
  <c r="I70" i="39"/>
  <c r="J70" i="39" s="1"/>
  <c r="I44" i="37"/>
  <c r="I45" i="37" s="1"/>
  <c r="I52" i="40"/>
  <c r="J52" i="40" s="1"/>
  <c r="I50" i="40"/>
  <c r="I51" i="40" s="1"/>
  <c r="AF146" i="25"/>
  <c r="I14" i="37"/>
  <c r="I16" i="37"/>
  <c r="H87" i="25"/>
  <c r="X82" i="25"/>
  <c r="E175" i="24"/>
  <c r="J175" i="24" s="1"/>
  <c r="E178" i="24"/>
  <c r="F98" i="37"/>
  <c r="V93" i="37"/>
  <c r="H71" i="39"/>
  <c r="H89" i="39"/>
  <c r="F172" i="40"/>
  <c r="E321" i="25"/>
  <c r="G45" i="26"/>
  <c r="F172" i="37"/>
  <c r="H71" i="26"/>
  <c r="H89" i="26"/>
  <c r="G105" i="25"/>
  <c r="W100" i="25"/>
  <c r="G114" i="25"/>
  <c r="I31" i="39"/>
  <c r="F98" i="26"/>
  <c r="F115" i="26" s="1"/>
  <c r="V93" i="26"/>
  <c r="I100" i="38"/>
  <c r="J65" i="33"/>
  <c r="J155" i="32"/>
  <c r="J174" i="32" s="1"/>
  <c r="I20" i="26"/>
  <c r="I21" i="26" s="1"/>
  <c r="I22" i="26"/>
  <c r="J22" i="26" s="1"/>
  <c r="E178" i="32"/>
  <c r="E175" i="30"/>
  <c r="E178" i="30"/>
  <c r="I16" i="39"/>
  <c r="I14" i="39"/>
  <c r="G96" i="26"/>
  <c r="G114" i="26"/>
  <c r="H44" i="38"/>
  <c r="H45" i="38" s="1"/>
  <c r="H46" i="38"/>
  <c r="G29" i="26"/>
  <c r="H21" i="26"/>
  <c r="I84" i="38"/>
  <c r="I89" i="38" s="1"/>
  <c r="I86" i="38"/>
  <c r="J86" i="38" s="1"/>
  <c r="H121" i="39"/>
  <c r="H29" i="38"/>
  <c r="X25" i="38" s="1"/>
  <c r="G98" i="38"/>
  <c r="W93" i="38"/>
  <c r="V100" i="38"/>
  <c r="F105" i="38"/>
  <c r="F115" i="38" s="1"/>
  <c r="I16" i="38"/>
  <c r="J16" i="38" s="1"/>
  <c r="I14" i="38"/>
  <c r="J14" i="38" s="1"/>
  <c r="H149" i="37"/>
  <c r="J148" i="37"/>
  <c r="V93" i="40"/>
  <c r="F98" i="40"/>
  <c r="G41" i="40"/>
  <c r="W37" i="40" s="1"/>
  <c r="F53" i="38"/>
  <c r="V49" i="38" s="1"/>
  <c r="X125" i="38"/>
  <c r="H130" i="38"/>
  <c r="I72" i="26"/>
  <c r="J72" i="26" s="1"/>
  <c r="I70" i="26"/>
  <c r="H120" i="25"/>
  <c r="H122" i="25"/>
  <c r="G98" i="25"/>
  <c r="W93" i="25"/>
  <c r="I31" i="37"/>
  <c r="I31" i="38"/>
  <c r="H151" i="40"/>
  <c r="X146" i="40"/>
  <c r="J20" i="25"/>
  <c r="F123" i="37"/>
  <c r="F154" i="37" s="1"/>
  <c r="V118" i="37"/>
  <c r="F47" i="37"/>
  <c r="V43" i="37" s="1"/>
  <c r="G193" i="40"/>
  <c r="E193" i="40"/>
  <c r="H193" i="40"/>
  <c r="F193" i="39"/>
  <c r="I193" i="40"/>
  <c r="I193" i="38"/>
  <c r="H193" i="38"/>
  <c r="G193" i="39"/>
  <c r="F193" i="38"/>
  <c r="H193" i="39"/>
  <c r="C193" i="39"/>
  <c r="E193" i="38"/>
  <c r="G193" i="38"/>
  <c r="F193" i="37"/>
  <c r="H193" i="37"/>
  <c r="I193" i="37"/>
  <c r="E193" i="37"/>
  <c r="E193" i="26"/>
  <c r="L193" i="1"/>
  <c r="H193" i="25"/>
  <c r="G193" i="26"/>
  <c r="F193" i="25"/>
  <c r="H193" i="26"/>
  <c r="E193" i="25"/>
  <c r="I193" i="25"/>
  <c r="F59" i="37"/>
  <c r="V55" i="37" s="1"/>
  <c r="F17" i="38"/>
  <c r="F172" i="26"/>
  <c r="F176" i="26" s="1"/>
  <c r="J89" i="1"/>
  <c r="E178" i="33"/>
  <c r="H144" i="25"/>
  <c r="X139" i="25"/>
  <c r="I127" i="39"/>
  <c r="I128" i="39" s="1"/>
  <c r="I129" i="39"/>
  <c r="J129" i="39" s="1"/>
  <c r="J65" i="32"/>
  <c r="I127" i="38"/>
  <c r="I128" i="38" s="1"/>
  <c r="J128" i="38" s="1"/>
  <c r="I129" i="38"/>
  <c r="J129" i="38" s="1"/>
  <c r="E64" i="38"/>
  <c r="E64" i="37"/>
  <c r="E64" i="40"/>
  <c r="Z166" i="25"/>
  <c r="I28" i="25" l="1"/>
  <c r="J50" i="38"/>
  <c r="I193" i="26"/>
  <c r="G193" i="37"/>
  <c r="I193" i="39"/>
  <c r="J192" i="40"/>
  <c r="J192" i="37"/>
  <c r="G172" i="38"/>
  <c r="G176" i="38" s="1"/>
  <c r="I109" i="25"/>
  <c r="Y82" i="39"/>
  <c r="H62" i="25"/>
  <c r="H105" i="38"/>
  <c r="I122" i="25"/>
  <c r="AE118" i="37"/>
  <c r="AE152" i="37" s="1"/>
  <c r="AE152" i="26"/>
  <c r="AE152" i="40"/>
  <c r="AE118" i="39"/>
  <c r="AE152" i="39" s="1"/>
  <c r="AE118" i="38"/>
  <c r="AE152" i="38" s="1"/>
  <c r="J175" i="33"/>
  <c r="I109" i="37"/>
  <c r="J109" i="37" s="1"/>
  <c r="Y132" i="38"/>
  <c r="I137" i="38"/>
  <c r="J51" i="38"/>
  <c r="J53" i="38" s="1"/>
  <c r="G301" i="35"/>
  <c r="G297" i="35"/>
  <c r="H34" i="28" s="1"/>
  <c r="H301" i="35"/>
  <c r="H297" i="35"/>
  <c r="I34" i="28" s="1"/>
  <c r="F301" i="35"/>
  <c r="F297" i="35"/>
  <c r="G34" i="28" s="1"/>
  <c r="I301" i="35"/>
  <c r="I297" i="35"/>
  <c r="J34" i="28" s="1"/>
  <c r="H301" i="34"/>
  <c r="H297" i="34"/>
  <c r="I31" i="28" s="1"/>
  <c r="G301" i="34"/>
  <c r="G297" i="34"/>
  <c r="H31" i="28" s="1"/>
  <c r="I301" i="34"/>
  <c r="I297" i="34"/>
  <c r="J31" i="28" s="1"/>
  <c r="F301" i="34"/>
  <c r="F297" i="34"/>
  <c r="G31" i="28" s="1"/>
  <c r="I301" i="33"/>
  <c r="I297" i="33"/>
  <c r="J28" i="28" s="1"/>
  <c r="F301" i="33"/>
  <c r="F297" i="33"/>
  <c r="G28" i="28" s="1"/>
  <c r="H301" i="33"/>
  <c r="H297" i="33"/>
  <c r="I28" i="28" s="1"/>
  <c r="G301" i="33"/>
  <c r="G297" i="33"/>
  <c r="H28" i="28" s="1"/>
  <c r="G301" i="32"/>
  <c r="G297" i="32"/>
  <c r="H25" i="28" s="1"/>
  <c r="F301" i="32"/>
  <c r="F297" i="32"/>
  <c r="G25" i="28" s="1"/>
  <c r="I301" i="32"/>
  <c r="I297" i="32"/>
  <c r="J25" i="28" s="1"/>
  <c r="H301" i="32"/>
  <c r="H297" i="32"/>
  <c r="I25" i="28" s="1"/>
  <c r="F301" i="31"/>
  <c r="F297" i="31"/>
  <c r="G22" i="28" s="1"/>
  <c r="G301" i="31"/>
  <c r="G303" i="31" s="1"/>
  <c r="G297" i="31"/>
  <c r="H301" i="31"/>
  <c r="H297" i="31"/>
  <c r="I22" i="28" s="1"/>
  <c r="I301" i="30"/>
  <c r="I297" i="30"/>
  <c r="J19" i="28" s="1"/>
  <c r="F301" i="30"/>
  <c r="F297" i="30"/>
  <c r="G19" i="28" s="1"/>
  <c r="G301" i="30"/>
  <c r="G297" i="30"/>
  <c r="H19" i="28" s="1"/>
  <c r="H301" i="30"/>
  <c r="H297" i="30"/>
  <c r="I19" i="28" s="1"/>
  <c r="F301" i="29"/>
  <c r="F297" i="29"/>
  <c r="G16" i="28" s="1"/>
  <c r="G301" i="29"/>
  <c r="G297" i="29"/>
  <c r="H16" i="28" s="1"/>
  <c r="I301" i="29"/>
  <c r="I297" i="29"/>
  <c r="J16" i="28" s="1"/>
  <c r="F301" i="24"/>
  <c r="G14" i="28" s="1"/>
  <c r="F297" i="24"/>
  <c r="G13" i="28" s="1"/>
  <c r="H301" i="24"/>
  <c r="H297" i="24"/>
  <c r="I13" i="28" s="1"/>
  <c r="G301" i="24"/>
  <c r="G303" i="24" s="1"/>
  <c r="G297" i="24"/>
  <c r="H13" i="28" s="1"/>
  <c r="I87" i="40"/>
  <c r="I23" i="40"/>
  <c r="Y19" i="40" s="1"/>
  <c r="J85" i="39"/>
  <c r="J87" i="39" s="1"/>
  <c r="I97" i="25"/>
  <c r="J97" i="25" s="1"/>
  <c r="J134" i="38"/>
  <c r="I109" i="40"/>
  <c r="I114" i="40" s="1"/>
  <c r="J127" i="26"/>
  <c r="G193" i="25"/>
  <c r="J193" i="25" s="1"/>
  <c r="C225" i="26"/>
  <c r="F193" i="26"/>
  <c r="J193" i="26" s="1"/>
  <c r="C193" i="25"/>
  <c r="C193" i="37"/>
  <c r="C193" i="38"/>
  <c r="C193" i="40"/>
  <c r="C193" i="26"/>
  <c r="E193" i="39"/>
  <c r="J193" i="39" s="1"/>
  <c r="H62" i="37"/>
  <c r="J192" i="39"/>
  <c r="J192" i="25"/>
  <c r="J22" i="28"/>
  <c r="I301" i="31"/>
  <c r="I16" i="28"/>
  <c r="H301" i="29"/>
  <c r="J13" i="28"/>
  <c r="I301" i="24"/>
  <c r="J14" i="28" s="1"/>
  <c r="J150" i="37"/>
  <c r="I89" i="40"/>
  <c r="J89" i="40" s="1"/>
  <c r="I23" i="39"/>
  <c r="Y19" i="39" s="1"/>
  <c r="J53" i="25"/>
  <c r="I46" i="25"/>
  <c r="J46" i="25" s="1"/>
  <c r="I340" i="1"/>
  <c r="H336" i="1"/>
  <c r="F336" i="1"/>
  <c r="I26" i="38"/>
  <c r="I27" i="38" s="1"/>
  <c r="J27" i="38" s="1"/>
  <c r="I53" i="25"/>
  <c r="Y49" i="25" s="1"/>
  <c r="I104" i="26"/>
  <c r="I105" i="26" s="1"/>
  <c r="I104" i="40"/>
  <c r="J104" i="40" s="1"/>
  <c r="I89" i="37"/>
  <c r="J89" i="37" s="1"/>
  <c r="J21" i="37"/>
  <c r="J23" i="37" s="1"/>
  <c r="H329" i="1"/>
  <c r="J34" i="26"/>
  <c r="I71" i="37"/>
  <c r="Y68" i="37" s="1"/>
  <c r="J53" i="37"/>
  <c r="J20" i="37"/>
  <c r="I109" i="26"/>
  <c r="I110" i="26" s="1"/>
  <c r="I112" i="26" s="1"/>
  <c r="J59" i="26"/>
  <c r="I122" i="40"/>
  <c r="J122" i="40" s="1"/>
  <c r="I120" i="40"/>
  <c r="I121" i="40" s="1"/>
  <c r="I97" i="40"/>
  <c r="J97" i="40" s="1"/>
  <c r="I38" i="38"/>
  <c r="I39" i="38" s="1"/>
  <c r="I41" i="38" s="1"/>
  <c r="Y37" i="38" s="1"/>
  <c r="I53" i="37"/>
  <c r="Y49" i="37" s="1"/>
  <c r="F173" i="1"/>
  <c r="Y139" i="38"/>
  <c r="I59" i="26"/>
  <c r="Y55" i="26" s="1"/>
  <c r="I380" i="1"/>
  <c r="I331" i="1"/>
  <c r="I347" i="1" s="1"/>
  <c r="F329" i="1"/>
  <c r="I46" i="26"/>
  <c r="J46" i="26" s="1"/>
  <c r="G172" i="26"/>
  <c r="G176" i="26" s="1"/>
  <c r="J141" i="25"/>
  <c r="Y139" i="25"/>
  <c r="J142" i="25"/>
  <c r="J144" i="25" s="1"/>
  <c r="J57" i="39"/>
  <c r="J59" i="39" s="1"/>
  <c r="G172" i="25"/>
  <c r="G176" i="25" s="1"/>
  <c r="Y125" i="26"/>
  <c r="I130" i="26"/>
  <c r="J56" i="40"/>
  <c r="J130" i="26"/>
  <c r="J84" i="39"/>
  <c r="H114" i="39"/>
  <c r="H172" i="39" s="1"/>
  <c r="G176" i="1"/>
  <c r="G177" i="1" s="1"/>
  <c r="G323" i="1" s="1"/>
  <c r="G325" i="1" s="1"/>
  <c r="J143" i="38"/>
  <c r="X100" i="40"/>
  <c r="J56" i="39"/>
  <c r="J153" i="1"/>
  <c r="J172" i="1" s="1"/>
  <c r="E177" i="25"/>
  <c r="E178" i="25" s="1"/>
  <c r="H339" i="1"/>
  <c r="J321" i="25"/>
  <c r="J111" i="37"/>
  <c r="J50" i="37"/>
  <c r="G115" i="38"/>
  <c r="H114" i="37"/>
  <c r="H112" i="40"/>
  <c r="I95" i="26"/>
  <c r="J95" i="26" s="1"/>
  <c r="E174" i="40"/>
  <c r="E177" i="40"/>
  <c r="E178" i="40" s="1"/>
  <c r="I32" i="26"/>
  <c r="I33" i="26" s="1"/>
  <c r="I35" i="26" s="1"/>
  <c r="Y31" i="26" s="1"/>
  <c r="J23" i="39"/>
  <c r="J148" i="39"/>
  <c r="J111" i="26"/>
  <c r="I120" i="25"/>
  <c r="I121" i="25" s="1"/>
  <c r="Y107" i="26"/>
  <c r="J44" i="25"/>
  <c r="I23" i="38"/>
  <c r="Y19" i="38" s="1"/>
  <c r="I38" i="26"/>
  <c r="I39" i="26" s="1"/>
  <c r="I41" i="26" s="1"/>
  <c r="Y37" i="26" s="1"/>
  <c r="J95" i="40"/>
  <c r="F90" i="38"/>
  <c r="F173" i="38" s="1"/>
  <c r="F174" i="38" s="1"/>
  <c r="X100" i="37"/>
  <c r="Y132" i="26"/>
  <c r="J122" i="25"/>
  <c r="I40" i="40"/>
  <c r="J40" i="40" s="1"/>
  <c r="I45" i="40"/>
  <c r="J45" i="40" s="1"/>
  <c r="J44" i="40"/>
  <c r="I46" i="40"/>
  <c r="J46" i="40" s="1"/>
  <c r="J111" i="38"/>
  <c r="I137" i="26"/>
  <c r="J137" i="25"/>
  <c r="J136" i="26"/>
  <c r="J175" i="30"/>
  <c r="J59" i="40"/>
  <c r="J175" i="32"/>
  <c r="J87" i="40"/>
  <c r="F339" i="1"/>
  <c r="I47" i="39"/>
  <c r="Y43" i="39" s="1"/>
  <c r="J15" i="25"/>
  <c r="J17" i="25" s="1"/>
  <c r="J111" i="25"/>
  <c r="H62" i="40"/>
  <c r="G63" i="38"/>
  <c r="G64" i="38" s="1"/>
  <c r="I109" i="39"/>
  <c r="I110" i="39" s="1"/>
  <c r="I111" i="39"/>
  <c r="J111" i="39" s="1"/>
  <c r="J127" i="25"/>
  <c r="J141" i="40"/>
  <c r="J40" i="38"/>
  <c r="G172" i="39"/>
  <c r="G176" i="39" s="1"/>
  <c r="G144" i="25"/>
  <c r="G154" i="25" s="1"/>
  <c r="W139" i="25"/>
  <c r="J89" i="38"/>
  <c r="H35" i="39"/>
  <c r="X31" i="39" s="1"/>
  <c r="I33" i="25"/>
  <c r="J33" i="25" s="1"/>
  <c r="J32" i="25"/>
  <c r="J178" i="35"/>
  <c r="H110" i="39"/>
  <c r="Y82" i="40"/>
  <c r="I102" i="25"/>
  <c r="I103" i="25" s="1"/>
  <c r="I105" i="25" s="1"/>
  <c r="H110" i="26"/>
  <c r="J109" i="26"/>
  <c r="X107" i="37"/>
  <c r="H112" i="37"/>
  <c r="J137" i="38"/>
  <c r="J134" i="40"/>
  <c r="I104" i="39"/>
  <c r="Y100" i="39" s="1"/>
  <c r="I38" i="25"/>
  <c r="I39" i="25" s="1"/>
  <c r="I40" i="25"/>
  <c r="J40" i="25" s="1"/>
  <c r="I40" i="39"/>
  <c r="I38" i="39"/>
  <c r="H39" i="26"/>
  <c r="F90" i="37"/>
  <c r="H39" i="25"/>
  <c r="H110" i="38"/>
  <c r="J109" i="38"/>
  <c r="H39" i="38"/>
  <c r="J40" i="26"/>
  <c r="H112" i="25"/>
  <c r="X107" i="25"/>
  <c r="Y107" i="38"/>
  <c r="I112" i="38"/>
  <c r="I38" i="37"/>
  <c r="I40" i="37"/>
  <c r="I34" i="25"/>
  <c r="J34" i="25" s="1"/>
  <c r="G115" i="25"/>
  <c r="F90" i="26"/>
  <c r="F173" i="26" s="1"/>
  <c r="F174" i="26" s="1"/>
  <c r="J224" i="38"/>
  <c r="J224" i="40"/>
  <c r="I39" i="40"/>
  <c r="J38" i="40"/>
  <c r="I23" i="26"/>
  <c r="Y19" i="26" s="1"/>
  <c r="J20" i="38"/>
  <c r="J175" i="35"/>
  <c r="J20" i="26"/>
  <c r="E177" i="38"/>
  <c r="E178" i="38" s="1"/>
  <c r="J44" i="26"/>
  <c r="J102" i="26"/>
  <c r="J141" i="37"/>
  <c r="H47" i="40"/>
  <c r="X43" i="40" s="1"/>
  <c r="J102" i="40"/>
  <c r="W25" i="38"/>
  <c r="I59" i="38"/>
  <c r="Y55" i="38" s="1"/>
  <c r="F90" i="25"/>
  <c r="F115" i="25"/>
  <c r="I110" i="25"/>
  <c r="J109" i="25"/>
  <c r="I53" i="40"/>
  <c r="Y49" i="40" s="1"/>
  <c r="I29" i="39"/>
  <c r="Y25" i="39" s="1"/>
  <c r="J97" i="26"/>
  <c r="J193" i="40"/>
  <c r="G47" i="26"/>
  <c r="W43" i="26" s="1"/>
  <c r="J45" i="26"/>
  <c r="H144" i="38"/>
  <c r="X139" i="38"/>
  <c r="J142" i="38"/>
  <c r="I137" i="37"/>
  <c r="Y132" i="37"/>
  <c r="H27" i="26"/>
  <c r="I104" i="37"/>
  <c r="J104" i="37" s="1"/>
  <c r="I102" i="37"/>
  <c r="G123" i="39"/>
  <c r="G154" i="39" s="1"/>
  <c r="W118" i="39"/>
  <c r="X139" i="37"/>
  <c r="H144" i="37"/>
  <c r="J142" i="37"/>
  <c r="J144" i="37" s="1"/>
  <c r="J179" i="35"/>
  <c r="E295" i="35"/>
  <c r="G237" i="40"/>
  <c r="F237" i="40"/>
  <c r="E237" i="40"/>
  <c r="H237" i="40"/>
  <c r="G237" i="39"/>
  <c r="F237" i="39"/>
  <c r="I237" i="40"/>
  <c r="C237" i="39"/>
  <c r="C237" i="40"/>
  <c r="H237" i="39"/>
  <c r="I237" i="38"/>
  <c r="H237" i="38"/>
  <c r="I237" i="39"/>
  <c r="F237" i="38"/>
  <c r="E237" i="39"/>
  <c r="E237" i="38"/>
  <c r="G237" i="38"/>
  <c r="C237" i="38"/>
  <c r="E237" i="37"/>
  <c r="C237" i="37"/>
  <c r="G237" i="26"/>
  <c r="F237" i="26"/>
  <c r="I237" i="37"/>
  <c r="H237" i="37"/>
  <c r="F237" i="37"/>
  <c r="I237" i="26"/>
  <c r="H237" i="26"/>
  <c r="C237" i="25"/>
  <c r="E237" i="26"/>
  <c r="F237" i="25"/>
  <c r="G237" i="25"/>
  <c r="H237" i="25"/>
  <c r="I237" i="25"/>
  <c r="E237" i="25"/>
  <c r="G237" i="37"/>
  <c r="L237" i="1"/>
  <c r="X132" i="40"/>
  <c r="H137" i="40"/>
  <c r="J135" i="40"/>
  <c r="J137" i="40" s="1"/>
  <c r="J134" i="37"/>
  <c r="H45" i="39"/>
  <c r="J44" i="39"/>
  <c r="H153" i="40"/>
  <c r="H121" i="40"/>
  <c r="H33" i="38"/>
  <c r="H151" i="39"/>
  <c r="X146" i="39"/>
  <c r="J149" i="39"/>
  <c r="J151" i="39" s="1"/>
  <c r="H73" i="39"/>
  <c r="H90" i="39" s="1"/>
  <c r="X68" i="39"/>
  <c r="J178" i="33"/>
  <c r="E179" i="33"/>
  <c r="AE152" i="25"/>
  <c r="AF152" i="25" s="1"/>
  <c r="J236" i="26"/>
  <c r="J236" i="38"/>
  <c r="J236" i="40"/>
  <c r="H137" i="37"/>
  <c r="X132" i="37"/>
  <c r="J135" i="37"/>
  <c r="J137" i="37" s="1"/>
  <c r="I89" i="25"/>
  <c r="I71" i="25"/>
  <c r="J71" i="25" s="1"/>
  <c r="J73" i="25" s="1"/>
  <c r="J204" i="26"/>
  <c r="J204" i="37"/>
  <c r="J204" i="39"/>
  <c r="I120" i="38"/>
  <c r="J120" i="38" s="1"/>
  <c r="I122" i="38"/>
  <c r="J122" i="38" s="1"/>
  <c r="I130" i="39"/>
  <c r="Y125" i="39"/>
  <c r="C194" i="40"/>
  <c r="I194" i="40"/>
  <c r="H194" i="40"/>
  <c r="F194" i="40"/>
  <c r="E194" i="39"/>
  <c r="G194" i="39"/>
  <c r="H194" i="39"/>
  <c r="G194" i="40"/>
  <c r="I194" i="39"/>
  <c r="E194" i="38"/>
  <c r="C194" i="26"/>
  <c r="C194" i="38"/>
  <c r="E194" i="40"/>
  <c r="I194" i="38"/>
  <c r="H194" i="38"/>
  <c r="C194" i="39"/>
  <c r="G194" i="38"/>
  <c r="F194" i="38"/>
  <c r="F194" i="39"/>
  <c r="I194" i="37"/>
  <c r="C194" i="37"/>
  <c r="F194" i="37"/>
  <c r="H194" i="37"/>
  <c r="G194" i="26"/>
  <c r="E194" i="26"/>
  <c r="G194" i="25"/>
  <c r="H194" i="26"/>
  <c r="G194" i="37"/>
  <c r="I194" i="26"/>
  <c r="C194" i="25"/>
  <c r="E194" i="37"/>
  <c r="L194" i="1"/>
  <c r="H194" i="25"/>
  <c r="F194" i="25"/>
  <c r="C226" i="26"/>
  <c r="E194" i="25"/>
  <c r="I194" i="25"/>
  <c r="F194" i="26"/>
  <c r="I32" i="37"/>
  <c r="I34" i="37"/>
  <c r="G47" i="40"/>
  <c r="W43" i="40" s="1"/>
  <c r="I130" i="38"/>
  <c r="Y125" i="38"/>
  <c r="G98" i="26"/>
  <c r="W93" i="26"/>
  <c r="J178" i="30"/>
  <c r="E179" i="30"/>
  <c r="H130" i="25"/>
  <c r="X125" i="25"/>
  <c r="J128" i="25"/>
  <c r="J130" i="25" s="1"/>
  <c r="I137" i="39"/>
  <c r="Y132" i="39"/>
  <c r="G98" i="39"/>
  <c r="G115" i="39" s="1"/>
  <c r="W93" i="39"/>
  <c r="H33" i="40"/>
  <c r="F63" i="25"/>
  <c r="V49" i="25"/>
  <c r="I46" i="38"/>
  <c r="J46" i="38" s="1"/>
  <c r="I44" i="38"/>
  <c r="I45" i="38" s="1"/>
  <c r="J45" i="38" s="1"/>
  <c r="H98" i="37"/>
  <c r="X93" i="37"/>
  <c r="J45" i="25"/>
  <c r="I73" i="40"/>
  <c r="Y68" i="40"/>
  <c r="I142" i="39"/>
  <c r="J141" i="39"/>
  <c r="H98" i="39"/>
  <c r="X93" i="39"/>
  <c r="I71" i="39"/>
  <c r="J71" i="39" s="1"/>
  <c r="J73" i="39" s="1"/>
  <c r="I89" i="39"/>
  <c r="J89" i="39" s="1"/>
  <c r="J127" i="37"/>
  <c r="F63" i="40"/>
  <c r="V25" i="40"/>
  <c r="H137" i="26"/>
  <c r="X132" i="26"/>
  <c r="J135" i="26"/>
  <c r="V13" i="38"/>
  <c r="F63" i="38"/>
  <c r="H151" i="37"/>
  <c r="X146" i="37"/>
  <c r="J149" i="37"/>
  <c r="H47" i="38"/>
  <c r="X43" i="38" s="1"/>
  <c r="E175" i="34"/>
  <c r="J175" i="34" s="1"/>
  <c r="E178" i="34"/>
  <c r="I28" i="40"/>
  <c r="J28" i="40" s="1"/>
  <c r="I26" i="40"/>
  <c r="J26" i="40" s="1"/>
  <c r="E173" i="1"/>
  <c r="E176" i="1"/>
  <c r="H153" i="25"/>
  <c r="H121" i="25"/>
  <c r="H23" i="26"/>
  <c r="X19" i="26" s="1"/>
  <c r="J21" i="26"/>
  <c r="J23" i="26" s="1"/>
  <c r="I47" i="37"/>
  <c r="Y43" i="37" s="1"/>
  <c r="H144" i="40"/>
  <c r="X139" i="40"/>
  <c r="J142" i="40"/>
  <c r="J144" i="40" s="1"/>
  <c r="J15" i="40"/>
  <c r="J17" i="40" s="1"/>
  <c r="I89" i="26"/>
  <c r="J89" i="26" s="1"/>
  <c r="I71" i="26"/>
  <c r="J71" i="26" s="1"/>
  <c r="J73" i="26" s="1"/>
  <c r="J70" i="26"/>
  <c r="I15" i="38"/>
  <c r="X118" i="39"/>
  <c r="H123" i="39"/>
  <c r="I15" i="39"/>
  <c r="J14" i="39"/>
  <c r="I32" i="39"/>
  <c r="I33" i="39" s="1"/>
  <c r="J33" i="39" s="1"/>
  <c r="I34" i="39"/>
  <c r="J34" i="39" s="1"/>
  <c r="H73" i="26"/>
  <c r="H90" i="26" s="1"/>
  <c r="X68" i="26"/>
  <c r="I15" i="37"/>
  <c r="I17" i="37" s="1"/>
  <c r="Y13" i="37" s="1"/>
  <c r="Y139" i="37"/>
  <c r="I144" i="37"/>
  <c r="G35" i="37"/>
  <c r="W31" i="37" s="1"/>
  <c r="H27" i="39"/>
  <c r="H29" i="39" s="1"/>
  <c r="X25" i="39" s="1"/>
  <c r="H62" i="39"/>
  <c r="E174" i="26"/>
  <c r="E177" i="26"/>
  <c r="I26" i="37"/>
  <c r="I28" i="37"/>
  <c r="W13" i="40"/>
  <c r="X68" i="25"/>
  <c r="H73" i="25"/>
  <c r="H90" i="25" s="1"/>
  <c r="J135" i="39"/>
  <c r="J137" i="39" s="1"/>
  <c r="I151" i="25"/>
  <c r="Y146" i="25"/>
  <c r="H103" i="39"/>
  <c r="J102" i="39"/>
  <c r="J134" i="39"/>
  <c r="G35" i="39"/>
  <c r="W31" i="39" s="1"/>
  <c r="I85" i="25"/>
  <c r="J84" i="25"/>
  <c r="G35" i="26"/>
  <c r="W31" i="26" s="1"/>
  <c r="H98" i="38"/>
  <c r="X93" i="38"/>
  <c r="J58" i="25"/>
  <c r="H62" i="26"/>
  <c r="H225" i="40"/>
  <c r="I225" i="40"/>
  <c r="G225" i="40"/>
  <c r="H225" i="39"/>
  <c r="I225" i="39"/>
  <c r="E225" i="40"/>
  <c r="E225" i="39"/>
  <c r="C225" i="39"/>
  <c r="C225" i="40"/>
  <c r="G225" i="39"/>
  <c r="E225" i="38"/>
  <c r="C225" i="38"/>
  <c r="F225" i="40"/>
  <c r="F225" i="38"/>
  <c r="G225" i="38"/>
  <c r="I225" i="38"/>
  <c r="F225" i="39"/>
  <c r="H225" i="38"/>
  <c r="H225" i="26"/>
  <c r="I225" i="37"/>
  <c r="G225" i="26"/>
  <c r="H225" i="37"/>
  <c r="G225" i="37"/>
  <c r="F225" i="37"/>
  <c r="C225" i="37"/>
  <c r="E225" i="26"/>
  <c r="E225" i="37"/>
  <c r="C225" i="25"/>
  <c r="E225" i="25"/>
  <c r="L225" i="1"/>
  <c r="F225" i="25"/>
  <c r="G225" i="25"/>
  <c r="H225" i="25"/>
  <c r="I225" i="26"/>
  <c r="F225" i="26"/>
  <c r="I225" i="25"/>
  <c r="J224" i="37"/>
  <c r="J204" i="25"/>
  <c r="H73" i="40"/>
  <c r="H90" i="40" s="1"/>
  <c r="X68" i="40"/>
  <c r="J71" i="40"/>
  <c r="J73" i="40" s="1"/>
  <c r="I144" i="40"/>
  <c r="Y139" i="40"/>
  <c r="H62" i="38"/>
  <c r="AF118" i="25"/>
  <c r="I149" i="40"/>
  <c r="J148" i="40"/>
  <c r="G154" i="38"/>
  <c r="H96" i="40"/>
  <c r="H114" i="40"/>
  <c r="J148" i="25"/>
  <c r="J148" i="26"/>
  <c r="H73" i="38"/>
  <c r="H90" i="38" s="1"/>
  <c r="X68" i="38"/>
  <c r="J71" i="38"/>
  <c r="J73" i="38" s="1"/>
  <c r="E177" i="37"/>
  <c r="E178" i="37" s="1"/>
  <c r="I32" i="38"/>
  <c r="I33" i="38" s="1"/>
  <c r="I34" i="38"/>
  <c r="J34" i="38" s="1"/>
  <c r="F115" i="40"/>
  <c r="W25" i="26"/>
  <c r="J16" i="39"/>
  <c r="F115" i="37"/>
  <c r="I85" i="26"/>
  <c r="J84" i="26"/>
  <c r="X125" i="37"/>
  <c r="H130" i="37"/>
  <c r="J128" i="37"/>
  <c r="J130" i="37" s="1"/>
  <c r="J50" i="40"/>
  <c r="H27" i="40"/>
  <c r="F63" i="26"/>
  <c r="V37" i="26"/>
  <c r="I85" i="37"/>
  <c r="J84" i="37"/>
  <c r="F115" i="39"/>
  <c r="F173" i="39" s="1"/>
  <c r="F174" i="39" s="1"/>
  <c r="J16" i="37"/>
  <c r="I120" i="26"/>
  <c r="I122" i="26"/>
  <c r="J122" i="26" s="1"/>
  <c r="H105" i="26"/>
  <c r="X100" i="26"/>
  <c r="J46" i="37"/>
  <c r="W13" i="25"/>
  <c r="F176" i="40"/>
  <c r="F154" i="40"/>
  <c r="I128" i="40"/>
  <c r="J127" i="40"/>
  <c r="I97" i="38"/>
  <c r="J97" i="38" s="1"/>
  <c r="I95" i="38"/>
  <c r="J236" i="25"/>
  <c r="X13" i="38"/>
  <c r="G123" i="26"/>
  <c r="G154" i="26" s="1"/>
  <c r="W118" i="26"/>
  <c r="I57" i="25"/>
  <c r="J56" i="25"/>
  <c r="G172" i="37"/>
  <c r="G176" i="37" s="1"/>
  <c r="J58" i="37"/>
  <c r="H17" i="26"/>
  <c r="J224" i="25"/>
  <c r="J224" i="39"/>
  <c r="G205" i="40"/>
  <c r="F205" i="40"/>
  <c r="E205" i="40"/>
  <c r="H205" i="40"/>
  <c r="G205" i="39"/>
  <c r="F205" i="39"/>
  <c r="I205" i="40"/>
  <c r="C205" i="39"/>
  <c r="C205" i="40"/>
  <c r="F205" i="38"/>
  <c r="G205" i="38"/>
  <c r="I205" i="39"/>
  <c r="H205" i="38"/>
  <c r="H205" i="39"/>
  <c r="E205" i="39"/>
  <c r="C205" i="38"/>
  <c r="E205" i="38"/>
  <c r="I205" i="37"/>
  <c r="H205" i="37"/>
  <c r="G205" i="37"/>
  <c r="F205" i="37"/>
  <c r="I205" i="38"/>
  <c r="E205" i="37"/>
  <c r="C205" i="37"/>
  <c r="G205" i="26"/>
  <c r="C205" i="26"/>
  <c r="C205" i="25"/>
  <c r="F205" i="26"/>
  <c r="E205" i="26"/>
  <c r="L205" i="1"/>
  <c r="E205" i="25"/>
  <c r="F205" i="25"/>
  <c r="G205" i="25"/>
  <c r="H205" i="25"/>
  <c r="I205" i="25"/>
  <c r="I205" i="26"/>
  <c r="C237" i="26"/>
  <c r="H205" i="26"/>
  <c r="I51" i="39"/>
  <c r="J50" i="39"/>
  <c r="J103" i="40"/>
  <c r="I15" i="26"/>
  <c r="I17" i="26" s="1"/>
  <c r="Y13" i="26" s="1"/>
  <c r="H151" i="25"/>
  <c r="X146" i="25"/>
  <c r="J149" i="25"/>
  <c r="J151" i="25" s="1"/>
  <c r="H151" i="26"/>
  <c r="X146" i="26"/>
  <c r="J149" i="26"/>
  <c r="J151" i="26" s="1"/>
  <c r="H53" i="40"/>
  <c r="X49" i="40" s="1"/>
  <c r="J51" i="40"/>
  <c r="J53" i="40" s="1"/>
  <c r="H96" i="26"/>
  <c r="H114" i="26"/>
  <c r="H172" i="26" s="1"/>
  <c r="G123" i="40"/>
  <c r="G154" i="40" s="1"/>
  <c r="W118" i="40"/>
  <c r="I151" i="39"/>
  <c r="Y146" i="39"/>
  <c r="H45" i="37"/>
  <c r="J44" i="37"/>
  <c r="X68" i="37"/>
  <c r="H73" i="37"/>
  <c r="H90" i="37" s="1"/>
  <c r="G123" i="37"/>
  <c r="G154" i="37" s="1"/>
  <c r="W118" i="37"/>
  <c r="I57" i="37"/>
  <c r="J56" i="37"/>
  <c r="J204" i="38"/>
  <c r="J52" i="39"/>
  <c r="J56" i="38"/>
  <c r="I120" i="37"/>
  <c r="J120" i="37" s="1"/>
  <c r="I122" i="37"/>
  <c r="J122" i="37" s="1"/>
  <c r="J14" i="37"/>
  <c r="J178" i="32"/>
  <c r="E179" i="32"/>
  <c r="I104" i="38"/>
  <c r="J104" i="38" s="1"/>
  <c r="I102" i="38"/>
  <c r="Y68" i="38"/>
  <c r="I73" i="38"/>
  <c r="H123" i="26"/>
  <c r="X118" i="26"/>
  <c r="G105" i="26"/>
  <c r="W100" i="26"/>
  <c r="J103" i="26"/>
  <c r="J26" i="39"/>
  <c r="J236" i="39"/>
  <c r="I144" i="26"/>
  <c r="Y139" i="26"/>
  <c r="I32" i="40"/>
  <c r="I33" i="40" s="1"/>
  <c r="I34" i="40"/>
  <c r="H121" i="37"/>
  <c r="H153" i="37"/>
  <c r="J224" i="26"/>
  <c r="J204" i="40"/>
  <c r="H105" i="25"/>
  <c r="X100" i="25"/>
  <c r="E175" i="29"/>
  <c r="J175" i="29" s="1"/>
  <c r="E178" i="29"/>
  <c r="H59" i="38"/>
  <c r="X55" i="38" s="1"/>
  <c r="J57" i="38"/>
  <c r="J59" i="38" s="1"/>
  <c r="G29" i="37"/>
  <c r="J141" i="26"/>
  <c r="J28" i="38"/>
  <c r="F176" i="38"/>
  <c r="I151" i="26"/>
  <c r="Y146" i="26"/>
  <c r="J127" i="38"/>
  <c r="J127" i="39"/>
  <c r="J28" i="25"/>
  <c r="G35" i="25"/>
  <c r="W31" i="25" s="1"/>
  <c r="I97" i="39"/>
  <c r="J97" i="39" s="1"/>
  <c r="I95" i="39"/>
  <c r="F176" i="25"/>
  <c r="E175" i="31"/>
  <c r="J175" i="31" s="1"/>
  <c r="E178" i="31"/>
  <c r="V13" i="37"/>
  <c r="F63" i="37"/>
  <c r="I130" i="25"/>
  <c r="Y125" i="25"/>
  <c r="V13" i="39"/>
  <c r="F63" i="39"/>
  <c r="G172" i="40"/>
  <c r="E177" i="39"/>
  <c r="G29" i="39"/>
  <c r="F176" i="37"/>
  <c r="I120" i="39"/>
  <c r="I122" i="39"/>
  <c r="J122" i="39" s="1"/>
  <c r="X13" i="37"/>
  <c r="G98" i="40"/>
  <c r="G115" i="40" s="1"/>
  <c r="W93" i="40"/>
  <c r="J104" i="25"/>
  <c r="I96" i="40"/>
  <c r="H144" i="26"/>
  <c r="X139" i="26"/>
  <c r="J142" i="26"/>
  <c r="J144" i="26" s="1"/>
  <c r="J178" i="24"/>
  <c r="E179" i="24"/>
  <c r="J130" i="38"/>
  <c r="J193" i="37"/>
  <c r="J193" i="38"/>
  <c r="I85" i="38"/>
  <c r="J84" i="38"/>
  <c r="I26" i="26"/>
  <c r="I27" i="26" s="1"/>
  <c r="I28" i="26"/>
  <c r="J28" i="26" s="1"/>
  <c r="I130" i="37"/>
  <c r="Y125" i="37"/>
  <c r="X125" i="39"/>
  <c r="H130" i="39"/>
  <c r="J128" i="39"/>
  <c r="J130" i="39" s="1"/>
  <c r="I27" i="25"/>
  <c r="J26" i="25"/>
  <c r="I96" i="25"/>
  <c r="J23" i="25"/>
  <c r="H153" i="38"/>
  <c r="H121" i="38"/>
  <c r="I149" i="38"/>
  <c r="J148" i="38"/>
  <c r="J236" i="37"/>
  <c r="J28" i="39"/>
  <c r="J46" i="39"/>
  <c r="H96" i="25"/>
  <c r="H114" i="25"/>
  <c r="J95" i="25"/>
  <c r="H23" i="38"/>
  <c r="X19" i="38" s="1"/>
  <c r="J21" i="38"/>
  <c r="J23" i="38" s="1"/>
  <c r="Y132" i="40"/>
  <c r="I137" i="40"/>
  <c r="I95" i="37"/>
  <c r="I97" i="37"/>
  <c r="J97" i="37" s="1"/>
  <c r="J26" i="38" l="1"/>
  <c r="J105" i="40"/>
  <c r="Y100" i="40"/>
  <c r="I105" i="40"/>
  <c r="J109" i="40"/>
  <c r="I110" i="37"/>
  <c r="Y107" i="37" s="1"/>
  <c r="I110" i="40"/>
  <c r="I90" i="40"/>
  <c r="J151" i="37"/>
  <c r="H115" i="37"/>
  <c r="H23" i="28"/>
  <c r="I105" i="39"/>
  <c r="J47" i="25"/>
  <c r="J47" i="26"/>
  <c r="I47" i="25"/>
  <c r="Y43" i="25" s="1"/>
  <c r="I73" i="37"/>
  <c r="I29" i="38"/>
  <c r="Y25" i="38" s="1"/>
  <c r="J71" i="37"/>
  <c r="J73" i="37" s="1"/>
  <c r="E301" i="35"/>
  <c r="F35" i="28" s="1"/>
  <c r="E297" i="35"/>
  <c r="F34" i="28" s="1"/>
  <c r="K34" i="28" s="1"/>
  <c r="H14" i="28"/>
  <c r="F303" i="24"/>
  <c r="F305" i="24" s="1"/>
  <c r="J173" i="1"/>
  <c r="J104" i="26"/>
  <c r="J105" i="26" s="1"/>
  <c r="H172" i="25"/>
  <c r="H176" i="25" s="1"/>
  <c r="J33" i="26"/>
  <c r="J35" i="26" s="1"/>
  <c r="I153" i="25"/>
  <c r="J153" i="25" s="1"/>
  <c r="Y100" i="26"/>
  <c r="J120" i="25"/>
  <c r="F340" i="1"/>
  <c r="G336" i="1"/>
  <c r="H340" i="1"/>
  <c r="I47" i="26"/>
  <c r="Y43" i="26" s="1"/>
  <c r="J32" i="26"/>
  <c r="J137" i="26"/>
  <c r="J120" i="40"/>
  <c r="I153" i="40"/>
  <c r="J153" i="40" s="1"/>
  <c r="J144" i="38"/>
  <c r="G173" i="25"/>
  <c r="G174" i="25" s="1"/>
  <c r="I114" i="26"/>
  <c r="J38" i="38"/>
  <c r="F380" i="1"/>
  <c r="F331" i="1"/>
  <c r="F347" i="1" s="1"/>
  <c r="H380" i="1"/>
  <c r="H331" i="1"/>
  <c r="H347" i="1" s="1"/>
  <c r="G339" i="1"/>
  <c r="G329" i="1"/>
  <c r="I96" i="26"/>
  <c r="J96" i="26" s="1"/>
  <c r="J98" i="26" s="1"/>
  <c r="I303" i="24"/>
  <c r="I305" i="24" s="1"/>
  <c r="H172" i="37"/>
  <c r="H176" i="37" s="1"/>
  <c r="G305" i="24"/>
  <c r="I47" i="40"/>
  <c r="Y43" i="40" s="1"/>
  <c r="G173" i="38"/>
  <c r="G174" i="38" s="1"/>
  <c r="G303" i="35"/>
  <c r="G305" i="35" s="1"/>
  <c r="H35" i="28"/>
  <c r="F303" i="35"/>
  <c r="F305" i="35" s="1"/>
  <c r="G35" i="28"/>
  <c r="H303" i="35"/>
  <c r="H305" i="35" s="1"/>
  <c r="I35" i="28"/>
  <c r="I303" i="35"/>
  <c r="I305" i="35" s="1"/>
  <c r="J35" i="28"/>
  <c r="H303" i="34"/>
  <c r="H305" i="34" s="1"/>
  <c r="I32" i="28"/>
  <c r="F303" i="34"/>
  <c r="F305" i="34" s="1"/>
  <c r="G32" i="28"/>
  <c r="G303" i="34"/>
  <c r="G305" i="34" s="1"/>
  <c r="H32" i="28"/>
  <c r="I303" i="34"/>
  <c r="I305" i="34" s="1"/>
  <c r="J32" i="28"/>
  <c r="I303" i="33"/>
  <c r="I305" i="33" s="1"/>
  <c r="J29" i="28"/>
  <c r="F303" i="33"/>
  <c r="F305" i="33" s="1"/>
  <c r="G29" i="28"/>
  <c r="G303" i="33"/>
  <c r="G305" i="33" s="1"/>
  <c r="H29" i="28"/>
  <c r="H303" i="33"/>
  <c r="H305" i="33" s="1"/>
  <c r="I29" i="28"/>
  <c r="F303" i="32"/>
  <c r="F305" i="32" s="1"/>
  <c r="G26" i="28"/>
  <c r="I303" i="32"/>
  <c r="I305" i="32" s="1"/>
  <c r="J26" i="28"/>
  <c r="H303" i="32"/>
  <c r="H305" i="32" s="1"/>
  <c r="I26" i="28"/>
  <c r="G303" i="32"/>
  <c r="G305" i="32" s="1"/>
  <c r="H26" i="28"/>
  <c r="G305" i="31"/>
  <c r="H22" i="28"/>
  <c r="H37" i="28" s="1"/>
  <c r="H303" i="31"/>
  <c r="H305" i="31" s="1"/>
  <c r="I23" i="28"/>
  <c r="F303" i="31"/>
  <c r="F305" i="31" s="1"/>
  <c r="G23" i="28"/>
  <c r="I303" i="31"/>
  <c r="I305" i="31" s="1"/>
  <c r="J23" i="28"/>
  <c r="H303" i="30"/>
  <c r="H305" i="30" s="1"/>
  <c r="I20" i="28"/>
  <c r="G303" i="30"/>
  <c r="G305" i="30" s="1"/>
  <c r="H20" i="28"/>
  <c r="I303" i="30"/>
  <c r="I305" i="30" s="1"/>
  <c r="J20" i="28"/>
  <c r="F303" i="30"/>
  <c r="F305" i="30" s="1"/>
  <c r="G20" i="28"/>
  <c r="I37" i="28"/>
  <c r="J37" i="28"/>
  <c r="G37" i="28"/>
  <c r="H303" i="29"/>
  <c r="H305" i="29" s="1"/>
  <c r="I17" i="28"/>
  <c r="F303" i="29"/>
  <c r="F305" i="29" s="1"/>
  <c r="G17" i="28"/>
  <c r="G303" i="29"/>
  <c r="G305" i="29" s="1"/>
  <c r="H17" i="28"/>
  <c r="I303" i="29"/>
  <c r="I305" i="29" s="1"/>
  <c r="J17" i="28"/>
  <c r="G173" i="39"/>
  <c r="G174" i="39" s="1"/>
  <c r="J38" i="26"/>
  <c r="F173" i="25"/>
  <c r="F174" i="25" s="1"/>
  <c r="J104" i="39"/>
  <c r="J47" i="40"/>
  <c r="J38" i="25"/>
  <c r="J35" i="25"/>
  <c r="I62" i="25"/>
  <c r="J62" i="25" s="1"/>
  <c r="I35" i="25"/>
  <c r="Y31" i="25" s="1"/>
  <c r="Y100" i="25"/>
  <c r="J109" i="39"/>
  <c r="I114" i="25"/>
  <c r="J114" i="25" s="1"/>
  <c r="J102" i="25"/>
  <c r="G173" i="40"/>
  <c r="G174" i="40" s="1"/>
  <c r="J27" i="39"/>
  <c r="J29" i="39" s="1"/>
  <c r="J47" i="38"/>
  <c r="J44" i="38"/>
  <c r="H172" i="40"/>
  <c r="H176" i="40" s="1"/>
  <c r="I41" i="25"/>
  <c r="Y37" i="25" s="1"/>
  <c r="Y107" i="39"/>
  <c r="I112" i="39"/>
  <c r="H41" i="26"/>
  <c r="X37" i="26" s="1"/>
  <c r="J39" i="26"/>
  <c r="J41" i="26" s="1"/>
  <c r="X107" i="38"/>
  <c r="H112" i="38"/>
  <c r="H115" i="38" s="1"/>
  <c r="J110" i="38"/>
  <c r="J112" i="38" s="1"/>
  <c r="I39" i="39"/>
  <c r="J38" i="39"/>
  <c r="J40" i="39"/>
  <c r="X107" i="39"/>
  <c r="J110" i="39"/>
  <c r="J112" i="39" s="1"/>
  <c r="H112" i="39"/>
  <c r="J15" i="26"/>
  <c r="J17" i="26" s="1"/>
  <c r="I62" i="38"/>
  <c r="J62" i="38" s="1"/>
  <c r="H41" i="25"/>
  <c r="J39" i="25"/>
  <c r="J41" i="25" s="1"/>
  <c r="J103" i="25"/>
  <c r="J105" i="25" s="1"/>
  <c r="J40" i="37"/>
  <c r="H112" i="26"/>
  <c r="X107" i="26"/>
  <c r="J110" i="26"/>
  <c r="J112" i="26" s="1"/>
  <c r="I41" i="40"/>
  <c r="Y37" i="40" s="1"/>
  <c r="J39" i="40"/>
  <c r="J41" i="40" s="1"/>
  <c r="I39" i="37"/>
  <c r="J38" i="37"/>
  <c r="J15" i="37"/>
  <c r="J17" i="37" s="1"/>
  <c r="H41" i="38"/>
  <c r="X37" i="38" s="1"/>
  <c r="J39" i="38"/>
  <c r="J41" i="38" s="1"/>
  <c r="I112" i="40"/>
  <c r="Y107" i="40"/>
  <c r="J110" i="40"/>
  <c r="J112" i="40" s="1"/>
  <c r="J205" i="40"/>
  <c r="J96" i="40"/>
  <c r="J98" i="40" s="1"/>
  <c r="I112" i="25"/>
  <c r="Y107" i="25"/>
  <c r="J110" i="25"/>
  <c r="J112" i="25" s="1"/>
  <c r="J237" i="38"/>
  <c r="J205" i="26"/>
  <c r="I35" i="40"/>
  <c r="Y31" i="40" s="1"/>
  <c r="G63" i="26"/>
  <c r="G64" i="26" s="1"/>
  <c r="J179" i="24"/>
  <c r="E295" i="24"/>
  <c r="E297" i="24" s="1"/>
  <c r="I153" i="39"/>
  <c r="J153" i="39" s="1"/>
  <c r="I121" i="39"/>
  <c r="J120" i="39"/>
  <c r="H176" i="26"/>
  <c r="I98" i="25"/>
  <c r="Y93" i="25"/>
  <c r="I96" i="39"/>
  <c r="I114" i="39"/>
  <c r="J114" i="39" s="1"/>
  <c r="J95" i="39"/>
  <c r="X13" i="26"/>
  <c r="I96" i="38"/>
  <c r="I114" i="38"/>
  <c r="J95" i="38"/>
  <c r="G63" i="25"/>
  <c r="F173" i="40"/>
  <c r="F174" i="40" s="1"/>
  <c r="J225" i="39"/>
  <c r="G63" i="40"/>
  <c r="H176" i="39"/>
  <c r="I35" i="39"/>
  <c r="Y31" i="39" s="1"/>
  <c r="I17" i="38"/>
  <c r="J15" i="38"/>
  <c r="J17" i="38" s="1"/>
  <c r="J178" i="34"/>
  <c r="E179" i="34"/>
  <c r="Y139" i="39"/>
  <c r="I144" i="39"/>
  <c r="J142" i="39"/>
  <c r="J144" i="39" s="1"/>
  <c r="J179" i="30"/>
  <c r="E295" i="30"/>
  <c r="I73" i="25"/>
  <c r="Y68" i="25"/>
  <c r="J32" i="39"/>
  <c r="H29" i="26"/>
  <c r="X25" i="26" s="1"/>
  <c r="J27" i="26"/>
  <c r="J29" i="26" s="1"/>
  <c r="H123" i="38"/>
  <c r="H154" i="38" s="1"/>
  <c r="X118" i="38"/>
  <c r="F177" i="38"/>
  <c r="F178" i="38" s="1"/>
  <c r="F64" i="38"/>
  <c r="J32" i="40"/>
  <c r="J194" i="38"/>
  <c r="J89" i="25"/>
  <c r="J295" i="35"/>
  <c r="F177" i="26"/>
  <c r="F178" i="26" s="1"/>
  <c r="F64" i="26"/>
  <c r="H98" i="40"/>
  <c r="H115" i="40" s="1"/>
  <c r="X93" i="40"/>
  <c r="G226" i="40"/>
  <c r="H226" i="40"/>
  <c r="I226" i="40"/>
  <c r="C226" i="40"/>
  <c r="F226" i="40"/>
  <c r="G226" i="39"/>
  <c r="H226" i="39"/>
  <c r="C226" i="39"/>
  <c r="E226" i="40"/>
  <c r="F226" i="39"/>
  <c r="I226" i="39"/>
  <c r="E226" i="38"/>
  <c r="F226" i="38"/>
  <c r="H226" i="38"/>
  <c r="I226" i="38"/>
  <c r="E226" i="39"/>
  <c r="G226" i="38"/>
  <c r="C226" i="38"/>
  <c r="E226" i="37"/>
  <c r="C226" i="37"/>
  <c r="I226" i="37"/>
  <c r="H226" i="37"/>
  <c r="G226" i="26"/>
  <c r="F226" i="37"/>
  <c r="E226" i="26"/>
  <c r="G226" i="37"/>
  <c r="I226" i="26"/>
  <c r="H226" i="26"/>
  <c r="C226" i="25"/>
  <c r="E226" i="25"/>
  <c r="F226" i="26"/>
  <c r="L226" i="1"/>
  <c r="I226" i="25"/>
  <c r="F226" i="25"/>
  <c r="G226" i="25"/>
  <c r="H226" i="25"/>
  <c r="J225" i="40"/>
  <c r="G63" i="39"/>
  <c r="W25" i="39"/>
  <c r="F64" i="37"/>
  <c r="H172" i="38"/>
  <c r="J29" i="38"/>
  <c r="I35" i="38"/>
  <c r="Y31" i="38" s="1"/>
  <c r="J225" i="25"/>
  <c r="J28" i="37"/>
  <c r="J34" i="40"/>
  <c r="I73" i="26"/>
  <c r="Y68" i="26"/>
  <c r="J176" i="1"/>
  <c r="E177" i="1"/>
  <c r="G173" i="37"/>
  <c r="G174" i="37" s="1"/>
  <c r="Y68" i="39"/>
  <c r="I73" i="39"/>
  <c r="I90" i="39" s="1"/>
  <c r="J90" i="39" s="1"/>
  <c r="H35" i="40"/>
  <c r="X31" i="40" s="1"/>
  <c r="J33" i="40"/>
  <c r="J194" i="26"/>
  <c r="J237" i="39"/>
  <c r="I123" i="40"/>
  <c r="Y118" i="40"/>
  <c r="I98" i="26"/>
  <c r="I115" i="26" s="1"/>
  <c r="Y93" i="26"/>
  <c r="J205" i="38"/>
  <c r="Y125" i="40"/>
  <c r="I130" i="40"/>
  <c r="J128" i="40"/>
  <c r="J130" i="40" s="1"/>
  <c r="H29" i="40"/>
  <c r="J35" i="39"/>
  <c r="I27" i="37"/>
  <c r="J26" i="37"/>
  <c r="I62" i="39"/>
  <c r="I47" i="38"/>
  <c r="Y43" i="38" s="1"/>
  <c r="G115" i="26"/>
  <c r="J34" i="37"/>
  <c r="E195" i="40"/>
  <c r="C195" i="40"/>
  <c r="I195" i="40"/>
  <c r="F195" i="40"/>
  <c r="G195" i="39"/>
  <c r="C195" i="39"/>
  <c r="H195" i="39"/>
  <c r="H195" i="40"/>
  <c r="G195" i="40"/>
  <c r="F195" i="39"/>
  <c r="C195" i="26"/>
  <c r="H195" i="38"/>
  <c r="I195" i="39"/>
  <c r="G195" i="38"/>
  <c r="C195" i="38"/>
  <c r="F195" i="38"/>
  <c r="E195" i="39"/>
  <c r="E195" i="38"/>
  <c r="I195" i="38"/>
  <c r="F195" i="37"/>
  <c r="G195" i="37"/>
  <c r="H195" i="37"/>
  <c r="I195" i="37"/>
  <c r="C195" i="37"/>
  <c r="E195" i="37"/>
  <c r="G195" i="25"/>
  <c r="F195" i="26"/>
  <c r="G195" i="26"/>
  <c r="C195" i="25"/>
  <c r="H195" i="25"/>
  <c r="H195" i="26"/>
  <c r="L195" i="1"/>
  <c r="I195" i="26"/>
  <c r="F195" i="25"/>
  <c r="E195" i="26"/>
  <c r="C227" i="26"/>
  <c r="E195" i="25"/>
  <c r="I195" i="25"/>
  <c r="I153" i="38"/>
  <c r="J153" i="38" s="1"/>
  <c r="I121" i="38"/>
  <c r="J121" i="38" s="1"/>
  <c r="J123" i="38" s="1"/>
  <c r="J90" i="40"/>
  <c r="J114" i="40"/>
  <c r="I87" i="26"/>
  <c r="Y82" i="26"/>
  <c r="J85" i="26"/>
  <c r="J87" i="26" s="1"/>
  <c r="H98" i="25"/>
  <c r="H115" i="25" s="1"/>
  <c r="X93" i="25"/>
  <c r="J96" i="25"/>
  <c r="J98" i="25" s="1"/>
  <c r="I98" i="40"/>
  <c r="Y93" i="40"/>
  <c r="E178" i="39"/>
  <c r="G63" i="37"/>
  <c r="W25" i="37"/>
  <c r="H154" i="26"/>
  <c r="I96" i="37"/>
  <c r="I114" i="37"/>
  <c r="J95" i="37"/>
  <c r="G176" i="40"/>
  <c r="J178" i="31"/>
  <c r="E179" i="31"/>
  <c r="I103" i="38"/>
  <c r="J102" i="38"/>
  <c r="J114" i="26"/>
  <c r="Y146" i="40"/>
  <c r="I151" i="40"/>
  <c r="J149" i="40"/>
  <c r="J151" i="40" s="1"/>
  <c r="J225" i="37"/>
  <c r="J225" i="38"/>
  <c r="I62" i="37"/>
  <c r="I17" i="39"/>
  <c r="J15" i="39"/>
  <c r="J17" i="39" s="1"/>
  <c r="I27" i="40"/>
  <c r="I29" i="40" s="1"/>
  <c r="I62" i="40"/>
  <c r="I33" i="37"/>
  <c r="J32" i="37"/>
  <c r="J194" i="37"/>
  <c r="J32" i="38"/>
  <c r="H47" i="39"/>
  <c r="X43" i="39" s="1"/>
  <c r="J45" i="39"/>
  <c r="J47" i="39" s="1"/>
  <c r="J237" i="26"/>
  <c r="I29" i="25"/>
  <c r="J27" i="25"/>
  <c r="J29" i="25" s="1"/>
  <c r="I29" i="26"/>
  <c r="I87" i="38"/>
  <c r="I90" i="38" s="1"/>
  <c r="J90" i="38" s="1"/>
  <c r="Y82" i="38"/>
  <c r="J85" i="38"/>
  <c r="J87" i="38" s="1"/>
  <c r="F177" i="39"/>
  <c r="F178" i="39" s="1"/>
  <c r="F64" i="39"/>
  <c r="H123" i="37"/>
  <c r="H154" i="37" s="1"/>
  <c r="X118" i="37"/>
  <c r="I14" i="28"/>
  <c r="H303" i="24"/>
  <c r="H305" i="24" s="1"/>
  <c r="I59" i="37"/>
  <c r="Y55" i="37" s="1"/>
  <c r="J57" i="37"/>
  <c r="J59" i="37" s="1"/>
  <c r="H47" i="37"/>
  <c r="J45" i="37"/>
  <c r="J47" i="37" s="1"/>
  <c r="X93" i="26"/>
  <c r="H98" i="26"/>
  <c r="I62" i="26"/>
  <c r="J62" i="26" s="1"/>
  <c r="J205" i="25"/>
  <c r="J205" i="37"/>
  <c r="J205" i="39"/>
  <c r="J225" i="26"/>
  <c r="E178" i="26"/>
  <c r="H154" i="39"/>
  <c r="H123" i="25"/>
  <c r="H154" i="25" s="1"/>
  <c r="X118" i="25"/>
  <c r="J121" i="25"/>
  <c r="J123" i="25" s="1"/>
  <c r="H35" i="38"/>
  <c r="X31" i="38" s="1"/>
  <c r="J33" i="38"/>
  <c r="J35" i="38" s="1"/>
  <c r="I238" i="40"/>
  <c r="H238" i="40"/>
  <c r="G238" i="40"/>
  <c r="E238" i="40"/>
  <c r="I238" i="39"/>
  <c r="F238" i="40"/>
  <c r="H238" i="39"/>
  <c r="F238" i="39"/>
  <c r="E238" i="39"/>
  <c r="C238" i="39"/>
  <c r="C238" i="38"/>
  <c r="G238" i="39"/>
  <c r="H238" i="38"/>
  <c r="G238" i="38"/>
  <c r="C238" i="40"/>
  <c r="F238" i="38"/>
  <c r="E238" i="38"/>
  <c r="I238" i="38"/>
  <c r="G238" i="37"/>
  <c r="F238" i="37"/>
  <c r="E238" i="37"/>
  <c r="I238" i="26"/>
  <c r="C238" i="37"/>
  <c r="F238" i="26"/>
  <c r="H238" i="37"/>
  <c r="C238" i="25"/>
  <c r="F238" i="25"/>
  <c r="G238" i="25"/>
  <c r="H238" i="25"/>
  <c r="I238" i="25"/>
  <c r="E238" i="25"/>
  <c r="I238" i="37"/>
  <c r="H238" i="26"/>
  <c r="G238" i="26"/>
  <c r="E238" i="26"/>
  <c r="L238" i="1"/>
  <c r="I103" i="37"/>
  <c r="J102" i="37"/>
  <c r="I53" i="39"/>
  <c r="Y49" i="39" s="1"/>
  <c r="J51" i="39"/>
  <c r="J53" i="39" s="1"/>
  <c r="I151" i="38"/>
  <c r="Y146" i="38"/>
  <c r="J149" i="38"/>
  <c r="J151" i="38" s="1"/>
  <c r="J178" i="29"/>
  <c r="E179" i="29"/>
  <c r="J179" i="32"/>
  <c r="E295" i="32"/>
  <c r="I121" i="37"/>
  <c r="I153" i="37"/>
  <c r="J153" i="37" s="1"/>
  <c r="I206" i="40"/>
  <c r="H206" i="40"/>
  <c r="G206" i="40"/>
  <c r="E206" i="40"/>
  <c r="I206" i="39"/>
  <c r="F206" i="40"/>
  <c r="H206" i="39"/>
  <c r="F206" i="39"/>
  <c r="E206" i="39"/>
  <c r="C206" i="39"/>
  <c r="E206" i="38"/>
  <c r="G206" i="39"/>
  <c r="F206" i="38"/>
  <c r="C206" i="40"/>
  <c r="G206" i="38"/>
  <c r="I206" i="38"/>
  <c r="H206" i="38"/>
  <c r="C206" i="38"/>
  <c r="I206" i="37"/>
  <c r="H206" i="37"/>
  <c r="G206" i="37"/>
  <c r="F206" i="37"/>
  <c r="C238" i="26"/>
  <c r="C206" i="37"/>
  <c r="E206" i="37"/>
  <c r="I206" i="26"/>
  <c r="C206" i="25"/>
  <c r="H206" i="26"/>
  <c r="G206" i="26"/>
  <c r="L206" i="1"/>
  <c r="E206" i="25"/>
  <c r="F206" i="26"/>
  <c r="E206" i="26"/>
  <c r="F206" i="25"/>
  <c r="G206" i="25"/>
  <c r="H206" i="25"/>
  <c r="C206" i="26"/>
  <c r="I206" i="25"/>
  <c r="I59" i="25"/>
  <c r="Y55" i="25" s="1"/>
  <c r="J57" i="25"/>
  <c r="J59" i="25" s="1"/>
  <c r="F64" i="25"/>
  <c r="J194" i="40"/>
  <c r="J194" i="39"/>
  <c r="F173" i="37"/>
  <c r="F174" i="37" s="1"/>
  <c r="J237" i="37"/>
  <c r="J237" i="40"/>
  <c r="I121" i="26"/>
  <c r="I153" i="26"/>
  <c r="J153" i="26" s="1"/>
  <c r="J120" i="26"/>
  <c r="I123" i="25"/>
  <c r="I154" i="25" s="1"/>
  <c r="Y118" i="25"/>
  <c r="I87" i="37"/>
  <c r="Y82" i="37"/>
  <c r="J85" i="37"/>
  <c r="J87" i="37" s="1"/>
  <c r="I87" i="25"/>
  <c r="Y82" i="25"/>
  <c r="J85" i="25"/>
  <c r="J87" i="25" s="1"/>
  <c r="X100" i="39"/>
  <c r="H105" i="39"/>
  <c r="J103" i="39"/>
  <c r="F64" i="40"/>
  <c r="J194" i="25"/>
  <c r="J179" i="33"/>
  <c r="E295" i="33"/>
  <c r="X118" i="40"/>
  <c r="H123" i="40"/>
  <c r="H154" i="40" s="1"/>
  <c r="J237" i="25"/>
  <c r="J26" i="26"/>
  <c r="J121" i="40"/>
  <c r="J123" i="40" s="1"/>
  <c r="I112" i="37" l="1"/>
  <c r="J110" i="37"/>
  <c r="J112" i="37" s="1"/>
  <c r="I90" i="37"/>
  <c r="J90" i="37" s="1"/>
  <c r="E301" i="33"/>
  <c r="F29" i="28" s="1"/>
  <c r="K29" i="28" s="1"/>
  <c r="E297" i="33"/>
  <c r="F28" i="28" s="1"/>
  <c r="K28" i="28" s="1"/>
  <c r="E301" i="32"/>
  <c r="F26" i="28" s="1"/>
  <c r="K26" i="28" s="1"/>
  <c r="E297" i="32"/>
  <c r="F25" i="28" s="1"/>
  <c r="K25" i="28" s="1"/>
  <c r="E301" i="30"/>
  <c r="F20" i="28" s="1"/>
  <c r="K20" i="28" s="1"/>
  <c r="E297" i="30"/>
  <c r="F19" i="28" s="1"/>
  <c r="K19" i="28" s="1"/>
  <c r="I63" i="26"/>
  <c r="I64" i="26" s="1"/>
  <c r="I172" i="40"/>
  <c r="I176" i="40" s="1"/>
  <c r="J176" i="40" s="1"/>
  <c r="J105" i="39"/>
  <c r="G340" i="1"/>
  <c r="G380" i="1"/>
  <c r="G331" i="1"/>
  <c r="G347" i="1" s="1"/>
  <c r="G177" i="38"/>
  <c r="G178" i="38" s="1"/>
  <c r="H115" i="39"/>
  <c r="H173" i="39" s="1"/>
  <c r="H174" i="39" s="1"/>
  <c r="I115" i="40"/>
  <c r="J115" i="40" s="1"/>
  <c r="I63" i="40"/>
  <c r="I64" i="40" s="1"/>
  <c r="Y25" i="40"/>
  <c r="K35" i="28"/>
  <c r="I38" i="28"/>
  <c r="I40" i="28" s="1"/>
  <c r="I110" i="28" s="1"/>
  <c r="G38" i="28"/>
  <c r="G40" i="28" s="1"/>
  <c r="G110" i="28" s="1"/>
  <c r="J38" i="28"/>
  <c r="J40" i="28" s="1"/>
  <c r="J110" i="28" s="1"/>
  <c r="H38" i="28"/>
  <c r="H40" i="28" s="1"/>
  <c r="H110" i="28" s="1"/>
  <c r="J172" i="40"/>
  <c r="I172" i="25"/>
  <c r="I176" i="25" s="1"/>
  <c r="J176" i="25" s="1"/>
  <c r="F177" i="25"/>
  <c r="F178" i="25" s="1"/>
  <c r="J172" i="26"/>
  <c r="I115" i="25"/>
  <c r="J115" i="25" s="1"/>
  <c r="I41" i="39"/>
  <c r="Y37" i="39" s="1"/>
  <c r="J39" i="39"/>
  <c r="J41" i="39" s="1"/>
  <c r="H173" i="38"/>
  <c r="H174" i="38" s="1"/>
  <c r="I41" i="37"/>
  <c r="Y37" i="37" s="1"/>
  <c r="J39" i="37"/>
  <c r="J41" i="37" s="1"/>
  <c r="F177" i="40"/>
  <c r="F178" i="40" s="1"/>
  <c r="J172" i="25"/>
  <c r="I172" i="39"/>
  <c r="I176" i="39" s="1"/>
  <c r="H63" i="38"/>
  <c r="H64" i="38" s="1"/>
  <c r="H115" i="26"/>
  <c r="H173" i="26" s="1"/>
  <c r="H174" i="26" s="1"/>
  <c r="J226" i="37"/>
  <c r="X37" i="25"/>
  <c r="H63" i="25"/>
  <c r="H64" i="25" s="1"/>
  <c r="J154" i="25"/>
  <c r="J172" i="39"/>
  <c r="J206" i="25"/>
  <c r="J295" i="32"/>
  <c r="J195" i="38"/>
  <c r="I172" i="26"/>
  <c r="I154" i="40"/>
  <c r="H63" i="39"/>
  <c r="J226" i="26"/>
  <c r="J226" i="40"/>
  <c r="G64" i="25"/>
  <c r="G177" i="25"/>
  <c r="G178" i="25" s="1"/>
  <c r="H173" i="37"/>
  <c r="H174" i="37" s="1"/>
  <c r="I123" i="26"/>
  <c r="I154" i="26" s="1"/>
  <c r="J154" i="26" s="1"/>
  <c r="Y118" i="26"/>
  <c r="J121" i="26"/>
  <c r="J123" i="26" s="1"/>
  <c r="Y118" i="37"/>
  <c r="I123" i="37"/>
  <c r="I154" i="37" s="1"/>
  <c r="J154" i="37" s="1"/>
  <c r="J121" i="37"/>
  <c r="J123" i="37" s="1"/>
  <c r="J238" i="40"/>
  <c r="I207" i="40"/>
  <c r="G207" i="40"/>
  <c r="C207" i="40"/>
  <c r="E207" i="40"/>
  <c r="H207" i="39"/>
  <c r="G207" i="39"/>
  <c r="F207" i="39"/>
  <c r="F207" i="40"/>
  <c r="C207" i="39"/>
  <c r="H207" i="40"/>
  <c r="E207" i="38"/>
  <c r="F207" i="38"/>
  <c r="H207" i="38"/>
  <c r="I207" i="38"/>
  <c r="E207" i="39"/>
  <c r="I207" i="39"/>
  <c r="G207" i="38"/>
  <c r="C207" i="38"/>
  <c r="E207" i="37"/>
  <c r="C207" i="37"/>
  <c r="I207" i="37"/>
  <c r="H207" i="37"/>
  <c r="F207" i="37"/>
  <c r="E207" i="26"/>
  <c r="C207" i="25"/>
  <c r="I207" i="26"/>
  <c r="L207" i="1"/>
  <c r="E207" i="25"/>
  <c r="H207" i="26"/>
  <c r="C239" i="26"/>
  <c r="G207" i="26"/>
  <c r="C207" i="26"/>
  <c r="G207" i="37"/>
  <c r="F207" i="26"/>
  <c r="I207" i="25"/>
  <c r="G207" i="25"/>
  <c r="H207" i="25"/>
  <c r="F207" i="25"/>
  <c r="J238" i="26"/>
  <c r="I172" i="37"/>
  <c r="I176" i="37" s="1"/>
  <c r="J114" i="37"/>
  <c r="J172" i="37" s="1"/>
  <c r="J195" i="37"/>
  <c r="J195" i="40"/>
  <c r="H173" i="40"/>
  <c r="H174" i="40" s="1"/>
  <c r="F177" i="37"/>
  <c r="F227" i="40"/>
  <c r="G227" i="40"/>
  <c r="H227" i="40"/>
  <c r="E227" i="40"/>
  <c r="F227" i="39"/>
  <c r="G227" i="39"/>
  <c r="I227" i="39"/>
  <c r="C227" i="39"/>
  <c r="E227" i="39"/>
  <c r="C227" i="40"/>
  <c r="H227" i="39"/>
  <c r="E227" i="38"/>
  <c r="G227" i="38"/>
  <c r="H227" i="38"/>
  <c r="I227" i="40"/>
  <c r="I227" i="38"/>
  <c r="F227" i="38"/>
  <c r="G227" i="37"/>
  <c r="F227" i="37"/>
  <c r="F227" i="26"/>
  <c r="E227" i="37"/>
  <c r="E227" i="26"/>
  <c r="C227" i="38"/>
  <c r="C227" i="37"/>
  <c r="H227" i="37"/>
  <c r="H227" i="26"/>
  <c r="I227" i="25"/>
  <c r="I227" i="26"/>
  <c r="G227" i="26"/>
  <c r="C227" i="25"/>
  <c r="E227" i="25"/>
  <c r="I227" i="37"/>
  <c r="L227" i="1"/>
  <c r="F227" i="25"/>
  <c r="G227" i="25"/>
  <c r="H227" i="25"/>
  <c r="J226" i="39"/>
  <c r="E303" i="35"/>
  <c r="J303" i="35" s="1"/>
  <c r="J301" i="35"/>
  <c r="G177" i="40"/>
  <c r="G178" i="40" s="1"/>
  <c r="G64" i="40"/>
  <c r="J295" i="33"/>
  <c r="J62" i="39"/>
  <c r="H176" i="38"/>
  <c r="J206" i="40"/>
  <c r="J238" i="38"/>
  <c r="J238" i="39"/>
  <c r="H63" i="37"/>
  <c r="X43" i="37"/>
  <c r="J62" i="40"/>
  <c r="I98" i="37"/>
  <c r="Y93" i="37"/>
  <c r="J96" i="37"/>
  <c r="J98" i="37" s="1"/>
  <c r="Y118" i="38"/>
  <c r="I123" i="38"/>
  <c r="I154" i="38" s="1"/>
  <c r="J154" i="38" s="1"/>
  <c r="H196" i="40"/>
  <c r="H197" i="40" s="1"/>
  <c r="G196" i="40"/>
  <c r="G197" i="40" s="1"/>
  <c r="F196" i="40"/>
  <c r="F197" i="40" s="1"/>
  <c r="C196" i="40"/>
  <c r="I196" i="40"/>
  <c r="I197" i="40" s="1"/>
  <c r="C196" i="39"/>
  <c r="E196" i="39"/>
  <c r="F196" i="39"/>
  <c r="F197" i="39" s="1"/>
  <c r="G196" i="39"/>
  <c r="G197" i="39" s="1"/>
  <c r="E196" i="37"/>
  <c r="E197" i="37" s="1"/>
  <c r="G196" i="25"/>
  <c r="G197" i="25" s="1"/>
  <c r="C196" i="38"/>
  <c r="F196" i="37"/>
  <c r="F197" i="37" s="1"/>
  <c r="H196" i="25"/>
  <c r="H197" i="25" s="1"/>
  <c r="E196" i="40"/>
  <c r="H196" i="39"/>
  <c r="H197" i="39" s="1"/>
  <c r="G196" i="37"/>
  <c r="G197" i="37" s="1"/>
  <c r="E196" i="26"/>
  <c r="I196" i="25"/>
  <c r="I197" i="25" s="1"/>
  <c r="I196" i="38"/>
  <c r="I197" i="38" s="1"/>
  <c r="I196" i="39"/>
  <c r="I197" i="39" s="1"/>
  <c r="I196" i="37"/>
  <c r="I197" i="37" s="1"/>
  <c r="G196" i="26"/>
  <c r="G197" i="26" s="1"/>
  <c r="G196" i="38"/>
  <c r="G197" i="38" s="1"/>
  <c r="H196" i="26"/>
  <c r="H197" i="26" s="1"/>
  <c r="F196" i="38"/>
  <c r="F197" i="38" s="1"/>
  <c r="H196" i="37"/>
  <c r="H197" i="37" s="1"/>
  <c r="E196" i="25"/>
  <c r="E197" i="25" s="1"/>
  <c r="F196" i="26"/>
  <c r="F197" i="26" s="1"/>
  <c r="F196" i="25"/>
  <c r="F197" i="25" s="1"/>
  <c r="I196" i="26"/>
  <c r="I197" i="26" s="1"/>
  <c r="C196" i="26"/>
  <c r="H196" i="38"/>
  <c r="H197" i="38" s="1"/>
  <c r="E196" i="38"/>
  <c r="C196" i="37"/>
  <c r="C228" i="26"/>
  <c r="L196" i="1"/>
  <c r="C196" i="25"/>
  <c r="J27" i="40"/>
  <c r="J29" i="40" s="1"/>
  <c r="J177" i="1"/>
  <c r="E323" i="1"/>
  <c r="E325" i="1" s="1"/>
  <c r="J179" i="34"/>
  <c r="E295" i="34"/>
  <c r="J114" i="38"/>
  <c r="J172" i="38" s="1"/>
  <c r="I172" i="38"/>
  <c r="H173" i="25"/>
  <c r="J195" i="39"/>
  <c r="J206" i="38"/>
  <c r="Y25" i="26"/>
  <c r="H63" i="40"/>
  <c r="X25" i="40"/>
  <c r="G177" i="39"/>
  <c r="G64" i="39"/>
  <c r="J226" i="25"/>
  <c r="I98" i="38"/>
  <c r="Y93" i="38"/>
  <c r="J96" i="38"/>
  <c r="J98" i="38" s="1"/>
  <c r="I98" i="39"/>
  <c r="I115" i="39" s="1"/>
  <c r="Y93" i="39"/>
  <c r="J96" i="39"/>
  <c r="J98" i="39" s="1"/>
  <c r="Y100" i="37"/>
  <c r="I105" i="37"/>
  <c r="J103" i="37"/>
  <c r="J105" i="37" s="1"/>
  <c r="J62" i="37"/>
  <c r="J179" i="29"/>
  <c r="E295" i="29"/>
  <c r="J238" i="25"/>
  <c r="J179" i="31"/>
  <c r="E295" i="31"/>
  <c r="G173" i="26"/>
  <c r="I29" i="37"/>
  <c r="J27" i="37"/>
  <c r="J29" i="37" s="1"/>
  <c r="J295" i="30"/>
  <c r="Y118" i="39"/>
  <c r="I123" i="39"/>
  <c r="I154" i="39" s="1"/>
  <c r="J154" i="39" s="1"/>
  <c r="J121" i="39"/>
  <c r="J123" i="39" s="1"/>
  <c r="J206" i="26"/>
  <c r="J206" i="37"/>
  <c r="J206" i="39"/>
  <c r="Y25" i="25"/>
  <c r="I63" i="25"/>
  <c r="I63" i="39"/>
  <c r="I64" i="39" s="1"/>
  <c r="Y13" i="39"/>
  <c r="J195" i="25"/>
  <c r="J35" i="40"/>
  <c r="I90" i="26"/>
  <c r="J226" i="38"/>
  <c r="I63" i="38"/>
  <c r="Y13" i="38"/>
  <c r="H63" i="26"/>
  <c r="J238" i="37"/>
  <c r="G177" i="37"/>
  <c r="G178" i="37" s="1"/>
  <c r="G64" i="37"/>
  <c r="J295" i="24"/>
  <c r="E301" i="24"/>
  <c r="I239" i="40"/>
  <c r="G239" i="40"/>
  <c r="C239" i="40"/>
  <c r="E239" i="40"/>
  <c r="H239" i="39"/>
  <c r="G239" i="39"/>
  <c r="F239" i="39"/>
  <c r="F239" i="40"/>
  <c r="C239" i="39"/>
  <c r="F239" i="38"/>
  <c r="I239" i="39"/>
  <c r="E239" i="38"/>
  <c r="E239" i="39"/>
  <c r="C239" i="38"/>
  <c r="I239" i="38"/>
  <c r="H239" i="40"/>
  <c r="H239" i="38"/>
  <c r="I239" i="37"/>
  <c r="H239" i="37"/>
  <c r="E239" i="26"/>
  <c r="G239" i="37"/>
  <c r="G239" i="38"/>
  <c r="F239" i="37"/>
  <c r="E239" i="37"/>
  <c r="C239" i="37"/>
  <c r="I239" i="26"/>
  <c r="G239" i="26"/>
  <c r="L239" i="1"/>
  <c r="C239" i="25"/>
  <c r="H239" i="26"/>
  <c r="F239" i="25"/>
  <c r="G239" i="25"/>
  <c r="H239" i="25"/>
  <c r="F239" i="26"/>
  <c r="I239" i="25"/>
  <c r="E239" i="25"/>
  <c r="I35" i="37"/>
  <c r="Y31" i="37" s="1"/>
  <c r="J33" i="37"/>
  <c r="J35" i="37" s="1"/>
  <c r="I105" i="38"/>
  <c r="Y100" i="38"/>
  <c r="J103" i="38"/>
  <c r="J105" i="38" s="1"/>
  <c r="J195" i="26"/>
  <c r="J297" i="35"/>
  <c r="I90" i="25"/>
  <c r="J115" i="26" l="1"/>
  <c r="E301" i="34"/>
  <c r="F32" i="28" s="1"/>
  <c r="K32" i="28" s="1"/>
  <c r="E297" i="34"/>
  <c r="F31" i="28" s="1"/>
  <c r="K31" i="28" s="1"/>
  <c r="E301" i="31"/>
  <c r="F23" i="28" s="1"/>
  <c r="K23" i="28" s="1"/>
  <c r="E297" i="31"/>
  <c r="F22" i="28" s="1"/>
  <c r="K22" i="28" s="1"/>
  <c r="E301" i="29"/>
  <c r="F17" i="28" s="1"/>
  <c r="K17" i="28" s="1"/>
  <c r="E297" i="29"/>
  <c r="F16" i="28" s="1"/>
  <c r="K16" i="28" s="1"/>
  <c r="J115" i="39"/>
  <c r="J173" i="39" s="1"/>
  <c r="I173" i="40"/>
  <c r="I174" i="40" s="1"/>
  <c r="J174" i="40" s="1"/>
  <c r="E336" i="1"/>
  <c r="J336" i="1" s="1"/>
  <c r="H177" i="38"/>
  <c r="H178" i="38" s="1"/>
  <c r="E305" i="35"/>
  <c r="J305" i="35" s="1"/>
  <c r="J63" i="39"/>
  <c r="J227" i="37"/>
  <c r="J207" i="37"/>
  <c r="J207" i="38"/>
  <c r="J196" i="40"/>
  <c r="J197" i="40" s="1"/>
  <c r="J196" i="39"/>
  <c r="J197" i="39" s="1"/>
  <c r="J176" i="37"/>
  <c r="E329" i="1"/>
  <c r="J329" i="1" s="1"/>
  <c r="J323" i="1"/>
  <c r="J176" i="39"/>
  <c r="J297" i="24"/>
  <c r="F13" i="28"/>
  <c r="I64" i="38"/>
  <c r="J64" i="38" s="1"/>
  <c r="J295" i="31"/>
  <c r="G178" i="39"/>
  <c r="E197" i="39"/>
  <c r="H177" i="37"/>
  <c r="H178" i="37" s="1"/>
  <c r="H64" i="37"/>
  <c r="J301" i="33"/>
  <c r="E303" i="33"/>
  <c r="J303" i="33" s="1"/>
  <c r="J227" i="38"/>
  <c r="J227" i="40"/>
  <c r="H174" i="25"/>
  <c r="H177" i="25"/>
  <c r="H178" i="25" s="1"/>
  <c r="J239" i="37"/>
  <c r="I173" i="26"/>
  <c r="I177" i="26" s="1"/>
  <c r="J90" i="26"/>
  <c r="J173" i="26" s="1"/>
  <c r="I64" i="25"/>
  <c r="J64" i="25" s="1"/>
  <c r="J63" i="25"/>
  <c r="G174" i="26"/>
  <c r="G177" i="26"/>
  <c r="J196" i="25"/>
  <c r="J197" i="25" s="1"/>
  <c r="I115" i="37"/>
  <c r="E197" i="40"/>
  <c r="J207" i="26"/>
  <c r="J63" i="38"/>
  <c r="I63" i="37"/>
  <c r="Y25" i="37"/>
  <c r="J295" i="34"/>
  <c r="J207" i="39"/>
  <c r="E303" i="32"/>
  <c r="J303" i="32" s="1"/>
  <c r="J301" i="32"/>
  <c r="I176" i="38"/>
  <c r="J176" i="38" s="1"/>
  <c r="I173" i="39"/>
  <c r="I174" i="39" s="1"/>
  <c r="J174" i="39" s="1"/>
  <c r="H177" i="40"/>
  <c r="H178" i="40" s="1"/>
  <c r="H64" i="40"/>
  <c r="J64" i="40" s="1"/>
  <c r="J63" i="40"/>
  <c r="J239" i="39"/>
  <c r="I176" i="26"/>
  <c r="J196" i="38"/>
  <c r="J197" i="38" s="1"/>
  <c r="J196" i="26"/>
  <c r="J197" i="26" s="1"/>
  <c r="E197" i="26"/>
  <c r="J196" i="37"/>
  <c r="J197" i="37" s="1"/>
  <c r="E228" i="40"/>
  <c r="F228" i="40"/>
  <c r="F229" i="40" s="1"/>
  <c r="G228" i="40"/>
  <c r="G229" i="40" s="1"/>
  <c r="C228" i="40"/>
  <c r="I228" i="40"/>
  <c r="I229" i="40" s="1"/>
  <c r="E228" i="39"/>
  <c r="F228" i="39"/>
  <c r="F229" i="39" s="1"/>
  <c r="H228" i="39"/>
  <c r="H229" i="39" s="1"/>
  <c r="I228" i="39"/>
  <c r="I229" i="39" s="1"/>
  <c r="H228" i="40"/>
  <c r="H229" i="40" s="1"/>
  <c r="C228" i="39"/>
  <c r="G228" i="37"/>
  <c r="G229" i="37" s="1"/>
  <c r="I228" i="25"/>
  <c r="I229" i="25" s="1"/>
  <c r="H228" i="37"/>
  <c r="H229" i="37" s="1"/>
  <c r="I228" i="37"/>
  <c r="I229" i="37" s="1"/>
  <c r="E228" i="26"/>
  <c r="E229" i="26" s="1"/>
  <c r="G228" i="39"/>
  <c r="G229" i="39" s="1"/>
  <c r="F228" i="38"/>
  <c r="F229" i="38" s="1"/>
  <c r="G228" i="26"/>
  <c r="G229" i="26" s="1"/>
  <c r="E228" i="25"/>
  <c r="E229" i="25" s="1"/>
  <c r="G228" i="38"/>
  <c r="G229" i="38" s="1"/>
  <c r="C228" i="38"/>
  <c r="H228" i="26"/>
  <c r="H229" i="26" s="1"/>
  <c r="F228" i="25"/>
  <c r="F229" i="25" s="1"/>
  <c r="I228" i="38"/>
  <c r="I229" i="38" s="1"/>
  <c r="E228" i="37"/>
  <c r="E229" i="37" s="1"/>
  <c r="F228" i="26"/>
  <c r="F229" i="26" s="1"/>
  <c r="F228" i="37"/>
  <c r="F229" i="37" s="1"/>
  <c r="I228" i="26"/>
  <c r="I229" i="26" s="1"/>
  <c r="H228" i="38"/>
  <c r="H229" i="38" s="1"/>
  <c r="E228" i="38"/>
  <c r="G228" i="25"/>
  <c r="G229" i="25" s="1"/>
  <c r="H228" i="25"/>
  <c r="H229" i="25" s="1"/>
  <c r="C228" i="37"/>
  <c r="C228" i="25"/>
  <c r="L228" i="1"/>
  <c r="J227" i="39"/>
  <c r="J297" i="32"/>
  <c r="J297" i="33"/>
  <c r="J227" i="26"/>
  <c r="E303" i="30"/>
  <c r="J303" i="30" s="1"/>
  <c r="J301" i="30"/>
  <c r="I115" i="38"/>
  <c r="I173" i="25"/>
  <c r="J90" i="25"/>
  <c r="J173" i="25" s="1"/>
  <c r="J239" i="25"/>
  <c r="E240" i="40"/>
  <c r="C240" i="40"/>
  <c r="I240" i="40"/>
  <c r="F240" i="40"/>
  <c r="E240" i="39"/>
  <c r="C240" i="39"/>
  <c r="H240" i="40"/>
  <c r="I240" i="39"/>
  <c r="G240" i="40"/>
  <c r="H240" i="39"/>
  <c r="F240" i="39"/>
  <c r="G240" i="39"/>
  <c r="H240" i="38"/>
  <c r="G240" i="38"/>
  <c r="F240" i="38"/>
  <c r="C240" i="38"/>
  <c r="I240" i="38"/>
  <c r="E240" i="38"/>
  <c r="H240" i="26"/>
  <c r="I240" i="37"/>
  <c r="G240" i="26"/>
  <c r="H240" i="37"/>
  <c r="G240" i="37"/>
  <c r="F240" i="37"/>
  <c r="C240" i="37"/>
  <c r="I240" i="26"/>
  <c r="F240" i="26"/>
  <c r="L240" i="1"/>
  <c r="E240" i="26"/>
  <c r="C240" i="25"/>
  <c r="E240" i="37"/>
  <c r="F240" i="25"/>
  <c r="G240" i="25"/>
  <c r="H240" i="25"/>
  <c r="I240" i="25"/>
  <c r="E240" i="25"/>
  <c r="J239" i="26"/>
  <c r="J239" i="38"/>
  <c r="J239" i="40"/>
  <c r="F14" i="28"/>
  <c r="E303" i="24"/>
  <c r="J303" i="24" s="1"/>
  <c r="J301" i="24"/>
  <c r="H177" i="26"/>
  <c r="H178" i="26" s="1"/>
  <c r="J63" i="26"/>
  <c r="H64" i="26"/>
  <c r="J64" i="26" s="1"/>
  <c r="J297" i="30"/>
  <c r="F178" i="37"/>
  <c r="H177" i="39"/>
  <c r="H178" i="39" s="1"/>
  <c r="H64" i="39"/>
  <c r="J64" i="39" s="1"/>
  <c r="J295" i="29"/>
  <c r="J227" i="25"/>
  <c r="J207" i="25"/>
  <c r="J207" i="40"/>
  <c r="E197" i="38"/>
  <c r="E208" i="40"/>
  <c r="C208" i="40"/>
  <c r="I208" i="40"/>
  <c r="F208" i="40"/>
  <c r="E208" i="39"/>
  <c r="C208" i="39"/>
  <c r="H208" i="40"/>
  <c r="I208" i="39"/>
  <c r="G208" i="40"/>
  <c r="H208" i="39"/>
  <c r="C208" i="38"/>
  <c r="E208" i="38"/>
  <c r="G208" i="39"/>
  <c r="G208" i="38"/>
  <c r="F208" i="39"/>
  <c r="H208" i="38"/>
  <c r="F208" i="38"/>
  <c r="G208" i="37"/>
  <c r="F208" i="37"/>
  <c r="E208" i="37"/>
  <c r="I208" i="38"/>
  <c r="C208" i="37"/>
  <c r="H208" i="37"/>
  <c r="H208" i="26"/>
  <c r="I208" i="25"/>
  <c r="G208" i="26"/>
  <c r="F208" i="26"/>
  <c r="E208" i="26"/>
  <c r="C208" i="25"/>
  <c r="C240" i="26"/>
  <c r="C208" i="26"/>
  <c r="L208" i="1"/>
  <c r="E208" i="25"/>
  <c r="I208" i="37"/>
  <c r="I208" i="26"/>
  <c r="F208" i="25"/>
  <c r="G208" i="25"/>
  <c r="H208" i="25"/>
  <c r="J154" i="40"/>
  <c r="J173" i="40" s="1"/>
  <c r="E331" i="1" l="1"/>
  <c r="I177" i="40"/>
  <c r="I178" i="40" s="1"/>
  <c r="J178" i="40" s="1"/>
  <c r="E339" i="1"/>
  <c r="J339" i="1" s="1"/>
  <c r="J340" i="1" s="1"/>
  <c r="I177" i="39"/>
  <c r="I178" i="39" s="1"/>
  <c r="J178" i="39" s="1"/>
  <c r="J208" i="26"/>
  <c r="J208" i="37"/>
  <c r="E305" i="33"/>
  <c r="J305" i="33" s="1"/>
  <c r="E305" i="30"/>
  <c r="J305" i="30" s="1"/>
  <c r="J228" i="40"/>
  <c r="J229" i="40" s="1"/>
  <c r="J240" i="26"/>
  <c r="J240" i="39"/>
  <c r="E305" i="32"/>
  <c r="J305" i="32" s="1"/>
  <c r="J240" i="40"/>
  <c r="J297" i="29"/>
  <c r="J240" i="37"/>
  <c r="J228" i="38"/>
  <c r="J229" i="38" s="1"/>
  <c r="G178" i="26"/>
  <c r="J177" i="26"/>
  <c r="E380" i="1"/>
  <c r="J380" i="1" s="1"/>
  <c r="J325" i="1"/>
  <c r="I177" i="25"/>
  <c r="I178" i="25" s="1"/>
  <c r="I174" i="25"/>
  <c r="J174" i="25" s="1"/>
  <c r="J228" i="39"/>
  <c r="J229" i="39" s="1"/>
  <c r="E303" i="34"/>
  <c r="J303" i="34" s="1"/>
  <c r="J301" i="34"/>
  <c r="E303" i="31"/>
  <c r="J303" i="31" s="1"/>
  <c r="J301" i="31"/>
  <c r="J208" i="40"/>
  <c r="J297" i="34"/>
  <c r="J297" i="31"/>
  <c r="I174" i="26"/>
  <c r="J174" i="26" s="1"/>
  <c r="G209" i="40"/>
  <c r="G210" i="40" s="1"/>
  <c r="F209" i="40"/>
  <c r="F210" i="40" s="1"/>
  <c r="E209" i="40"/>
  <c r="E210" i="40" s="1"/>
  <c r="H209" i="40"/>
  <c r="H210" i="40" s="1"/>
  <c r="G209" i="39"/>
  <c r="G210" i="39" s="1"/>
  <c r="F209" i="39"/>
  <c r="F210" i="39" s="1"/>
  <c r="C209" i="40"/>
  <c r="C209" i="39"/>
  <c r="I209" i="40"/>
  <c r="I210" i="40" s="1"/>
  <c r="H209" i="26"/>
  <c r="H210" i="26" s="1"/>
  <c r="I209" i="39"/>
  <c r="I210" i="39" s="1"/>
  <c r="I209" i="26"/>
  <c r="I210" i="26" s="1"/>
  <c r="E209" i="25"/>
  <c r="E210" i="25" s="1"/>
  <c r="C209" i="38"/>
  <c r="H209" i="39"/>
  <c r="H210" i="39" s="1"/>
  <c r="F209" i="25"/>
  <c r="F210" i="25" s="1"/>
  <c r="E209" i="39"/>
  <c r="F209" i="37"/>
  <c r="F210" i="37" s="1"/>
  <c r="H209" i="25"/>
  <c r="H210" i="25" s="1"/>
  <c r="F209" i="38"/>
  <c r="F210" i="38" s="1"/>
  <c r="G209" i="37"/>
  <c r="G210" i="37" s="1"/>
  <c r="E209" i="26"/>
  <c r="I209" i="25"/>
  <c r="I210" i="25" s="1"/>
  <c r="G209" i="38"/>
  <c r="G210" i="38" s="1"/>
  <c r="G209" i="26"/>
  <c r="G210" i="26" s="1"/>
  <c r="E209" i="38"/>
  <c r="H209" i="38"/>
  <c r="H210" i="38" s="1"/>
  <c r="I209" i="38"/>
  <c r="I210" i="38" s="1"/>
  <c r="E209" i="37"/>
  <c r="I209" i="37"/>
  <c r="I210" i="37" s="1"/>
  <c r="F209" i="26"/>
  <c r="F210" i="26" s="1"/>
  <c r="G209" i="25"/>
  <c r="H209" i="37"/>
  <c r="H210" i="37" s="1"/>
  <c r="C241" i="26"/>
  <c r="C209" i="37"/>
  <c r="C209" i="26"/>
  <c r="C209" i="25"/>
  <c r="L209" i="1"/>
  <c r="J115" i="38"/>
  <c r="J173" i="38" s="1"/>
  <c r="I173" i="38"/>
  <c r="J240" i="25"/>
  <c r="G241" i="40"/>
  <c r="G242" i="40" s="1"/>
  <c r="F241" i="40"/>
  <c r="F242" i="40" s="1"/>
  <c r="E241" i="40"/>
  <c r="E242" i="40" s="1"/>
  <c r="H241" i="40"/>
  <c r="H242" i="40" s="1"/>
  <c r="G241" i="39"/>
  <c r="G242" i="39" s="1"/>
  <c r="F241" i="39"/>
  <c r="F242" i="39" s="1"/>
  <c r="C241" i="40"/>
  <c r="C241" i="39"/>
  <c r="H241" i="39"/>
  <c r="H242" i="39" s="1"/>
  <c r="H241" i="26"/>
  <c r="H242" i="26" s="1"/>
  <c r="F241" i="25"/>
  <c r="F242" i="25" s="1"/>
  <c r="I241" i="38"/>
  <c r="I242" i="38" s="1"/>
  <c r="E241" i="37"/>
  <c r="I241" i="26"/>
  <c r="I242" i="26" s="1"/>
  <c r="G241" i="25"/>
  <c r="G242" i="25" s="1"/>
  <c r="H241" i="38"/>
  <c r="H242" i="38" s="1"/>
  <c r="F241" i="37"/>
  <c r="F242" i="37" s="1"/>
  <c r="H241" i="25"/>
  <c r="H242" i="25" s="1"/>
  <c r="F241" i="38"/>
  <c r="F242" i="38" s="1"/>
  <c r="H241" i="37"/>
  <c r="H242" i="37" s="1"/>
  <c r="I241" i="40"/>
  <c r="I242" i="40" s="1"/>
  <c r="E241" i="38"/>
  <c r="I241" i="37"/>
  <c r="I242" i="37" s="1"/>
  <c r="E241" i="26"/>
  <c r="E241" i="39"/>
  <c r="G241" i="38"/>
  <c r="G242" i="38" s="1"/>
  <c r="F241" i="26"/>
  <c r="F242" i="26" s="1"/>
  <c r="C241" i="38"/>
  <c r="G241" i="37"/>
  <c r="G242" i="37" s="1"/>
  <c r="G241" i="26"/>
  <c r="G242" i="26" s="1"/>
  <c r="E241" i="25"/>
  <c r="E242" i="25" s="1"/>
  <c r="I241" i="25"/>
  <c r="I242" i="25" s="1"/>
  <c r="I241" i="39"/>
  <c r="I242" i="39" s="1"/>
  <c r="C241" i="37"/>
  <c r="C241" i="25"/>
  <c r="L241" i="1"/>
  <c r="J228" i="25"/>
  <c r="J229" i="25" s="1"/>
  <c r="E229" i="40"/>
  <c r="E229" i="39"/>
  <c r="J208" i="25"/>
  <c r="I178" i="26"/>
  <c r="J176" i="26"/>
  <c r="I64" i="37"/>
  <c r="J64" i="37" s="1"/>
  <c r="J63" i="37"/>
  <c r="J240" i="38"/>
  <c r="J228" i="37"/>
  <c r="J229" i="37" s="1"/>
  <c r="J115" i="37"/>
  <c r="J173" i="37" s="1"/>
  <c r="I173" i="37"/>
  <c r="I174" i="37" s="1"/>
  <c r="J174" i="37" s="1"/>
  <c r="E229" i="38"/>
  <c r="E305" i="24"/>
  <c r="J305" i="24" s="1"/>
  <c r="K13" i="28"/>
  <c r="F37" i="28"/>
  <c r="J208" i="39"/>
  <c r="J208" i="38"/>
  <c r="E303" i="29"/>
  <c r="J303" i="29" s="1"/>
  <c r="J301" i="29"/>
  <c r="F38" i="28"/>
  <c r="K38" i="28" s="1"/>
  <c r="K14" i="28"/>
  <c r="J228" i="26"/>
  <c r="J229" i="26" s="1"/>
  <c r="J177" i="40" l="1"/>
  <c r="E340" i="1"/>
  <c r="H243" i="37"/>
  <c r="J177" i="39"/>
  <c r="H243" i="26"/>
  <c r="E305" i="34"/>
  <c r="J305" i="34" s="1"/>
  <c r="G243" i="39"/>
  <c r="E243" i="40"/>
  <c r="J241" i="26"/>
  <c r="J242" i="26" s="1"/>
  <c r="G211" i="38"/>
  <c r="J209" i="26"/>
  <c r="J210" i="26" s="1"/>
  <c r="J241" i="25"/>
  <c r="J242" i="25" s="1"/>
  <c r="I243" i="40"/>
  <c r="G243" i="40"/>
  <c r="E211" i="25"/>
  <c r="I211" i="25"/>
  <c r="H211" i="25"/>
  <c r="F211" i="25"/>
  <c r="J209" i="25"/>
  <c r="J210" i="25" s="1"/>
  <c r="J241" i="38"/>
  <c r="J242" i="38" s="1"/>
  <c r="E242" i="38"/>
  <c r="E243" i="38" s="1"/>
  <c r="F211" i="26"/>
  <c r="H211" i="26"/>
  <c r="I211" i="26"/>
  <c r="G211" i="26"/>
  <c r="E305" i="31"/>
  <c r="J305" i="31" s="1"/>
  <c r="E305" i="29"/>
  <c r="J305" i="29" s="1"/>
  <c r="J241" i="37"/>
  <c r="J242" i="37" s="1"/>
  <c r="F211" i="37"/>
  <c r="I211" i="37"/>
  <c r="G211" i="37"/>
  <c r="H211" i="37"/>
  <c r="J209" i="40"/>
  <c r="J210" i="40" s="1"/>
  <c r="G210" i="25"/>
  <c r="H243" i="40"/>
  <c r="F243" i="39"/>
  <c r="I174" i="38"/>
  <c r="J174" i="38" s="1"/>
  <c r="I177" i="38"/>
  <c r="I243" i="26"/>
  <c r="G243" i="26"/>
  <c r="J209" i="38"/>
  <c r="J210" i="38" s="1"/>
  <c r="J178" i="26"/>
  <c r="E243" i="25"/>
  <c r="F243" i="25"/>
  <c r="H243" i="25"/>
  <c r="G243" i="25"/>
  <c r="I243" i="25"/>
  <c r="F243" i="26"/>
  <c r="J241" i="40"/>
  <c r="J242" i="40" s="1"/>
  <c r="J209" i="39"/>
  <c r="J210" i="39" s="1"/>
  <c r="E210" i="39"/>
  <c r="E211" i="39" s="1"/>
  <c r="E210" i="26"/>
  <c r="E211" i="26" s="1"/>
  <c r="I243" i="37"/>
  <c r="G243" i="37"/>
  <c r="F243" i="37"/>
  <c r="H243" i="38"/>
  <c r="I243" i="38"/>
  <c r="G243" i="38"/>
  <c r="F243" i="38"/>
  <c r="K37" i="28"/>
  <c r="K40" i="28" s="1"/>
  <c r="F40" i="28"/>
  <c r="F110" i="28" s="1"/>
  <c r="K110" i="28" s="1"/>
  <c r="F211" i="39"/>
  <c r="G211" i="39"/>
  <c r="H211" i="39"/>
  <c r="I211" i="39"/>
  <c r="E242" i="26"/>
  <c r="E243" i="26" s="1"/>
  <c r="J178" i="25"/>
  <c r="E210" i="38"/>
  <c r="E211" i="38" s="1"/>
  <c r="J177" i="25"/>
  <c r="I177" i="37"/>
  <c r="J241" i="39"/>
  <c r="J242" i="39" s="1"/>
  <c r="F211" i="40"/>
  <c r="I211" i="40"/>
  <c r="H211" i="40"/>
  <c r="E211" i="40"/>
  <c r="G211" i="40"/>
  <c r="E242" i="39"/>
  <c r="E243" i="39" s="1"/>
  <c r="E242" i="37"/>
  <c r="E243" i="37" s="1"/>
  <c r="H243" i="39"/>
  <c r="I243" i="39"/>
  <c r="H211" i="38"/>
  <c r="F211" i="38"/>
  <c r="I211" i="38"/>
  <c r="E347" i="1"/>
  <c r="J331" i="1"/>
  <c r="J347" i="1" s="1"/>
  <c r="J209" i="37"/>
  <c r="J210" i="37" s="1"/>
  <c r="E210" i="37"/>
  <c r="F243" i="40"/>
  <c r="H324" i="37" l="1"/>
  <c r="G324" i="26"/>
  <c r="G326" i="26" s="1"/>
  <c r="H324" i="25"/>
  <c r="G324" i="40"/>
  <c r="H324" i="40"/>
  <c r="H326" i="40" s="1"/>
  <c r="H324" i="38"/>
  <c r="F324" i="38"/>
  <c r="F326" i="38" s="1"/>
  <c r="F324" i="39"/>
  <c r="F326" i="39" s="1"/>
  <c r="H324" i="26"/>
  <c r="J243" i="39"/>
  <c r="G324" i="38"/>
  <c r="G326" i="38" s="1"/>
  <c r="G324" i="39"/>
  <c r="J243" i="40"/>
  <c r="I324" i="40"/>
  <c r="F324" i="25"/>
  <c r="I324" i="26"/>
  <c r="I326" i="26" s="1"/>
  <c r="I324" i="25"/>
  <c r="G324" i="37"/>
  <c r="F324" i="26"/>
  <c r="F326" i="26" s="1"/>
  <c r="J211" i="26"/>
  <c r="F324" i="37"/>
  <c r="I324" i="39"/>
  <c r="E324" i="39"/>
  <c r="E326" i="39" s="1"/>
  <c r="J243" i="26"/>
  <c r="E324" i="26"/>
  <c r="E326" i="26" s="1"/>
  <c r="F324" i="40"/>
  <c r="J211" i="38"/>
  <c r="J243" i="37"/>
  <c r="J211" i="40"/>
  <c r="G211" i="25"/>
  <c r="G324" i="25" s="1"/>
  <c r="E324" i="40"/>
  <c r="E326" i="40" s="1"/>
  <c r="J177" i="38"/>
  <c r="I178" i="38"/>
  <c r="H324" i="39"/>
  <c r="J243" i="38"/>
  <c r="J211" i="39"/>
  <c r="J243" i="25"/>
  <c r="E324" i="25"/>
  <c r="E324" i="38"/>
  <c r="E326" i="38" s="1"/>
  <c r="I178" i="37"/>
  <c r="J177" i="37"/>
  <c r="E211" i="37"/>
  <c r="J211" i="37" s="1"/>
  <c r="G330" i="40" l="1"/>
  <c r="G326" i="40"/>
  <c r="F330" i="40"/>
  <c r="F326" i="40"/>
  <c r="I330" i="40"/>
  <c r="I326" i="40"/>
  <c r="G330" i="39"/>
  <c r="G326" i="39"/>
  <c r="H330" i="39"/>
  <c r="H326" i="39"/>
  <c r="I330" i="39"/>
  <c r="I326" i="39"/>
  <c r="H330" i="38"/>
  <c r="H326" i="38"/>
  <c r="G330" i="37"/>
  <c r="G326" i="37"/>
  <c r="F330" i="37"/>
  <c r="F326" i="37"/>
  <c r="H330" i="37"/>
  <c r="H326" i="37"/>
  <c r="H330" i="26"/>
  <c r="H326" i="26"/>
  <c r="G330" i="25"/>
  <c r="G326" i="25"/>
  <c r="F330" i="25"/>
  <c r="F326" i="25"/>
  <c r="H330" i="25"/>
  <c r="H326" i="25"/>
  <c r="I330" i="25"/>
  <c r="I326" i="25"/>
  <c r="E330" i="25"/>
  <c r="E326" i="25"/>
  <c r="H330" i="40"/>
  <c r="F330" i="39"/>
  <c r="G330" i="38"/>
  <c r="F330" i="38"/>
  <c r="I330" i="26"/>
  <c r="G330" i="26"/>
  <c r="F330" i="26"/>
  <c r="J211" i="25"/>
  <c r="E330" i="39"/>
  <c r="E332" i="39" s="1"/>
  <c r="J324" i="39"/>
  <c r="E324" i="37"/>
  <c r="E326" i="37" s="1"/>
  <c r="I324" i="38"/>
  <c r="J178" i="38"/>
  <c r="E330" i="38"/>
  <c r="J324" i="25"/>
  <c r="J324" i="40"/>
  <c r="E330" i="40"/>
  <c r="I324" i="37"/>
  <c r="J178" i="37"/>
  <c r="J324" i="26"/>
  <c r="E330" i="26"/>
  <c r="H332" i="39" l="1"/>
  <c r="H352" i="1" s="1"/>
  <c r="G332" i="25"/>
  <c r="G348" i="1" s="1"/>
  <c r="F332" i="40"/>
  <c r="F353" i="1" s="1"/>
  <c r="I332" i="39"/>
  <c r="I352" i="1" s="1"/>
  <c r="I330" i="38"/>
  <c r="J330" i="38" s="1"/>
  <c r="I326" i="38"/>
  <c r="I330" i="37"/>
  <c r="I326" i="37"/>
  <c r="E332" i="25"/>
  <c r="E332" i="26"/>
  <c r="H332" i="40"/>
  <c r="H353" i="1" s="1"/>
  <c r="E332" i="40"/>
  <c r="I332" i="40"/>
  <c r="I353" i="1" s="1"/>
  <c r="G332" i="40"/>
  <c r="G353" i="1" s="1"/>
  <c r="G332" i="39"/>
  <c r="G352" i="1" s="1"/>
  <c r="F332" i="39"/>
  <c r="F352" i="1" s="1"/>
  <c r="H332" i="38"/>
  <c r="H351" i="1" s="1"/>
  <c r="F332" i="38"/>
  <c r="F351" i="1" s="1"/>
  <c r="G332" i="38"/>
  <c r="G351" i="1" s="1"/>
  <c r="E332" i="38"/>
  <c r="F332" i="37"/>
  <c r="F350" i="1" s="1"/>
  <c r="G332" i="37"/>
  <c r="G350" i="1" s="1"/>
  <c r="H332" i="37"/>
  <c r="H350" i="1" s="1"/>
  <c r="F332" i="26"/>
  <c r="F349" i="1" s="1"/>
  <c r="I332" i="26"/>
  <c r="I349" i="1" s="1"/>
  <c r="H332" i="26"/>
  <c r="H349" i="1" s="1"/>
  <c r="G332" i="26"/>
  <c r="G349" i="1" s="1"/>
  <c r="I332" i="25"/>
  <c r="I348" i="1" s="1"/>
  <c r="F332" i="25"/>
  <c r="F348" i="1" s="1"/>
  <c r="H332" i="25"/>
  <c r="H348" i="1" s="1"/>
  <c r="J330" i="26"/>
  <c r="J330" i="39"/>
  <c r="J330" i="40"/>
  <c r="J326" i="39"/>
  <c r="J326" i="25"/>
  <c r="J326" i="40"/>
  <c r="E352" i="1"/>
  <c r="J326" i="26"/>
  <c r="J330" i="25"/>
  <c r="J324" i="37"/>
  <c r="E330" i="37"/>
  <c r="E332" i="37" s="1"/>
  <c r="J324" i="38"/>
  <c r="I332" i="38" l="1"/>
  <c r="I351" i="1" s="1"/>
  <c r="I332" i="37"/>
  <c r="I350" i="1" s="1"/>
  <c r="G354" i="1"/>
  <c r="H354" i="1"/>
  <c r="F354" i="1"/>
  <c r="J332" i="39"/>
  <c r="J352" i="1" s="1"/>
  <c r="E351" i="1"/>
  <c r="E353" i="1"/>
  <c r="J332" i="40"/>
  <c r="J353" i="1" s="1"/>
  <c r="E348" i="1"/>
  <c r="J332" i="25"/>
  <c r="J348" i="1" s="1"/>
  <c r="J326" i="37"/>
  <c r="J332" i="26"/>
  <c r="J349" i="1" s="1"/>
  <c r="E349" i="1"/>
  <c r="J330" i="37"/>
  <c r="J326" i="38"/>
  <c r="J332" i="38" l="1"/>
  <c r="J351" i="1" s="1"/>
  <c r="I354" i="1"/>
  <c r="J332" i="37"/>
  <c r="J350" i="1" s="1"/>
  <c r="E350" i="1"/>
  <c r="E354" i="1" s="1"/>
  <c r="J354" i="1" l="1"/>
</calcChain>
</file>

<file path=xl/sharedStrings.xml><?xml version="1.0" encoding="utf-8"?>
<sst xmlns="http://schemas.openxmlformats.org/spreadsheetml/2006/main" count="7505" uniqueCount="369">
  <si>
    <t>SRS Budget Worksheet</t>
  </si>
  <si>
    <t>&lt;-- Split Budget Codes</t>
  </si>
  <si>
    <t>NOTE:  There are hidden tabs for Split Budgets up to F.</t>
  </si>
  <si>
    <t>Salary Conversion to FTE for Budgeting</t>
  </si>
  <si>
    <t xml:space="preserve">SRS Proposal #:  </t>
  </si>
  <si>
    <t>Maestro Screen Info</t>
  </si>
  <si>
    <t>Monthly</t>
  </si>
  <si>
    <t>12-Month</t>
  </si>
  <si>
    <t xml:space="preserve">Project Dates:  </t>
  </si>
  <si>
    <t>Salary</t>
  </si>
  <si>
    <t>Primary Position FTE</t>
  </si>
  <si>
    <t>100% FTE Converstion</t>
  </si>
  <si>
    <t>Salary Equivalent</t>
  </si>
  <si>
    <t>Sponsor:</t>
  </si>
  <si>
    <t>NSF</t>
  </si>
  <si>
    <t>Fringe Rate-Faculty/Staff:</t>
  </si>
  <si>
    <t>Cumulative Budget Request</t>
  </si>
  <si>
    <t>Insurance Rate for Faculty/Staff:</t>
  </si>
  <si>
    <t>Category</t>
  </si>
  <si>
    <t>FTE</t>
  </si>
  <si>
    <t>Longevity</t>
  </si>
  <si>
    <t>Yearly</t>
  </si>
  <si>
    <t>% Effort</t>
  </si>
  <si>
    <t>Fringe Percentage (For Special Use ONLY)</t>
  </si>
  <si>
    <t>A. Sr Personnel</t>
  </si>
  <si>
    <t>Year 1</t>
  </si>
  <si>
    <t>Year 2</t>
  </si>
  <si>
    <t>Year 3</t>
  </si>
  <si>
    <t>Year 4</t>
  </si>
  <si>
    <t>Year 5</t>
  </si>
  <si>
    <t>TOTAL</t>
  </si>
  <si>
    <t>Yearly Salary</t>
  </si>
  <si>
    <t>Months</t>
  </si>
  <si>
    <t>Increase</t>
  </si>
  <si>
    <t>Per Year</t>
  </si>
  <si>
    <t>YR 1</t>
  </si>
  <si>
    <t>YR 2</t>
  </si>
  <si>
    <t>YR 3</t>
  </si>
  <si>
    <t>YR 4</t>
  </si>
  <si>
    <t>YR 5</t>
  </si>
  <si>
    <t>Name</t>
  </si>
  <si>
    <t>Project Role</t>
  </si>
  <si>
    <t>PI</t>
  </si>
  <si>
    <t>Principal Investigator</t>
  </si>
  <si>
    <t>Person Months</t>
  </si>
  <si>
    <t>A</t>
  </si>
  <si>
    <t>Fringe</t>
  </si>
  <si>
    <t>Insurance</t>
  </si>
  <si>
    <t>Total Fringe</t>
  </si>
  <si>
    <t>Co-PI</t>
  </si>
  <si>
    <t>Senior Personnel</t>
  </si>
  <si>
    <t xml:space="preserve"> </t>
  </si>
  <si>
    <t>Co-Investigator</t>
  </si>
  <si>
    <t>Subtotal Salaries Senior Personnel</t>
  </si>
  <si>
    <t>Subtotal Benefits Senior Personnel</t>
  </si>
  <si>
    <t xml:space="preserve">  Subtotal Senior Personnel</t>
  </si>
  <si>
    <t>B.  Other Personnel</t>
  </si>
  <si>
    <t>Number of</t>
  </si>
  <si>
    <t>Persons</t>
  </si>
  <si>
    <t>Program Coordinator - TBN</t>
  </si>
  <si>
    <t>Program Coordinator</t>
  </si>
  <si>
    <t># of Persons</t>
  </si>
  <si>
    <t>Technician</t>
  </si>
  <si>
    <t>Other</t>
  </si>
  <si>
    <t>Total Other Professional Salary</t>
  </si>
  <si>
    <t>Total Other Professional Fringe</t>
  </si>
  <si>
    <t>Post Doc</t>
  </si>
  <si>
    <t>***Science and Engineering Starting Rate***</t>
  </si>
  <si>
    <t>Total Post Doc Salary</t>
  </si>
  <si>
    <t>Total Post Doc Fringe</t>
  </si>
  <si>
    <t>Tuition</t>
  </si>
  <si>
    <t>Graduate Student Tuition &amp; Fees by College</t>
  </si>
  <si>
    <t>Student College</t>
  </si>
  <si>
    <t>Graduate Student</t>
  </si>
  <si>
    <t>Not Allowed</t>
  </si>
  <si>
    <t>Grad student working on MS FTE Salary $28,800</t>
  </si>
  <si>
    <t xml:space="preserve">Escalation on Tuition and Fees </t>
  </si>
  <si>
    <t>Grad Student working on PhD with BS FTE Salary $38,400</t>
  </si>
  <si>
    <t>Grad Student has MS or BS 30+hrs FTE Salary $48,000</t>
  </si>
  <si>
    <t>PhD candidate FTE Salary $52,800</t>
  </si>
  <si>
    <t>College</t>
  </si>
  <si>
    <t>Ag</t>
  </si>
  <si>
    <t>Arch</t>
  </si>
  <si>
    <t>Mays</t>
  </si>
  <si>
    <t>Ed</t>
  </si>
  <si>
    <t>Eng</t>
  </si>
  <si>
    <t>Bush</t>
  </si>
  <si>
    <t>Geo</t>
  </si>
  <si>
    <t>LibArts</t>
  </si>
  <si>
    <t>Law</t>
  </si>
  <si>
    <t>Sci</t>
  </si>
  <si>
    <t>VetMed</t>
  </si>
  <si>
    <t>HSC-COM</t>
  </si>
  <si>
    <t>HSC-Dent</t>
  </si>
  <si>
    <t>HSC-Nur</t>
  </si>
  <si>
    <t>HSC-PharBCS</t>
  </si>
  <si>
    <t>HSC-PharBCS-PhD</t>
  </si>
  <si>
    <t>HSC-PharKV</t>
  </si>
  <si>
    <t>HSC-PharKV-PhD</t>
  </si>
  <si>
    <t>HSC-SPH</t>
  </si>
  <si>
    <t>TAMU-CT</t>
  </si>
  <si>
    <t>TAMUG-License Option</t>
  </si>
  <si>
    <t>TAMUG-All Others</t>
  </si>
  <si>
    <t>TAMUCC-Bus</t>
  </si>
  <si>
    <t>TAMUCC-Nur</t>
  </si>
  <si>
    <t>TAMUCC-CompSciEng</t>
  </si>
  <si>
    <t>TAMUCC-All Other</t>
  </si>
  <si>
    <t>Tarleton</t>
  </si>
  <si>
    <t>Total Graduate Student Salary</t>
  </si>
  <si>
    <t>Fringe Rate-Grad Students:</t>
  </si>
  <si>
    <t>Use 0.11 for Students or 0.034 for FICA Exempt</t>
  </si>
  <si>
    <t>Total Graduate Student Fringe</t>
  </si>
  <si>
    <t>Insurance Rate for Students:</t>
  </si>
  <si>
    <t>Other Waged Personnel</t>
  </si>
  <si>
    <t xml:space="preserve">   Undergraduate Student Labor</t>
  </si>
  <si>
    <t>Wage</t>
  </si>
  <si>
    <t>No. Undergrad/YR</t>
  </si>
  <si>
    <t>Hrly Rate</t>
  </si>
  <si>
    <t>Hours</t>
  </si>
  <si>
    <t>Weeks</t>
  </si>
  <si>
    <t xml:space="preserve">   Graduate Student Labor</t>
  </si>
  <si>
    <t>No. Grads/YR</t>
  </si>
  <si>
    <t xml:space="preserve">   Other Hourly Labor</t>
  </si>
  <si>
    <t>No. Other/YR</t>
  </si>
  <si>
    <t>Total Hourly Wages</t>
  </si>
  <si>
    <t>Total Fringe Benefits</t>
  </si>
  <si>
    <t xml:space="preserve">          </t>
  </si>
  <si>
    <t>Subtotal Salaries Other Personnel</t>
  </si>
  <si>
    <t>Fringe Rate-Waged Workers:</t>
  </si>
  <si>
    <t>Subtotal Benefits Other Personnel</t>
  </si>
  <si>
    <t>Use 0.11 for non-exempt FICA or 0.034 for FICA Exempt</t>
  </si>
  <si>
    <t xml:space="preserve">  Subtotal Other Personnel</t>
  </si>
  <si>
    <t>Total Salaries</t>
  </si>
  <si>
    <t>Total Benefits</t>
  </si>
  <si>
    <t>Total Personnel Costs</t>
  </si>
  <si>
    <t>DIRECT COSTS</t>
  </si>
  <si>
    <t>Travel:  Domestic</t>
  </si>
  <si>
    <t>Use if sponsor needs only final travel number</t>
  </si>
  <si>
    <t>Total Trip</t>
  </si>
  <si>
    <t xml:space="preserve">   Trip Information</t>
  </si>
  <si>
    <t># Trips/Yr</t>
  </si>
  <si>
    <t># Persons/Yr</t>
  </si>
  <si>
    <t>City &amp; Purpose:</t>
  </si>
  <si>
    <t># Days Per Diem/Yr</t>
  </si>
  <si>
    <t># Days Lodging/Yr</t>
  </si>
  <si>
    <t>Item</t>
  </si>
  <si>
    <t>$Amount</t>
  </si>
  <si>
    <t>Per diem</t>
  </si>
  <si>
    <t>Lodging</t>
  </si>
  <si>
    <t>Airfare</t>
  </si>
  <si>
    <t>Rental Car</t>
  </si>
  <si>
    <t>Mileage</t>
  </si>
  <si>
    <t>Total Domestic Travel</t>
  </si>
  <si>
    <t>Travel:  Foreign</t>
  </si>
  <si>
    <t>Total Foreign Travel</t>
  </si>
  <si>
    <t>Materials &amp; Supplies</t>
  </si>
  <si>
    <t>Voice recorders</t>
  </si>
  <si>
    <t>Books</t>
  </si>
  <si>
    <t>Notebooks</t>
  </si>
  <si>
    <t>Total Supplies</t>
  </si>
  <si>
    <t>Publication Costs/Documentation/Dissemenation</t>
  </si>
  <si>
    <t>Total Publications</t>
  </si>
  <si>
    <t>Other Costs</t>
  </si>
  <si>
    <t>Consultants/Professional Services</t>
  </si>
  <si>
    <t>***Truck and Boat Rental***</t>
  </si>
  <si>
    <t>ADP/Computer Services</t>
  </si>
  <si>
    <t>***Fuel Fees***</t>
  </si>
  <si>
    <t>Equipment or Facility Rental/User Fees</t>
  </si>
  <si>
    <t>Alterations and Renovations</t>
  </si>
  <si>
    <t>Other:  Conference Fees</t>
  </si>
  <si>
    <t>Total Other Costs</t>
  </si>
  <si>
    <t>Modular Budget Calculation</t>
  </si>
  <si>
    <t>xyz</t>
  </si>
  <si>
    <t>*This calculation will get the Total Direct Costs to the required amount</t>
  </si>
  <si>
    <t>R01 = $250,000 per year.  One thing to remember, R01's can be detailed, as well.  Need to check with PI.</t>
  </si>
  <si>
    <t>R21 = $275,000 over 2 yrs.  Cannot request more than $200,000 in any one year</t>
  </si>
  <si>
    <t>R03 = $100,000 over 2 yrs, with no more than $50,000 per year</t>
  </si>
  <si>
    <t>Total Modular Budget Calculation</t>
  </si>
  <si>
    <t>SubRecipient Costs</t>
  </si>
  <si>
    <r>
      <rPr>
        <b/>
        <sz val="10"/>
        <rFont val="Arial"/>
        <family val="2"/>
      </rPr>
      <t xml:space="preserve">NOTE: </t>
    </r>
    <r>
      <rPr>
        <sz val="10"/>
        <rFont val="Arial"/>
        <family val="2"/>
      </rPr>
      <t xml:space="preserve"> College Station Based TAMUS Subrecipients Exempt from IDC</t>
    </r>
  </si>
  <si>
    <t>Enter SubRecipient Costs in Tables below beginning in  Cell O278</t>
  </si>
  <si>
    <t>Additional SubRecipient Fields are hidden and can be unhidden as needed</t>
  </si>
  <si>
    <t>Total SubRecipient Costs</t>
  </si>
  <si>
    <t>Capital Equipment:  $5,000 or more</t>
  </si>
  <si>
    <t>Equipment Item 1</t>
  </si>
  <si>
    <t>Equipment Item 2</t>
  </si>
  <si>
    <t>Equipment Item 3</t>
  </si>
  <si>
    <t>Total Capital Equipment</t>
  </si>
  <si>
    <t>Participant Support Costs</t>
  </si>
  <si>
    <t>Stipends</t>
  </si>
  <si>
    <t>Travel</t>
  </si>
  <si>
    <t>Subsistence</t>
  </si>
  <si>
    <t>Additional lines are hidden for Participant Support</t>
  </si>
  <si>
    <t>TOTAL NUMBER PARTICIPANTS PER YEAR</t>
  </si>
  <si>
    <t>Total Participant Support Costs</t>
  </si>
  <si>
    <t>Graduate Student Tuition &amp; Fees</t>
  </si>
  <si>
    <t>Graduate Student Tuition pulls from Cells beginning in X126. This calculation is based on effort and college of the student</t>
  </si>
  <si>
    <t>Choose the college that corresponds to the grad student tuition in Colum C</t>
  </si>
  <si>
    <t>Total Tuition &amp; Fees</t>
  </si>
  <si>
    <t>Modified Total Direct Costs (MTDC)</t>
  </si>
  <si>
    <t>Total Direct Costs (TDC)</t>
  </si>
  <si>
    <t>INDIRECT COSTS</t>
  </si>
  <si>
    <t>Rate</t>
  </si>
  <si>
    <t>Base</t>
  </si>
  <si>
    <t>of</t>
  </si>
  <si>
    <t>MTDC</t>
  </si>
  <si>
    <t>TOTAL REQUEST FROM SPONSOR (TRS)</t>
  </si>
  <si>
    <t>UNRECOVERED IDC</t>
  </si>
  <si>
    <t>Notes:</t>
  </si>
  <si>
    <t>IDC on Modified Total Direct Costs (MTDC)</t>
  </si>
  <si>
    <t>Sponsored Allowed IDC*:</t>
  </si>
  <si>
    <t>TOTAL UNRECOVERED IDC</t>
  </si>
  <si>
    <t>*For this section, please use MTDC, TDC or TRS, for the calculation of Unrecovered Indirect based on sponsor guidelines.</t>
  </si>
  <si>
    <t>DO NOT PRINT BELOW THIS LINE</t>
  </si>
  <si>
    <t>Split Budget</t>
  </si>
  <si>
    <t>Additional Split Budget lines hidden and can be unhidden as needed</t>
  </si>
  <si>
    <t>Cumulative</t>
  </si>
  <si>
    <t>Split (A)</t>
  </si>
  <si>
    <t>Split (B)</t>
  </si>
  <si>
    <t>Split (C)</t>
  </si>
  <si>
    <t>Split (D)</t>
  </si>
  <si>
    <t>Split (E)</t>
  </si>
  <si>
    <t>Split (F)</t>
  </si>
  <si>
    <t>Difference</t>
  </si>
  <si>
    <t>This section for use when subs are included on NIH proposals.</t>
  </si>
  <si>
    <t>Enter each Subrecipient's Indirect Costs Here</t>
  </si>
  <si>
    <t>TOTAL REPORTED TO NIH</t>
  </si>
  <si>
    <t>Subrecipient IDC</t>
  </si>
  <si>
    <t>TOTAL DIRECT COSTS TO NIH</t>
  </si>
  <si>
    <r>
      <rPr>
        <b/>
        <sz val="10"/>
        <rFont val="Arial"/>
        <family val="2"/>
      </rPr>
      <t xml:space="preserve">NOTE: </t>
    </r>
    <r>
      <rPr>
        <sz val="10"/>
        <rFont val="Arial"/>
        <family val="2"/>
      </rPr>
      <t xml:space="preserve"> College Station Based TAMUS Subrecipients Exempt from IDC.  </t>
    </r>
    <r>
      <rPr>
        <b/>
        <sz val="10"/>
        <rFont val="Arial"/>
        <family val="2"/>
      </rPr>
      <t>Enter College Station Based subs in Over $25,000 Table</t>
    </r>
  </si>
  <si>
    <t>SubRecipient Costs:  First $25,000</t>
  </si>
  <si>
    <t>SubName</t>
  </si>
  <si>
    <t>Sub1</t>
  </si>
  <si>
    <t>Sub2</t>
  </si>
  <si>
    <t>Sub3</t>
  </si>
  <si>
    <t>Sub4</t>
  </si>
  <si>
    <t>Sub5</t>
  </si>
  <si>
    <t>Sub6</t>
  </si>
  <si>
    <t>Sub7</t>
  </si>
  <si>
    <t>Sub8</t>
  </si>
  <si>
    <t>Sub9</t>
  </si>
  <si>
    <t>Sub10</t>
  </si>
  <si>
    <t>Sub11</t>
  </si>
  <si>
    <t>Sub12</t>
  </si>
  <si>
    <t>Sub13</t>
  </si>
  <si>
    <t>Sub14</t>
  </si>
  <si>
    <t>Sub15</t>
  </si>
  <si>
    <t>Sub16</t>
  </si>
  <si>
    <t>Sub17</t>
  </si>
  <si>
    <t>Sub18</t>
  </si>
  <si>
    <t>Sub19</t>
  </si>
  <si>
    <t>Sub20</t>
  </si>
  <si>
    <t>SubRecipient Costs:  Over $25,000</t>
  </si>
  <si>
    <t>Department/Unit:</t>
  </si>
  <si>
    <t>Department/Unit Request</t>
  </si>
  <si>
    <t>B</t>
  </si>
  <si>
    <t>C</t>
  </si>
  <si>
    <t>D</t>
  </si>
  <si>
    <t>E</t>
  </si>
  <si>
    <t>F</t>
  </si>
  <si>
    <t>SRS Cost Share Summary</t>
  </si>
  <si>
    <t>Only complete blue fields</t>
  </si>
  <si>
    <t>Allowed</t>
  </si>
  <si>
    <t>NOTE:  For a breakdown of each account, please see the following detailed sheets.</t>
  </si>
  <si>
    <t>Institutional Cost Share Per Account Per Year</t>
  </si>
  <si>
    <t>Department/Unit</t>
  </si>
  <si>
    <t>Account Number</t>
  </si>
  <si>
    <t>Direct Cost</t>
  </si>
  <si>
    <t>Indirect Costs</t>
  </si>
  <si>
    <t>Total Direct Costs</t>
  </si>
  <si>
    <t>Total Indiect Costs</t>
  </si>
  <si>
    <t>TOTAL COST SHARE FROM INSTITUTIONS FUNDS</t>
  </si>
  <si>
    <t>Third Party/In-Kind Cost Share Per Year</t>
  </si>
  <si>
    <t>Additional Subrecipient Costs Hidden</t>
  </si>
  <si>
    <t>Third Pary Cost Share</t>
  </si>
  <si>
    <t>Additional Third Party Hidden</t>
  </si>
  <si>
    <t>Total Third Party Cost Share</t>
  </si>
  <si>
    <t>In-Kind Support</t>
  </si>
  <si>
    <t>Additional In-Kind Support Hidden</t>
  </si>
  <si>
    <t>Total In-Kind Support</t>
  </si>
  <si>
    <t>TOTAL SUBRECIPIENT/THIRD PARTY/IN-KIND COST SHARE</t>
  </si>
  <si>
    <t>Unrecovered IDC, IF ALLOWED BY SPONSOR</t>
  </si>
  <si>
    <t>If Unrecoverd IDC is allowed to be used as part of the cost share by the sponsor, change the blue drop down to Allowed.  This will bring the Unrecovered IDC over from the Cumulative Budget sheet.</t>
  </si>
  <si>
    <t>Unrecovered IDC</t>
  </si>
  <si>
    <t>TOTAL UNRECOVERED IDC, if allowed by sponsor</t>
  </si>
  <si>
    <t>TOTAL CUMULATIVE COST SHARE REQUEST</t>
  </si>
  <si>
    <t>Subrecipient/Third Party/In-Kind Cost Share</t>
  </si>
  <si>
    <t>PI:</t>
  </si>
  <si>
    <t>Subrecipient</t>
  </si>
  <si>
    <t>Third Party Cost Share</t>
  </si>
  <si>
    <t>Source 1</t>
  </si>
  <si>
    <t>Source 2</t>
  </si>
  <si>
    <t>Source 3</t>
  </si>
  <si>
    <t>Source 4</t>
  </si>
  <si>
    <t>Source 5</t>
  </si>
  <si>
    <t>Source 6</t>
  </si>
  <si>
    <t>Source 7</t>
  </si>
  <si>
    <t>Source 8</t>
  </si>
  <si>
    <t>Total Cost Share IDC</t>
  </si>
  <si>
    <t>Total Indirect Costs (IDC)</t>
  </si>
  <si>
    <t>Salary Cap Anticipated Obligation</t>
  </si>
  <si>
    <t>Please share with your Payroll Representative</t>
  </si>
  <si>
    <t>SRS Proposal #:</t>
  </si>
  <si>
    <t>Principal Investigator:</t>
  </si>
  <si>
    <t>Account Number:</t>
  </si>
  <si>
    <t>Project Dates:</t>
  </si>
  <si>
    <t>Funds will be obligated at the time of award</t>
  </si>
  <si>
    <t>If this proposal is awarded, cost sharing will be contributed in the following manner:</t>
  </si>
  <si>
    <t>Institutional Base Salary</t>
  </si>
  <si>
    <t>Effort/Yr in Person Mo</t>
  </si>
  <si>
    <t>This line should match the line from the Cumulative Budget Request Sheet in Columns E-I</t>
  </si>
  <si>
    <t>Percent Effort/Yr</t>
  </si>
  <si>
    <t>This line should match the the Column P from the Cumulate Budget Request Sheet</t>
  </si>
  <si>
    <t>Monthly Salary</t>
  </si>
  <si>
    <t>Indirect Cost</t>
  </si>
  <si>
    <t>Institutional Base Total</t>
  </si>
  <si>
    <t>Less Salary Cap</t>
  </si>
  <si>
    <t>Percent Effort</t>
  </si>
  <si>
    <t>Salary Cap Total</t>
  </si>
  <si>
    <t>Difference Between IBS and Salary Cap</t>
  </si>
  <si>
    <t>Anticipated Contribution by Department-Difference in Salary &amp; Fringe</t>
  </si>
  <si>
    <t>Associated Indirect Costs</t>
  </si>
  <si>
    <t>Total</t>
  </si>
  <si>
    <t>SRS Internal Use.  DO NOT INCLUDE THIS BOX IN ROUTING</t>
  </si>
  <si>
    <t>Yearly Escalation</t>
  </si>
  <si>
    <t>NIH Salary Cap</t>
  </si>
  <si>
    <t>NIH 12 Month Cap:</t>
  </si>
  <si>
    <t>NIH 9 Month Cap:</t>
  </si>
  <si>
    <t>NIH Monthly Cap:</t>
  </si>
  <si>
    <t>Fringe Benefits Cap Anticipated Obligation</t>
  </si>
  <si>
    <t>Less Fringe Benefits Cap</t>
  </si>
  <si>
    <t>SRS Cost Share Budget Worksheet</t>
  </si>
  <si>
    <t>NOTE:  There are 7 additional hidden cost share budget templates.</t>
  </si>
  <si>
    <t>Account #:</t>
  </si>
  <si>
    <t>Cost Share Budget Request</t>
  </si>
  <si>
    <t>TOTAL COST SHARE (TCS)</t>
  </si>
  <si>
    <t>Longevity Pay</t>
  </si>
  <si>
    <t>Pay</t>
  </si>
  <si>
    <t>TotalTuition &amp; Fees</t>
  </si>
  <si>
    <t>Rates as of</t>
  </si>
  <si>
    <t>9-hr Rate</t>
  </si>
  <si>
    <t>Hourly Rate</t>
  </si>
  <si>
    <t>FY22</t>
  </si>
  <si>
    <t>Agriculture Students</t>
  </si>
  <si>
    <t>Architecture Students</t>
  </si>
  <si>
    <t>Mays Business Students</t>
  </si>
  <si>
    <t>Education Students</t>
  </si>
  <si>
    <t>Engineering Students</t>
  </si>
  <si>
    <t>Bush School Students</t>
  </si>
  <si>
    <t>GeoSciences Students</t>
  </si>
  <si>
    <t>Liberal Arts Students</t>
  </si>
  <si>
    <t>Law Students</t>
  </si>
  <si>
    <t>Science Students</t>
  </si>
  <si>
    <t>Veterinary Students</t>
  </si>
  <si>
    <t>HSCCOM</t>
  </si>
  <si>
    <t>HSCDentistry</t>
  </si>
  <si>
    <t>HSCNursing</t>
  </si>
  <si>
    <t>HSCPharBCS</t>
  </si>
  <si>
    <t>HSCPharBCS-PhD</t>
  </si>
  <si>
    <t>HSCPharKV</t>
  </si>
  <si>
    <t>HSCPharKV-PhD</t>
  </si>
  <si>
    <t>HSCPubHealth</t>
  </si>
  <si>
    <t>TAMU Central Texas</t>
  </si>
  <si>
    <t>TAMUG Students-License Option</t>
  </si>
  <si>
    <t>TAMUG Students-All Others</t>
  </si>
  <si>
    <t>TAMUCC Business</t>
  </si>
  <si>
    <t>TAMUCC Nursing</t>
  </si>
  <si>
    <t>TAMUCC CompSciEng</t>
  </si>
  <si>
    <t>TAMUCC All 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</si>
</sst>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_);_(* \(#,##0.0\);_(* &quot;-&quot;?_);_(@_)"/>
    <numFmt numFmtId="165" formatCode="0.0%"/>
    <numFmt numFmtId="166" formatCode="_(&quot;$&quot;* #,##0_);_(&quot;$&quot;* \(#,##0\);_(&quot;$&quot;* &quot;-&quot;??_);_(@_)"/>
    <numFmt numFmtId="167" formatCode="&quot;$&quot;#,##0"/>
    <numFmt numFmtId="168" formatCode="#,##0.000"/>
    <numFmt numFmtId="169" formatCode="_(* #,##0.000_);_(* \(#,##0.000\);_(* &quot;-&quot;???_);_(@_)"/>
  </numFmts>
  <fonts count="4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u/>
      <sz val="10"/>
      <name val="Arial"/>
      <family val="2"/>
    </font>
    <font>
      <sz val="10"/>
      <name val="Arial"/>
      <family val="2"/>
    </font>
    <font>
      <b/>
      <sz val="12"/>
      <name val="Arial"/>
      <family val="2"/>
    </font>
    <font>
      <b/>
      <sz val="12"/>
      <color indexed="10"/>
      <name val="Arial"/>
      <family val="2"/>
    </font>
    <font>
      <b/>
      <i/>
      <sz val="10"/>
      <name val="Arial"/>
      <family val="2"/>
    </font>
    <font>
      <b/>
      <u/>
      <sz val="10"/>
      <name val="Arial"/>
      <family val="2"/>
    </font>
    <font>
      <u val="singleAccounting"/>
      <sz val="10"/>
      <name val="Arial"/>
      <family val="2"/>
    </font>
    <font>
      <i/>
      <sz val="10"/>
      <name val="Arial"/>
      <family val="2"/>
    </font>
    <font>
      <sz val="10"/>
      <color rgb="FF0070C0"/>
      <name val="Arial"/>
      <family val="2"/>
    </font>
    <font>
      <b/>
      <sz val="10"/>
      <color rgb="FF0070C0"/>
      <name val="Arial"/>
      <family val="2"/>
    </font>
    <font>
      <sz val="10"/>
      <color rgb="FFFF0000"/>
      <name val="Arial"/>
      <family val="2"/>
    </font>
    <font>
      <b/>
      <i/>
      <u/>
      <sz val="10"/>
      <name val="Arial"/>
      <family val="2"/>
    </font>
    <font>
      <b/>
      <sz val="10"/>
      <color rgb="FFFF0000"/>
      <name val="Arial"/>
      <family val="2"/>
    </font>
    <font>
      <b/>
      <i/>
      <sz val="10"/>
      <color rgb="FFFF0000"/>
      <name val="Arial"/>
      <family val="2"/>
    </font>
    <font>
      <sz val="10"/>
      <name val="Geneva"/>
      <family val="2"/>
    </font>
    <font>
      <sz val="9"/>
      <name val="Arial"/>
      <family val="2"/>
    </font>
    <font>
      <sz val="12"/>
      <name val="Arial"/>
      <family val="2"/>
    </font>
    <font>
      <b/>
      <u val="double"/>
      <sz val="10"/>
      <name val="Arial"/>
      <family val="2"/>
    </font>
    <font>
      <b/>
      <sz val="12"/>
      <color rgb="FFFF0000"/>
      <name val="Arial"/>
      <family val="2"/>
    </font>
    <font>
      <sz val="10"/>
      <color theme="1" tint="0.34998626667073579"/>
      <name val="Arial"/>
      <family val="2"/>
    </font>
    <font>
      <b/>
      <sz val="11"/>
      <color theme="1"/>
      <name val="Calibri"/>
      <family val="2"/>
      <scheme val="minor"/>
    </font>
    <font>
      <sz val="10"/>
      <color theme="0" tint="-0.499984740745262"/>
      <name val="Arial"/>
      <family val="2"/>
    </font>
    <font>
      <u val="singleAccounting"/>
      <sz val="11"/>
      <color theme="1"/>
      <name val="Calibri"/>
      <family val="2"/>
      <scheme val="minor"/>
    </font>
    <font>
      <u/>
      <sz val="11"/>
      <color theme="1"/>
      <name val="Calibri"/>
      <family val="2"/>
      <scheme val="minor"/>
    </font>
    <font>
      <sz val="10"/>
      <name val="Geneva"/>
    </font>
    <font>
      <sz val="12"/>
      <color rgb="FFFF0000"/>
      <name val="Arial"/>
      <family val="2"/>
    </font>
    <font>
      <b/>
      <u val="singleAccounting"/>
      <sz val="10"/>
      <name val="Arial"/>
      <family val="2"/>
    </font>
    <font>
      <sz val="11"/>
      <name val="Arial"/>
      <family val="2"/>
    </font>
    <font>
      <b/>
      <sz val="11"/>
      <name val="Arial"/>
      <family val="2"/>
    </font>
    <font>
      <b/>
      <sz val="14"/>
      <name val="Arial"/>
      <family val="2"/>
    </font>
    <font>
      <sz val="10"/>
      <name val="Arial"/>
      <family val="2"/>
    </font>
    <font>
      <sz val="10"/>
      <color theme="0" tint="-0.34998626667073579"/>
      <name val="Arial"/>
      <family val="2"/>
    </font>
    <font>
      <sz val="10"/>
      <color theme="9" tint="0.79998168889431442"/>
      <name val="Arial"/>
      <family val="2"/>
    </font>
    <font>
      <i/>
      <sz val="12"/>
      <name val="Arial"/>
      <family val="2"/>
    </font>
    <font>
      <b/>
      <sz val="10"/>
      <color theme="0" tint="-0.499984740745262"/>
      <name val="Arial"/>
      <family val="2"/>
    </font>
    <font>
      <b/>
      <u/>
      <sz val="12"/>
      <name val="Arial"/>
      <family val="2"/>
    </font>
  </fonts>
  <fills count="17">
    <fill>
      <patternFill patternType="none"/>
    </fill>
    <fill>
      <patternFill patternType="gray125"/>
    </fill>
    <fill>
      <patternFill patternType="solid">
        <fgColor theme="8" tint="0.59999389629810485"/>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99"/>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2"/>
        <bgColor indexed="64"/>
      </patternFill>
    </fill>
    <fill>
      <patternFill patternType="solid">
        <fgColor theme="2" tint="-9.9978637043366805E-2"/>
        <bgColor indexed="64"/>
      </patternFill>
    </fill>
    <fill>
      <patternFill patternType="solid">
        <fgColor theme="9" tint="0.39997558519241921"/>
        <bgColor indexed="64"/>
      </patternFill>
    </fill>
    <fill>
      <patternFill patternType="solid">
        <fgColor rgb="FFFFFF00"/>
        <bgColor indexed="64"/>
      </patternFill>
    </fill>
    <fill>
      <patternFill patternType="solid">
        <fgColor theme="5" tint="0.59999389629810485"/>
        <bgColor indexed="64"/>
      </patternFill>
    </fill>
    <fill>
      <patternFill patternType="solid">
        <fgColor rgb="FFCCFFFF"/>
        <bgColor indexed="64"/>
      </patternFill>
    </fill>
    <fill>
      <patternFill patternType="solid">
        <fgColor theme="7" tint="0.79998168889431442"/>
        <bgColor indexed="64"/>
      </patternFill>
    </fill>
    <fill>
      <patternFill patternType="solid">
        <fgColor theme="9" tint="0.79998168889431442"/>
        <bgColor indexed="64"/>
      </patternFill>
    </fill>
  </fills>
  <borders count="60">
    <border>
      <left/>
      <right/>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double">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top/>
      <bottom/>
      <diagonal/>
    </border>
    <border>
      <left/>
      <right/>
      <top/>
      <bottom style="medium">
        <color rgb="FFFF0000"/>
      </bottom>
      <diagonal/>
    </border>
    <border>
      <left/>
      <right/>
      <top style="medium">
        <color rgb="FFFF0000"/>
      </top>
      <bottom style="thin">
        <color rgb="FFFF0000"/>
      </bottom>
      <diagonal/>
    </border>
    <border>
      <left/>
      <right style="medium">
        <color rgb="FFFF0000"/>
      </right>
      <top style="medium">
        <color rgb="FFFF0000"/>
      </top>
      <bottom style="thin">
        <color rgb="FFFF0000"/>
      </bottom>
      <diagonal/>
    </border>
    <border>
      <left style="medium">
        <color rgb="FFFF0000"/>
      </left>
      <right/>
      <top style="thin">
        <color rgb="FFFF0000"/>
      </top>
      <bottom style="thin">
        <color rgb="FFFF0000"/>
      </bottom>
      <diagonal/>
    </border>
    <border>
      <left/>
      <right/>
      <top style="thin">
        <color rgb="FFFF0000"/>
      </top>
      <bottom style="thin">
        <color rgb="FFFF0000"/>
      </bottom>
      <diagonal/>
    </border>
    <border>
      <left/>
      <right style="medium">
        <color rgb="FFFF0000"/>
      </right>
      <top style="thin">
        <color rgb="FFFF0000"/>
      </top>
      <bottom style="thin">
        <color rgb="FFFF0000"/>
      </bottom>
      <diagonal/>
    </border>
    <border>
      <left style="medium">
        <color rgb="FFFF0000"/>
      </left>
      <right/>
      <top style="thin">
        <color rgb="FFFF0000"/>
      </top>
      <bottom style="medium">
        <color rgb="FFFF0000"/>
      </bottom>
      <diagonal/>
    </border>
    <border>
      <left/>
      <right/>
      <top style="thin">
        <color rgb="FFFF0000"/>
      </top>
      <bottom style="medium">
        <color rgb="FFFF0000"/>
      </bottom>
      <diagonal/>
    </border>
    <border>
      <left/>
      <right style="medium">
        <color rgb="FFFF0000"/>
      </right>
      <top style="thin">
        <color rgb="FFFF0000"/>
      </top>
      <bottom style="medium">
        <color rgb="FFFF0000"/>
      </bottom>
      <diagonal/>
    </border>
    <border>
      <left style="medium">
        <color rgb="FFFF0000"/>
      </left>
      <right/>
      <top/>
      <bottom style="thin">
        <color rgb="FFFF0000"/>
      </bottom>
      <diagonal/>
    </border>
    <border>
      <left/>
      <right/>
      <top/>
      <bottom style="thin">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FF0000"/>
      </right>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ck">
        <color auto="1"/>
      </right>
      <top style="thick">
        <color auto="1"/>
      </top>
      <bottom style="thick">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791">
    <xf numFmtId="0" fontId="0" fillId="0" borderId="0"/>
    <xf numFmtId="43" fontId="9" fillId="0" borderId="0" applyFont="0" applyFill="0" applyBorder="0" applyAlignment="0" applyProtection="0"/>
    <xf numFmtId="0" fontId="13" fillId="0" borderId="0"/>
    <xf numFmtId="0" fontId="13"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26" fillId="0" borderId="0"/>
    <xf numFmtId="8" fontId="26" fillId="0" borderId="0" applyFont="0" applyFill="0" applyBorder="0" applyAlignment="0" applyProtection="0"/>
    <xf numFmtId="0" fontId="8" fillId="0" borderId="0"/>
    <xf numFmtId="0" fontId="26" fillId="0" borderId="0"/>
    <xf numFmtId="0" fontId="26" fillId="0" borderId="0"/>
    <xf numFmtId="0" fontId="8" fillId="0" borderId="0"/>
    <xf numFmtId="0" fontId="8" fillId="0" borderId="0"/>
    <xf numFmtId="0" fontId="26" fillId="0" borderId="0"/>
    <xf numFmtId="9" fontId="26" fillId="0" borderId="0" applyFont="0" applyFill="0" applyBorder="0" applyAlignment="0" applyProtection="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0"/>
    <xf numFmtId="0" fontId="36" fillId="0" borderId="0"/>
    <xf numFmtId="0" fontId="3" fillId="0" borderId="0"/>
    <xf numFmtId="0" fontId="3" fillId="0" borderId="0"/>
    <xf numFmtId="0" fontId="3" fillId="0" borderId="0"/>
    <xf numFmtId="0" fontId="3" fillId="0" borderId="0"/>
    <xf numFmtId="0" fontId="36" fillId="0" borderId="0"/>
    <xf numFmtId="0" fontId="36" fillId="0" borderId="0"/>
    <xf numFmtId="9"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4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78">
    <xf numFmtId="0" fontId="0" fillId="0" borderId="0" xfId="0"/>
    <xf numFmtId="0" fontId="10" fillId="0" borderId="0" xfId="0" applyFont="1"/>
    <xf numFmtId="3" fontId="0" fillId="0" borderId="0" xfId="0" applyNumberFormat="1" applyAlignment="1">
      <alignment horizontal="center"/>
    </xf>
    <xf numFmtId="0" fontId="0" fillId="0" borderId="0" xfId="0" applyAlignment="1">
      <alignment horizontal="center"/>
    </xf>
    <xf numFmtId="9" fontId="0" fillId="0" borderId="0" xfId="0" applyNumberFormat="1" applyAlignment="1">
      <alignment horizontal="center"/>
    </xf>
    <xf numFmtId="3" fontId="15" fillId="0" borderId="0" xfId="0" applyNumberFormat="1" applyFont="1" applyAlignment="1">
      <alignment horizontal="center"/>
    </xf>
    <xf numFmtId="14" fontId="12" fillId="0" borderId="0" xfId="0" applyNumberFormat="1" applyFont="1" applyAlignment="1">
      <alignment horizontal="center"/>
    </xf>
    <xf numFmtId="0" fontId="0" fillId="0" borderId="0" xfId="0" applyAlignment="1">
      <alignment horizontal="right"/>
    </xf>
    <xf numFmtId="0" fontId="9" fillId="0" borderId="0" xfId="0" applyFont="1"/>
    <xf numFmtId="0" fontId="9" fillId="0" borderId="0" xfId="6"/>
    <xf numFmtId="0" fontId="9" fillId="2" borderId="2" xfId="0" applyFont="1" applyFill="1" applyBorder="1"/>
    <xf numFmtId="0" fontId="0" fillId="2" borderId="0" xfId="0" applyFill="1"/>
    <xf numFmtId="0" fontId="0" fillId="2" borderId="3" xfId="0" applyFill="1" applyBorder="1"/>
    <xf numFmtId="0" fontId="9" fillId="0" borderId="0" xfId="0" applyFont="1" applyAlignment="1">
      <alignment horizontal="center"/>
    </xf>
    <xf numFmtId="3" fontId="0" fillId="0" borderId="0" xfId="0" applyNumberFormat="1" applyAlignment="1">
      <alignment horizontal="left"/>
    </xf>
    <xf numFmtId="41" fontId="0" fillId="0" borderId="0" xfId="0" applyNumberFormat="1" applyAlignment="1">
      <alignment horizontal="center"/>
    </xf>
    <xf numFmtId="14" fontId="17" fillId="0" borderId="0" xfId="0" applyNumberFormat="1" applyFont="1" applyAlignment="1">
      <alignment horizontal="center"/>
    </xf>
    <xf numFmtId="42" fontId="0" fillId="0" borderId="0" xfId="0" applyNumberFormat="1" applyAlignment="1">
      <alignment horizontal="center"/>
    </xf>
    <xf numFmtId="9" fontId="10" fillId="0" borderId="0" xfId="0" applyNumberFormat="1" applyFont="1"/>
    <xf numFmtId="41" fontId="0" fillId="0" borderId="0" xfId="0" applyNumberFormat="1"/>
    <xf numFmtId="41" fontId="9" fillId="0" borderId="0" xfId="0" applyNumberFormat="1" applyFont="1" applyAlignment="1">
      <alignment horizontal="center"/>
    </xf>
    <xf numFmtId="0" fontId="12" fillId="0" borderId="0" xfId="0" applyFont="1" applyAlignment="1">
      <alignment horizontal="center"/>
    </xf>
    <xf numFmtId="3" fontId="9" fillId="0" borderId="0" xfId="0" applyNumberFormat="1" applyFont="1" applyAlignment="1">
      <alignment horizontal="center"/>
    </xf>
    <xf numFmtId="10" fontId="0" fillId="0" borderId="0" xfId="0" applyNumberFormat="1" applyAlignment="1">
      <alignment horizontal="center"/>
    </xf>
    <xf numFmtId="41" fontId="0" fillId="3" borderId="0" xfId="0" applyNumberFormat="1" applyFill="1" applyAlignment="1">
      <alignment horizontal="center"/>
    </xf>
    <xf numFmtId="0" fontId="0" fillId="4" borderId="0" xfId="0" applyFill="1"/>
    <xf numFmtId="0" fontId="22" fillId="0" borderId="0" xfId="0" applyFont="1"/>
    <xf numFmtId="0" fontId="19" fillId="0" borderId="0" xfId="0" applyFont="1" applyAlignment="1">
      <alignment horizontal="center"/>
    </xf>
    <xf numFmtId="41" fontId="19" fillId="0" borderId="0" xfId="0" applyNumberFormat="1" applyFont="1" applyAlignment="1">
      <alignment horizontal="center"/>
    </xf>
    <xf numFmtId="0" fontId="23" fillId="0" borderId="0" xfId="0" applyFont="1"/>
    <xf numFmtId="164" fontId="9" fillId="3" borderId="0" xfId="0" applyNumberFormat="1" applyFont="1" applyFill="1" applyAlignment="1">
      <alignment horizontal="center"/>
    </xf>
    <xf numFmtId="0" fontId="0" fillId="3" borderId="0" xfId="0" applyFill="1"/>
    <xf numFmtId="0" fontId="9" fillId="3" borderId="0" xfId="0" applyFont="1" applyFill="1" applyAlignment="1">
      <alignment horizontal="center"/>
    </xf>
    <xf numFmtId="3" fontId="9" fillId="0" borderId="0" xfId="8" applyNumberFormat="1" applyAlignment="1">
      <alignment horizontal="center"/>
    </xf>
    <xf numFmtId="0" fontId="9" fillId="0" borderId="0" xfId="8"/>
    <xf numFmtId="3" fontId="10" fillId="7" borderId="7" xfId="0" applyNumberFormat="1" applyFont="1" applyFill="1" applyBorder="1" applyAlignment="1">
      <alignment horizontal="left"/>
    </xf>
    <xf numFmtId="3" fontId="0" fillId="7" borderId="8" xfId="0" applyNumberFormat="1" applyFill="1" applyBorder="1" applyAlignment="1">
      <alignment horizontal="center"/>
    </xf>
    <xf numFmtId="168" fontId="0" fillId="7" borderId="8" xfId="0" applyNumberFormat="1" applyFill="1" applyBorder="1" applyAlignment="1">
      <alignment horizontal="center"/>
    </xf>
    <xf numFmtId="0" fontId="10" fillId="8" borderId="20" xfId="0" applyFont="1" applyFill="1" applyBorder="1"/>
    <xf numFmtId="0" fontId="10" fillId="8" borderId="23" xfId="0" applyFont="1" applyFill="1" applyBorder="1"/>
    <xf numFmtId="3" fontId="9" fillId="7" borderId="3" xfId="0" applyNumberFormat="1" applyFont="1" applyFill="1" applyBorder="1" applyAlignment="1">
      <alignment vertical="center"/>
    </xf>
    <xf numFmtId="3" fontId="9" fillId="7" borderId="4" xfId="0" applyNumberFormat="1" applyFont="1" applyFill="1" applyBorder="1" applyAlignment="1">
      <alignment vertical="center"/>
    </xf>
    <xf numFmtId="9" fontId="0" fillId="7" borderId="5" xfId="0" applyNumberFormat="1" applyFill="1" applyBorder="1" applyAlignment="1">
      <alignment horizontal="center"/>
    </xf>
    <xf numFmtId="0" fontId="12" fillId="3" borderId="0" xfId="0" applyFont="1" applyFill="1" applyAlignment="1">
      <alignment horizontal="center"/>
    </xf>
    <xf numFmtId="0" fontId="17" fillId="3" borderId="0" xfId="0" applyFont="1" applyFill="1" applyAlignment="1">
      <alignment horizontal="center"/>
    </xf>
    <xf numFmtId="3" fontId="0" fillId="3" borderId="0" xfId="0" applyNumberFormat="1" applyFill="1" applyAlignment="1">
      <alignment horizontal="center"/>
    </xf>
    <xf numFmtId="0" fontId="10" fillId="9" borderId="0" xfId="0" applyFont="1" applyFill="1"/>
    <xf numFmtId="0" fontId="0" fillId="9" borderId="0" xfId="0" applyFill="1"/>
    <xf numFmtId="41" fontId="9" fillId="9" borderId="0" xfId="0" applyNumberFormat="1" applyFont="1" applyFill="1" applyAlignment="1">
      <alignment horizontal="center"/>
    </xf>
    <xf numFmtId="0" fontId="0" fillId="9" borderId="0" xfId="0" applyFill="1" applyAlignment="1">
      <alignment horizontal="center"/>
    </xf>
    <xf numFmtId="0" fontId="17" fillId="0" borderId="0" xfId="0" applyFont="1"/>
    <xf numFmtId="0" fontId="29" fillId="0" borderId="0" xfId="0" applyFont="1" applyAlignment="1">
      <alignment horizontal="center"/>
    </xf>
    <xf numFmtId="42" fontId="0" fillId="0" borderId="10" xfId="0" applyNumberFormat="1" applyBorder="1"/>
    <xf numFmtId="9" fontId="0" fillId="0" borderId="0" xfId="0" applyNumberFormat="1"/>
    <xf numFmtId="42" fontId="0" fillId="0" borderId="0" xfId="0" applyNumberFormat="1"/>
    <xf numFmtId="0" fontId="10" fillId="0" borderId="0" xfId="0" applyFont="1" applyAlignment="1">
      <alignment horizontal="center"/>
    </xf>
    <xf numFmtId="14" fontId="10" fillId="0" borderId="0" xfId="0" applyNumberFormat="1" applyFont="1" applyAlignment="1">
      <alignment horizontal="center"/>
    </xf>
    <xf numFmtId="10" fontId="0" fillId="0" borderId="0" xfId="0" applyNumberFormat="1"/>
    <xf numFmtId="41" fontId="0" fillId="0" borderId="6" xfId="0" applyNumberFormat="1" applyBorder="1"/>
    <xf numFmtId="0" fontId="0" fillId="3" borderId="2" xfId="0" applyFill="1" applyBorder="1"/>
    <xf numFmtId="0" fontId="9" fillId="3" borderId="0" xfId="0" applyFont="1" applyFill="1"/>
    <xf numFmtId="0" fontId="0" fillId="3" borderId="1" xfId="0" applyFill="1" applyBorder="1"/>
    <xf numFmtId="0" fontId="9" fillId="3" borderId="2" xfId="0" applyFont="1" applyFill="1" applyBorder="1"/>
    <xf numFmtId="3" fontId="0" fillId="3" borderId="0" xfId="0" applyNumberFormat="1" applyFill="1"/>
    <xf numFmtId="0" fontId="0" fillId="3" borderId="3" xfId="0" applyFill="1" applyBorder="1"/>
    <xf numFmtId="0" fontId="0" fillId="3" borderId="4" xfId="0" applyFill="1" applyBorder="1"/>
    <xf numFmtId="0" fontId="0" fillId="3" borderId="5" xfId="0" applyFill="1" applyBorder="1"/>
    <xf numFmtId="0" fontId="28" fillId="0" borderId="0" xfId="0" applyFont="1" applyAlignment="1">
      <alignment vertical="center"/>
    </xf>
    <xf numFmtId="0" fontId="10" fillId="3" borderId="0" xfId="0" applyFont="1" applyFill="1" applyAlignment="1">
      <alignment horizontal="center"/>
    </xf>
    <xf numFmtId="41" fontId="31" fillId="0" borderId="0" xfId="0" applyNumberFormat="1" applyFont="1" applyAlignment="1">
      <alignment horizontal="center"/>
    </xf>
    <xf numFmtId="41" fontId="31" fillId="3" borderId="0" xfId="0" applyNumberFormat="1" applyFont="1" applyFill="1" applyAlignment="1">
      <alignment horizontal="center"/>
    </xf>
    <xf numFmtId="43" fontId="9" fillId="3" borderId="0" xfId="0" applyNumberFormat="1" applyFont="1" applyFill="1" applyAlignment="1">
      <alignment horizontal="center"/>
    </xf>
    <xf numFmtId="9" fontId="31" fillId="0" borderId="0" xfId="0" applyNumberFormat="1" applyFont="1" applyAlignment="1">
      <alignment horizontal="right"/>
    </xf>
    <xf numFmtId="41" fontId="9" fillId="3" borderId="0" xfId="0" applyNumberFormat="1" applyFont="1" applyFill="1" applyAlignment="1">
      <alignment horizontal="center"/>
    </xf>
    <xf numFmtId="43" fontId="33" fillId="3" borderId="0" xfId="0" applyNumberFormat="1" applyFont="1" applyFill="1" applyAlignment="1">
      <alignment horizontal="center"/>
    </xf>
    <xf numFmtId="0" fontId="10" fillId="0" borderId="6" xfId="0" applyFont="1" applyBorder="1" applyAlignment="1">
      <alignment horizontal="center"/>
    </xf>
    <xf numFmtId="0" fontId="32" fillId="0" borderId="20" xfId="0" applyFont="1" applyBorder="1"/>
    <xf numFmtId="0" fontId="0" fillId="0" borderId="23" xfId="0" applyBorder="1"/>
    <xf numFmtId="42" fontId="32" fillId="0" borderId="23" xfId="0" applyNumberFormat="1" applyFont="1" applyBorder="1"/>
    <xf numFmtId="0" fontId="32" fillId="0" borderId="23" xfId="0" applyFont="1" applyBorder="1"/>
    <xf numFmtId="42" fontId="32" fillId="0" borderId="21" xfId="0" applyNumberFormat="1" applyFont="1" applyBorder="1"/>
    <xf numFmtId="41" fontId="34" fillId="0" borderId="0" xfId="0" applyNumberFormat="1" applyFont="1"/>
    <xf numFmtId="41" fontId="35" fillId="0" borderId="0" xfId="0" applyNumberFormat="1" applyFont="1"/>
    <xf numFmtId="42" fontId="32" fillId="0" borderId="0" xfId="0" applyNumberFormat="1" applyFont="1"/>
    <xf numFmtId="0" fontId="32" fillId="0" borderId="0" xfId="0" applyFont="1"/>
    <xf numFmtId="0" fontId="21" fillId="0" borderId="0" xfId="0" applyFont="1" applyAlignment="1">
      <alignment vertical="center" wrapText="1"/>
    </xf>
    <xf numFmtId="0" fontId="9" fillId="0" borderId="0" xfId="0" applyFont="1" applyAlignment="1">
      <alignment wrapText="1"/>
    </xf>
    <xf numFmtId="0" fontId="22" fillId="0" borderId="0" xfId="8" applyFont="1"/>
    <xf numFmtId="0" fontId="9" fillId="0" borderId="0" xfId="0" applyFont="1" applyAlignment="1">
      <alignment horizontal="right"/>
    </xf>
    <xf numFmtId="0" fontId="17" fillId="0" borderId="0" xfId="0" applyFont="1" applyAlignment="1">
      <alignment horizontal="center"/>
    </xf>
    <xf numFmtId="10" fontId="20" fillId="0" borderId="0" xfId="0" applyNumberFormat="1" applyFont="1" applyAlignment="1">
      <alignment horizontal="center"/>
    </xf>
    <xf numFmtId="42" fontId="0" fillId="3" borderId="0" xfId="0" applyNumberFormat="1" applyFill="1" applyAlignment="1">
      <alignment horizontal="center"/>
    </xf>
    <xf numFmtId="0" fontId="16" fillId="9" borderId="0" xfId="0" applyFont="1" applyFill="1"/>
    <xf numFmtId="3" fontId="10" fillId="0" borderId="0" xfId="0" applyNumberFormat="1" applyFont="1" applyAlignment="1">
      <alignment horizontal="center"/>
    </xf>
    <xf numFmtId="3" fontId="20" fillId="3" borderId="0" xfId="0" applyNumberFormat="1" applyFont="1" applyFill="1" applyAlignment="1">
      <alignment horizontal="center"/>
    </xf>
    <xf numFmtId="0" fontId="19" fillId="10" borderId="10" xfId="0" applyFont="1" applyFill="1" applyBorder="1"/>
    <xf numFmtId="41" fontId="19" fillId="3" borderId="0" xfId="0" applyNumberFormat="1" applyFont="1" applyFill="1" applyAlignment="1">
      <alignment horizontal="center"/>
    </xf>
    <xf numFmtId="43" fontId="9" fillId="0" borderId="0" xfId="0" applyNumberFormat="1" applyFont="1" applyAlignment="1">
      <alignment horizontal="center"/>
    </xf>
    <xf numFmtId="164" fontId="0" fillId="0" borderId="0" xfId="0" applyNumberFormat="1" applyAlignment="1">
      <alignment horizontal="center"/>
    </xf>
    <xf numFmtId="10" fontId="9" fillId="0" borderId="0" xfId="0" applyNumberFormat="1" applyFont="1" applyAlignment="1">
      <alignment horizontal="center"/>
    </xf>
    <xf numFmtId="0" fontId="9" fillId="0" borderId="6" xfId="0" applyFont="1" applyBorder="1"/>
    <xf numFmtId="0" fontId="0" fillId="0" borderId="6" xfId="0" applyBorder="1"/>
    <xf numFmtId="0" fontId="23" fillId="10" borderId="10" xfId="0" applyFont="1" applyFill="1" applyBorder="1"/>
    <xf numFmtId="14" fontId="10" fillId="0" borderId="0" xfId="0" applyNumberFormat="1" applyFont="1"/>
    <xf numFmtId="0" fontId="14" fillId="0" borderId="0" xfId="0" applyFont="1"/>
    <xf numFmtId="0" fontId="28" fillId="0" borderId="0" xfId="0" applyFont="1" applyAlignment="1">
      <alignment horizontal="center"/>
    </xf>
    <xf numFmtId="0" fontId="37" fillId="0" borderId="0" xfId="0" applyFont="1" applyAlignment="1">
      <alignment vertical="center"/>
    </xf>
    <xf numFmtId="0" fontId="28" fillId="0" borderId="0" xfId="0" applyFont="1"/>
    <xf numFmtId="0" fontId="0" fillId="10" borderId="10" xfId="0" applyFill="1" applyBorder="1"/>
    <xf numFmtId="0" fontId="10" fillId="2" borderId="4" xfId="0" applyFont="1" applyFill="1" applyBorder="1"/>
    <xf numFmtId="43" fontId="20" fillId="3" borderId="0" xfId="0" applyNumberFormat="1" applyFont="1" applyFill="1" applyAlignment="1">
      <alignment horizontal="center"/>
    </xf>
    <xf numFmtId="10" fontId="20" fillId="3" borderId="0" xfId="0" applyNumberFormat="1" applyFont="1" applyFill="1" applyAlignment="1">
      <alignment horizontal="center"/>
    </xf>
    <xf numFmtId="0" fontId="0" fillId="0" borderId="2" xfId="0" applyBorder="1"/>
    <xf numFmtId="0" fontId="10" fillId="0" borderId="1" xfId="0" applyFont="1" applyBorder="1" applyAlignment="1">
      <alignment horizontal="center"/>
    </xf>
    <xf numFmtId="0" fontId="0" fillId="0" borderId="1" xfId="0" applyBorder="1"/>
    <xf numFmtId="3" fontId="9" fillId="0" borderId="12" xfId="8" applyNumberFormat="1" applyBorder="1" applyAlignment="1">
      <alignment horizontal="center"/>
    </xf>
    <xf numFmtId="2" fontId="0" fillId="0" borderId="0" xfId="0" applyNumberFormat="1" applyAlignment="1">
      <alignment horizontal="center"/>
    </xf>
    <xf numFmtId="2" fontId="0" fillId="3" borderId="0" xfId="0" applyNumberFormat="1" applyFill="1" applyAlignment="1">
      <alignment horizontal="center"/>
    </xf>
    <xf numFmtId="3" fontId="9" fillId="13" borderId="0" xfId="0" applyNumberFormat="1" applyFont="1" applyFill="1" applyAlignment="1">
      <alignment horizontal="left"/>
    </xf>
    <xf numFmtId="0" fontId="0" fillId="13" borderId="0" xfId="0" applyFill="1"/>
    <xf numFmtId="0" fontId="10" fillId="2" borderId="0" xfId="0" applyFont="1" applyFill="1" applyAlignment="1">
      <alignment horizontal="center"/>
    </xf>
    <xf numFmtId="41" fontId="0" fillId="2" borderId="0" xfId="0" applyNumberFormat="1" applyFill="1"/>
    <xf numFmtId="41" fontId="0" fillId="2" borderId="1" xfId="0" applyNumberFormat="1" applyFill="1" applyBorder="1"/>
    <xf numFmtId="3" fontId="10" fillId="12" borderId="0" xfId="0" applyNumberFormat="1" applyFont="1" applyFill="1" applyAlignment="1">
      <alignment horizontal="left"/>
    </xf>
    <xf numFmtId="0" fontId="0" fillId="12" borderId="0" xfId="0" applyFill="1"/>
    <xf numFmtId="41" fontId="0" fillId="3" borderId="0" xfId="0" applyNumberFormat="1" applyFill="1"/>
    <xf numFmtId="0" fontId="10" fillId="2" borderId="1" xfId="0" applyFont="1" applyFill="1" applyBorder="1" applyAlignment="1">
      <alignment horizontal="center"/>
    </xf>
    <xf numFmtId="0" fontId="10" fillId="2" borderId="2" xfId="0" applyFont="1" applyFill="1" applyBorder="1" applyAlignment="1">
      <alignment horizontal="left"/>
    </xf>
    <xf numFmtId="0" fontId="10" fillId="12" borderId="0" xfId="0" applyFont="1" applyFill="1"/>
    <xf numFmtId="0" fontId="10" fillId="10" borderId="10" xfId="0" applyFont="1" applyFill="1" applyBorder="1"/>
    <xf numFmtId="0" fontId="14" fillId="0" borderId="0" xfId="0" applyFont="1" applyAlignment="1">
      <alignment horizontal="center"/>
    </xf>
    <xf numFmtId="4" fontId="20" fillId="0" borderId="0" xfId="8" applyNumberFormat="1" applyFont="1" applyAlignment="1">
      <alignment horizontal="center"/>
    </xf>
    <xf numFmtId="167" fontId="39" fillId="0" borderId="0" xfId="0" applyNumberFormat="1" applyFont="1" applyAlignment="1">
      <alignment horizontal="center"/>
    </xf>
    <xf numFmtId="0" fontId="40" fillId="0" borderId="0" xfId="0" applyFont="1" applyAlignment="1">
      <alignment horizontal="center"/>
    </xf>
    <xf numFmtId="42" fontId="9" fillId="14" borderId="0" xfId="0" applyNumberFormat="1" applyFont="1" applyFill="1"/>
    <xf numFmtId="0" fontId="9" fillId="14" borderId="0" xfId="0" applyFont="1" applyFill="1" applyAlignment="1">
      <alignment horizontal="center"/>
    </xf>
    <xf numFmtId="0" fontId="12" fillId="14" borderId="0" xfId="0" applyFont="1" applyFill="1" applyAlignment="1">
      <alignment horizontal="center"/>
    </xf>
    <xf numFmtId="165" fontId="0" fillId="0" borderId="0" xfId="0" applyNumberFormat="1" applyAlignment="1">
      <alignment horizontal="center" vertical="center"/>
    </xf>
    <xf numFmtId="0" fontId="0" fillId="0" borderId="0" xfId="0" applyAlignment="1">
      <alignment horizontal="center" vertical="center"/>
    </xf>
    <xf numFmtId="0" fontId="25" fillId="0" borderId="0" xfId="0" applyFont="1"/>
    <xf numFmtId="0" fontId="10" fillId="10" borderId="10" xfId="0" applyFont="1" applyFill="1" applyBorder="1" applyAlignment="1">
      <alignment vertical="center"/>
    </xf>
    <xf numFmtId="0" fontId="10" fillId="10" borderId="10" xfId="0" applyFont="1" applyFill="1" applyBorder="1" applyAlignment="1">
      <alignment horizontal="center" vertical="center"/>
    </xf>
    <xf numFmtId="3" fontId="10" fillId="0" borderId="0" xfId="0" applyNumberFormat="1" applyFont="1" applyAlignment="1">
      <alignment horizontal="center" vertical="center"/>
    </xf>
    <xf numFmtId="0" fontId="9" fillId="0" borderId="0" xfId="0" applyFont="1" applyAlignment="1">
      <alignment vertical="center"/>
    </xf>
    <xf numFmtId="0" fontId="9" fillId="10" borderId="10" xfId="0" applyFont="1" applyFill="1" applyBorder="1" applyAlignment="1">
      <alignment vertical="center"/>
    </xf>
    <xf numFmtId="0" fontId="9" fillId="10" borderId="10" xfId="0" applyFont="1" applyFill="1" applyBorder="1" applyAlignment="1">
      <alignment horizontal="center" vertical="center"/>
    </xf>
    <xf numFmtId="3" fontId="14" fillId="0" borderId="0" xfId="0" applyNumberFormat="1" applyFont="1" applyAlignment="1">
      <alignment horizontal="center" vertical="center"/>
    </xf>
    <xf numFmtId="3" fontId="9" fillId="0" borderId="0" xfId="0" applyNumberFormat="1" applyFont="1" applyAlignment="1">
      <alignment horizontal="center" vertical="center"/>
    </xf>
    <xf numFmtId="0" fontId="0" fillId="10" borderId="10" xfId="0" applyFill="1" applyBorder="1" applyAlignment="1">
      <alignment vertical="center"/>
    </xf>
    <xf numFmtId="3" fontId="0" fillId="0" borderId="0" xfId="0" applyNumberFormat="1" applyAlignment="1">
      <alignment horizontal="center" vertical="center"/>
    </xf>
    <xf numFmtId="0" fontId="0" fillId="0" borderId="0" xfId="0" applyAlignment="1">
      <alignment vertical="center"/>
    </xf>
    <xf numFmtId="165" fontId="10" fillId="14" borderId="22" xfId="0" applyNumberFormat="1" applyFont="1" applyFill="1" applyBorder="1"/>
    <xf numFmtId="0" fontId="10" fillId="14" borderId="22" xfId="0" applyFont="1" applyFill="1" applyBorder="1" applyAlignment="1">
      <alignment horizontal="center"/>
    </xf>
    <xf numFmtId="42" fontId="9" fillId="3" borderId="0" xfId="0" applyNumberFormat="1" applyFont="1" applyFill="1" applyAlignment="1">
      <alignment horizontal="center"/>
    </xf>
    <xf numFmtId="41" fontId="9" fillId="5" borderId="0" xfId="0" applyNumberFormat="1" applyFont="1" applyFill="1"/>
    <xf numFmtId="42" fontId="9" fillId="5" borderId="0" xfId="0" applyNumberFormat="1" applyFont="1" applyFill="1" applyAlignment="1">
      <alignment horizontal="center"/>
    </xf>
    <xf numFmtId="41" fontId="9" fillId="0" borderId="0" xfId="0" applyNumberFormat="1" applyFont="1"/>
    <xf numFmtId="41" fontId="9" fillId="3" borderId="2" xfId="0" applyNumberFormat="1" applyFont="1" applyFill="1" applyBorder="1" applyAlignment="1">
      <alignment horizontal="center"/>
    </xf>
    <xf numFmtId="0" fontId="10" fillId="3" borderId="3" xfId="0" applyFont="1" applyFill="1" applyBorder="1" applyAlignment="1">
      <alignment horizontal="center"/>
    </xf>
    <xf numFmtId="3" fontId="17" fillId="3" borderId="0" xfId="0" applyNumberFormat="1" applyFont="1" applyFill="1" applyAlignment="1">
      <alignment horizontal="center"/>
    </xf>
    <xf numFmtId="2" fontId="0" fillId="3" borderId="2" xfId="0" applyNumberFormat="1" applyFill="1" applyBorder="1"/>
    <xf numFmtId="0" fontId="0" fillId="3" borderId="17" xfId="0" applyFill="1" applyBorder="1"/>
    <xf numFmtId="0" fontId="17" fillId="3" borderId="1" xfId="0" applyFont="1" applyFill="1" applyBorder="1" applyAlignment="1">
      <alignment horizontal="center"/>
    </xf>
    <xf numFmtId="41" fontId="0" fillId="3" borderId="1" xfId="0" applyNumberFormat="1" applyFill="1" applyBorder="1"/>
    <xf numFmtId="41" fontId="0" fillId="3" borderId="6" xfId="0" applyNumberFormat="1" applyFill="1" applyBorder="1"/>
    <xf numFmtId="41" fontId="0" fillId="3" borderId="16" xfId="0" applyNumberFormat="1" applyFill="1" applyBorder="1"/>
    <xf numFmtId="41" fontId="10" fillId="3" borderId="4" xfId="0" applyNumberFormat="1" applyFont="1" applyFill="1" applyBorder="1"/>
    <xf numFmtId="41" fontId="0" fillId="3" borderId="5" xfId="0" applyNumberFormat="1" applyFill="1" applyBorder="1"/>
    <xf numFmtId="42" fontId="17" fillId="3" borderId="0" xfId="0" applyNumberFormat="1" applyFont="1" applyFill="1" applyAlignment="1">
      <alignment horizontal="center"/>
    </xf>
    <xf numFmtId="42" fontId="31" fillId="0" borderId="11" xfId="0" applyNumberFormat="1" applyFont="1" applyBorder="1" applyAlignment="1">
      <alignment horizontal="center"/>
    </xf>
    <xf numFmtId="42" fontId="31" fillId="3" borderId="11" xfId="0" applyNumberFormat="1" applyFont="1" applyFill="1" applyBorder="1" applyAlignment="1">
      <alignment horizontal="center"/>
    </xf>
    <xf numFmtId="42" fontId="31" fillId="0" borderId="0" xfId="0" applyNumberFormat="1" applyFont="1" applyAlignment="1">
      <alignment horizontal="center"/>
    </xf>
    <xf numFmtId="42" fontId="31" fillId="3" borderId="0" xfId="0" applyNumberFormat="1" applyFont="1" applyFill="1" applyAlignment="1">
      <alignment horizontal="center"/>
    </xf>
    <xf numFmtId="0" fontId="17" fillId="3" borderId="2" xfId="0" applyFont="1" applyFill="1" applyBorder="1" applyAlignment="1">
      <alignment horizontal="center"/>
    </xf>
    <xf numFmtId="9" fontId="31" fillId="3" borderId="0" xfId="0" applyNumberFormat="1" applyFont="1" applyFill="1" applyAlignment="1">
      <alignment horizontal="right"/>
    </xf>
    <xf numFmtId="0" fontId="9" fillId="0" borderId="6" xfId="0" applyFont="1" applyBorder="1" applyAlignment="1">
      <alignment horizontal="right"/>
    </xf>
    <xf numFmtId="49" fontId="9" fillId="0" borderId="0" xfId="0" applyNumberFormat="1" applyFont="1" applyAlignment="1">
      <alignment horizontal="center"/>
    </xf>
    <xf numFmtId="42" fontId="0" fillId="3" borderId="0" xfId="0" applyNumberFormat="1" applyFill="1"/>
    <xf numFmtId="42" fontId="10" fillId="10" borderId="10" xfId="0" applyNumberFormat="1" applyFont="1" applyFill="1" applyBorder="1"/>
    <xf numFmtId="42" fontId="10" fillId="3" borderId="10" xfId="0" applyNumberFormat="1" applyFont="1" applyFill="1" applyBorder="1"/>
    <xf numFmtId="42" fontId="0" fillId="0" borderId="0" xfId="1" applyNumberFormat="1" applyFont="1" applyFill="1" applyBorder="1" applyAlignment="1"/>
    <xf numFmtId="42" fontId="0" fillId="0" borderId="11" xfId="0" applyNumberFormat="1" applyBorder="1"/>
    <xf numFmtId="42" fontId="0" fillId="3" borderId="11" xfId="0" applyNumberFormat="1" applyFill="1" applyBorder="1"/>
    <xf numFmtId="42" fontId="9" fillId="9" borderId="0" xfId="0" applyNumberFormat="1" applyFont="1" applyFill="1"/>
    <xf numFmtId="42" fontId="9" fillId="3" borderId="0" xfId="0" applyNumberFormat="1" applyFont="1" applyFill="1"/>
    <xf numFmtId="42" fontId="18" fillId="9" borderId="0" xfId="0" applyNumberFormat="1" applyFont="1" applyFill="1"/>
    <xf numFmtId="42" fontId="18" fillId="3" borderId="0" xfId="0" applyNumberFormat="1" applyFont="1" applyFill="1"/>
    <xf numFmtId="42" fontId="10" fillId="0" borderId="0" xfId="0" applyNumberFormat="1" applyFont="1"/>
    <xf numFmtId="42" fontId="10" fillId="3" borderId="0" xfId="0" applyNumberFormat="1" applyFont="1" applyFill="1"/>
    <xf numFmtId="42" fontId="18" fillId="0" borderId="0" xfId="0" applyNumberFormat="1" applyFont="1"/>
    <xf numFmtId="42" fontId="33" fillId="0" borderId="0" xfId="0" applyNumberFormat="1" applyFont="1"/>
    <xf numFmtId="42" fontId="33" fillId="3" borderId="0" xfId="0" applyNumberFormat="1" applyFont="1" applyFill="1"/>
    <xf numFmtId="42" fontId="31" fillId="0" borderId="11" xfId="0" applyNumberFormat="1" applyFont="1" applyBorder="1"/>
    <xf numFmtId="42" fontId="31" fillId="3" borderId="11" xfId="0" applyNumberFormat="1" applyFont="1" applyFill="1" applyBorder="1"/>
    <xf numFmtId="42" fontId="31" fillId="0" borderId="0" xfId="0" applyNumberFormat="1" applyFont="1"/>
    <xf numFmtId="42" fontId="31" fillId="3" borderId="0" xfId="0" applyNumberFormat="1" applyFont="1" applyFill="1"/>
    <xf numFmtId="42" fontId="0" fillId="9" borderId="0" xfId="0" applyNumberFormat="1" applyFill="1"/>
    <xf numFmtId="3" fontId="10" fillId="8" borderId="7" xfId="0" applyNumberFormat="1" applyFont="1" applyFill="1" applyBorder="1" applyAlignment="1">
      <alignment horizontal="left"/>
    </xf>
    <xf numFmtId="3" fontId="0" fillId="8" borderId="8" xfId="0" applyNumberFormat="1" applyFill="1" applyBorder="1" applyAlignment="1">
      <alignment horizontal="center"/>
    </xf>
    <xf numFmtId="3" fontId="10" fillId="0" borderId="7" xfId="0" applyNumberFormat="1" applyFont="1" applyBorder="1" applyAlignment="1">
      <alignment horizontal="left"/>
    </xf>
    <xf numFmtId="0" fontId="10" fillId="0" borderId="8" xfId="0" applyFont="1" applyBorder="1" applyAlignment="1">
      <alignment horizontal="center"/>
    </xf>
    <xf numFmtId="3" fontId="10" fillId="0" borderId="8" xfId="0" applyNumberFormat="1" applyFont="1" applyBorder="1" applyAlignment="1">
      <alignment horizontal="center"/>
    </xf>
    <xf numFmtId="0" fontId="10" fillId="0" borderId="9" xfId="0" applyFont="1" applyBorder="1" applyAlignment="1">
      <alignment horizontal="center"/>
    </xf>
    <xf numFmtId="41" fontId="9" fillId="5" borderId="1" xfId="0" applyNumberFormat="1" applyFont="1" applyFill="1" applyBorder="1"/>
    <xf numFmtId="41" fontId="9" fillId="3" borderId="2" xfId="0" applyNumberFormat="1" applyFont="1" applyFill="1" applyBorder="1"/>
    <xf numFmtId="0" fontId="0" fillId="0" borderId="4" xfId="0" applyBorder="1"/>
    <xf numFmtId="0" fontId="0" fillId="0" borderId="5" xfId="0" applyBorder="1"/>
    <xf numFmtId="3" fontId="10" fillId="0" borderId="8" xfId="0" applyNumberFormat="1" applyFont="1" applyBorder="1" applyAlignment="1">
      <alignment horizontal="left"/>
    </xf>
    <xf numFmtId="3" fontId="0" fillId="0" borderId="8" xfId="0" applyNumberFormat="1" applyBorder="1" applyAlignment="1">
      <alignment horizontal="center"/>
    </xf>
    <xf numFmtId="42" fontId="20" fillId="0" borderId="8" xfId="0" applyNumberFormat="1" applyFont="1" applyBorder="1" applyAlignment="1">
      <alignment horizontal="center"/>
    </xf>
    <xf numFmtId="42" fontId="19" fillId="9" borderId="0" xfId="0" applyNumberFormat="1" applyFont="1" applyFill="1"/>
    <xf numFmtId="42" fontId="19" fillId="3" borderId="0" xfId="0" applyNumberFormat="1" applyFont="1" applyFill="1"/>
    <xf numFmtId="42" fontId="19" fillId="9" borderId="0" xfId="0" applyNumberFormat="1" applyFont="1" applyFill="1" applyAlignment="1">
      <alignment horizontal="center"/>
    </xf>
    <xf numFmtId="42" fontId="19" fillId="3" borderId="0" xfId="0" applyNumberFormat="1" applyFont="1" applyFill="1" applyAlignment="1">
      <alignment horizontal="center"/>
    </xf>
    <xf numFmtId="42" fontId="10" fillId="10" borderId="10" xfId="0" applyNumberFormat="1" applyFont="1" applyFill="1" applyBorder="1" applyAlignment="1">
      <alignment horizontal="center"/>
    </xf>
    <xf numFmtId="42" fontId="10" fillId="3" borderId="10" xfId="0" applyNumberFormat="1" applyFont="1" applyFill="1" applyBorder="1" applyAlignment="1">
      <alignment horizontal="center"/>
    </xf>
    <xf numFmtId="42" fontId="10" fillId="10" borderId="10" xfId="0" applyNumberFormat="1" applyFont="1" applyFill="1" applyBorder="1" applyAlignment="1">
      <alignment vertical="center"/>
    </xf>
    <xf numFmtId="42" fontId="10" fillId="3" borderId="10" xfId="0" applyNumberFormat="1" applyFont="1" applyFill="1" applyBorder="1" applyAlignment="1">
      <alignment vertical="center"/>
    </xf>
    <xf numFmtId="42" fontId="9" fillId="0" borderId="0" xfId="0" applyNumberFormat="1" applyFont="1" applyAlignment="1">
      <alignment vertical="center"/>
    </xf>
    <xf numFmtId="42" fontId="9" fillId="3" borderId="0" xfId="0" applyNumberFormat="1" applyFont="1" applyFill="1" applyAlignment="1">
      <alignment vertical="center"/>
    </xf>
    <xf numFmtId="42" fontId="15" fillId="2" borderId="0" xfId="0" applyNumberFormat="1" applyFont="1" applyFill="1"/>
    <xf numFmtId="42" fontId="15" fillId="2" borderId="1" xfId="0" applyNumberFormat="1" applyFont="1" applyFill="1" applyBorder="1"/>
    <xf numFmtId="42" fontId="10" fillId="2" borderId="4" xfId="0" applyNumberFormat="1" applyFont="1" applyFill="1" applyBorder="1"/>
    <xf numFmtId="42" fontId="10" fillId="2" borderId="5" xfId="0" applyNumberFormat="1" applyFont="1" applyFill="1" applyBorder="1"/>
    <xf numFmtId="42" fontId="10" fillId="10" borderId="10" xfId="0" applyNumberFormat="1" applyFont="1" applyFill="1" applyBorder="1" applyAlignment="1">
      <alignment vertical="center" wrapText="1"/>
    </xf>
    <xf numFmtId="3" fontId="9" fillId="0" borderId="0" xfId="0" applyNumberFormat="1" applyFont="1" applyAlignment="1">
      <alignment vertical="center"/>
    </xf>
    <xf numFmtId="0" fontId="9" fillId="2" borderId="2" xfId="0" applyFont="1" applyFill="1" applyBorder="1" applyAlignment="1">
      <alignment vertical="center"/>
    </xf>
    <xf numFmtId="0" fontId="9" fillId="2" borderId="0" xfId="0" applyFont="1" applyFill="1" applyAlignment="1">
      <alignment horizontal="center" vertical="center"/>
    </xf>
    <xf numFmtId="165" fontId="10" fillId="5" borderId="0" xfId="0" applyNumberFormat="1" applyFont="1" applyFill="1" applyAlignment="1">
      <alignment horizontal="center" vertical="center"/>
    </xf>
    <xf numFmtId="42" fontId="18" fillId="2" borderId="0" xfId="0" applyNumberFormat="1" applyFont="1" applyFill="1" applyAlignment="1">
      <alignment vertical="center"/>
    </xf>
    <xf numFmtId="42" fontId="18" fillId="2" borderId="1" xfId="0" applyNumberFormat="1" applyFont="1" applyFill="1" applyBorder="1" applyAlignment="1">
      <alignment vertical="center"/>
    </xf>
    <xf numFmtId="0" fontId="0" fillId="2" borderId="0" xfId="0" applyFill="1" applyAlignment="1">
      <alignment vertical="center"/>
    </xf>
    <xf numFmtId="42" fontId="0" fillId="2" borderId="0" xfId="0" applyNumberFormat="1" applyFill="1" applyAlignment="1">
      <alignment vertical="center"/>
    </xf>
    <xf numFmtId="42" fontId="0" fillId="2" borderId="1" xfId="0" applyNumberFormat="1" applyFill="1" applyBorder="1" applyAlignment="1">
      <alignment vertical="center"/>
    </xf>
    <xf numFmtId="41" fontId="10" fillId="0" borderId="0" xfId="0" quotePrefix="1" applyNumberFormat="1" applyFont="1" applyAlignment="1">
      <alignment horizontal="right" vertical="center"/>
    </xf>
    <xf numFmtId="9" fontId="9" fillId="0" borderId="6" xfId="0" applyNumberFormat="1" applyFont="1" applyBorder="1"/>
    <xf numFmtId="41" fontId="9" fillId="5" borderId="0" xfId="0" applyNumberFormat="1" applyFont="1" applyFill="1" applyAlignment="1">
      <alignment horizontal="center"/>
    </xf>
    <xf numFmtId="169" fontId="9" fillId="5" borderId="9" xfId="0" applyNumberFormat="1" applyFont="1" applyFill="1" applyBorder="1" applyAlignment="1">
      <alignment horizontal="center"/>
    </xf>
    <xf numFmtId="42" fontId="9" fillId="5" borderId="21" xfId="0" applyNumberFormat="1" applyFont="1" applyFill="1" applyBorder="1"/>
    <xf numFmtId="43" fontId="9" fillId="5" borderId="0" xfId="0" applyNumberFormat="1" applyFont="1" applyFill="1" applyAlignment="1">
      <alignment horizontal="center"/>
    </xf>
    <xf numFmtId="10" fontId="9" fillId="5" borderId="0" xfId="0" applyNumberFormat="1" applyFont="1" applyFill="1" applyAlignment="1">
      <alignment horizontal="center"/>
    </xf>
    <xf numFmtId="3" fontId="9" fillId="3" borderId="0" xfId="0" applyNumberFormat="1" applyFont="1" applyFill="1" applyAlignment="1">
      <alignment horizontal="center"/>
    </xf>
    <xf numFmtId="44" fontId="9" fillId="3" borderId="0" xfId="0" applyNumberFormat="1" applyFont="1" applyFill="1" applyAlignment="1">
      <alignment horizontal="center"/>
    </xf>
    <xf numFmtId="42" fontId="9" fillId="0" borderId="0" xfId="0" applyNumberFormat="1" applyFont="1" applyAlignment="1">
      <alignment horizontal="center"/>
    </xf>
    <xf numFmtId="10" fontId="9" fillId="3" borderId="0" xfId="0" applyNumberFormat="1" applyFont="1" applyFill="1" applyAlignment="1">
      <alignment horizontal="center"/>
    </xf>
    <xf numFmtId="42" fontId="9" fillId="5" borderId="9" xfId="0" applyNumberFormat="1" applyFont="1" applyFill="1" applyBorder="1" applyAlignment="1">
      <alignment horizontal="center"/>
    </xf>
    <xf numFmtId="0" fontId="10" fillId="2" borderId="6" xfId="0" applyFont="1" applyFill="1" applyBorder="1" applyAlignment="1">
      <alignment horizontal="center"/>
    </xf>
    <xf numFmtId="3" fontId="10" fillId="2" borderId="6" xfId="0" applyNumberFormat="1" applyFont="1" applyFill="1" applyBorder="1" applyAlignment="1">
      <alignment horizontal="center"/>
    </xf>
    <xf numFmtId="3" fontId="10" fillId="2" borderId="16" xfId="0" applyNumberFormat="1" applyFont="1" applyFill="1" applyBorder="1" applyAlignment="1">
      <alignment horizontal="center"/>
    </xf>
    <xf numFmtId="3" fontId="9" fillId="0" borderId="0" xfId="0" applyNumberFormat="1" applyFont="1"/>
    <xf numFmtId="41" fontId="10" fillId="0" borderId="0" xfId="0" applyNumberFormat="1" applyFont="1"/>
    <xf numFmtId="41" fontId="38" fillId="0" borderId="0" xfId="0" applyNumberFormat="1" applyFont="1"/>
    <xf numFmtId="41" fontId="9" fillId="2" borderId="0" xfId="0" applyNumberFormat="1" applyFont="1" applyFill="1"/>
    <xf numFmtId="41" fontId="9" fillId="2" borderId="1" xfId="0" applyNumberFormat="1" applyFont="1" applyFill="1" applyBorder="1"/>
    <xf numFmtId="41" fontId="10" fillId="2" borderId="15" xfId="0" applyNumberFormat="1" applyFont="1" applyFill="1" applyBorder="1"/>
    <xf numFmtId="41" fontId="10" fillId="2" borderId="27" xfId="0" applyNumberFormat="1" applyFont="1" applyFill="1" applyBorder="1"/>
    <xf numFmtId="3" fontId="10" fillId="12" borderId="0" xfId="0" applyNumberFormat="1" applyFont="1" applyFill="1" applyAlignment="1">
      <alignment horizontal="center"/>
    </xf>
    <xf numFmtId="3" fontId="9" fillId="0" borderId="0" xfId="0" applyNumberFormat="1" applyFont="1" applyAlignment="1">
      <alignment wrapText="1"/>
    </xf>
    <xf numFmtId="0" fontId="10" fillId="0" borderId="0" xfId="0" applyFont="1" applyAlignment="1">
      <alignment horizontal="right"/>
    </xf>
    <xf numFmtId="42" fontId="0" fillId="14" borderId="6" xfId="0" applyNumberFormat="1" applyFill="1" applyBorder="1"/>
    <xf numFmtId="10" fontId="0" fillId="14" borderId="0" xfId="0" applyNumberFormat="1" applyFill="1"/>
    <xf numFmtId="9" fontId="0" fillId="14" borderId="0" xfId="0" applyNumberFormat="1" applyFill="1"/>
    <xf numFmtId="42" fontId="9" fillId="14" borderId="6" xfId="0" applyNumberFormat="1" applyFont="1" applyFill="1" applyBorder="1"/>
    <xf numFmtId="41" fontId="0" fillId="16" borderId="0" xfId="0" applyNumberFormat="1" applyFill="1" applyAlignment="1">
      <alignment horizontal="center"/>
    </xf>
    <xf numFmtId="3" fontId="0" fillId="16" borderId="0" xfId="0" applyNumberFormat="1" applyFill="1" applyAlignment="1">
      <alignment horizontal="center"/>
    </xf>
    <xf numFmtId="41" fontId="19" fillId="16" borderId="0" xfId="0" applyNumberFormat="1" applyFont="1" applyFill="1" applyAlignment="1">
      <alignment horizontal="center"/>
    </xf>
    <xf numFmtId="0" fontId="14" fillId="16" borderId="0" xfId="0" applyFont="1" applyFill="1" applyAlignment="1">
      <alignment horizontal="center"/>
    </xf>
    <xf numFmtId="42" fontId="9" fillId="0" borderId="0" xfId="0" applyNumberFormat="1" applyFont="1"/>
    <xf numFmtId="3" fontId="9" fillId="16" borderId="0" xfId="0" applyNumberFormat="1" applyFont="1" applyFill="1" applyAlignment="1">
      <alignment horizontal="center"/>
    </xf>
    <xf numFmtId="0" fontId="0" fillId="16" borderId="0" xfId="0" applyFill="1" applyAlignment="1">
      <alignment horizontal="center"/>
    </xf>
    <xf numFmtId="14" fontId="10" fillId="16" borderId="0" xfId="0" applyNumberFormat="1" applyFont="1" applyFill="1" applyAlignment="1">
      <alignment horizontal="center"/>
    </xf>
    <xf numFmtId="0" fontId="43" fillId="16" borderId="0" xfId="0" applyFont="1" applyFill="1" applyAlignment="1">
      <alignment horizontal="center"/>
    </xf>
    <xf numFmtId="3" fontId="9" fillId="11" borderId="11" xfId="8" applyNumberFormat="1" applyFill="1" applyBorder="1" applyAlignment="1">
      <alignment horizontal="center"/>
    </xf>
    <xf numFmtId="2" fontId="9" fillId="11" borderId="13" xfId="8" applyNumberFormat="1" applyFill="1" applyBorder="1"/>
    <xf numFmtId="0" fontId="10" fillId="11" borderId="24" xfId="8" applyFont="1" applyFill="1" applyBorder="1"/>
    <xf numFmtId="3" fontId="10" fillId="11" borderId="24" xfId="8" applyNumberFormat="1" applyFont="1" applyFill="1" applyBorder="1"/>
    <xf numFmtId="2" fontId="9" fillId="11" borderId="25" xfId="8" applyNumberFormat="1" applyFill="1" applyBorder="1"/>
    <xf numFmtId="3" fontId="9" fillId="11" borderId="14" xfId="8" applyNumberFormat="1" applyFill="1" applyBorder="1" applyAlignment="1">
      <alignment horizontal="center"/>
    </xf>
    <xf numFmtId="3" fontId="9" fillId="11" borderId="13" xfId="8" applyNumberFormat="1" applyFill="1" applyBorder="1" applyAlignment="1">
      <alignment horizontal="center"/>
    </xf>
    <xf numFmtId="3" fontId="9" fillId="11" borderId="19" xfId="8" applyNumberFormat="1" applyFill="1" applyBorder="1" applyAlignment="1">
      <alignment horizontal="center"/>
    </xf>
    <xf numFmtId="0" fontId="9" fillId="0" borderId="2" xfId="0" applyFont="1" applyBorder="1"/>
    <xf numFmtId="4" fontId="20" fillId="0" borderId="1" xfId="8" applyNumberFormat="1" applyFont="1" applyBorder="1" applyAlignment="1">
      <alignment horizontal="center"/>
    </xf>
    <xf numFmtId="4" fontId="9" fillId="5" borderId="0" xfId="8" applyNumberFormat="1" applyFill="1" applyAlignment="1">
      <alignment horizontal="center"/>
    </xf>
    <xf numFmtId="4" fontId="9" fillId="5" borderId="1" xfId="8" applyNumberFormat="1" applyFill="1" applyBorder="1" applyAlignment="1">
      <alignment horizontal="center"/>
    </xf>
    <xf numFmtId="0" fontId="10" fillId="0" borderId="2" xfId="0" applyFont="1" applyBorder="1" applyAlignment="1">
      <alignment horizontal="center"/>
    </xf>
    <xf numFmtId="165" fontId="10" fillId="5" borderId="0" xfId="0" applyNumberFormat="1" applyFont="1" applyFill="1" applyAlignment="1">
      <alignment vertical="center"/>
    </xf>
    <xf numFmtId="42" fontId="9" fillId="2" borderId="0" xfId="0" applyNumberFormat="1" applyFont="1" applyFill="1"/>
    <xf numFmtId="0" fontId="9" fillId="16" borderId="0" xfId="0" applyFont="1" applyFill="1" applyAlignment="1">
      <alignment horizontal="center"/>
    </xf>
    <xf numFmtId="41" fontId="43" fillId="16" borderId="0" xfId="0" applyNumberFormat="1" applyFont="1" applyFill="1" applyAlignment="1">
      <alignment horizontal="center"/>
    </xf>
    <xf numFmtId="3" fontId="43" fillId="16" borderId="0" xfId="0" applyNumberFormat="1" applyFont="1" applyFill="1" applyAlignment="1">
      <alignment horizontal="center"/>
    </xf>
    <xf numFmtId="41" fontId="44" fillId="16" borderId="0" xfId="0" applyNumberFormat="1" applyFont="1" applyFill="1" applyAlignment="1">
      <alignment horizontal="center"/>
    </xf>
    <xf numFmtId="3" fontId="44" fillId="16" borderId="0" xfId="0" applyNumberFormat="1" applyFont="1" applyFill="1" applyAlignment="1">
      <alignment horizontal="center"/>
    </xf>
    <xf numFmtId="166" fontId="0" fillId="0" borderId="0" xfId="2406" applyNumberFormat="1" applyFont="1" applyFill="1"/>
    <xf numFmtId="166" fontId="0" fillId="0" borderId="0" xfId="2406" applyNumberFormat="1" applyFont="1" applyFill="1" applyAlignment="1">
      <alignment horizontal="center"/>
    </xf>
    <xf numFmtId="0" fontId="9" fillId="16" borderId="6" xfId="0" applyFont="1" applyFill="1" applyBorder="1"/>
    <xf numFmtId="166" fontId="0" fillId="16" borderId="6" xfId="2406" applyNumberFormat="1" applyFont="1" applyFill="1" applyBorder="1"/>
    <xf numFmtId="166" fontId="0" fillId="16" borderId="6" xfId="2406" applyNumberFormat="1" applyFont="1" applyFill="1" applyBorder="1" applyAlignment="1">
      <alignment horizontal="center"/>
    </xf>
    <xf numFmtId="0" fontId="9" fillId="16" borderId="0" xfId="0" applyFont="1" applyFill="1"/>
    <xf numFmtId="166" fontId="0" fillId="16" borderId="0" xfId="2406" applyNumberFormat="1" applyFont="1" applyFill="1"/>
    <xf numFmtId="0" fontId="9" fillId="16" borderId="28" xfId="0" applyFont="1" applyFill="1" applyBorder="1"/>
    <xf numFmtId="166" fontId="0" fillId="16" borderId="28" xfId="2406" applyNumberFormat="1" applyFont="1" applyFill="1" applyBorder="1"/>
    <xf numFmtId="0" fontId="28" fillId="12" borderId="30" xfId="0" applyFont="1" applyFill="1" applyBorder="1"/>
    <xf numFmtId="0" fontId="28" fillId="12" borderId="31" xfId="0" applyFont="1" applyFill="1" applyBorder="1"/>
    <xf numFmtId="41" fontId="9" fillId="0" borderId="3" xfId="0" applyNumberFormat="1" applyFont="1" applyBorder="1"/>
    <xf numFmtId="42" fontId="9" fillId="0" borderId="4" xfId="0" applyNumberFormat="1" applyFont="1" applyBorder="1" applyAlignment="1">
      <alignment horizontal="center"/>
    </xf>
    <xf numFmtId="41" fontId="9" fillId="0" borderId="4" xfId="0" applyNumberFormat="1" applyFont="1" applyBorder="1"/>
    <xf numFmtId="43" fontId="9" fillId="0" borderId="4" xfId="0" applyNumberFormat="1" applyFont="1" applyBorder="1" applyAlignment="1">
      <alignment horizontal="center"/>
    </xf>
    <xf numFmtId="165" fontId="0" fillId="0" borderId="10" xfId="0" applyNumberFormat="1" applyBorder="1"/>
    <xf numFmtId="10" fontId="32" fillId="0" borderId="0" xfId="0" applyNumberFormat="1" applyFont="1"/>
    <xf numFmtId="42" fontId="0" fillId="0" borderId="6" xfId="0" applyNumberFormat="1" applyBorder="1"/>
    <xf numFmtId="165" fontId="0" fillId="14" borderId="10" xfId="0" applyNumberFormat="1" applyFill="1" applyBorder="1"/>
    <xf numFmtId="43" fontId="0" fillId="14" borderId="0" xfId="0" applyNumberFormat="1" applyFill="1"/>
    <xf numFmtId="43" fontId="0" fillId="0" borderId="0" xfId="0" applyNumberFormat="1"/>
    <xf numFmtId="0" fontId="24" fillId="12" borderId="0" xfId="0" applyFont="1" applyFill="1"/>
    <xf numFmtId="44" fontId="0" fillId="12" borderId="0" xfId="0" applyNumberFormat="1" applyFill="1"/>
    <xf numFmtId="44" fontId="9" fillId="12" borderId="0" xfId="0" applyNumberFormat="1" applyFont="1" applyFill="1"/>
    <xf numFmtId="3" fontId="10" fillId="0" borderId="0" xfId="8" applyNumberFormat="1" applyFont="1" applyAlignment="1">
      <alignment horizontal="center"/>
    </xf>
    <xf numFmtId="0" fontId="10" fillId="10" borderId="10" xfId="0" applyFont="1" applyFill="1" applyBorder="1" applyAlignment="1">
      <alignment horizontal="center"/>
    </xf>
    <xf numFmtId="0" fontId="10" fillId="10" borderId="10" xfId="6" applyFont="1" applyFill="1" applyBorder="1" applyAlignment="1">
      <alignment horizontal="center"/>
    </xf>
    <xf numFmtId="2" fontId="9" fillId="0" borderId="0" xfId="0" applyNumberFormat="1" applyFont="1"/>
    <xf numFmtId="0" fontId="30" fillId="0" borderId="0" xfId="0" applyFont="1"/>
    <xf numFmtId="3" fontId="10" fillId="0" borderId="0" xfId="0" applyNumberFormat="1" applyFont="1" applyAlignment="1">
      <alignment horizontal="left"/>
    </xf>
    <xf numFmtId="168" fontId="0" fillId="0" borderId="0" xfId="0" applyNumberFormat="1" applyAlignment="1">
      <alignment horizontal="center"/>
    </xf>
    <xf numFmtId="169" fontId="9" fillId="0" borderId="0" xfId="0" applyNumberFormat="1" applyFont="1" applyAlignment="1">
      <alignment horizontal="center"/>
    </xf>
    <xf numFmtId="44" fontId="9" fillId="0" borderId="0" xfId="0" applyNumberFormat="1" applyFont="1" applyAlignment="1">
      <alignment horizontal="center"/>
    </xf>
    <xf numFmtId="0" fontId="43" fillId="0" borderId="0" xfId="0" applyFont="1" applyAlignment="1">
      <alignment horizontal="center"/>
    </xf>
    <xf numFmtId="164" fontId="9" fillId="0" borderId="0" xfId="0" applyNumberFormat="1" applyFont="1" applyAlignment="1">
      <alignment horizontal="center"/>
    </xf>
    <xf numFmtId="43" fontId="20" fillId="0" borderId="0" xfId="0" applyNumberFormat="1" applyFont="1" applyAlignment="1">
      <alignment horizontal="center"/>
    </xf>
    <xf numFmtId="3" fontId="17" fillId="0" borderId="0" xfId="0" applyNumberFormat="1" applyFont="1" applyAlignment="1">
      <alignment horizontal="center"/>
    </xf>
    <xf numFmtId="2" fontId="0" fillId="0" borderId="0" xfId="0" applyNumberFormat="1"/>
    <xf numFmtId="42" fontId="20" fillId="0" borderId="0" xfId="0" applyNumberFormat="1" applyFont="1" applyAlignment="1">
      <alignment horizontal="center"/>
    </xf>
    <xf numFmtId="4" fontId="9" fillId="0" borderId="0" xfId="8" applyNumberFormat="1" applyAlignment="1">
      <alignment horizontal="center"/>
    </xf>
    <xf numFmtId="0" fontId="10" fillId="0" borderId="0" xfId="8" applyFont="1"/>
    <xf numFmtId="2" fontId="9" fillId="0" borderId="0" xfId="8" applyNumberFormat="1"/>
    <xf numFmtId="3" fontId="10" fillId="0" borderId="0" xfId="8" applyNumberFormat="1" applyFont="1"/>
    <xf numFmtId="41" fontId="44" fillId="0" borderId="0" xfId="0" applyNumberFormat="1" applyFont="1" applyAlignment="1">
      <alignment horizontal="center"/>
    </xf>
    <xf numFmtId="3" fontId="44" fillId="0" borderId="0" xfId="0" applyNumberFormat="1" applyFont="1" applyAlignment="1">
      <alignment horizontal="center"/>
    </xf>
    <xf numFmtId="3" fontId="9" fillId="0" borderId="0" xfId="0" applyNumberFormat="1" applyFont="1" applyAlignment="1">
      <alignment horizontal="left"/>
    </xf>
    <xf numFmtId="3" fontId="43" fillId="0" borderId="0" xfId="0" applyNumberFormat="1" applyFont="1" applyAlignment="1">
      <alignment horizontal="center"/>
    </xf>
    <xf numFmtId="41" fontId="43" fillId="0" borderId="0" xfId="0" applyNumberFormat="1" applyFont="1" applyAlignment="1">
      <alignment horizontal="center"/>
    </xf>
    <xf numFmtId="165" fontId="10" fillId="0" borderId="0" xfId="0" applyNumberFormat="1" applyFont="1"/>
    <xf numFmtId="3" fontId="0" fillId="0" borderId="0" xfId="0" applyNumberFormat="1"/>
    <xf numFmtId="10" fontId="10" fillId="0" borderId="0" xfId="0" applyNumberFormat="1" applyFont="1" applyAlignment="1">
      <alignment wrapText="1"/>
    </xf>
    <xf numFmtId="3" fontId="10" fillId="0" borderId="0" xfId="0" applyNumberFormat="1" applyFont="1"/>
    <xf numFmtId="0" fontId="10" fillId="0" borderId="0" xfId="0" applyFont="1" applyAlignment="1">
      <alignment wrapText="1"/>
    </xf>
    <xf numFmtId="3" fontId="10" fillId="0" borderId="0" xfId="0" applyNumberFormat="1" applyFont="1" applyAlignment="1">
      <alignment wrapText="1"/>
    </xf>
    <xf numFmtId="43" fontId="33" fillId="0" borderId="0" xfId="0" applyNumberFormat="1" applyFont="1" applyAlignment="1">
      <alignment horizontal="center"/>
    </xf>
    <xf numFmtId="42" fontId="17" fillId="0" borderId="0" xfId="0" applyNumberFormat="1" applyFont="1" applyAlignment="1">
      <alignment horizontal="center"/>
    </xf>
    <xf numFmtId="9" fontId="10" fillId="0" borderId="0" xfId="0" applyNumberFormat="1" applyFont="1" applyAlignment="1">
      <alignment horizontal="center"/>
    </xf>
    <xf numFmtId="0" fontId="16" fillId="0" borderId="0" xfId="0" applyFont="1"/>
    <xf numFmtId="42" fontId="19" fillId="0" borderId="0" xfId="0" applyNumberFormat="1" applyFont="1"/>
    <xf numFmtId="3" fontId="20" fillId="0" borderId="0" xfId="0" applyNumberFormat="1" applyFont="1" applyAlignment="1">
      <alignment horizontal="center"/>
    </xf>
    <xf numFmtId="0" fontId="19" fillId="0" borderId="0" xfId="0" applyFont="1"/>
    <xf numFmtId="42" fontId="10" fillId="0" borderId="0" xfId="0" applyNumberFormat="1" applyFont="1" applyAlignment="1">
      <alignment horizontal="center"/>
    </xf>
    <xf numFmtId="42" fontId="19" fillId="0" borderId="0" xfId="0" applyNumberFormat="1" applyFont="1" applyAlignment="1">
      <alignment horizontal="center"/>
    </xf>
    <xf numFmtId="0" fontId="10" fillId="0" borderId="0" xfId="0" applyFont="1" applyAlignment="1">
      <alignment vertical="center"/>
    </xf>
    <xf numFmtId="0" fontId="10" fillId="0" borderId="0" xfId="0" applyFont="1" applyAlignment="1">
      <alignment horizontal="center" vertical="center"/>
    </xf>
    <xf numFmtId="42" fontId="10" fillId="0" borderId="0" xfId="0" applyNumberFormat="1" applyFont="1" applyAlignment="1">
      <alignment vertical="center" wrapText="1"/>
    </xf>
    <xf numFmtId="42" fontId="10" fillId="0" borderId="0" xfId="0" applyNumberFormat="1" applyFont="1" applyAlignment="1">
      <alignment vertical="center"/>
    </xf>
    <xf numFmtId="0" fontId="9" fillId="0" borderId="0" xfId="0" applyFont="1" applyAlignment="1">
      <alignment horizontal="center" vertical="center"/>
    </xf>
    <xf numFmtId="0" fontId="10" fillId="0" borderId="0" xfId="0" applyFont="1" applyAlignment="1">
      <alignment horizontal="left"/>
    </xf>
    <xf numFmtId="165" fontId="10" fillId="0" borderId="0" xfId="0" applyNumberFormat="1" applyFont="1" applyAlignment="1">
      <alignment vertical="center"/>
    </xf>
    <xf numFmtId="42" fontId="0" fillId="0" borderId="0" xfId="0" applyNumberFormat="1" applyAlignment="1">
      <alignment vertical="center"/>
    </xf>
    <xf numFmtId="42" fontId="15" fillId="0" borderId="0" xfId="0" applyNumberFormat="1" applyFont="1"/>
    <xf numFmtId="165" fontId="10" fillId="0" borderId="0" xfId="0" applyNumberFormat="1" applyFont="1" applyAlignment="1">
      <alignment horizontal="center" vertical="center"/>
    </xf>
    <xf numFmtId="42" fontId="18" fillId="0" borderId="0" xfId="0" applyNumberFormat="1" applyFont="1" applyAlignment="1">
      <alignment vertical="center"/>
    </xf>
    <xf numFmtId="166" fontId="0" fillId="0" borderId="0" xfId="2406" applyNumberFormat="1" applyFont="1" applyFill="1" applyBorder="1"/>
    <xf numFmtId="166" fontId="0" fillId="0" borderId="0" xfId="2406" applyNumberFormat="1" applyFont="1" applyFill="1" applyBorder="1" applyAlignment="1">
      <alignment horizontal="center"/>
    </xf>
    <xf numFmtId="0" fontId="9" fillId="0" borderId="0" xfId="0" applyFont="1" applyAlignment="1">
      <alignment vertical="center" wrapText="1"/>
    </xf>
    <xf numFmtId="0" fontId="10" fillId="0" borderId="0" xfId="6" applyFont="1"/>
    <xf numFmtId="42" fontId="10" fillId="3" borderId="0" xfId="0" applyNumberFormat="1" applyFont="1" applyFill="1" applyAlignment="1">
      <alignment horizontal="center"/>
    </xf>
    <xf numFmtId="42" fontId="38" fillId="3" borderId="0" xfId="0" applyNumberFormat="1" applyFont="1" applyFill="1"/>
    <xf numFmtId="43" fontId="10" fillId="10" borderId="11" xfId="0" applyNumberFormat="1" applyFont="1" applyFill="1" applyBorder="1" applyAlignment="1">
      <alignment horizontal="center"/>
    </xf>
    <xf numFmtId="43" fontId="46" fillId="10" borderId="11" xfId="0" applyNumberFormat="1" applyFont="1" applyFill="1" applyBorder="1" applyAlignment="1">
      <alignment horizontal="center"/>
    </xf>
    <xf numFmtId="42" fontId="10" fillId="10" borderId="11" xfId="0" applyNumberFormat="1" applyFont="1" applyFill="1" applyBorder="1"/>
    <xf numFmtId="42" fontId="10" fillId="3" borderId="11" xfId="0" applyNumberFormat="1" applyFont="1" applyFill="1" applyBorder="1"/>
    <xf numFmtId="43" fontId="10" fillId="10" borderId="10" xfId="0" applyNumberFormat="1" applyFont="1" applyFill="1" applyBorder="1" applyAlignment="1">
      <alignment horizontal="center"/>
    </xf>
    <xf numFmtId="43" fontId="9" fillId="10" borderId="10" xfId="0" applyNumberFormat="1" applyFont="1" applyFill="1" applyBorder="1" applyAlignment="1">
      <alignment horizontal="center"/>
    </xf>
    <xf numFmtId="0" fontId="45" fillId="0" borderId="0" xfId="0" applyFont="1" applyAlignment="1">
      <alignment wrapText="1"/>
    </xf>
    <xf numFmtId="0" fontId="45" fillId="0" borderId="0" xfId="0" applyFont="1" applyAlignment="1">
      <alignment horizontal="left" wrapText="1"/>
    </xf>
    <xf numFmtId="0" fontId="27" fillId="0" borderId="0" xfId="0" applyFont="1" applyAlignment="1">
      <alignment horizontal="center" textRotation="90"/>
    </xf>
    <xf numFmtId="43" fontId="28" fillId="10" borderId="10" xfId="0" applyNumberFormat="1" applyFont="1" applyFill="1" applyBorder="1" applyAlignment="1">
      <alignment horizontal="center" vertical="center"/>
    </xf>
    <xf numFmtId="42" fontId="14" fillId="10" borderId="10" xfId="0" applyNumberFormat="1" applyFont="1" applyFill="1" applyBorder="1" applyAlignment="1">
      <alignment vertical="center"/>
    </xf>
    <xf numFmtId="0" fontId="45" fillId="0" borderId="0" xfId="0" applyFont="1" applyAlignment="1">
      <alignment horizontal="center"/>
    </xf>
    <xf numFmtId="42" fontId="38" fillId="0" borderId="0" xfId="0" applyNumberFormat="1" applyFont="1"/>
    <xf numFmtId="43" fontId="9" fillId="14" borderId="0" xfId="0" applyNumberFormat="1" applyFont="1" applyFill="1" applyAlignment="1">
      <alignment horizontal="center"/>
    </xf>
    <xf numFmtId="166" fontId="0" fillId="0" borderId="0" xfId="459" applyNumberFormat="1" applyFont="1" applyFill="1"/>
    <xf numFmtId="166" fontId="0" fillId="0" borderId="0" xfId="459" applyNumberFormat="1" applyFont="1" applyFill="1" applyAlignment="1">
      <alignment horizontal="center"/>
    </xf>
    <xf numFmtId="0" fontId="10" fillId="6" borderId="2" xfId="0" applyFont="1" applyFill="1" applyBorder="1"/>
    <xf numFmtId="0" fontId="0" fillId="6" borderId="0" xfId="0" applyFill="1"/>
    <xf numFmtId="166" fontId="0" fillId="6" borderId="0" xfId="459" applyNumberFormat="1" applyFont="1" applyFill="1" applyBorder="1"/>
    <xf numFmtId="166" fontId="0" fillId="6" borderId="0" xfId="459" applyNumberFormat="1" applyFont="1" applyFill="1" applyBorder="1" applyAlignment="1">
      <alignment horizontal="center"/>
    </xf>
    <xf numFmtId="166" fontId="0" fillId="6" borderId="1" xfId="459" applyNumberFormat="1" applyFont="1" applyFill="1" applyBorder="1"/>
    <xf numFmtId="0" fontId="25" fillId="6" borderId="2" xfId="0" applyFont="1" applyFill="1" applyBorder="1"/>
    <xf numFmtId="41" fontId="0" fillId="6" borderId="0" xfId="0" applyNumberFormat="1" applyFill="1"/>
    <xf numFmtId="41" fontId="0" fillId="6" borderId="0" xfId="459" applyNumberFormat="1" applyFont="1" applyFill="1" applyBorder="1"/>
    <xf numFmtId="41" fontId="0" fillId="6" borderId="0" xfId="459" applyNumberFormat="1" applyFont="1" applyFill="1" applyBorder="1" applyAlignment="1">
      <alignment horizontal="center"/>
    </xf>
    <xf numFmtId="42" fontId="0" fillId="6" borderId="1" xfId="459" applyNumberFormat="1" applyFont="1" applyFill="1" applyBorder="1"/>
    <xf numFmtId="0" fontId="0" fillId="6" borderId="17" xfId="0" applyFill="1" applyBorder="1"/>
    <xf numFmtId="41" fontId="0" fillId="6" borderId="6" xfId="0" applyNumberFormat="1" applyFill="1" applyBorder="1"/>
    <xf numFmtId="41" fontId="0" fillId="6" borderId="6" xfId="0" applyNumberFormat="1" applyFill="1" applyBorder="1" applyAlignment="1">
      <alignment horizontal="center"/>
    </xf>
    <xf numFmtId="0" fontId="0" fillId="6" borderId="26" xfId="0" applyFill="1" applyBorder="1"/>
    <xf numFmtId="0" fontId="10" fillId="6" borderId="15" xfId="0" applyFont="1" applyFill="1" applyBorder="1"/>
    <xf numFmtId="0" fontId="0" fillId="6" borderId="15" xfId="0" applyFill="1" applyBorder="1"/>
    <xf numFmtId="42" fontId="10" fillId="6" borderId="15" xfId="0" applyNumberFormat="1" applyFont="1" applyFill="1" applyBorder="1"/>
    <xf numFmtId="42" fontId="10" fillId="6" borderId="27" xfId="0" applyNumberFormat="1" applyFont="1" applyFill="1" applyBorder="1"/>
    <xf numFmtId="0" fontId="9" fillId="10" borderId="10" xfId="0" applyFont="1" applyFill="1" applyBorder="1"/>
    <xf numFmtId="0" fontId="10" fillId="12" borderId="0" xfId="0" applyFont="1" applyFill="1" applyAlignment="1">
      <alignment horizontal="left" wrapText="1"/>
    </xf>
    <xf numFmtId="0" fontId="30" fillId="12" borderId="29" xfId="0" applyFont="1" applyFill="1" applyBorder="1" applyAlignment="1">
      <alignment vertical="center"/>
    </xf>
    <xf numFmtId="0" fontId="37" fillId="12" borderId="30" xfId="0" applyFont="1" applyFill="1" applyBorder="1" applyAlignment="1">
      <alignment vertical="center"/>
    </xf>
    <xf numFmtId="0" fontId="28" fillId="12" borderId="30" xfId="0" applyFont="1" applyFill="1" applyBorder="1" applyAlignment="1">
      <alignment horizontal="center"/>
    </xf>
    <xf numFmtId="3" fontId="10" fillId="7" borderId="8" xfId="0" applyNumberFormat="1" applyFont="1" applyFill="1" applyBorder="1" applyAlignment="1">
      <alignment horizontal="left"/>
    </xf>
    <xf numFmtId="3" fontId="10" fillId="8" borderId="8" xfId="0" applyNumberFormat="1" applyFont="1" applyFill="1" applyBorder="1" applyAlignment="1">
      <alignment horizontal="left"/>
    </xf>
    <xf numFmtId="41" fontId="9" fillId="3" borderId="0" xfId="0" applyNumberFormat="1" applyFont="1" applyFill="1"/>
    <xf numFmtId="0" fontId="17" fillId="0" borderId="0" xfId="8" applyFont="1" applyAlignment="1">
      <alignment horizontal="center"/>
    </xf>
    <xf numFmtId="0" fontId="30" fillId="0" borderId="33" xfId="0" applyFont="1" applyBorder="1"/>
    <xf numFmtId="0" fontId="28" fillId="0" borderId="33" xfId="0" applyFont="1" applyBorder="1"/>
    <xf numFmtId="0" fontId="9" fillId="0" borderId="6" xfId="0" applyFont="1" applyBorder="1" applyAlignment="1">
      <alignment horizontal="left"/>
    </xf>
    <xf numFmtId="0" fontId="9" fillId="0" borderId="0" xfId="0" applyFont="1" applyAlignment="1">
      <alignment horizontal="left"/>
    </xf>
    <xf numFmtId="43" fontId="9" fillId="5" borderId="1" xfId="0" applyNumberFormat="1" applyFont="1" applyFill="1" applyBorder="1" applyAlignment="1">
      <alignment horizontal="center"/>
    </xf>
    <xf numFmtId="42" fontId="0" fillId="2" borderId="1" xfId="0" applyNumberFormat="1" applyFill="1" applyBorder="1"/>
    <xf numFmtId="42" fontId="9" fillId="2" borderId="1" xfId="0" applyNumberFormat="1" applyFont="1" applyFill="1" applyBorder="1"/>
    <xf numFmtId="42" fontId="10" fillId="2" borderId="27" xfId="0" applyNumberFormat="1" applyFont="1" applyFill="1" applyBorder="1"/>
    <xf numFmtId="42" fontId="10" fillId="2" borderId="15" xfId="0" applyNumberFormat="1" applyFont="1" applyFill="1" applyBorder="1"/>
    <xf numFmtId="3" fontId="9" fillId="8" borderId="0" xfId="0" applyNumberFormat="1" applyFont="1" applyFill="1" applyAlignment="1">
      <alignment horizontal="center"/>
    </xf>
    <xf numFmtId="0" fontId="9" fillId="8" borderId="0" xfId="0" applyFont="1" applyFill="1" applyAlignment="1">
      <alignment horizontal="center"/>
    </xf>
    <xf numFmtId="10" fontId="0" fillId="8" borderId="0" xfId="0" applyNumberFormat="1" applyFill="1" applyAlignment="1">
      <alignment horizontal="center"/>
    </xf>
    <xf numFmtId="0" fontId="0" fillId="8" borderId="0" xfId="0" applyFill="1"/>
    <xf numFmtId="9" fontId="0" fillId="8" borderId="0" xfId="0" applyNumberFormat="1" applyFill="1" applyAlignment="1">
      <alignment horizontal="center"/>
    </xf>
    <xf numFmtId="0" fontId="0" fillId="8" borderId="0" xfId="0" applyFill="1" applyAlignment="1">
      <alignment horizontal="center"/>
    </xf>
    <xf numFmtId="41" fontId="0" fillId="8" borderId="0" xfId="0" applyNumberFormat="1" applyFill="1" applyAlignment="1">
      <alignment horizontal="center"/>
    </xf>
    <xf numFmtId="44" fontId="9" fillId="5" borderId="0" xfId="0" applyNumberFormat="1" applyFont="1" applyFill="1" applyAlignment="1">
      <alignment horizontal="center"/>
    </xf>
    <xf numFmtId="0" fontId="10" fillId="0" borderId="0" xfId="0" applyFont="1" applyAlignment="1">
      <alignment horizontal="left" wrapText="1"/>
    </xf>
    <xf numFmtId="0" fontId="22" fillId="12" borderId="34" xfId="0" applyFont="1" applyFill="1" applyBorder="1"/>
    <xf numFmtId="0" fontId="22" fillId="12" borderId="35" xfId="0" applyFont="1" applyFill="1" applyBorder="1"/>
    <xf numFmtId="0" fontId="24" fillId="12" borderId="42" xfId="0" applyFont="1" applyFill="1" applyBorder="1"/>
    <xf numFmtId="0" fontId="24" fillId="12" borderId="43" xfId="0" applyFont="1" applyFill="1" applyBorder="1"/>
    <xf numFmtId="42" fontId="22" fillId="12" borderId="43" xfId="0" applyNumberFormat="1" applyFont="1" applyFill="1" applyBorder="1"/>
    <xf numFmtId="0" fontId="22" fillId="12" borderId="43" xfId="0" applyFont="1" applyFill="1" applyBorder="1"/>
    <xf numFmtId="0" fontId="24" fillId="12" borderId="44" xfId="8" applyFont="1" applyFill="1" applyBorder="1"/>
    <xf numFmtId="0" fontId="0" fillId="12" borderId="45" xfId="0" applyFill="1" applyBorder="1"/>
    <xf numFmtId="0" fontId="0" fillId="12" borderId="46" xfId="0" applyFill="1" applyBorder="1"/>
    <xf numFmtId="0" fontId="0" fillId="0" borderId="0" xfId="1" applyNumberFormat="1" applyFont="1" applyFill="1" applyBorder="1" applyAlignment="1"/>
    <xf numFmtId="0" fontId="0" fillId="0" borderId="0" xfId="1" applyNumberFormat="1" applyFont="1" applyFill="1" applyBorder="1" applyAlignment="1">
      <alignment horizontal="left"/>
    </xf>
    <xf numFmtId="37" fontId="12" fillId="0" borderId="0" xfId="0" applyNumberFormat="1" applyFont="1" applyAlignment="1">
      <alignment horizontal="center"/>
    </xf>
    <xf numFmtId="42" fontId="0" fillId="14" borderId="0" xfId="0" applyNumberFormat="1" applyFill="1"/>
    <xf numFmtId="0" fontId="30" fillId="0" borderId="0" xfId="0" applyFont="1" applyAlignment="1">
      <alignment vertical="center"/>
    </xf>
    <xf numFmtId="0" fontId="27" fillId="0" borderId="0" xfId="0" applyFont="1" applyAlignment="1">
      <alignment textRotation="90"/>
    </xf>
    <xf numFmtId="0" fontId="37" fillId="12" borderId="31" xfId="0" applyFont="1" applyFill="1" applyBorder="1" applyAlignment="1">
      <alignment vertical="center"/>
    </xf>
    <xf numFmtId="0" fontId="9" fillId="14" borderId="0" xfId="0" applyFont="1" applyFill="1"/>
    <xf numFmtId="0" fontId="0" fillId="12" borderId="30" xfId="0" applyFill="1" applyBorder="1"/>
    <xf numFmtId="0" fontId="0" fillId="12" borderId="31" xfId="0" applyFill="1" applyBorder="1"/>
    <xf numFmtId="0" fontId="10" fillId="0" borderId="56" xfId="0" applyFont="1" applyBorder="1" applyAlignment="1">
      <alignment horizontal="center" vertical="center"/>
    </xf>
    <xf numFmtId="0" fontId="10" fillId="0" borderId="56" xfId="0" applyFont="1" applyBorder="1" applyAlignment="1">
      <alignment horizontal="center" vertical="center" wrapText="1"/>
    </xf>
    <xf numFmtId="10" fontId="0" fillId="5" borderId="56" xfId="0" applyNumberFormat="1" applyFill="1" applyBorder="1" applyAlignment="1">
      <alignment vertical="center"/>
    </xf>
    <xf numFmtId="44" fontId="0" fillId="5" borderId="56" xfId="0" applyNumberFormat="1" applyFill="1" applyBorder="1" applyAlignment="1">
      <alignment vertical="center"/>
    </xf>
    <xf numFmtId="44" fontId="0" fillId="0" borderId="56" xfId="0" applyNumberFormat="1" applyBorder="1" applyAlignment="1">
      <alignment vertical="center"/>
    </xf>
    <xf numFmtId="165" fontId="10" fillId="0" borderId="0" xfId="0" applyNumberFormat="1" applyFont="1" applyAlignment="1">
      <alignment horizontal="center"/>
    </xf>
    <xf numFmtId="0" fontId="9" fillId="2" borderId="0" xfId="0" applyFont="1" applyFill="1" applyAlignment="1">
      <alignment vertical="center"/>
    </xf>
    <xf numFmtId="0" fontId="0" fillId="0" borderId="11" xfId="0" applyBorder="1"/>
    <xf numFmtId="0" fontId="24" fillId="0" borderId="0" xfId="0" applyFont="1"/>
    <xf numFmtId="0" fontId="24" fillId="0" borderId="0" xfId="0" applyFont="1" applyAlignment="1">
      <alignment horizontal="center"/>
    </xf>
    <xf numFmtId="6" fontId="24" fillId="0" borderId="0" xfId="0" applyNumberFormat="1" applyFont="1" applyAlignment="1">
      <alignment horizontal="center"/>
    </xf>
    <xf numFmtId="3" fontId="10" fillId="0" borderId="2" xfId="8" applyNumberFormat="1" applyFont="1" applyBorder="1" applyAlignment="1">
      <alignment horizontal="center"/>
    </xf>
    <xf numFmtId="0" fontId="10" fillId="11" borderId="57" xfId="8" applyFont="1" applyFill="1" applyBorder="1"/>
    <xf numFmtId="3" fontId="9" fillId="11" borderId="15" xfId="8" applyNumberFormat="1" applyFill="1" applyBorder="1" applyAlignment="1">
      <alignment horizontal="center"/>
    </xf>
    <xf numFmtId="3" fontId="9" fillId="11" borderId="58" xfId="8" applyNumberFormat="1" applyFill="1" applyBorder="1" applyAlignment="1">
      <alignment horizontal="center"/>
    </xf>
    <xf numFmtId="3" fontId="9" fillId="11" borderId="25" xfId="8" applyNumberFormat="1" applyFill="1" applyBorder="1" applyAlignment="1">
      <alignment horizontal="center"/>
    </xf>
    <xf numFmtId="3" fontId="9" fillId="11" borderId="59" xfId="8" applyNumberFormat="1" applyFill="1" applyBorder="1" applyAlignment="1">
      <alignment horizontal="center"/>
    </xf>
    <xf numFmtId="0" fontId="9" fillId="2" borderId="2" xfId="0" applyFont="1" applyFill="1" applyBorder="1" applyAlignment="1">
      <alignment horizontal="center"/>
    </xf>
    <xf numFmtId="0" fontId="9" fillId="2" borderId="0" xfId="0" applyFont="1" applyFill="1" applyAlignment="1">
      <alignment horizontal="center"/>
    </xf>
    <xf numFmtId="0" fontId="10" fillId="2" borderId="26" xfId="0" applyFont="1" applyFill="1" applyBorder="1" applyAlignment="1">
      <alignment horizontal="center"/>
    </xf>
    <xf numFmtId="0" fontId="10" fillId="2" borderId="15" xfId="0" applyFont="1" applyFill="1" applyBorder="1" applyAlignment="1">
      <alignment horizontal="center"/>
    </xf>
    <xf numFmtId="3" fontId="9" fillId="13" borderId="0" xfId="0" applyNumberFormat="1" applyFont="1" applyFill="1" applyAlignment="1">
      <alignment horizontal="center"/>
    </xf>
    <xf numFmtId="0" fontId="9" fillId="14" borderId="0" xfId="0" applyFont="1" applyFill="1" applyAlignment="1">
      <alignment horizontal="left" vertical="center" wrapText="1"/>
    </xf>
    <xf numFmtId="0" fontId="0" fillId="14" borderId="0" xfId="0" applyFill="1" applyAlignment="1">
      <alignment horizontal="left" vertical="center" wrapText="1"/>
    </xf>
    <xf numFmtId="0" fontId="19" fillId="9" borderId="0" xfId="0" applyFont="1" applyFill="1" applyAlignment="1">
      <alignment horizontal="center"/>
    </xf>
    <xf numFmtId="3" fontId="10" fillId="2" borderId="17" xfId="0" applyNumberFormat="1" applyFont="1" applyFill="1" applyBorder="1" applyAlignment="1">
      <alignment horizontal="center"/>
    </xf>
    <xf numFmtId="3" fontId="10" fillId="2" borderId="6" xfId="0" applyNumberFormat="1" applyFont="1" applyFill="1" applyBorder="1" applyAlignment="1">
      <alignment horizontal="center"/>
    </xf>
    <xf numFmtId="0" fontId="10" fillId="2" borderId="7" xfId="0" applyFont="1" applyFill="1" applyBorder="1" applyAlignment="1">
      <alignment horizontal="center"/>
    </xf>
    <xf numFmtId="0" fontId="10" fillId="2" borderId="8" xfId="0" applyFont="1" applyFill="1" applyBorder="1" applyAlignment="1">
      <alignment horizontal="center"/>
    </xf>
    <xf numFmtId="0" fontId="10" fillId="2" borderId="9" xfId="0" applyFont="1" applyFill="1" applyBorder="1" applyAlignment="1">
      <alignment horizontal="center"/>
    </xf>
    <xf numFmtId="0" fontId="9" fillId="2" borderId="18" xfId="0" applyFont="1" applyFill="1" applyBorder="1" applyAlignment="1">
      <alignment horizontal="center"/>
    </xf>
    <xf numFmtId="0" fontId="9" fillId="2" borderId="11" xfId="0" applyFont="1" applyFill="1" applyBorder="1" applyAlignment="1">
      <alignment horizontal="center"/>
    </xf>
    <xf numFmtId="0" fontId="10" fillId="0" borderId="7" xfId="0" applyFont="1" applyBorder="1" applyAlignment="1">
      <alignment horizontal="center"/>
    </xf>
    <xf numFmtId="0" fontId="10" fillId="0" borderId="8" xfId="0" applyFont="1" applyBorder="1" applyAlignment="1">
      <alignment horizontal="center"/>
    </xf>
    <xf numFmtId="0" fontId="10" fillId="0" borderId="9" xfId="0" applyFont="1" applyBorder="1" applyAlignment="1">
      <alignment horizontal="center"/>
    </xf>
    <xf numFmtId="0" fontId="10" fillId="0" borderId="0" xfId="0" applyFont="1" applyAlignment="1">
      <alignment horizontal="center"/>
    </xf>
    <xf numFmtId="3" fontId="10" fillId="0" borderId="0" xfId="8" applyNumberFormat="1" applyFont="1" applyAlignment="1">
      <alignment horizontal="center"/>
    </xf>
    <xf numFmtId="0" fontId="17" fillId="8" borderId="0" xfId="0" applyFont="1" applyFill="1" applyAlignment="1">
      <alignment horizontal="center"/>
    </xf>
    <xf numFmtId="0" fontId="17" fillId="3" borderId="7" xfId="0" applyFont="1" applyFill="1" applyBorder="1" applyAlignment="1">
      <alignment horizontal="center"/>
    </xf>
    <xf numFmtId="0" fontId="17" fillId="3" borderId="8" xfId="0" applyFont="1" applyFill="1" applyBorder="1" applyAlignment="1">
      <alignment horizontal="center"/>
    </xf>
    <xf numFmtId="0" fontId="17" fillId="3" borderId="9" xfId="0" applyFont="1" applyFill="1" applyBorder="1" applyAlignment="1">
      <alignment horizontal="center"/>
    </xf>
    <xf numFmtId="10" fontId="10" fillId="12" borderId="7" xfId="0" applyNumberFormat="1" applyFont="1" applyFill="1" applyBorder="1" applyAlignment="1">
      <alignment horizontal="center" wrapText="1"/>
    </xf>
    <xf numFmtId="10" fontId="10" fillId="12" borderId="8" xfId="0" applyNumberFormat="1" applyFont="1" applyFill="1" applyBorder="1" applyAlignment="1">
      <alignment horizontal="center" wrapText="1"/>
    </xf>
    <xf numFmtId="10" fontId="10" fillId="12" borderId="9" xfId="0" applyNumberFormat="1" applyFont="1" applyFill="1" applyBorder="1" applyAlignment="1">
      <alignment horizontal="center" wrapText="1"/>
    </xf>
    <xf numFmtId="10" fontId="10" fillId="12" borderId="3" xfId="0" applyNumberFormat="1" applyFont="1" applyFill="1" applyBorder="1" applyAlignment="1">
      <alignment horizontal="center" wrapText="1"/>
    </xf>
    <xf numFmtId="10" fontId="10" fillId="12" borderId="4" xfId="0" applyNumberFormat="1" applyFont="1" applyFill="1" applyBorder="1" applyAlignment="1">
      <alignment horizontal="center" wrapText="1"/>
    </xf>
    <xf numFmtId="10" fontId="10" fillId="12" borderId="5" xfId="0" applyNumberFormat="1" applyFont="1" applyFill="1" applyBorder="1" applyAlignment="1">
      <alignment horizontal="center" wrapText="1"/>
    </xf>
    <xf numFmtId="0" fontId="17" fillId="8" borderId="1" xfId="0" applyFont="1" applyFill="1" applyBorder="1" applyAlignment="1">
      <alignment horizontal="center"/>
    </xf>
    <xf numFmtId="3" fontId="10" fillId="0" borderId="20" xfId="0" applyNumberFormat="1" applyFont="1" applyBorder="1" applyAlignment="1">
      <alignment horizontal="center"/>
    </xf>
    <xf numFmtId="3" fontId="10" fillId="0" borderId="23" xfId="0" applyNumberFormat="1" applyFont="1" applyBorder="1" applyAlignment="1">
      <alignment horizontal="center"/>
    </xf>
    <xf numFmtId="3" fontId="10" fillId="0" borderId="21" xfId="0" applyNumberFormat="1" applyFont="1" applyBorder="1" applyAlignment="1">
      <alignment horizontal="center"/>
    </xf>
    <xf numFmtId="0" fontId="10" fillId="12" borderId="0" xfId="0" applyFont="1" applyFill="1" applyAlignment="1">
      <alignment horizontal="left" wrapText="1"/>
    </xf>
    <xf numFmtId="3" fontId="10" fillId="12" borderId="0" xfId="0" applyNumberFormat="1" applyFont="1" applyFill="1" applyAlignment="1">
      <alignment horizontal="left" wrapText="1"/>
    </xf>
    <xf numFmtId="3" fontId="10" fillId="0" borderId="2" xfId="8" applyNumberFormat="1" applyFont="1" applyBorder="1" applyAlignment="1">
      <alignment horizontal="center"/>
    </xf>
    <xf numFmtId="0" fontId="14" fillId="12" borderId="0" xfId="0" applyFont="1" applyFill="1" applyAlignment="1">
      <alignment horizontal="center"/>
    </xf>
    <xf numFmtId="0" fontId="24" fillId="0" borderId="4" xfId="8" applyFont="1" applyBorder="1" applyAlignment="1">
      <alignment horizontal="center"/>
    </xf>
    <xf numFmtId="0" fontId="10" fillId="6" borderId="7" xfId="8" applyFont="1" applyFill="1" applyBorder="1" applyAlignment="1">
      <alignment horizontal="center"/>
    </xf>
    <xf numFmtId="0" fontId="10" fillId="6" borderId="8" xfId="8" applyFont="1" applyFill="1" applyBorder="1" applyAlignment="1">
      <alignment horizontal="center"/>
    </xf>
    <xf numFmtId="0" fontId="10" fillId="6" borderId="9" xfId="8" applyFont="1" applyFill="1" applyBorder="1" applyAlignment="1">
      <alignment horizontal="center"/>
    </xf>
    <xf numFmtId="0" fontId="14" fillId="15" borderId="0" xfId="0" applyFont="1" applyFill="1" applyAlignment="1">
      <alignment horizontal="center"/>
    </xf>
    <xf numFmtId="0" fontId="28" fillId="15" borderId="0" xfId="0" applyFont="1" applyFill="1" applyAlignment="1">
      <alignment horizontal="center"/>
    </xf>
    <xf numFmtId="0" fontId="10" fillId="10" borderId="10" xfId="0" applyFont="1" applyFill="1" applyBorder="1" applyAlignment="1">
      <alignment horizontal="center"/>
    </xf>
    <xf numFmtId="3" fontId="24" fillId="12" borderId="36" xfId="0" applyNumberFormat="1" applyFont="1" applyFill="1" applyBorder="1" applyAlignment="1">
      <alignment horizontal="left"/>
    </xf>
    <xf numFmtId="3" fontId="24" fillId="12" borderId="37" xfId="0" applyNumberFormat="1" applyFont="1" applyFill="1" applyBorder="1" applyAlignment="1">
      <alignment horizontal="left"/>
    </xf>
    <xf numFmtId="3" fontId="24" fillId="12" borderId="38" xfId="0" applyNumberFormat="1" applyFont="1" applyFill="1" applyBorder="1" applyAlignment="1">
      <alignment horizontal="left"/>
    </xf>
    <xf numFmtId="0" fontId="10" fillId="0" borderId="53" xfId="0" applyFont="1" applyBorder="1" applyAlignment="1">
      <alignment horizontal="center" vertical="center"/>
    </xf>
    <xf numFmtId="0" fontId="10" fillId="0" borderId="54" xfId="0" applyFont="1" applyBorder="1" applyAlignment="1">
      <alignment horizontal="center" vertical="center"/>
    </xf>
    <xf numFmtId="0" fontId="10" fillId="0" borderId="55" xfId="0" applyFont="1" applyBorder="1" applyAlignment="1">
      <alignment horizontal="center" vertical="center"/>
    </xf>
    <xf numFmtId="0" fontId="14" fillId="14" borderId="10" xfId="0" applyFont="1" applyFill="1" applyBorder="1" applyAlignment="1">
      <alignment horizontal="center"/>
    </xf>
    <xf numFmtId="0" fontId="27" fillId="0" borderId="0" xfId="0" applyFont="1" applyAlignment="1">
      <alignment horizontal="center" textRotation="90"/>
    </xf>
    <xf numFmtId="0" fontId="41" fillId="0" borderId="0" xfId="0" applyFont="1" applyAlignment="1">
      <alignment horizontal="center"/>
    </xf>
    <xf numFmtId="0" fontId="10" fillId="3" borderId="0" xfId="0" applyFont="1" applyFill="1" applyAlignment="1">
      <alignment horizontal="center"/>
    </xf>
    <xf numFmtId="0" fontId="10" fillId="10" borderId="10" xfId="0" applyFont="1" applyFill="1" applyBorder="1" applyAlignment="1">
      <alignment horizontal="center" vertical="center"/>
    </xf>
    <xf numFmtId="0" fontId="10" fillId="10" borderId="10" xfId="6" applyFont="1" applyFill="1" applyBorder="1" applyAlignment="1">
      <alignment horizontal="center"/>
    </xf>
    <xf numFmtId="0" fontId="14" fillId="14" borderId="6" xfId="0" applyFont="1" applyFill="1" applyBorder="1" applyAlignment="1">
      <alignment horizontal="center"/>
    </xf>
    <xf numFmtId="0" fontId="24" fillId="12" borderId="39" xfId="0" applyFont="1" applyFill="1" applyBorder="1" applyAlignment="1">
      <alignment horizontal="left"/>
    </xf>
    <xf numFmtId="0" fontId="24" fillId="12" borderId="40" xfId="0" applyFont="1" applyFill="1" applyBorder="1" applyAlignment="1">
      <alignment horizontal="left"/>
    </xf>
    <xf numFmtId="0" fontId="24" fillId="12" borderId="41" xfId="0" applyFont="1" applyFill="1" applyBorder="1" applyAlignment="1">
      <alignment horizontal="left"/>
    </xf>
    <xf numFmtId="0" fontId="14" fillId="0" borderId="6" xfId="0" applyFont="1" applyBorder="1" applyAlignment="1">
      <alignment horizontal="center"/>
    </xf>
    <xf numFmtId="10" fontId="10" fillId="12" borderId="7" xfId="0" applyNumberFormat="1" applyFont="1" applyFill="1" applyBorder="1" applyAlignment="1">
      <alignment horizontal="left" wrapText="1"/>
    </xf>
    <xf numFmtId="10" fontId="10" fillId="12" borderId="8" xfId="0" applyNumberFormat="1" applyFont="1" applyFill="1" applyBorder="1" applyAlignment="1">
      <alignment horizontal="left" wrapText="1"/>
    </xf>
    <xf numFmtId="10" fontId="10" fillId="12" borderId="9" xfId="0" applyNumberFormat="1" applyFont="1" applyFill="1" applyBorder="1" applyAlignment="1">
      <alignment horizontal="left" wrapText="1"/>
    </xf>
    <xf numFmtId="10" fontId="10" fillId="12" borderId="3" xfId="0" applyNumberFormat="1" applyFont="1" applyFill="1" applyBorder="1" applyAlignment="1">
      <alignment horizontal="left" wrapText="1"/>
    </xf>
    <xf numFmtId="10" fontId="10" fillId="12" borderId="4" xfId="0" applyNumberFormat="1" applyFont="1" applyFill="1" applyBorder="1" applyAlignment="1">
      <alignment horizontal="left" wrapText="1"/>
    </xf>
    <xf numFmtId="10" fontId="10" fillId="12" borderId="5" xfId="0" applyNumberFormat="1" applyFont="1" applyFill="1" applyBorder="1" applyAlignment="1">
      <alignment horizontal="left" wrapText="1"/>
    </xf>
    <xf numFmtId="0" fontId="9" fillId="2" borderId="17" xfId="0" applyFont="1" applyFill="1" applyBorder="1" applyAlignment="1">
      <alignment horizontal="center"/>
    </xf>
    <xf numFmtId="0" fontId="9" fillId="2" borderId="6" xfId="0" applyFont="1" applyFill="1" applyBorder="1" applyAlignment="1">
      <alignment horizontal="center"/>
    </xf>
    <xf numFmtId="3" fontId="9" fillId="13" borderId="4" xfId="0" applyNumberFormat="1" applyFont="1" applyFill="1" applyBorder="1" applyAlignment="1">
      <alignment horizontal="center"/>
    </xf>
    <xf numFmtId="0" fontId="45" fillId="5" borderId="0" xfId="0" applyFont="1" applyFill="1" applyAlignment="1">
      <alignment horizontal="center"/>
    </xf>
    <xf numFmtId="0" fontId="10" fillId="8" borderId="0" xfId="0" applyFont="1" applyFill="1" applyAlignment="1">
      <alignment horizontal="center"/>
    </xf>
    <xf numFmtId="10" fontId="9" fillId="0" borderId="0" xfId="0" applyNumberFormat="1" applyFont="1" applyAlignment="1">
      <alignment horizontal="center"/>
    </xf>
    <xf numFmtId="0" fontId="9" fillId="0" borderId="0" xfId="0" applyFont="1" applyAlignment="1">
      <alignment horizontal="center"/>
    </xf>
    <xf numFmtId="0" fontId="0" fillId="0" borderId="0" xfId="0" applyAlignment="1">
      <alignment horizontal="center"/>
    </xf>
    <xf numFmtId="0" fontId="16" fillId="0" borderId="0" xfId="0" applyFont="1" applyAlignment="1">
      <alignment horizontal="center"/>
    </xf>
    <xf numFmtId="0" fontId="17" fillId="0" borderId="0" xfId="0" applyFont="1" applyAlignment="1">
      <alignment horizontal="center"/>
    </xf>
    <xf numFmtId="3" fontId="10" fillId="12" borderId="0" xfId="0" applyNumberFormat="1" applyFont="1" applyFill="1" applyAlignment="1">
      <alignment horizontal="center"/>
    </xf>
    <xf numFmtId="0" fontId="10" fillId="12" borderId="0" xfId="0" applyFont="1" applyFill="1" applyAlignment="1">
      <alignment horizontal="center" wrapText="1"/>
    </xf>
    <xf numFmtId="42" fontId="24" fillId="12" borderId="47" xfId="0" applyNumberFormat="1" applyFont="1" applyFill="1" applyBorder="1" applyAlignment="1">
      <alignment horizontal="left" vertical="center" wrapText="1"/>
    </xf>
    <xf numFmtId="42" fontId="24" fillId="12" borderId="48" xfId="0" applyNumberFormat="1" applyFont="1" applyFill="1" applyBorder="1" applyAlignment="1">
      <alignment horizontal="left" vertical="center" wrapText="1"/>
    </xf>
    <xf numFmtId="42" fontId="24" fillId="12" borderId="49" xfId="0" applyNumberFormat="1" applyFont="1" applyFill="1" applyBorder="1" applyAlignment="1">
      <alignment horizontal="left" vertical="center" wrapText="1"/>
    </xf>
    <xf numFmtId="42" fontId="24" fillId="12" borderId="32" xfId="0" applyNumberFormat="1" applyFont="1" applyFill="1" applyBorder="1" applyAlignment="1">
      <alignment horizontal="left" vertical="center" wrapText="1"/>
    </xf>
    <xf numFmtId="42" fontId="24" fillId="12" borderId="0" xfId="0" applyNumberFormat="1" applyFont="1" applyFill="1" applyAlignment="1">
      <alignment horizontal="left" vertical="center" wrapText="1"/>
    </xf>
    <xf numFmtId="42" fontId="24" fillId="12" borderId="50" xfId="0" applyNumberFormat="1" applyFont="1" applyFill="1" applyBorder="1" applyAlignment="1">
      <alignment horizontal="left" vertical="center" wrapText="1"/>
    </xf>
    <xf numFmtId="42" fontId="24" fillId="12" borderId="51" xfId="0" applyNumberFormat="1" applyFont="1" applyFill="1" applyBorder="1" applyAlignment="1">
      <alignment horizontal="left" vertical="center" wrapText="1"/>
    </xf>
    <xf numFmtId="42" fontId="24" fillId="12" borderId="33" xfId="0" applyNumberFormat="1" applyFont="1" applyFill="1" applyBorder="1" applyAlignment="1">
      <alignment horizontal="left" vertical="center" wrapText="1"/>
    </xf>
    <xf numFmtId="42" fontId="24" fillId="12" borderId="52" xfId="0" applyNumberFormat="1" applyFont="1" applyFill="1" applyBorder="1" applyAlignment="1">
      <alignment horizontal="left" vertical="center" wrapText="1"/>
    </xf>
    <xf numFmtId="0" fontId="0" fillId="0" borderId="0" xfId="0" applyAlignment="1">
      <alignment horizontal="center" vertical="center"/>
    </xf>
    <xf numFmtId="0" fontId="0" fillId="0" borderId="6" xfId="0" applyBorder="1" applyAlignment="1">
      <alignment horizontal="center" vertical="center"/>
    </xf>
    <xf numFmtId="0" fontId="10" fillId="0" borderId="0" xfId="0" applyFont="1" applyAlignment="1">
      <alignment horizontal="center" vertical="center"/>
    </xf>
    <xf numFmtId="0" fontId="10" fillId="0" borderId="6" xfId="0" applyFont="1" applyBorder="1" applyAlignment="1">
      <alignment horizontal="center" vertical="center"/>
    </xf>
    <xf numFmtId="0" fontId="14" fillId="10" borderId="10" xfId="0" applyFont="1" applyFill="1" applyBorder="1" applyAlignment="1">
      <alignment horizontal="center" vertical="center"/>
    </xf>
    <xf numFmtId="0" fontId="14" fillId="0" borderId="10" xfId="0" applyFont="1" applyBorder="1" applyAlignment="1">
      <alignment horizontal="center"/>
    </xf>
    <xf numFmtId="0" fontId="10" fillId="10" borderId="11" xfId="0" applyFont="1" applyFill="1" applyBorder="1" applyAlignment="1">
      <alignment horizontal="center"/>
    </xf>
    <xf numFmtId="0" fontId="14" fillId="0" borderId="0" xfId="0" applyFont="1" applyAlignment="1">
      <alignment horizontal="center" vertical="center"/>
    </xf>
    <xf numFmtId="0" fontId="10" fillId="14" borderId="10" xfId="0" applyFont="1" applyFill="1" applyBorder="1" applyAlignment="1">
      <alignment horizontal="center"/>
    </xf>
    <xf numFmtId="0" fontId="10" fillId="3" borderId="7" xfId="0" applyFont="1" applyFill="1" applyBorder="1" applyAlignment="1">
      <alignment horizontal="center"/>
    </xf>
    <xf numFmtId="0" fontId="10" fillId="3" borderId="8" xfId="0" applyFont="1" applyFill="1" applyBorder="1" applyAlignment="1">
      <alignment horizontal="center"/>
    </xf>
    <xf numFmtId="0" fontId="10" fillId="3" borderId="9" xfId="0" applyFont="1" applyFill="1" applyBorder="1" applyAlignment="1">
      <alignment horizontal="center"/>
    </xf>
    <xf numFmtId="0" fontId="10" fillId="14" borderId="6" xfId="0" applyFont="1" applyFill="1" applyBorder="1" applyAlignment="1">
      <alignment horizontal="center"/>
    </xf>
    <xf numFmtId="0" fontId="10" fillId="0" borderId="6" xfId="0" applyFont="1" applyBorder="1" applyAlignment="1">
      <alignment horizontal="center"/>
    </xf>
    <xf numFmtId="14" fontId="10" fillId="0" borderId="10" xfId="0" applyNumberFormat="1" applyFont="1" applyBorder="1" applyAlignment="1">
      <alignment horizontal="center"/>
    </xf>
    <xf numFmtId="0" fontId="10" fillId="12" borderId="0" xfId="0" applyFont="1" applyFill="1" applyAlignment="1">
      <alignment horizontal="center"/>
    </xf>
    <xf numFmtId="0" fontId="10" fillId="3" borderId="2" xfId="0" applyFont="1" applyFill="1" applyBorder="1" applyAlignment="1">
      <alignment horizontal="center"/>
    </xf>
    <xf numFmtId="0" fontId="47" fillId="14" borderId="10" xfId="0" applyFont="1" applyFill="1" applyBorder="1" applyAlignment="1">
      <alignment horizontal="center"/>
    </xf>
    <xf numFmtId="0" fontId="10" fillId="0" borderId="0" xfId="8" applyFont="1" applyAlignment="1">
      <alignment horizontal="center"/>
    </xf>
    <xf numFmtId="14" fontId="10" fillId="0" borderId="0" xfId="0" applyNumberFormat="1" applyFont="1" applyAlignment="1">
      <alignment horizontal="center"/>
    </xf>
  </cellXfs>
  <cellStyles count="4791">
    <cellStyle name="Comma" xfId="1" builtinId="3"/>
    <cellStyle name="Comma 2" xfId="5" xr:uid="{00000000-0005-0000-0000-000001000000}"/>
    <cellStyle name="Currency" xfId="2406" builtinId="4"/>
    <cellStyle name="Currency 2" xfId="10" xr:uid="{00000000-0005-0000-0000-000003000000}"/>
    <cellStyle name="Currency 3" xfId="459" xr:uid="{00000000-0005-0000-0000-000004000000}"/>
    <cellStyle name="Currency 4" xfId="1156" xr:uid="{00000000-0005-0000-0000-000005000000}"/>
    <cellStyle name="Normal" xfId="0" builtinId="0"/>
    <cellStyle name="Normal 2" xfId="2" xr:uid="{00000000-0005-0000-0000-000007000000}"/>
    <cellStyle name="Normal 2 2" xfId="8" xr:uid="{00000000-0005-0000-0000-000008000000}"/>
    <cellStyle name="Normal 2 2 2" xfId="13" xr:uid="{00000000-0005-0000-0000-000009000000}"/>
    <cellStyle name="Normal 2 2 2 2" xfId="1205" xr:uid="{00000000-0005-0000-0000-00000A000000}"/>
    <cellStyle name="Normal 2 2 3" xfId="14" xr:uid="{00000000-0005-0000-0000-00000B000000}"/>
    <cellStyle name="Normal 2 2 3 10" xfId="461" xr:uid="{00000000-0005-0000-0000-00000C000000}"/>
    <cellStyle name="Normal 2 2 3 10 2" xfId="1659" xr:uid="{00000000-0005-0000-0000-00000D000000}"/>
    <cellStyle name="Normal 2 2 3 10 2 2" xfId="4044" xr:uid="{00000000-0005-0000-0000-00000E000000}"/>
    <cellStyle name="Normal 2 2 3 10 3" xfId="2852" xr:uid="{00000000-0005-0000-0000-00000F000000}"/>
    <cellStyle name="Normal 2 2 3 11" xfId="809" xr:uid="{00000000-0005-0000-0000-000010000000}"/>
    <cellStyle name="Normal 2 2 3 11 2" xfId="2007" xr:uid="{00000000-0005-0000-0000-000011000000}"/>
    <cellStyle name="Normal 2 2 3 11 2 2" xfId="4392" xr:uid="{00000000-0005-0000-0000-000012000000}"/>
    <cellStyle name="Normal 2 2 3 11 3" xfId="3200" xr:uid="{00000000-0005-0000-0000-000013000000}"/>
    <cellStyle name="Normal 2 2 3 12" xfId="112" xr:uid="{00000000-0005-0000-0000-000014000000}"/>
    <cellStyle name="Normal 2 2 3 12 2" xfId="1311" xr:uid="{00000000-0005-0000-0000-000015000000}"/>
    <cellStyle name="Normal 2 2 3 12 2 2" xfId="3696" xr:uid="{00000000-0005-0000-0000-000016000000}"/>
    <cellStyle name="Normal 2 2 3 12 3" xfId="2504" xr:uid="{00000000-0005-0000-0000-000017000000}"/>
    <cellStyle name="Normal 2 2 3 13" xfId="1158" xr:uid="{00000000-0005-0000-0000-000018000000}"/>
    <cellStyle name="Normal 2 2 3 13 2" xfId="2355" xr:uid="{00000000-0005-0000-0000-000019000000}"/>
    <cellStyle name="Normal 2 2 3 13 2 2" xfId="4740" xr:uid="{00000000-0005-0000-0000-00001A000000}"/>
    <cellStyle name="Normal 2 2 3 13 3" xfId="3548" xr:uid="{00000000-0005-0000-0000-00001B000000}"/>
    <cellStyle name="Normal 2 2 3 14" xfId="64" xr:uid="{00000000-0005-0000-0000-00001C000000}"/>
    <cellStyle name="Normal 2 2 3 14 2" xfId="1263" xr:uid="{00000000-0005-0000-0000-00001D000000}"/>
    <cellStyle name="Normal 2 2 3 14 2 2" xfId="3648" xr:uid="{00000000-0005-0000-0000-00001E000000}"/>
    <cellStyle name="Normal 2 2 3 14 3" xfId="2456" xr:uid="{00000000-0005-0000-0000-00001F000000}"/>
    <cellStyle name="Normal 2 2 3 15" xfId="1215" xr:uid="{00000000-0005-0000-0000-000020000000}"/>
    <cellStyle name="Normal 2 2 3 15 2" xfId="3600" xr:uid="{00000000-0005-0000-0000-000021000000}"/>
    <cellStyle name="Normal 2 2 3 16" xfId="2408" xr:uid="{00000000-0005-0000-0000-000022000000}"/>
    <cellStyle name="Normal 2 2 3 2" xfId="19" xr:uid="{00000000-0005-0000-0000-000023000000}"/>
    <cellStyle name="Normal 2 2 3 2 10" xfId="812" xr:uid="{00000000-0005-0000-0000-000024000000}"/>
    <cellStyle name="Normal 2 2 3 2 10 2" xfId="2010" xr:uid="{00000000-0005-0000-0000-000025000000}"/>
    <cellStyle name="Normal 2 2 3 2 10 2 2" xfId="4395" xr:uid="{00000000-0005-0000-0000-000026000000}"/>
    <cellStyle name="Normal 2 2 3 2 10 3" xfId="3203" xr:uid="{00000000-0005-0000-0000-000027000000}"/>
    <cellStyle name="Normal 2 2 3 2 11" xfId="115" xr:uid="{00000000-0005-0000-0000-000028000000}"/>
    <cellStyle name="Normal 2 2 3 2 11 2" xfId="1314" xr:uid="{00000000-0005-0000-0000-000029000000}"/>
    <cellStyle name="Normal 2 2 3 2 11 2 2" xfId="3699" xr:uid="{00000000-0005-0000-0000-00002A000000}"/>
    <cellStyle name="Normal 2 2 3 2 11 3" xfId="2507" xr:uid="{00000000-0005-0000-0000-00002B000000}"/>
    <cellStyle name="Normal 2 2 3 2 12" xfId="1161" xr:uid="{00000000-0005-0000-0000-00002C000000}"/>
    <cellStyle name="Normal 2 2 3 2 12 2" xfId="2358" xr:uid="{00000000-0005-0000-0000-00002D000000}"/>
    <cellStyle name="Normal 2 2 3 2 12 2 2" xfId="4743" xr:uid="{00000000-0005-0000-0000-00002E000000}"/>
    <cellStyle name="Normal 2 2 3 2 12 3" xfId="3551" xr:uid="{00000000-0005-0000-0000-00002F000000}"/>
    <cellStyle name="Normal 2 2 3 2 13" xfId="67" xr:uid="{00000000-0005-0000-0000-000030000000}"/>
    <cellStyle name="Normal 2 2 3 2 13 2" xfId="1266" xr:uid="{00000000-0005-0000-0000-000031000000}"/>
    <cellStyle name="Normal 2 2 3 2 13 2 2" xfId="3651" xr:uid="{00000000-0005-0000-0000-000032000000}"/>
    <cellStyle name="Normal 2 2 3 2 13 3" xfId="2459" xr:uid="{00000000-0005-0000-0000-000033000000}"/>
    <cellStyle name="Normal 2 2 3 2 14" xfId="1218" xr:uid="{00000000-0005-0000-0000-000034000000}"/>
    <cellStyle name="Normal 2 2 3 2 14 2" xfId="3603" xr:uid="{00000000-0005-0000-0000-000035000000}"/>
    <cellStyle name="Normal 2 2 3 2 15" xfId="2411" xr:uid="{00000000-0005-0000-0000-000036000000}"/>
    <cellStyle name="Normal 2 2 3 2 2" xfId="25" xr:uid="{00000000-0005-0000-0000-000037000000}"/>
    <cellStyle name="Normal 2 2 3 2 2 10" xfId="121" xr:uid="{00000000-0005-0000-0000-000038000000}"/>
    <cellStyle name="Normal 2 2 3 2 2 10 2" xfId="1320" xr:uid="{00000000-0005-0000-0000-000039000000}"/>
    <cellStyle name="Normal 2 2 3 2 2 10 2 2" xfId="3705" xr:uid="{00000000-0005-0000-0000-00003A000000}"/>
    <cellStyle name="Normal 2 2 3 2 2 10 3" xfId="2513" xr:uid="{00000000-0005-0000-0000-00003B000000}"/>
    <cellStyle name="Normal 2 2 3 2 2 11" xfId="1167" xr:uid="{00000000-0005-0000-0000-00003C000000}"/>
    <cellStyle name="Normal 2 2 3 2 2 11 2" xfId="2364" xr:uid="{00000000-0005-0000-0000-00003D000000}"/>
    <cellStyle name="Normal 2 2 3 2 2 11 2 2" xfId="4749" xr:uid="{00000000-0005-0000-0000-00003E000000}"/>
    <cellStyle name="Normal 2 2 3 2 2 11 3" xfId="3557" xr:uid="{00000000-0005-0000-0000-00003F000000}"/>
    <cellStyle name="Normal 2 2 3 2 2 12" xfId="73" xr:uid="{00000000-0005-0000-0000-000040000000}"/>
    <cellStyle name="Normal 2 2 3 2 2 12 2" xfId="1272" xr:uid="{00000000-0005-0000-0000-000041000000}"/>
    <cellStyle name="Normal 2 2 3 2 2 12 2 2" xfId="3657" xr:uid="{00000000-0005-0000-0000-000042000000}"/>
    <cellStyle name="Normal 2 2 3 2 2 12 3" xfId="2465" xr:uid="{00000000-0005-0000-0000-000043000000}"/>
    <cellStyle name="Normal 2 2 3 2 2 13" xfId="1224" xr:uid="{00000000-0005-0000-0000-000044000000}"/>
    <cellStyle name="Normal 2 2 3 2 2 13 2" xfId="3609" xr:uid="{00000000-0005-0000-0000-000045000000}"/>
    <cellStyle name="Normal 2 2 3 2 2 14" xfId="2417" xr:uid="{00000000-0005-0000-0000-000046000000}"/>
    <cellStyle name="Normal 2 2 3 2 2 2" xfId="37" xr:uid="{00000000-0005-0000-0000-000047000000}"/>
    <cellStyle name="Normal 2 2 3 2 2 2 10" xfId="1179" xr:uid="{00000000-0005-0000-0000-000048000000}"/>
    <cellStyle name="Normal 2 2 3 2 2 2 10 2" xfId="2376" xr:uid="{00000000-0005-0000-0000-000049000000}"/>
    <cellStyle name="Normal 2 2 3 2 2 2 10 2 2" xfId="4761" xr:uid="{00000000-0005-0000-0000-00004A000000}"/>
    <cellStyle name="Normal 2 2 3 2 2 2 10 3" xfId="3569" xr:uid="{00000000-0005-0000-0000-00004B000000}"/>
    <cellStyle name="Normal 2 2 3 2 2 2 11" xfId="85" xr:uid="{00000000-0005-0000-0000-00004C000000}"/>
    <cellStyle name="Normal 2 2 3 2 2 2 11 2" xfId="1284" xr:uid="{00000000-0005-0000-0000-00004D000000}"/>
    <cellStyle name="Normal 2 2 3 2 2 2 11 2 2" xfId="3669" xr:uid="{00000000-0005-0000-0000-00004E000000}"/>
    <cellStyle name="Normal 2 2 3 2 2 2 11 3" xfId="2477" xr:uid="{00000000-0005-0000-0000-00004F000000}"/>
    <cellStyle name="Normal 2 2 3 2 2 2 12" xfId="1236" xr:uid="{00000000-0005-0000-0000-000050000000}"/>
    <cellStyle name="Normal 2 2 3 2 2 2 12 2" xfId="3621" xr:uid="{00000000-0005-0000-0000-000051000000}"/>
    <cellStyle name="Normal 2 2 3 2 2 2 13" xfId="2429" xr:uid="{00000000-0005-0000-0000-000052000000}"/>
    <cellStyle name="Normal 2 2 3 2 2 2 2" xfId="61" xr:uid="{00000000-0005-0000-0000-000053000000}"/>
    <cellStyle name="Normal 2 2 3 2 2 2 2 10" xfId="1260" xr:uid="{00000000-0005-0000-0000-000054000000}"/>
    <cellStyle name="Normal 2 2 3 2 2 2 2 10 2" xfId="3645" xr:uid="{00000000-0005-0000-0000-000055000000}"/>
    <cellStyle name="Normal 2 2 3 2 2 2 2 11" xfId="2453" xr:uid="{00000000-0005-0000-0000-000056000000}"/>
    <cellStyle name="Normal 2 2 3 2 2 2 2 2" xfId="313" xr:uid="{00000000-0005-0000-0000-000057000000}"/>
    <cellStyle name="Normal 2 2 3 2 2 2 2 2 2" xfId="457" xr:uid="{00000000-0005-0000-0000-000058000000}"/>
    <cellStyle name="Normal 2 2 3 2 2 2 2 2 2 2" xfId="806" xr:uid="{00000000-0005-0000-0000-000059000000}"/>
    <cellStyle name="Normal 2 2 3 2 2 2 2 2 2 2 2" xfId="2004" xr:uid="{00000000-0005-0000-0000-00005A000000}"/>
    <cellStyle name="Normal 2 2 3 2 2 2 2 2 2 2 2 2" xfId="4389" xr:uid="{00000000-0005-0000-0000-00005B000000}"/>
    <cellStyle name="Normal 2 2 3 2 2 2 2 2 2 2 3" xfId="3197" xr:uid="{00000000-0005-0000-0000-00005C000000}"/>
    <cellStyle name="Normal 2 2 3 2 2 2 2 2 2 3" xfId="1154" xr:uid="{00000000-0005-0000-0000-00005D000000}"/>
    <cellStyle name="Normal 2 2 3 2 2 2 2 2 2 3 2" xfId="2352" xr:uid="{00000000-0005-0000-0000-00005E000000}"/>
    <cellStyle name="Normal 2 2 3 2 2 2 2 2 2 3 2 2" xfId="4737" xr:uid="{00000000-0005-0000-0000-00005F000000}"/>
    <cellStyle name="Normal 2 2 3 2 2 2 2 2 2 3 3" xfId="3545" xr:uid="{00000000-0005-0000-0000-000060000000}"/>
    <cellStyle name="Normal 2 2 3 2 2 2 2 2 2 4" xfId="1656" xr:uid="{00000000-0005-0000-0000-000061000000}"/>
    <cellStyle name="Normal 2 2 3 2 2 2 2 2 2 4 2" xfId="4041" xr:uid="{00000000-0005-0000-0000-000062000000}"/>
    <cellStyle name="Normal 2 2 3 2 2 2 2 2 2 5" xfId="2849" xr:uid="{00000000-0005-0000-0000-000063000000}"/>
    <cellStyle name="Normal 2 2 3 2 2 2 2 2 3" xfId="662" xr:uid="{00000000-0005-0000-0000-000064000000}"/>
    <cellStyle name="Normal 2 2 3 2 2 2 2 2 3 2" xfId="1860" xr:uid="{00000000-0005-0000-0000-000065000000}"/>
    <cellStyle name="Normal 2 2 3 2 2 2 2 2 3 2 2" xfId="4245" xr:uid="{00000000-0005-0000-0000-000066000000}"/>
    <cellStyle name="Normal 2 2 3 2 2 2 2 2 3 3" xfId="3053" xr:uid="{00000000-0005-0000-0000-000067000000}"/>
    <cellStyle name="Normal 2 2 3 2 2 2 2 2 4" xfId="1010" xr:uid="{00000000-0005-0000-0000-000068000000}"/>
    <cellStyle name="Normal 2 2 3 2 2 2 2 2 4 2" xfId="2208" xr:uid="{00000000-0005-0000-0000-000069000000}"/>
    <cellStyle name="Normal 2 2 3 2 2 2 2 2 4 2 2" xfId="4593" xr:uid="{00000000-0005-0000-0000-00006A000000}"/>
    <cellStyle name="Normal 2 2 3 2 2 2 2 2 4 3" xfId="3401" xr:uid="{00000000-0005-0000-0000-00006B000000}"/>
    <cellStyle name="Normal 2 2 3 2 2 2 2 2 5" xfId="1512" xr:uid="{00000000-0005-0000-0000-00006C000000}"/>
    <cellStyle name="Normal 2 2 3 2 2 2 2 2 5 2" xfId="3897" xr:uid="{00000000-0005-0000-0000-00006D000000}"/>
    <cellStyle name="Normal 2 2 3 2 2 2 2 2 6" xfId="2705" xr:uid="{00000000-0005-0000-0000-00006E000000}"/>
    <cellStyle name="Normal 2 2 3 2 2 2 2 3" xfId="241" xr:uid="{00000000-0005-0000-0000-00006F000000}"/>
    <cellStyle name="Normal 2 2 3 2 2 2 2 3 2" xfId="590" xr:uid="{00000000-0005-0000-0000-000070000000}"/>
    <cellStyle name="Normal 2 2 3 2 2 2 2 3 2 2" xfId="1788" xr:uid="{00000000-0005-0000-0000-000071000000}"/>
    <cellStyle name="Normal 2 2 3 2 2 2 2 3 2 2 2" xfId="4173" xr:uid="{00000000-0005-0000-0000-000072000000}"/>
    <cellStyle name="Normal 2 2 3 2 2 2 2 3 2 3" xfId="2981" xr:uid="{00000000-0005-0000-0000-000073000000}"/>
    <cellStyle name="Normal 2 2 3 2 2 2 2 3 3" xfId="938" xr:uid="{00000000-0005-0000-0000-000074000000}"/>
    <cellStyle name="Normal 2 2 3 2 2 2 2 3 3 2" xfId="2136" xr:uid="{00000000-0005-0000-0000-000075000000}"/>
    <cellStyle name="Normal 2 2 3 2 2 2 2 3 3 2 2" xfId="4521" xr:uid="{00000000-0005-0000-0000-000076000000}"/>
    <cellStyle name="Normal 2 2 3 2 2 2 2 3 3 3" xfId="3329" xr:uid="{00000000-0005-0000-0000-000077000000}"/>
    <cellStyle name="Normal 2 2 3 2 2 2 2 3 4" xfId="1440" xr:uid="{00000000-0005-0000-0000-000078000000}"/>
    <cellStyle name="Normal 2 2 3 2 2 2 2 3 4 2" xfId="3825" xr:uid="{00000000-0005-0000-0000-000079000000}"/>
    <cellStyle name="Normal 2 2 3 2 2 2 2 3 5" xfId="2633" xr:uid="{00000000-0005-0000-0000-00007A000000}"/>
    <cellStyle name="Normal 2 2 3 2 2 2 2 4" xfId="385" xr:uid="{00000000-0005-0000-0000-00007B000000}"/>
    <cellStyle name="Normal 2 2 3 2 2 2 2 4 2" xfId="734" xr:uid="{00000000-0005-0000-0000-00007C000000}"/>
    <cellStyle name="Normal 2 2 3 2 2 2 2 4 2 2" xfId="1932" xr:uid="{00000000-0005-0000-0000-00007D000000}"/>
    <cellStyle name="Normal 2 2 3 2 2 2 2 4 2 2 2" xfId="4317" xr:uid="{00000000-0005-0000-0000-00007E000000}"/>
    <cellStyle name="Normal 2 2 3 2 2 2 2 4 2 3" xfId="3125" xr:uid="{00000000-0005-0000-0000-00007F000000}"/>
    <cellStyle name="Normal 2 2 3 2 2 2 2 4 3" xfId="1082" xr:uid="{00000000-0005-0000-0000-000080000000}"/>
    <cellStyle name="Normal 2 2 3 2 2 2 2 4 3 2" xfId="2280" xr:uid="{00000000-0005-0000-0000-000081000000}"/>
    <cellStyle name="Normal 2 2 3 2 2 2 2 4 3 2 2" xfId="4665" xr:uid="{00000000-0005-0000-0000-000082000000}"/>
    <cellStyle name="Normal 2 2 3 2 2 2 2 4 3 3" xfId="3473" xr:uid="{00000000-0005-0000-0000-000083000000}"/>
    <cellStyle name="Normal 2 2 3 2 2 2 2 4 4" xfId="1584" xr:uid="{00000000-0005-0000-0000-000084000000}"/>
    <cellStyle name="Normal 2 2 3 2 2 2 2 4 4 2" xfId="3969" xr:uid="{00000000-0005-0000-0000-000085000000}"/>
    <cellStyle name="Normal 2 2 3 2 2 2 2 4 5" xfId="2777" xr:uid="{00000000-0005-0000-0000-000086000000}"/>
    <cellStyle name="Normal 2 2 3 2 2 2 2 5" xfId="518" xr:uid="{00000000-0005-0000-0000-000087000000}"/>
    <cellStyle name="Normal 2 2 3 2 2 2 2 5 2" xfId="1716" xr:uid="{00000000-0005-0000-0000-000088000000}"/>
    <cellStyle name="Normal 2 2 3 2 2 2 2 5 2 2" xfId="4101" xr:uid="{00000000-0005-0000-0000-000089000000}"/>
    <cellStyle name="Normal 2 2 3 2 2 2 2 5 3" xfId="2909" xr:uid="{00000000-0005-0000-0000-00008A000000}"/>
    <cellStyle name="Normal 2 2 3 2 2 2 2 6" xfId="866" xr:uid="{00000000-0005-0000-0000-00008B000000}"/>
    <cellStyle name="Normal 2 2 3 2 2 2 2 6 2" xfId="2064" xr:uid="{00000000-0005-0000-0000-00008C000000}"/>
    <cellStyle name="Normal 2 2 3 2 2 2 2 6 2 2" xfId="4449" xr:uid="{00000000-0005-0000-0000-00008D000000}"/>
    <cellStyle name="Normal 2 2 3 2 2 2 2 6 3" xfId="3257" xr:uid="{00000000-0005-0000-0000-00008E000000}"/>
    <cellStyle name="Normal 2 2 3 2 2 2 2 7" xfId="169" xr:uid="{00000000-0005-0000-0000-00008F000000}"/>
    <cellStyle name="Normal 2 2 3 2 2 2 2 7 2" xfId="1368" xr:uid="{00000000-0005-0000-0000-000090000000}"/>
    <cellStyle name="Normal 2 2 3 2 2 2 2 7 2 2" xfId="3753" xr:uid="{00000000-0005-0000-0000-000091000000}"/>
    <cellStyle name="Normal 2 2 3 2 2 2 2 7 3" xfId="2561" xr:uid="{00000000-0005-0000-0000-000092000000}"/>
    <cellStyle name="Normal 2 2 3 2 2 2 2 8" xfId="1203" xr:uid="{00000000-0005-0000-0000-000093000000}"/>
    <cellStyle name="Normal 2 2 3 2 2 2 2 8 2" xfId="2400" xr:uid="{00000000-0005-0000-0000-000094000000}"/>
    <cellStyle name="Normal 2 2 3 2 2 2 2 8 2 2" xfId="4785" xr:uid="{00000000-0005-0000-0000-000095000000}"/>
    <cellStyle name="Normal 2 2 3 2 2 2 2 8 3" xfId="3593" xr:uid="{00000000-0005-0000-0000-000096000000}"/>
    <cellStyle name="Normal 2 2 3 2 2 2 2 9" xfId="109" xr:uid="{00000000-0005-0000-0000-000097000000}"/>
    <cellStyle name="Normal 2 2 3 2 2 2 2 9 2" xfId="1308" xr:uid="{00000000-0005-0000-0000-000098000000}"/>
    <cellStyle name="Normal 2 2 3 2 2 2 2 9 2 2" xfId="3693" xr:uid="{00000000-0005-0000-0000-000099000000}"/>
    <cellStyle name="Normal 2 2 3 2 2 2 2 9 3" xfId="2501" xr:uid="{00000000-0005-0000-0000-00009A000000}"/>
    <cellStyle name="Normal 2 2 3 2 2 2 3" xfId="217" xr:uid="{00000000-0005-0000-0000-00009B000000}"/>
    <cellStyle name="Normal 2 2 3 2 2 2 3 2" xfId="289" xr:uid="{00000000-0005-0000-0000-00009C000000}"/>
    <cellStyle name="Normal 2 2 3 2 2 2 3 2 2" xfId="433" xr:uid="{00000000-0005-0000-0000-00009D000000}"/>
    <cellStyle name="Normal 2 2 3 2 2 2 3 2 2 2" xfId="782" xr:uid="{00000000-0005-0000-0000-00009E000000}"/>
    <cellStyle name="Normal 2 2 3 2 2 2 3 2 2 2 2" xfId="1980" xr:uid="{00000000-0005-0000-0000-00009F000000}"/>
    <cellStyle name="Normal 2 2 3 2 2 2 3 2 2 2 2 2" xfId="4365" xr:uid="{00000000-0005-0000-0000-0000A0000000}"/>
    <cellStyle name="Normal 2 2 3 2 2 2 3 2 2 2 3" xfId="3173" xr:uid="{00000000-0005-0000-0000-0000A1000000}"/>
    <cellStyle name="Normal 2 2 3 2 2 2 3 2 2 3" xfId="1130" xr:uid="{00000000-0005-0000-0000-0000A2000000}"/>
    <cellStyle name="Normal 2 2 3 2 2 2 3 2 2 3 2" xfId="2328" xr:uid="{00000000-0005-0000-0000-0000A3000000}"/>
    <cellStyle name="Normal 2 2 3 2 2 2 3 2 2 3 2 2" xfId="4713" xr:uid="{00000000-0005-0000-0000-0000A4000000}"/>
    <cellStyle name="Normal 2 2 3 2 2 2 3 2 2 3 3" xfId="3521" xr:uid="{00000000-0005-0000-0000-0000A5000000}"/>
    <cellStyle name="Normal 2 2 3 2 2 2 3 2 2 4" xfId="1632" xr:uid="{00000000-0005-0000-0000-0000A6000000}"/>
    <cellStyle name="Normal 2 2 3 2 2 2 3 2 2 4 2" xfId="4017" xr:uid="{00000000-0005-0000-0000-0000A7000000}"/>
    <cellStyle name="Normal 2 2 3 2 2 2 3 2 2 5" xfId="2825" xr:uid="{00000000-0005-0000-0000-0000A8000000}"/>
    <cellStyle name="Normal 2 2 3 2 2 2 3 2 3" xfId="638" xr:uid="{00000000-0005-0000-0000-0000A9000000}"/>
    <cellStyle name="Normal 2 2 3 2 2 2 3 2 3 2" xfId="1836" xr:uid="{00000000-0005-0000-0000-0000AA000000}"/>
    <cellStyle name="Normal 2 2 3 2 2 2 3 2 3 2 2" xfId="4221" xr:uid="{00000000-0005-0000-0000-0000AB000000}"/>
    <cellStyle name="Normal 2 2 3 2 2 2 3 2 3 3" xfId="3029" xr:uid="{00000000-0005-0000-0000-0000AC000000}"/>
    <cellStyle name="Normal 2 2 3 2 2 2 3 2 4" xfId="986" xr:uid="{00000000-0005-0000-0000-0000AD000000}"/>
    <cellStyle name="Normal 2 2 3 2 2 2 3 2 4 2" xfId="2184" xr:uid="{00000000-0005-0000-0000-0000AE000000}"/>
    <cellStyle name="Normal 2 2 3 2 2 2 3 2 4 2 2" xfId="4569" xr:uid="{00000000-0005-0000-0000-0000AF000000}"/>
    <cellStyle name="Normal 2 2 3 2 2 2 3 2 4 3" xfId="3377" xr:uid="{00000000-0005-0000-0000-0000B0000000}"/>
    <cellStyle name="Normal 2 2 3 2 2 2 3 2 5" xfId="1488" xr:uid="{00000000-0005-0000-0000-0000B1000000}"/>
    <cellStyle name="Normal 2 2 3 2 2 2 3 2 5 2" xfId="3873" xr:uid="{00000000-0005-0000-0000-0000B2000000}"/>
    <cellStyle name="Normal 2 2 3 2 2 2 3 2 6" xfId="2681" xr:uid="{00000000-0005-0000-0000-0000B3000000}"/>
    <cellStyle name="Normal 2 2 3 2 2 2 3 3" xfId="361" xr:uid="{00000000-0005-0000-0000-0000B4000000}"/>
    <cellStyle name="Normal 2 2 3 2 2 2 3 3 2" xfId="710" xr:uid="{00000000-0005-0000-0000-0000B5000000}"/>
    <cellStyle name="Normal 2 2 3 2 2 2 3 3 2 2" xfId="1908" xr:uid="{00000000-0005-0000-0000-0000B6000000}"/>
    <cellStyle name="Normal 2 2 3 2 2 2 3 3 2 2 2" xfId="4293" xr:uid="{00000000-0005-0000-0000-0000B7000000}"/>
    <cellStyle name="Normal 2 2 3 2 2 2 3 3 2 3" xfId="3101" xr:uid="{00000000-0005-0000-0000-0000B8000000}"/>
    <cellStyle name="Normal 2 2 3 2 2 2 3 3 3" xfId="1058" xr:uid="{00000000-0005-0000-0000-0000B9000000}"/>
    <cellStyle name="Normal 2 2 3 2 2 2 3 3 3 2" xfId="2256" xr:uid="{00000000-0005-0000-0000-0000BA000000}"/>
    <cellStyle name="Normal 2 2 3 2 2 2 3 3 3 2 2" xfId="4641" xr:uid="{00000000-0005-0000-0000-0000BB000000}"/>
    <cellStyle name="Normal 2 2 3 2 2 2 3 3 3 3" xfId="3449" xr:uid="{00000000-0005-0000-0000-0000BC000000}"/>
    <cellStyle name="Normal 2 2 3 2 2 2 3 3 4" xfId="1560" xr:uid="{00000000-0005-0000-0000-0000BD000000}"/>
    <cellStyle name="Normal 2 2 3 2 2 2 3 3 4 2" xfId="3945" xr:uid="{00000000-0005-0000-0000-0000BE000000}"/>
    <cellStyle name="Normal 2 2 3 2 2 2 3 3 5" xfId="2753" xr:uid="{00000000-0005-0000-0000-0000BF000000}"/>
    <cellStyle name="Normal 2 2 3 2 2 2 3 4" xfId="566" xr:uid="{00000000-0005-0000-0000-0000C0000000}"/>
    <cellStyle name="Normal 2 2 3 2 2 2 3 4 2" xfId="1764" xr:uid="{00000000-0005-0000-0000-0000C1000000}"/>
    <cellStyle name="Normal 2 2 3 2 2 2 3 4 2 2" xfId="4149" xr:uid="{00000000-0005-0000-0000-0000C2000000}"/>
    <cellStyle name="Normal 2 2 3 2 2 2 3 4 3" xfId="2957" xr:uid="{00000000-0005-0000-0000-0000C3000000}"/>
    <cellStyle name="Normal 2 2 3 2 2 2 3 5" xfId="914" xr:uid="{00000000-0005-0000-0000-0000C4000000}"/>
    <cellStyle name="Normal 2 2 3 2 2 2 3 5 2" xfId="2112" xr:uid="{00000000-0005-0000-0000-0000C5000000}"/>
    <cellStyle name="Normal 2 2 3 2 2 2 3 5 2 2" xfId="4497" xr:uid="{00000000-0005-0000-0000-0000C6000000}"/>
    <cellStyle name="Normal 2 2 3 2 2 2 3 5 3" xfId="3305" xr:uid="{00000000-0005-0000-0000-0000C7000000}"/>
    <cellStyle name="Normal 2 2 3 2 2 2 3 6" xfId="1416" xr:uid="{00000000-0005-0000-0000-0000C8000000}"/>
    <cellStyle name="Normal 2 2 3 2 2 2 3 6 2" xfId="3801" xr:uid="{00000000-0005-0000-0000-0000C9000000}"/>
    <cellStyle name="Normal 2 2 3 2 2 2 3 7" xfId="2609" xr:uid="{00000000-0005-0000-0000-0000CA000000}"/>
    <cellStyle name="Normal 2 2 3 2 2 2 4" xfId="265" xr:uid="{00000000-0005-0000-0000-0000CB000000}"/>
    <cellStyle name="Normal 2 2 3 2 2 2 4 2" xfId="409" xr:uid="{00000000-0005-0000-0000-0000CC000000}"/>
    <cellStyle name="Normal 2 2 3 2 2 2 4 2 2" xfId="758" xr:uid="{00000000-0005-0000-0000-0000CD000000}"/>
    <cellStyle name="Normal 2 2 3 2 2 2 4 2 2 2" xfId="1956" xr:uid="{00000000-0005-0000-0000-0000CE000000}"/>
    <cellStyle name="Normal 2 2 3 2 2 2 4 2 2 2 2" xfId="4341" xr:uid="{00000000-0005-0000-0000-0000CF000000}"/>
    <cellStyle name="Normal 2 2 3 2 2 2 4 2 2 3" xfId="3149" xr:uid="{00000000-0005-0000-0000-0000D0000000}"/>
    <cellStyle name="Normal 2 2 3 2 2 2 4 2 3" xfId="1106" xr:uid="{00000000-0005-0000-0000-0000D1000000}"/>
    <cellStyle name="Normal 2 2 3 2 2 2 4 2 3 2" xfId="2304" xr:uid="{00000000-0005-0000-0000-0000D2000000}"/>
    <cellStyle name="Normal 2 2 3 2 2 2 4 2 3 2 2" xfId="4689" xr:uid="{00000000-0005-0000-0000-0000D3000000}"/>
    <cellStyle name="Normal 2 2 3 2 2 2 4 2 3 3" xfId="3497" xr:uid="{00000000-0005-0000-0000-0000D4000000}"/>
    <cellStyle name="Normal 2 2 3 2 2 2 4 2 4" xfId="1608" xr:uid="{00000000-0005-0000-0000-0000D5000000}"/>
    <cellStyle name="Normal 2 2 3 2 2 2 4 2 4 2" xfId="3993" xr:uid="{00000000-0005-0000-0000-0000D6000000}"/>
    <cellStyle name="Normal 2 2 3 2 2 2 4 2 5" xfId="2801" xr:uid="{00000000-0005-0000-0000-0000D7000000}"/>
    <cellStyle name="Normal 2 2 3 2 2 2 4 3" xfId="614" xr:uid="{00000000-0005-0000-0000-0000D8000000}"/>
    <cellStyle name="Normal 2 2 3 2 2 2 4 3 2" xfId="1812" xr:uid="{00000000-0005-0000-0000-0000D9000000}"/>
    <cellStyle name="Normal 2 2 3 2 2 2 4 3 2 2" xfId="4197" xr:uid="{00000000-0005-0000-0000-0000DA000000}"/>
    <cellStyle name="Normal 2 2 3 2 2 2 4 3 3" xfId="3005" xr:uid="{00000000-0005-0000-0000-0000DB000000}"/>
    <cellStyle name="Normal 2 2 3 2 2 2 4 4" xfId="962" xr:uid="{00000000-0005-0000-0000-0000DC000000}"/>
    <cellStyle name="Normal 2 2 3 2 2 2 4 4 2" xfId="2160" xr:uid="{00000000-0005-0000-0000-0000DD000000}"/>
    <cellStyle name="Normal 2 2 3 2 2 2 4 4 2 2" xfId="4545" xr:uid="{00000000-0005-0000-0000-0000DE000000}"/>
    <cellStyle name="Normal 2 2 3 2 2 2 4 4 3" xfId="3353" xr:uid="{00000000-0005-0000-0000-0000DF000000}"/>
    <cellStyle name="Normal 2 2 3 2 2 2 4 5" xfId="1464" xr:uid="{00000000-0005-0000-0000-0000E0000000}"/>
    <cellStyle name="Normal 2 2 3 2 2 2 4 5 2" xfId="3849" xr:uid="{00000000-0005-0000-0000-0000E1000000}"/>
    <cellStyle name="Normal 2 2 3 2 2 2 4 6" xfId="2657" xr:uid="{00000000-0005-0000-0000-0000E2000000}"/>
    <cellStyle name="Normal 2 2 3 2 2 2 5" xfId="193" xr:uid="{00000000-0005-0000-0000-0000E3000000}"/>
    <cellStyle name="Normal 2 2 3 2 2 2 5 2" xfId="542" xr:uid="{00000000-0005-0000-0000-0000E4000000}"/>
    <cellStyle name="Normal 2 2 3 2 2 2 5 2 2" xfId="1740" xr:uid="{00000000-0005-0000-0000-0000E5000000}"/>
    <cellStyle name="Normal 2 2 3 2 2 2 5 2 2 2" xfId="4125" xr:uid="{00000000-0005-0000-0000-0000E6000000}"/>
    <cellStyle name="Normal 2 2 3 2 2 2 5 2 3" xfId="2933" xr:uid="{00000000-0005-0000-0000-0000E7000000}"/>
    <cellStyle name="Normal 2 2 3 2 2 2 5 3" xfId="890" xr:uid="{00000000-0005-0000-0000-0000E8000000}"/>
    <cellStyle name="Normal 2 2 3 2 2 2 5 3 2" xfId="2088" xr:uid="{00000000-0005-0000-0000-0000E9000000}"/>
    <cellStyle name="Normal 2 2 3 2 2 2 5 3 2 2" xfId="4473" xr:uid="{00000000-0005-0000-0000-0000EA000000}"/>
    <cellStyle name="Normal 2 2 3 2 2 2 5 3 3" xfId="3281" xr:uid="{00000000-0005-0000-0000-0000EB000000}"/>
    <cellStyle name="Normal 2 2 3 2 2 2 5 4" xfId="1392" xr:uid="{00000000-0005-0000-0000-0000EC000000}"/>
    <cellStyle name="Normal 2 2 3 2 2 2 5 4 2" xfId="3777" xr:uid="{00000000-0005-0000-0000-0000ED000000}"/>
    <cellStyle name="Normal 2 2 3 2 2 2 5 5" xfId="2585" xr:uid="{00000000-0005-0000-0000-0000EE000000}"/>
    <cellStyle name="Normal 2 2 3 2 2 2 6" xfId="337" xr:uid="{00000000-0005-0000-0000-0000EF000000}"/>
    <cellStyle name="Normal 2 2 3 2 2 2 6 2" xfId="686" xr:uid="{00000000-0005-0000-0000-0000F0000000}"/>
    <cellStyle name="Normal 2 2 3 2 2 2 6 2 2" xfId="1884" xr:uid="{00000000-0005-0000-0000-0000F1000000}"/>
    <cellStyle name="Normal 2 2 3 2 2 2 6 2 2 2" xfId="4269" xr:uid="{00000000-0005-0000-0000-0000F2000000}"/>
    <cellStyle name="Normal 2 2 3 2 2 2 6 2 3" xfId="3077" xr:uid="{00000000-0005-0000-0000-0000F3000000}"/>
    <cellStyle name="Normal 2 2 3 2 2 2 6 3" xfId="1034" xr:uid="{00000000-0005-0000-0000-0000F4000000}"/>
    <cellStyle name="Normal 2 2 3 2 2 2 6 3 2" xfId="2232" xr:uid="{00000000-0005-0000-0000-0000F5000000}"/>
    <cellStyle name="Normal 2 2 3 2 2 2 6 3 2 2" xfId="4617" xr:uid="{00000000-0005-0000-0000-0000F6000000}"/>
    <cellStyle name="Normal 2 2 3 2 2 2 6 3 3" xfId="3425" xr:uid="{00000000-0005-0000-0000-0000F7000000}"/>
    <cellStyle name="Normal 2 2 3 2 2 2 6 4" xfId="1536" xr:uid="{00000000-0005-0000-0000-0000F8000000}"/>
    <cellStyle name="Normal 2 2 3 2 2 2 6 4 2" xfId="3921" xr:uid="{00000000-0005-0000-0000-0000F9000000}"/>
    <cellStyle name="Normal 2 2 3 2 2 2 6 5" xfId="2729" xr:uid="{00000000-0005-0000-0000-0000FA000000}"/>
    <cellStyle name="Normal 2 2 3 2 2 2 7" xfId="494" xr:uid="{00000000-0005-0000-0000-0000FB000000}"/>
    <cellStyle name="Normal 2 2 3 2 2 2 7 2" xfId="1692" xr:uid="{00000000-0005-0000-0000-0000FC000000}"/>
    <cellStyle name="Normal 2 2 3 2 2 2 7 2 2" xfId="4077" xr:uid="{00000000-0005-0000-0000-0000FD000000}"/>
    <cellStyle name="Normal 2 2 3 2 2 2 7 3" xfId="2885" xr:uid="{00000000-0005-0000-0000-0000FE000000}"/>
    <cellStyle name="Normal 2 2 3 2 2 2 8" xfId="842" xr:uid="{00000000-0005-0000-0000-0000FF000000}"/>
    <cellStyle name="Normal 2 2 3 2 2 2 8 2" xfId="2040" xr:uid="{00000000-0005-0000-0000-000000010000}"/>
    <cellStyle name="Normal 2 2 3 2 2 2 8 2 2" xfId="4425" xr:uid="{00000000-0005-0000-0000-000001010000}"/>
    <cellStyle name="Normal 2 2 3 2 2 2 8 3" xfId="3233" xr:uid="{00000000-0005-0000-0000-000002010000}"/>
    <cellStyle name="Normal 2 2 3 2 2 2 9" xfId="145" xr:uid="{00000000-0005-0000-0000-000003010000}"/>
    <cellStyle name="Normal 2 2 3 2 2 2 9 2" xfId="1344" xr:uid="{00000000-0005-0000-0000-000004010000}"/>
    <cellStyle name="Normal 2 2 3 2 2 2 9 2 2" xfId="3729" xr:uid="{00000000-0005-0000-0000-000005010000}"/>
    <cellStyle name="Normal 2 2 3 2 2 2 9 3" xfId="2537" xr:uid="{00000000-0005-0000-0000-000006010000}"/>
    <cellStyle name="Normal 2 2 3 2 2 3" xfId="49" xr:uid="{00000000-0005-0000-0000-000007010000}"/>
    <cellStyle name="Normal 2 2 3 2 2 3 10" xfId="1248" xr:uid="{00000000-0005-0000-0000-000008010000}"/>
    <cellStyle name="Normal 2 2 3 2 2 3 10 2" xfId="3633" xr:uid="{00000000-0005-0000-0000-000009010000}"/>
    <cellStyle name="Normal 2 2 3 2 2 3 11" xfId="2441" xr:uid="{00000000-0005-0000-0000-00000A010000}"/>
    <cellStyle name="Normal 2 2 3 2 2 3 2" xfId="301" xr:uid="{00000000-0005-0000-0000-00000B010000}"/>
    <cellStyle name="Normal 2 2 3 2 2 3 2 2" xfId="445" xr:uid="{00000000-0005-0000-0000-00000C010000}"/>
    <cellStyle name="Normal 2 2 3 2 2 3 2 2 2" xfId="794" xr:uid="{00000000-0005-0000-0000-00000D010000}"/>
    <cellStyle name="Normal 2 2 3 2 2 3 2 2 2 2" xfId="1992" xr:uid="{00000000-0005-0000-0000-00000E010000}"/>
    <cellStyle name="Normal 2 2 3 2 2 3 2 2 2 2 2" xfId="4377" xr:uid="{00000000-0005-0000-0000-00000F010000}"/>
    <cellStyle name="Normal 2 2 3 2 2 3 2 2 2 3" xfId="3185" xr:uid="{00000000-0005-0000-0000-000010010000}"/>
    <cellStyle name="Normal 2 2 3 2 2 3 2 2 3" xfId="1142" xr:uid="{00000000-0005-0000-0000-000011010000}"/>
    <cellStyle name="Normal 2 2 3 2 2 3 2 2 3 2" xfId="2340" xr:uid="{00000000-0005-0000-0000-000012010000}"/>
    <cellStyle name="Normal 2 2 3 2 2 3 2 2 3 2 2" xfId="4725" xr:uid="{00000000-0005-0000-0000-000013010000}"/>
    <cellStyle name="Normal 2 2 3 2 2 3 2 2 3 3" xfId="3533" xr:uid="{00000000-0005-0000-0000-000014010000}"/>
    <cellStyle name="Normal 2 2 3 2 2 3 2 2 4" xfId="1644" xr:uid="{00000000-0005-0000-0000-000015010000}"/>
    <cellStyle name="Normal 2 2 3 2 2 3 2 2 4 2" xfId="4029" xr:uid="{00000000-0005-0000-0000-000016010000}"/>
    <cellStyle name="Normal 2 2 3 2 2 3 2 2 5" xfId="2837" xr:uid="{00000000-0005-0000-0000-000017010000}"/>
    <cellStyle name="Normal 2 2 3 2 2 3 2 3" xfId="650" xr:uid="{00000000-0005-0000-0000-000018010000}"/>
    <cellStyle name="Normal 2 2 3 2 2 3 2 3 2" xfId="1848" xr:uid="{00000000-0005-0000-0000-000019010000}"/>
    <cellStyle name="Normal 2 2 3 2 2 3 2 3 2 2" xfId="4233" xr:uid="{00000000-0005-0000-0000-00001A010000}"/>
    <cellStyle name="Normal 2 2 3 2 2 3 2 3 3" xfId="3041" xr:uid="{00000000-0005-0000-0000-00001B010000}"/>
    <cellStyle name="Normal 2 2 3 2 2 3 2 4" xfId="998" xr:uid="{00000000-0005-0000-0000-00001C010000}"/>
    <cellStyle name="Normal 2 2 3 2 2 3 2 4 2" xfId="2196" xr:uid="{00000000-0005-0000-0000-00001D010000}"/>
    <cellStyle name="Normal 2 2 3 2 2 3 2 4 2 2" xfId="4581" xr:uid="{00000000-0005-0000-0000-00001E010000}"/>
    <cellStyle name="Normal 2 2 3 2 2 3 2 4 3" xfId="3389" xr:uid="{00000000-0005-0000-0000-00001F010000}"/>
    <cellStyle name="Normal 2 2 3 2 2 3 2 5" xfId="1500" xr:uid="{00000000-0005-0000-0000-000020010000}"/>
    <cellStyle name="Normal 2 2 3 2 2 3 2 5 2" xfId="3885" xr:uid="{00000000-0005-0000-0000-000021010000}"/>
    <cellStyle name="Normal 2 2 3 2 2 3 2 6" xfId="2693" xr:uid="{00000000-0005-0000-0000-000022010000}"/>
    <cellStyle name="Normal 2 2 3 2 2 3 3" xfId="229" xr:uid="{00000000-0005-0000-0000-000023010000}"/>
    <cellStyle name="Normal 2 2 3 2 2 3 3 2" xfId="578" xr:uid="{00000000-0005-0000-0000-000024010000}"/>
    <cellStyle name="Normal 2 2 3 2 2 3 3 2 2" xfId="1776" xr:uid="{00000000-0005-0000-0000-000025010000}"/>
    <cellStyle name="Normal 2 2 3 2 2 3 3 2 2 2" xfId="4161" xr:uid="{00000000-0005-0000-0000-000026010000}"/>
    <cellStyle name="Normal 2 2 3 2 2 3 3 2 3" xfId="2969" xr:uid="{00000000-0005-0000-0000-000027010000}"/>
    <cellStyle name="Normal 2 2 3 2 2 3 3 3" xfId="926" xr:uid="{00000000-0005-0000-0000-000028010000}"/>
    <cellStyle name="Normal 2 2 3 2 2 3 3 3 2" xfId="2124" xr:uid="{00000000-0005-0000-0000-000029010000}"/>
    <cellStyle name="Normal 2 2 3 2 2 3 3 3 2 2" xfId="4509" xr:uid="{00000000-0005-0000-0000-00002A010000}"/>
    <cellStyle name="Normal 2 2 3 2 2 3 3 3 3" xfId="3317" xr:uid="{00000000-0005-0000-0000-00002B010000}"/>
    <cellStyle name="Normal 2 2 3 2 2 3 3 4" xfId="1428" xr:uid="{00000000-0005-0000-0000-00002C010000}"/>
    <cellStyle name="Normal 2 2 3 2 2 3 3 4 2" xfId="3813" xr:uid="{00000000-0005-0000-0000-00002D010000}"/>
    <cellStyle name="Normal 2 2 3 2 2 3 3 5" xfId="2621" xr:uid="{00000000-0005-0000-0000-00002E010000}"/>
    <cellStyle name="Normal 2 2 3 2 2 3 4" xfId="373" xr:uid="{00000000-0005-0000-0000-00002F010000}"/>
    <cellStyle name="Normal 2 2 3 2 2 3 4 2" xfId="722" xr:uid="{00000000-0005-0000-0000-000030010000}"/>
    <cellStyle name="Normal 2 2 3 2 2 3 4 2 2" xfId="1920" xr:uid="{00000000-0005-0000-0000-000031010000}"/>
    <cellStyle name="Normal 2 2 3 2 2 3 4 2 2 2" xfId="4305" xr:uid="{00000000-0005-0000-0000-000032010000}"/>
    <cellStyle name="Normal 2 2 3 2 2 3 4 2 3" xfId="3113" xr:uid="{00000000-0005-0000-0000-000033010000}"/>
    <cellStyle name="Normal 2 2 3 2 2 3 4 3" xfId="1070" xr:uid="{00000000-0005-0000-0000-000034010000}"/>
    <cellStyle name="Normal 2 2 3 2 2 3 4 3 2" xfId="2268" xr:uid="{00000000-0005-0000-0000-000035010000}"/>
    <cellStyle name="Normal 2 2 3 2 2 3 4 3 2 2" xfId="4653" xr:uid="{00000000-0005-0000-0000-000036010000}"/>
    <cellStyle name="Normal 2 2 3 2 2 3 4 3 3" xfId="3461" xr:uid="{00000000-0005-0000-0000-000037010000}"/>
    <cellStyle name="Normal 2 2 3 2 2 3 4 4" xfId="1572" xr:uid="{00000000-0005-0000-0000-000038010000}"/>
    <cellStyle name="Normal 2 2 3 2 2 3 4 4 2" xfId="3957" xr:uid="{00000000-0005-0000-0000-000039010000}"/>
    <cellStyle name="Normal 2 2 3 2 2 3 4 5" xfId="2765" xr:uid="{00000000-0005-0000-0000-00003A010000}"/>
    <cellStyle name="Normal 2 2 3 2 2 3 5" xfId="506" xr:uid="{00000000-0005-0000-0000-00003B010000}"/>
    <cellStyle name="Normal 2 2 3 2 2 3 5 2" xfId="1704" xr:uid="{00000000-0005-0000-0000-00003C010000}"/>
    <cellStyle name="Normal 2 2 3 2 2 3 5 2 2" xfId="4089" xr:uid="{00000000-0005-0000-0000-00003D010000}"/>
    <cellStyle name="Normal 2 2 3 2 2 3 5 3" xfId="2897" xr:uid="{00000000-0005-0000-0000-00003E010000}"/>
    <cellStyle name="Normal 2 2 3 2 2 3 6" xfId="854" xr:uid="{00000000-0005-0000-0000-00003F010000}"/>
    <cellStyle name="Normal 2 2 3 2 2 3 6 2" xfId="2052" xr:uid="{00000000-0005-0000-0000-000040010000}"/>
    <cellStyle name="Normal 2 2 3 2 2 3 6 2 2" xfId="4437" xr:uid="{00000000-0005-0000-0000-000041010000}"/>
    <cellStyle name="Normal 2 2 3 2 2 3 6 3" xfId="3245" xr:uid="{00000000-0005-0000-0000-000042010000}"/>
    <cellStyle name="Normal 2 2 3 2 2 3 7" xfId="157" xr:uid="{00000000-0005-0000-0000-000043010000}"/>
    <cellStyle name="Normal 2 2 3 2 2 3 7 2" xfId="1356" xr:uid="{00000000-0005-0000-0000-000044010000}"/>
    <cellStyle name="Normal 2 2 3 2 2 3 7 2 2" xfId="3741" xr:uid="{00000000-0005-0000-0000-000045010000}"/>
    <cellStyle name="Normal 2 2 3 2 2 3 7 3" xfId="2549" xr:uid="{00000000-0005-0000-0000-000046010000}"/>
    <cellStyle name="Normal 2 2 3 2 2 3 8" xfId="1191" xr:uid="{00000000-0005-0000-0000-000047010000}"/>
    <cellStyle name="Normal 2 2 3 2 2 3 8 2" xfId="2388" xr:uid="{00000000-0005-0000-0000-000048010000}"/>
    <cellStyle name="Normal 2 2 3 2 2 3 8 2 2" xfId="4773" xr:uid="{00000000-0005-0000-0000-000049010000}"/>
    <cellStyle name="Normal 2 2 3 2 2 3 8 3" xfId="3581" xr:uid="{00000000-0005-0000-0000-00004A010000}"/>
    <cellStyle name="Normal 2 2 3 2 2 3 9" xfId="97" xr:uid="{00000000-0005-0000-0000-00004B010000}"/>
    <cellStyle name="Normal 2 2 3 2 2 3 9 2" xfId="1296" xr:uid="{00000000-0005-0000-0000-00004C010000}"/>
    <cellStyle name="Normal 2 2 3 2 2 3 9 2 2" xfId="3681" xr:uid="{00000000-0005-0000-0000-00004D010000}"/>
    <cellStyle name="Normal 2 2 3 2 2 3 9 3" xfId="2489" xr:uid="{00000000-0005-0000-0000-00004E010000}"/>
    <cellStyle name="Normal 2 2 3 2 2 4" xfId="133" xr:uid="{00000000-0005-0000-0000-00004F010000}"/>
    <cellStyle name="Normal 2 2 3 2 2 4 2" xfId="277" xr:uid="{00000000-0005-0000-0000-000050010000}"/>
    <cellStyle name="Normal 2 2 3 2 2 4 2 2" xfId="421" xr:uid="{00000000-0005-0000-0000-000051010000}"/>
    <cellStyle name="Normal 2 2 3 2 2 4 2 2 2" xfId="770" xr:uid="{00000000-0005-0000-0000-000052010000}"/>
    <cellStyle name="Normal 2 2 3 2 2 4 2 2 2 2" xfId="1968" xr:uid="{00000000-0005-0000-0000-000053010000}"/>
    <cellStyle name="Normal 2 2 3 2 2 4 2 2 2 2 2" xfId="4353" xr:uid="{00000000-0005-0000-0000-000054010000}"/>
    <cellStyle name="Normal 2 2 3 2 2 4 2 2 2 3" xfId="3161" xr:uid="{00000000-0005-0000-0000-000055010000}"/>
    <cellStyle name="Normal 2 2 3 2 2 4 2 2 3" xfId="1118" xr:uid="{00000000-0005-0000-0000-000056010000}"/>
    <cellStyle name="Normal 2 2 3 2 2 4 2 2 3 2" xfId="2316" xr:uid="{00000000-0005-0000-0000-000057010000}"/>
    <cellStyle name="Normal 2 2 3 2 2 4 2 2 3 2 2" xfId="4701" xr:uid="{00000000-0005-0000-0000-000058010000}"/>
    <cellStyle name="Normal 2 2 3 2 2 4 2 2 3 3" xfId="3509" xr:uid="{00000000-0005-0000-0000-000059010000}"/>
    <cellStyle name="Normal 2 2 3 2 2 4 2 2 4" xfId="1620" xr:uid="{00000000-0005-0000-0000-00005A010000}"/>
    <cellStyle name="Normal 2 2 3 2 2 4 2 2 4 2" xfId="4005" xr:uid="{00000000-0005-0000-0000-00005B010000}"/>
    <cellStyle name="Normal 2 2 3 2 2 4 2 2 5" xfId="2813" xr:uid="{00000000-0005-0000-0000-00005C010000}"/>
    <cellStyle name="Normal 2 2 3 2 2 4 2 3" xfId="626" xr:uid="{00000000-0005-0000-0000-00005D010000}"/>
    <cellStyle name="Normal 2 2 3 2 2 4 2 3 2" xfId="1824" xr:uid="{00000000-0005-0000-0000-00005E010000}"/>
    <cellStyle name="Normal 2 2 3 2 2 4 2 3 2 2" xfId="4209" xr:uid="{00000000-0005-0000-0000-00005F010000}"/>
    <cellStyle name="Normal 2 2 3 2 2 4 2 3 3" xfId="3017" xr:uid="{00000000-0005-0000-0000-000060010000}"/>
    <cellStyle name="Normal 2 2 3 2 2 4 2 4" xfId="974" xr:uid="{00000000-0005-0000-0000-000061010000}"/>
    <cellStyle name="Normal 2 2 3 2 2 4 2 4 2" xfId="2172" xr:uid="{00000000-0005-0000-0000-000062010000}"/>
    <cellStyle name="Normal 2 2 3 2 2 4 2 4 2 2" xfId="4557" xr:uid="{00000000-0005-0000-0000-000063010000}"/>
    <cellStyle name="Normal 2 2 3 2 2 4 2 4 3" xfId="3365" xr:uid="{00000000-0005-0000-0000-000064010000}"/>
    <cellStyle name="Normal 2 2 3 2 2 4 2 5" xfId="1476" xr:uid="{00000000-0005-0000-0000-000065010000}"/>
    <cellStyle name="Normal 2 2 3 2 2 4 2 5 2" xfId="3861" xr:uid="{00000000-0005-0000-0000-000066010000}"/>
    <cellStyle name="Normal 2 2 3 2 2 4 2 6" xfId="2669" xr:uid="{00000000-0005-0000-0000-000067010000}"/>
    <cellStyle name="Normal 2 2 3 2 2 4 3" xfId="205" xr:uid="{00000000-0005-0000-0000-000068010000}"/>
    <cellStyle name="Normal 2 2 3 2 2 4 3 2" xfId="554" xr:uid="{00000000-0005-0000-0000-000069010000}"/>
    <cellStyle name="Normal 2 2 3 2 2 4 3 2 2" xfId="1752" xr:uid="{00000000-0005-0000-0000-00006A010000}"/>
    <cellStyle name="Normal 2 2 3 2 2 4 3 2 2 2" xfId="4137" xr:uid="{00000000-0005-0000-0000-00006B010000}"/>
    <cellStyle name="Normal 2 2 3 2 2 4 3 2 3" xfId="2945" xr:uid="{00000000-0005-0000-0000-00006C010000}"/>
    <cellStyle name="Normal 2 2 3 2 2 4 3 3" xfId="902" xr:uid="{00000000-0005-0000-0000-00006D010000}"/>
    <cellStyle name="Normal 2 2 3 2 2 4 3 3 2" xfId="2100" xr:uid="{00000000-0005-0000-0000-00006E010000}"/>
    <cellStyle name="Normal 2 2 3 2 2 4 3 3 2 2" xfId="4485" xr:uid="{00000000-0005-0000-0000-00006F010000}"/>
    <cellStyle name="Normal 2 2 3 2 2 4 3 3 3" xfId="3293" xr:uid="{00000000-0005-0000-0000-000070010000}"/>
    <cellStyle name="Normal 2 2 3 2 2 4 3 4" xfId="1404" xr:uid="{00000000-0005-0000-0000-000071010000}"/>
    <cellStyle name="Normal 2 2 3 2 2 4 3 4 2" xfId="3789" xr:uid="{00000000-0005-0000-0000-000072010000}"/>
    <cellStyle name="Normal 2 2 3 2 2 4 3 5" xfId="2597" xr:uid="{00000000-0005-0000-0000-000073010000}"/>
    <cellStyle name="Normal 2 2 3 2 2 4 4" xfId="349" xr:uid="{00000000-0005-0000-0000-000074010000}"/>
    <cellStyle name="Normal 2 2 3 2 2 4 4 2" xfId="698" xr:uid="{00000000-0005-0000-0000-000075010000}"/>
    <cellStyle name="Normal 2 2 3 2 2 4 4 2 2" xfId="1896" xr:uid="{00000000-0005-0000-0000-000076010000}"/>
    <cellStyle name="Normal 2 2 3 2 2 4 4 2 2 2" xfId="4281" xr:uid="{00000000-0005-0000-0000-000077010000}"/>
    <cellStyle name="Normal 2 2 3 2 2 4 4 2 3" xfId="3089" xr:uid="{00000000-0005-0000-0000-000078010000}"/>
    <cellStyle name="Normal 2 2 3 2 2 4 4 3" xfId="1046" xr:uid="{00000000-0005-0000-0000-000079010000}"/>
    <cellStyle name="Normal 2 2 3 2 2 4 4 3 2" xfId="2244" xr:uid="{00000000-0005-0000-0000-00007A010000}"/>
    <cellStyle name="Normal 2 2 3 2 2 4 4 3 2 2" xfId="4629" xr:uid="{00000000-0005-0000-0000-00007B010000}"/>
    <cellStyle name="Normal 2 2 3 2 2 4 4 3 3" xfId="3437" xr:uid="{00000000-0005-0000-0000-00007C010000}"/>
    <cellStyle name="Normal 2 2 3 2 2 4 4 4" xfId="1548" xr:uid="{00000000-0005-0000-0000-00007D010000}"/>
    <cellStyle name="Normal 2 2 3 2 2 4 4 4 2" xfId="3933" xr:uid="{00000000-0005-0000-0000-00007E010000}"/>
    <cellStyle name="Normal 2 2 3 2 2 4 4 5" xfId="2741" xr:uid="{00000000-0005-0000-0000-00007F010000}"/>
    <cellStyle name="Normal 2 2 3 2 2 4 5" xfId="482" xr:uid="{00000000-0005-0000-0000-000080010000}"/>
    <cellStyle name="Normal 2 2 3 2 2 4 5 2" xfId="1680" xr:uid="{00000000-0005-0000-0000-000081010000}"/>
    <cellStyle name="Normal 2 2 3 2 2 4 5 2 2" xfId="4065" xr:uid="{00000000-0005-0000-0000-000082010000}"/>
    <cellStyle name="Normal 2 2 3 2 2 4 5 3" xfId="2873" xr:uid="{00000000-0005-0000-0000-000083010000}"/>
    <cellStyle name="Normal 2 2 3 2 2 4 6" xfId="830" xr:uid="{00000000-0005-0000-0000-000084010000}"/>
    <cellStyle name="Normal 2 2 3 2 2 4 6 2" xfId="2028" xr:uid="{00000000-0005-0000-0000-000085010000}"/>
    <cellStyle name="Normal 2 2 3 2 2 4 6 2 2" xfId="4413" xr:uid="{00000000-0005-0000-0000-000086010000}"/>
    <cellStyle name="Normal 2 2 3 2 2 4 6 3" xfId="3221" xr:uid="{00000000-0005-0000-0000-000087010000}"/>
    <cellStyle name="Normal 2 2 3 2 2 4 7" xfId="1332" xr:uid="{00000000-0005-0000-0000-000088010000}"/>
    <cellStyle name="Normal 2 2 3 2 2 4 7 2" xfId="3717" xr:uid="{00000000-0005-0000-0000-000089010000}"/>
    <cellStyle name="Normal 2 2 3 2 2 4 8" xfId="2525" xr:uid="{00000000-0005-0000-0000-00008A010000}"/>
    <cellStyle name="Normal 2 2 3 2 2 5" xfId="253" xr:uid="{00000000-0005-0000-0000-00008B010000}"/>
    <cellStyle name="Normal 2 2 3 2 2 5 2" xfId="397" xr:uid="{00000000-0005-0000-0000-00008C010000}"/>
    <cellStyle name="Normal 2 2 3 2 2 5 2 2" xfId="746" xr:uid="{00000000-0005-0000-0000-00008D010000}"/>
    <cellStyle name="Normal 2 2 3 2 2 5 2 2 2" xfId="1944" xr:uid="{00000000-0005-0000-0000-00008E010000}"/>
    <cellStyle name="Normal 2 2 3 2 2 5 2 2 2 2" xfId="4329" xr:uid="{00000000-0005-0000-0000-00008F010000}"/>
    <cellStyle name="Normal 2 2 3 2 2 5 2 2 3" xfId="3137" xr:uid="{00000000-0005-0000-0000-000090010000}"/>
    <cellStyle name="Normal 2 2 3 2 2 5 2 3" xfId="1094" xr:uid="{00000000-0005-0000-0000-000091010000}"/>
    <cellStyle name="Normal 2 2 3 2 2 5 2 3 2" xfId="2292" xr:uid="{00000000-0005-0000-0000-000092010000}"/>
    <cellStyle name="Normal 2 2 3 2 2 5 2 3 2 2" xfId="4677" xr:uid="{00000000-0005-0000-0000-000093010000}"/>
    <cellStyle name="Normal 2 2 3 2 2 5 2 3 3" xfId="3485" xr:uid="{00000000-0005-0000-0000-000094010000}"/>
    <cellStyle name="Normal 2 2 3 2 2 5 2 4" xfId="1596" xr:uid="{00000000-0005-0000-0000-000095010000}"/>
    <cellStyle name="Normal 2 2 3 2 2 5 2 4 2" xfId="3981" xr:uid="{00000000-0005-0000-0000-000096010000}"/>
    <cellStyle name="Normal 2 2 3 2 2 5 2 5" xfId="2789" xr:uid="{00000000-0005-0000-0000-000097010000}"/>
    <cellStyle name="Normal 2 2 3 2 2 5 3" xfId="602" xr:uid="{00000000-0005-0000-0000-000098010000}"/>
    <cellStyle name="Normal 2 2 3 2 2 5 3 2" xfId="1800" xr:uid="{00000000-0005-0000-0000-000099010000}"/>
    <cellStyle name="Normal 2 2 3 2 2 5 3 2 2" xfId="4185" xr:uid="{00000000-0005-0000-0000-00009A010000}"/>
    <cellStyle name="Normal 2 2 3 2 2 5 3 3" xfId="2993" xr:uid="{00000000-0005-0000-0000-00009B010000}"/>
    <cellStyle name="Normal 2 2 3 2 2 5 4" xfId="950" xr:uid="{00000000-0005-0000-0000-00009C010000}"/>
    <cellStyle name="Normal 2 2 3 2 2 5 4 2" xfId="2148" xr:uid="{00000000-0005-0000-0000-00009D010000}"/>
    <cellStyle name="Normal 2 2 3 2 2 5 4 2 2" xfId="4533" xr:uid="{00000000-0005-0000-0000-00009E010000}"/>
    <cellStyle name="Normal 2 2 3 2 2 5 4 3" xfId="3341" xr:uid="{00000000-0005-0000-0000-00009F010000}"/>
    <cellStyle name="Normal 2 2 3 2 2 5 5" xfId="1452" xr:uid="{00000000-0005-0000-0000-0000A0010000}"/>
    <cellStyle name="Normal 2 2 3 2 2 5 5 2" xfId="3837" xr:uid="{00000000-0005-0000-0000-0000A1010000}"/>
    <cellStyle name="Normal 2 2 3 2 2 5 6" xfId="2645" xr:uid="{00000000-0005-0000-0000-0000A2010000}"/>
    <cellStyle name="Normal 2 2 3 2 2 6" xfId="181" xr:uid="{00000000-0005-0000-0000-0000A3010000}"/>
    <cellStyle name="Normal 2 2 3 2 2 6 2" xfId="530" xr:uid="{00000000-0005-0000-0000-0000A4010000}"/>
    <cellStyle name="Normal 2 2 3 2 2 6 2 2" xfId="1728" xr:uid="{00000000-0005-0000-0000-0000A5010000}"/>
    <cellStyle name="Normal 2 2 3 2 2 6 2 2 2" xfId="4113" xr:uid="{00000000-0005-0000-0000-0000A6010000}"/>
    <cellStyle name="Normal 2 2 3 2 2 6 2 3" xfId="2921" xr:uid="{00000000-0005-0000-0000-0000A7010000}"/>
    <cellStyle name="Normal 2 2 3 2 2 6 3" xfId="878" xr:uid="{00000000-0005-0000-0000-0000A8010000}"/>
    <cellStyle name="Normal 2 2 3 2 2 6 3 2" xfId="2076" xr:uid="{00000000-0005-0000-0000-0000A9010000}"/>
    <cellStyle name="Normal 2 2 3 2 2 6 3 2 2" xfId="4461" xr:uid="{00000000-0005-0000-0000-0000AA010000}"/>
    <cellStyle name="Normal 2 2 3 2 2 6 3 3" xfId="3269" xr:uid="{00000000-0005-0000-0000-0000AB010000}"/>
    <cellStyle name="Normal 2 2 3 2 2 6 4" xfId="1380" xr:uid="{00000000-0005-0000-0000-0000AC010000}"/>
    <cellStyle name="Normal 2 2 3 2 2 6 4 2" xfId="3765" xr:uid="{00000000-0005-0000-0000-0000AD010000}"/>
    <cellStyle name="Normal 2 2 3 2 2 6 5" xfId="2573" xr:uid="{00000000-0005-0000-0000-0000AE010000}"/>
    <cellStyle name="Normal 2 2 3 2 2 7" xfId="325" xr:uid="{00000000-0005-0000-0000-0000AF010000}"/>
    <cellStyle name="Normal 2 2 3 2 2 7 2" xfId="674" xr:uid="{00000000-0005-0000-0000-0000B0010000}"/>
    <cellStyle name="Normal 2 2 3 2 2 7 2 2" xfId="1872" xr:uid="{00000000-0005-0000-0000-0000B1010000}"/>
    <cellStyle name="Normal 2 2 3 2 2 7 2 2 2" xfId="4257" xr:uid="{00000000-0005-0000-0000-0000B2010000}"/>
    <cellStyle name="Normal 2 2 3 2 2 7 2 3" xfId="3065" xr:uid="{00000000-0005-0000-0000-0000B3010000}"/>
    <cellStyle name="Normal 2 2 3 2 2 7 3" xfId="1022" xr:uid="{00000000-0005-0000-0000-0000B4010000}"/>
    <cellStyle name="Normal 2 2 3 2 2 7 3 2" xfId="2220" xr:uid="{00000000-0005-0000-0000-0000B5010000}"/>
    <cellStyle name="Normal 2 2 3 2 2 7 3 2 2" xfId="4605" xr:uid="{00000000-0005-0000-0000-0000B6010000}"/>
    <cellStyle name="Normal 2 2 3 2 2 7 3 3" xfId="3413" xr:uid="{00000000-0005-0000-0000-0000B7010000}"/>
    <cellStyle name="Normal 2 2 3 2 2 7 4" xfId="1524" xr:uid="{00000000-0005-0000-0000-0000B8010000}"/>
    <cellStyle name="Normal 2 2 3 2 2 7 4 2" xfId="3909" xr:uid="{00000000-0005-0000-0000-0000B9010000}"/>
    <cellStyle name="Normal 2 2 3 2 2 7 5" xfId="2717" xr:uid="{00000000-0005-0000-0000-0000BA010000}"/>
    <cellStyle name="Normal 2 2 3 2 2 8" xfId="470" xr:uid="{00000000-0005-0000-0000-0000BB010000}"/>
    <cellStyle name="Normal 2 2 3 2 2 8 2" xfId="1668" xr:uid="{00000000-0005-0000-0000-0000BC010000}"/>
    <cellStyle name="Normal 2 2 3 2 2 8 2 2" xfId="4053" xr:uid="{00000000-0005-0000-0000-0000BD010000}"/>
    <cellStyle name="Normal 2 2 3 2 2 8 3" xfId="2861" xr:uid="{00000000-0005-0000-0000-0000BE010000}"/>
    <cellStyle name="Normal 2 2 3 2 2 9" xfId="818" xr:uid="{00000000-0005-0000-0000-0000BF010000}"/>
    <cellStyle name="Normal 2 2 3 2 2 9 2" xfId="2016" xr:uid="{00000000-0005-0000-0000-0000C0010000}"/>
    <cellStyle name="Normal 2 2 3 2 2 9 2 2" xfId="4401" xr:uid="{00000000-0005-0000-0000-0000C1010000}"/>
    <cellStyle name="Normal 2 2 3 2 2 9 3" xfId="3209" xr:uid="{00000000-0005-0000-0000-0000C2010000}"/>
    <cellStyle name="Normal 2 2 3 2 3" xfId="31" xr:uid="{00000000-0005-0000-0000-0000C3010000}"/>
    <cellStyle name="Normal 2 2 3 2 3 10" xfId="1173" xr:uid="{00000000-0005-0000-0000-0000C4010000}"/>
    <cellStyle name="Normal 2 2 3 2 3 10 2" xfId="2370" xr:uid="{00000000-0005-0000-0000-0000C5010000}"/>
    <cellStyle name="Normal 2 2 3 2 3 10 2 2" xfId="4755" xr:uid="{00000000-0005-0000-0000-0000C6010000}"/>
    <cellStyle name="Normal 2 2 3 2 3 10 3" xfId="3563" xr:uid="{00000000-0005-0000-0000-0000C7010000}"/>
    <cellStyle name="Normal 2 2 3 2 3 11" xfId="79" xr:uid="{00000000-0005-0000-0000-0000C8010000}"/>
    <cellStyle name="Normal 2 2 3 2 3 11 2" xfId="1278" xr:uid="{00000000-0005-0000-0000-0000C9010000}"/>
    <cellStyle name="Normal 2 2 3 2 3 11 2 2" xfId="3663" xr:uid="{00000000-0005-0000-0000-0000CA010000}"/>
    <cellStyle name="Normal 2 2 3 2 3 11 3" xfId="2471" xr:uid="{00000000-0005-0000-0000-0000CB010000}"/>
    <cellStyle name="Normal 2 2 3 2 3 12" xfId="1230" xr:uid="{00000000-0005-0000-0000-0000CC010000}"/>
    <cellStyle name="Normal 2 2 3 2 3 12 2" xfId="3615" xr:uid="{00000000-0005-0000-0000-0000CD010000}"/>
    <cellStyle name="Normal 2 2 3 2 3 13" xfId="2423" xr:uid="{00000000-0005-0000-0000-0000CE010000}"/>
    <cellStyle name="Normal 2 2 3 2 3 2" xfId="55" xr:uid="{00000000-0005-0000-0000-0000CF010000}"/>
    <cellStyle name="Normal 2 2 3 2 3 2 10" xfId="1254" xr:uid="{00000000-0005-0000-0000-0000D0010000}"/>
    <cellStyle name="Normal 2 2 3 2 3 2 10 2" xfId="3639" xr:uid="{00000000-0005-0000-0000-0000D1010000}"/>
    <cellStyle name="Normal 2 2 3 2 3 2 11" xfId="2447" xr:uid="{00000000-0005-0000-0000-0000D2010000}"/>
    <cellStyle name="Normal 2 2 3 2 3 2 2" xfId="307" xr:uid="{00000000-0005-0000-0000-0000D3010000}"/>
    <cellStyle name="Normal 2 2 3 2 3 2 2 2" xfId="451" xr:uid="{00000000-0005-0000-0000-0000D4010000}"/>
    <cellStyle name="Normal 2 2 3 2 3 2 2 2 2" xfId="800" xr:uid="{00000000-0005-0000-0000-0000D5010000}"/>
    <cellStyle name="Normal 2 2 3 2 3 2 2 2 2 2" xfId="1998" xr:uid="{00000000-0005-0000-0000-0000D6010000}"/>
    <cellStyle name="Normal 2 2 3 2 3 2 2 2 2 2 2" xfId="4383" xr:uid="{00000000-0005-0000-0000-0000D7010000}"/>
    <cellStyle name="Normal 2 2 3 2 3 2 2 2 2 3" xfId="3191" xr:uid="{00000000-0005-0000-0000-0000D8010000}"/>
    <cellStyle name="Normal 2 2 3 2 3 2 2 2 3" xfId="1148" xr:uid="{00000000-0005-0000-0000-0000D9010000}"/>
    <cellStyle name="Normal 2 2 3 2 3 2 2 2 3 2" xfId="2346" xr:uid="{00000000-0005-0000-0000-0000DA010000}"/>
    <cellStyle name="Normal 2 2 3 2 3 2 2 2 3 2 2" xfId="4731" xr:uid="{00000000-0005-0000-0000-0000DB010000}"/>
    <cellStyle name="Normal 2 2 3 2 3 2 2 2 3 3" xfId="3539" xr:uid="{00000000-0005-0000-0000-0000DC010000}"/>
    <cellStyle name="Normal 2 2 3 2 3 2 2 2 4" xfId="1650" xr:uid="{00000000-0005-0000-0000-0000DD010000}"/>
    <cellStyle name="Normal 2 2 3 2 3 2 2 2 4 2" xfId="4035" xr:uid="{00000000-0005-0000-0000-0000DE010000}"/>
    <cellStyle name="Normal 2 2 3 2 3 2 2 2 5" xfId="2843" xr:uid="{00000000-0005-0000-0000-0000DF010000}"/>
    <cellStyle name="Normal 2 2 3 2 3 2 2 3" xfId="656" xr:uid="{00000000-0005-0000-0000-0000E0010000}"/>
    <cellStyle name="Normal 2 2 3 2 3 2 2 3 2" xfId="1854" xr:uid="{00000000-0005-0000-0000-0000E1010000}"/>
    <cellStyle name="Normal 2 2 3 2 3 2 2 3 2 2" xfId="4239" xr:uid="{00000000-0005-0000-0000-0000E2010000}"/>
    <cellStyle name="Normal 2 2 3 2 3 2 2 3 3" xfId="3047" xr:uid="{00000000-0005-0000-0000-0000E3010000}"/>
    <cellStyle name="Normal 2 2 3 2 3 2 2 4" xfId="1004" xr:uid="{00000000-0005-0000-0000-0000E4010000}"/>
    <cellStyle name="Normal 2 2 3 2 3 2 2 4 2" xfId="2202" xr:uid="{00000000-0005-0000-0000-0000E5010000}"/>
    <cellStyle name="Normal 2 2 3 2 3 2 2 4 2 2" xfId="4587" xr:uid="{00000000-0005-0000-0000-0000E6010000}"/>
    <cellStyle name="Normal 2 2 3 2 3 2 2 4 3" xfId="3395" xr:uid="{00000000-0005-0000-0000-0000E7010000}"/>
    <cellStyle name="Normal 2 2 3 2 3 2 2 5" xfId="1506" xr:uid="{00000000-0005-0000-0000-0000E8010000}"/>
    <cellStyle name="Normal 2 2 3 2 3 2 2 5 2" xfId="3891" xr:uid="{00000000-0005-0000-0000-0000E9010000}"/>
    <cellStyle name="Normal 2 2 3 2 3 2 2 6" xfId="2699" xr:uid="{00000000-0005-0000-0000-0000EA010000}"/>
    <cellStyle name="Normal 2 2 3 2 3 2 3" xfId="235" xr:uid="{00000000-0005-0000-0000-0000EB010000}"/>
    <cellStyle name="Normal 2 2 3 2 3 2 3 2" xfId="584" xr:uid="{00000000-0005-0000-0000-0000EC010000}"/>
    <cellStyle name="Normal 2 2 3 2 3 2 3 2 2" xfId="1782" xr:uid="{00000000-0005-0000-0000-0000ED010000}"/>
    <cellStyle name="Normal 2 2 3 2 3 2 3 2 2 2" xfId="4167" xr:uid="{00000000-0005-0000-0000-0000EE010000}"/>
    <cellStyle name="Normal 2 2 3 2 3 2 3 2 3" xfId="2975" xr:uid="{00000000-0005-0000-0000-0000EF010000}"/>
    <cellStyle name="Normal 2 2 3 2 3 2 3 3" xfId="932" xr:uid="{00000000-0005-0000-0000-0000F0010000}"/>
    <cellStyle name="Normal 2 2 3 2 3 2 3 3 2" xfId="2130" xr:uid="{00000000-0005-0000-0000-0000F1010000}"/>
    <cellStyle name="Normal 2 2 3 2 3 2 3 3 2 2" xfId="4515" xr:uid="{00000000-0005-0000-0000-0000F2010000}"/>
    <cellStyle name="Normal 2 2 3 2 3 2 3 3 3" xfId="3323" xr:uid="{00000000-0005-0000-0000-0000F3010000}"/>
    <cellStyle name="Normal 2 2 3 2 3 2 3 4" xfId="1434" xr:uid="{00000000-0005-0000-0000-0000F4010000}"/>
    <cellStyle name="Normal 2 2 3 2 3 2 3 4 2" xfId="3819" xr:uid="{00000000-0005-0000-0000-0000F5010000}"/>
    <cellStyle name="Normal 2 2 3 2 3 2 3 5" xfId="2627" xr:uid="{00000000-0005-0000-0000-0000F6010000}"/>
    <cellStyle name="Normal 2 2 3 2 3 2 4" xfId="379" xr:uid="{00000000-0005-0000-0000-0000F7010000}"/>
    <cellStyle name="Normal 2 2 3 2 3 2 4 2" xfId="728" xr:uid="{00000000-0005-0000-0000-0000F8010000}"/>
    <cellStyle name="Normal 2 2 3 2 3 2 4 2 2" xfId="1926" xr:uid="{00000000-0005-0000-0000-0000F9010000}"/>
    <cellStyle name="Normal 2 2 3 2 3 2 4 2 2 2" xfId="4311" xr:uid="{00000000-0005-0000-0000-0000FA010000}"/>
    <cellStyle name="Normal 2 2 3 2 3 2 4 2 3" xfId="3119" xr:uid="{00000000-0005-0000-0000-0000FB010000}"/>
    <cellStyle name="Normal 2 2 3 2 3 2 4 3" xfId="1076" xr:uid="{00000000-0005-0000-0000-0000FC010000}"/>
    <cellStyle name="Normal 2 2 3 2 3 2 4 3 2" xfId="2274" xr:uid="{00000000-0005-0000-0000-0000FD010000}"/>
    <cellStyle name="Normal 2 2 3 2 3 2 4 3 2 2" xfId="4659" xr:uid="{00000000-0005-0000-0000-0000FE010000}"/>
    <cellStyle name="Normal 2 2 3 2 3 2 4 3 3" xfId="3467" xr:uid="{00000000-0005-0000-0000-0000FF010000}"/>
    <cellStyle name="Normal 2 2 3 2 3 2 4 4" xfId="1578" xr:uid="{00000000-0005-0000-0000-000000020000}"/>
    <cellStyle name="Normal 2 2 3 2 3 2 4 4 2" xfId="3963" xr:uid="{00000000-0005-0000-0000-000001020000}"/>
    <cellStyle name="Normal 2 2 3 2 3 2 4 5" xfId="2771" xr:uid="{00000000-0005-0000-0000-000002020000}"/>
    <cellStyle name="Normal 2 2 3 2 3 2 5" xfId="512" xr:uid="{00000000-0005-0000-0000-000003020000}"/>
    <cellStyle name="Normal 2 2 3 2 3 2 5 2" xfId="1710" xr:uid="{00000000-0005-0000-0000-000004020000}"/>
    <cellStyle name="Normal 2 2 3 2 3 2 5 2 2" xfId="4095" xr:uid="{00000000-0005-0000-0000-000005020000}"/>
    <cellStyle name="Normal 2 2 3 2 3 2 5 3" xfId="2903" xr:uid="{00000000-0005-0000-0000-000006020000}"/>
    <cellStyle name="Normal 2 2 3 2 3 2 6" xfId="860" xr:uid="{00000000-0005-0000-0000-000007020000}"/>
    <cellStyle name="Normal 2 2 3 2 3 2 6 2" xfId="2058" xr:uid="{00000000-0005-0000-0000-000008020000}"/>
    <cellStyle name="Normal 2 2 3 2 3 2 6 2 2" xfId="4443" xr:uid="{00000000-0005-0000-0000-000009020000}"/>
    <cellStyle name="Normal 2 2 3 2 3 2 6 3" xfId="3251" xr:uid="{00000000-0005-0000-0000-00000A020000}"/>
    <cellStyle name="Normal 2 2 3 2 3 2 7" xfId="163" xr:uid="{00000000-0005-0000-0000-00000B020000}"/>
    <cellStyle name="Normal 2 2 3 2 3 2 7 2" xfId="1362" xr:uid="{00000000-0005-0000-0000-00000C020000}"/>
    <cellStyle name="Normal 2 2 3 2 3 2 7 2 2" xfId="3747" xr:uid="{00000000-0005-0000-0000-00000D020000}"/>
    <cellStyle name="Normal 2 2 3 2 3 2 7 3" xfId="2555" xr:uid="{00000000-0005-0000-0000-00000E020000}"/>
    <cellStyle name="Normal 2 2 3 2 3 2 8" xfId="1197" xr:uid="{00000000-0005-0000-0000-00000F020000}"/>
    <cellStyle name="Normal 2 2 3 2 3 2 8 2" xfId="2394" xr:uid="{00000000-0005-0000-0000-000010020000}"/>
    <cellStyle name="Normal 2 2 3 2 3 2 8 2 2" xfId="4779" xr:uid="{00000000-0005-0000-0000-000011020000}"/>
    <cellStyle name="Normal 2 2 3 2 3 2 8 3" xfId="3587" xr:uid="{00000000-0005-0000-0000-000012020000}"/>
    <cellStyle name="Normal 2 2 3 2 3 2 9" xfId="103" xr:uid="{00000000-0005-0000-0000-000013020000}"/>
    <cellStyle name="Normal 2 2 3 2 3 2 9 2" xfId="1302" xr:uid="{00000000-0005-0000-0000-000014020000}"/>
    <cellStyle name="Normal 2 2 3 2 3 2 9 2 2" xfId="3687" xr:uid="{00000000-0005-0000-0000-000015020000}"/>
    <cellStyle name="Normal 2 2 3 2 3 2 9 3" xfId="2495" xr:uid="{00000000-0005-0000-0000-000016020000}"/>
    <cellStyle name="Normal 2 2 3 2 3 3" xfId="211" xr:uid="{00000000-0005-0000-0000-000017020000}"/>
    <cellStyle name="Normal 2 2 3 2 3 3 2" xfId="283" xr:uid="{00000000-0005-0000-0000-000018020000}"/>
    <cellStyle name="Normal 2 2 3 2 3 3 2 2" xfId="427" xr:uid="{00000000-0005-0000-0000-000019020000}"/>
    <cellStyle name="Normal 2 2 3 2 3 3 2 2 2" xfId="776" xr:uid="{00000000-0005-0000-0000-00001A020000}"/>
    <cellStyle name="Normal 2 2 3 2 3 3 2 2 2 2" xfId="1974" xr:uid="{00000000-0005-0000-0000-00001B020000}"/>
    <cellStyle name="Normal 2 2 3 2 3 3 2 2 2 2 2" xfId="4359" xr:uid="{00000000-0005-0000-0000-00001C020000}"/>
    <cellStyle name="Normal 2 2 3 2 3 3 2 2 2 3" xfId="3167" xr:uid="{00000000-0005-0000-0000-00001D020000}"/>
    <cellStyle name="Normal 2 2 3 2 3 3 2 2 3" xfId="1124" xr:uid="{00000000-0005-0000-0000-00001E020000}"/>
    <cellStyle name="Normal 2 2 3 2 3 3 2 2 3 2" xfId="2322" xr:uid="{00000000-0005-0000-0000-00001F020000}"/>
    <cellStyle name="Normal 2 2 3 2 3 3 2 2 3 2 2" xfId="4707" xr:uid="{00000000-0005-0000-0000-000020020000}"/>
    <cellStyle name="Normal 2 2 3 2 3 3 2 2 3 3" xfId="3515" xr:uid="{00000000-0005-0000-0000-000021020000}"/>
    <cellStyle name="Normal 2 2 3 2 3 3 2 2 4" xfId="1626" xr:uid="{00000000-0005-0000-0000-000022020000}"/>
    <cellStyle name="Normal 2 2 3 2 3 3 2 2 4 2" xfId="4011" xr:uid="{00000000-0005-0000-0000-000023020000}"/>
    <cellStyle name="Normal 2 2 3 2 3 3 2 2 5" xfId="2819" xr:uid="{00000000-0005-0000-0000-000024020000}"/>
    <cellStyle name="Normal 2 2 3 2 3 3 2 3" xfId="632" xr:uid="{00000000-0005-0000-0000-000025020000}"/>
    <cellStyle name="Normal 2 2 3 2 3 3 2 3 2" xfId="1830" xr:uid="{00000000-0005-0000-0000-000026020000}"/>
    <cellStyle name="Normal 2 2 3 2 3 3 2 3 2 2" xfId="4215" xr:uid="{00000000-0005-0000-0000-000027020000}"/>
    <cellStyle name="Normal 2 2 3 2 3 3 2 3 3" xfId="3023" xr:uid="{00000000-0005-0000-0000-000028020000}"/>
    <cellStyle name="Normal 2 2 3 2 3 3 2 4" xfId="980" xr:uid="{00000000-0005-0000-0000-000029020000}"/>
    <cellStyle name="Normal 2 2 3 2 3 3 2 4 2" xfId="2178" xr:uid="{00000000-0005-0000-0000-00002A020000}"/>
    <cellStyle name="Normal 2 2 3 2 3 3 2 4 2 2" xfId="4563" xr:uid="{00000000-0005-0000-0000-00002B020000}"/>
    <cellStyle name="Normal 2 2 3 2 3 3 2 4 3" xfId="3371" xr:uid="{00000000-0005-0000-0000-00002C020000}"/>
    <cellStyle name="Normal 2 2 3 2 3 3 2 5" xfId="1482" xr:uid="{00000000-0005-0000-0000-00002D020000}"/>
    <cellStyle name="Normal 2 2 3 2 3 3 2 5 2" xfId="3867" xr:uid="{00000000-0005-0000-0000-00002E020000}"/>
    <cellStyle name="Normal 2 2 3 2 3 3 2 6" xfId="2675" xr:uid="{00000000-0005-0000-0000-00002F020000}"/>
    <cellStyle name="Normal 2 2 3 2 3 3 3" xfId="355" xr:uid="{00000000-0005-0000-0000-000030020000}"/>
    <cellStyle name="Normal 2 2 3 2 3 3 3 2" xfId="704" xr:uid="{00000000-0005-0000-0000-000031020000}"/>
    <cellStyle name="Normal 2 2 3 2 3 3 3 2 2" xfId="1902" xr:uid="{00000000-0005-0000-0000-000032020000}"/>
    <cellStyle name="Normal 2 2 3 2 3 3 3 2 2 2" xfId="4287" xr:uid="{00000000-0005-0000-0000-000033020000}"/>
    <cellStyle name="Normal 2 2 3 2 3 3 3 2 3" xfId="3095" xr:uid="{00000000-0005-0000-0000-000034020000}"/>
    <cellStyle name="Normal 2 2 3 2 3 3 3 3" xfId="1052" xr:uid="{00000000-0005-0000-0000-000035020000}"/>
    <cellStyle name="Normal 2 2 3 2 3 3 3 3 2" xfId="2250" xr:uid="{00000000-0005-0000-0000-000036020000}"/>
    <cellStyle name="Normal 2 2 3 2 3 3 3 3 2 2" xfId="4635" xr:uid="{00000000-0005-0000-0000-000037020000}"/>
    <cellStyle name="Normal 2 2 3 2 3 3 3 3 3" xfId="3443" xr:uid="{00000000-0005-0000-0000-000038020000}"/>
    <cellStyle name="Normal 2 2 3 2 3 3 3 4" xfId="1554" xr:uid="{00000000-0005-0000-0000-000039020000}"/>
    <cellStyle name="Normal 2 2 3 2 3 3 3 4 2" xfId="3939" xr:uid="{00000000-0005-0000-0000-00003A020000}"/>
    <cellStyle name="Normal 2 2 3 2 3 3 3 5" xfId="2747" xr:uid="{00000000-0005-0000-0000-00003B020000}"/>
    <cellStyle name="Normal 2 2 3 2 3 3 4" xfId="560" xr:uid="{00000000-0005-0000-0000-00003C020000}"/>
    <cellStyle name="Normal 2 2 3 2 3 3 4 2" xfId="1758" xr:uid="{00000000-0005-0000-0000-00003D020000}"/>
    <cellStyle name="Normal 2 2 3 2 3 3 4 2 2" xfId="4143" xr:uid="{00000000-0005-0000-0000-00003E020000}"/>
    <cellStyle name="Normal 2 2 3 2 3 3 4 3" xfId="2951" xr:uid="{00000000-0005-0000-0000-00003F020000}"/>
    <cellStyle name="Normal 2 2 3 2 3 3 5" xfId="908" xr:uid="{00000000-0005-0000-0000-000040020000}"/>
    <cellStyle name="Normal 2 2 3 2 3 3 5 2" xfId="2106" xr:uid="{00000000-0005-0000-0000-000041020000}"/>
    <cellStyle name="Normal 2 2 3 2 3 3 5 2 2" xfId="4491" xr:uid="{00000000-0005-0000-0000-000042020000}"/>
    <cellStyle name="Normal 2 2 3 2 3 3 5 3" xfId="3299" xr:uid="{00000000-0005-0000-0000-000043020000}"/>
    <cellStyle name="Normal 2 2 3 2 3 3 6" xfId="1410" xr:uid="{00000000-0005-0000-0000-000044020000}"/>
    <cellStyle name="Normal 2 2 3 2 3 3 6 2" xfId="3795" xr:uid="{00000000-0005-0000-0000-000045020000}"/>
    <cellStyle name="Normal 2 2 3 2 3 3 7" xfId="2603" xr:uid="{00000000-0005-0000-0000-000046020000}"/>
    <cellStyle name="Normal 2 2 3 2 3 4" xfId="259" xr:uid="{00000000-0005-0000-0000-000047020000}"/>
    <cellStyle name="Normal 2 2 3 2 3 4 2" xfId="403" xr:uid="{00000000-0005-0000-0000-000048020000}"/>
    <cellStyle name="Normal 2 2 3 2 3 4 2 2" xfId="752" xr:uid="{00000000-0005-0000-0000-000049020000}"/>
    <cellStyle name="Normal 2 2 3 2 3 4 2 2 2" xfId="1950" xr:uid="{00000000-0005-0000-0000-00004A020000}"/>
    <cellStyle name="Normal 2 2 3 2 3 4 2 2 2 2" xfId="4335" xr:uid="{00000000-0005-0000-0000-00004B020000}"/>
    <cellStyle name="Normal 2 2 3 2 3 4 2 2 3" xfId="3143" xr:uid="{00000000-0005-0000-0000-00004C020000}"/>
    <cellStyle name="Normal 2 2 3 2 3 4 2 3" xfId="1100" xr:uid="{00000000-0005-0000-0000-00004D020000}"/>
    <cellStyle name="Normal 2 2 3 2 3 4 2 3 2" xfId="2298" xr:uid="{00000000-0005-0000-0000-00004E020000}"/>
    <cellStyle name="Normal 2 2 3 2 3 4 2 3 2 2" xfId="4683" xr:uid="{00000000-0005-0000-0000-00004F020000}"/>
    <cellStyle name="Normal 2 2 3 2 3 4 2 3 3" xfId="3491" xr:uid="{00000000-0005-0000-0000-000050020000}"/>
    <cellStyle name="Normal 2 2 3 2 3 4 2 4" xfId="1602" xr:uid="{00000000-0005-0000-0000-000051020000}"/>
    <cellStyle name="Normal 2 2 3 2 3 4 2 4 2" xfId="3987" xr:uid="{00000000-0005-0000-0000-000052020000}"/>
    <cellStyle name="Normal 2 2 3 2 3 4 2 5" xfId="2795" xr:uid="{00000000-0005-0000-0000-000053020000}"/>
    <cellStyle name="Normal 2 2 3 2 3 4 3" xfId="608" xr:uid="{00000000-0005-0000-0000-000054020000}"/>
    <cellStyle name="Normal 2 2 3 2 3 4 3 2" xfId="1806" xr:uid="{00000000-0005-0000-0000-000055020000}"/>
    <cellStyle name="Normal 2 2 3 2 3 4 3 2 2" xfId="4191" xr:uid="{00000000-0005-0000-0000-000056020000}"/>
    <cellStyle name="Normal 2 2 3 2 3 4 3 3" xfId="2999" xr:uid="{00000000-0005-0000-0000-000057020000}"/>
    <cellStyle name="Normal 2 2 3 2 3 4 4" xfId="956" xr:uid="{00000000-0005-0000-0000-000058020000}"/>
    <cellStyle name="Normal 2 2 3 2 3 4 4 2" xfId="2154" xr:uid="{00000000-0005-0000-0000-000059020000}"/>
    <cellStyle name="Normal 2 2 3 2 3 4 4 2 2" xfId="4539" xr:uid="{00000000-0005-0000-0000-00005A020000}"/>
    <cellStyle name="Normal 2 2 3 2 3 4 4 3" xfId="3347" xr:uid="{00000000-0005-0000-0000-00005B020000}"/>
    <cellStyle name="Normal 2 2 3 2 3 4 5" xfId="1458" xr:uid="{00000000-0005-0000-0000-00005C020000}"/>
    <cellStyle name="Normal 2 2 3 2 3 4 5 2" xfId="3843" xr:uid="{00000000-0005-0000-0000-00005D020000}"/>
    <cellStyle name="Normal 2 2 3 2 3 4 6" xfId="2651" xr:uid="{00000000-0005-0000-0000-00005E020000}"/>
    <cellStyle name="Normal 2 2 3 2 3 5" xfId="187" xr:uid="{00000000-0005-0000-0000-00005F020000}"/>
    <cellStyle name="Normal 2 2 3 2 3 5 2" xfId="536" xr:uid="{00000000-0005-0000-0000-000060020000}"/>
    <cellStyle name="Normal 2 2 3 2 3 5 2 2" xfId="1734" xr:uid="{00000000-0005-0000-0000-000061020000}"/>
    <cellStyle name="Normal 2 2 3 2 3 5 2 2 2" xfId="4119" xr:uid="{00000000-0005-0000-0000-000062020000}"/>
    <cellStyle name="Normal 2 2 3 2 3 5 2 3" xfId="2927" xr:uid="{00000000-0005-0000-0000-000063020000}"/>
    <cellStyle name="Normal 2 2 3 2 3 5 3" xfId="884" xr:uid="{00000000-0005-0000-0000-000064020000}"/>
    <cellStyle name="Normal 2 2 3 2 3 5 3 2" xfId="2082" xr:uid="{00000000-0005-0000-0000-000065020000}"/>
    <cellStyle name="Normal 2 2 3 2 3 5 3 2 2" xfId="4467" xr:uid="{00000000-0005-0000-0000-000066020000}"/>
    <cellStyle name="Normal 2 2 3 2 3 5 3 3" xfId="3275" xr:uid="{00000000-0005-0000-0000-000067020000}"/>
    <cellStyle name="Normal 2 2 3 2 3 5 4" xfId="1386" xr:uid="{00000000-0005-0000-0000-000068020000}"/>
    <cellStyle name="Normal 2 2 3 2 3 5 4 2" xfId="3771" xr:uid="{00000000-0005-0000-0000-000069020000}"/>
    <cellStyle name="Normal 2 2 3 2 3 5 5" xfId="2579" xr:uid="{00000000-0005-0000-0000-00006A020000}"/>
    <cellStyle name="Normal 2 2 3 2 3 6" xfId="331" xr:uid="{00000000-0005-0000-0000-00006B020000}"/>
    <cellStyle name="Normal 2 2 3 2 3 6 2" xfId="680" xr:uid="{00000000-0005-0000-0000-00006C020000}"/>
    <cellStyle name="Normal 2 2 3 2 3 6 2 2" xfId="1878" xr:uid="{00000000-0005-0000-0000-00006D020000}"/>
    <cellStyle name="Normal 2 2 3 2 3 6 2 2 2" xfId="4263" xr:uid="{00000000-0005-0000-0000-00006E020000}"/>
    <cellStyle name="Normal 2 2 3 2 3 6 2 3" xfId="3071" xr:uid="{00000000-0005-0000-0000-00006F020000}"/>
    <cellStyle name="Normal 2 2 3 2 3 6 3" xfId="1028" xr:uid="{00000000-0005-0000-0000-000070020000}"/>
    <cellStyle name="Normal 2 2 3 2 3 6 3 2" xfId="2226" xr:uid="{00000000-0005-0000-0000-000071020000}"/>
    <cellStyle name="Normal 2 2 3 2 3 6 3 2 2" xfId="4611" xr:uid="{00000000-0005-0000-0000-000072020000}"/>
    <cellStyle name="Normal 2 2 3 2 3 6 3 3" xfId="3419" xr:uid="{00000000-0005-0000-0000-000073020000}"/>
    <cellStyle name="Normal 2 2 3 2 3 6 4" xfId="1530" xr:uid="{00000000-0005-0000-0000-000074020000}"/>
    <cellStyle name="Normal 2 2 3 2 3 6 4 2" xfId="3915" xr:uid="{00000000-0005-0000-0000-000075020000}"/>
    <cellStyle name="Normal 2 2 3 2 3 6 5" xfId="2723" xr:uid="{00000000-0005-0000-0000-000076020000}"/>
    <cellStyle name="Normal 2 2 3 2 3 7" xfId="488" xr:uid="{00000000-0005-0000-0000-000077020000}"/>
    <cellStyle name="Normal 2 2 3 2 3 7 2" xfId="1686" xr:uid="{00000000-0005-0000-0000-000078020000}"/>
    <cellStyle name="Normal 2 2 3 2 3 7 2 2" xfId="4071" xr:uid="{00000000-0005-0000-0000-000079020000}"/>
    <cellStyle name="Normal 2 2 3 2 3 7 3" xfId="2879" xr:uid="{00000000-0005-0000-0000-00007A020000}"/>
    <cellStyle name="Normal 2 2 3 2 3 8" xfId="836" xr:uid="{00000000-0005-0000-0000-00007B020000}"/>
    <cellStyle name="Normal 2 2 3 2 3 8 2" xfId="2034" xr:uid="{00000000-0005-0000-0000-00007C020000}"/>
    <cellStyle name="Normal 2 2 3 2 3 8 2 2" xfId="4419" xr:uid="{00000000-0005-0000-0000-00007D020000}"/>
    <cellStyle name="Normal 2 2 3 2 3 8 3" xfId="3227" xr:uid="{00000000-0005-0000-0000-00007E020000}"/>
    <cellStyle name="Normal 2 2 3 2 3 9" xfId="139" xr:uid="{00000000-0005-0000-0000-00007F020000}"/>
    <cellStyle name="Normal 2 2 3 2 3 9 2" xfId="1338" xr:uid="{00000000-0005-0000-0000-000080020000}"/>
    <cellStyle name="Normal 2 2 3 2 3 9 2 2" xfId="3723" xr:uid="{00000000-0005-0000-0000-000081020000}"/>
    <cellStyle name="Normal 2 2 3 2 3 9 3" xfId="2531" xr:uid="{00000000-0005-0000-0000-000082020000}"/>
    <cellStyle name="Normal 2 2 3 2 4" xfId="43" xr:uid="{00000000-0005-0000-0000-000083020000}"/>
    <cellStyle name="Normal 2 2 3 2 4 10" xfId="1242" xr:uid="{00000000-0005-0000-0000-000084020000}"/>
    <cellStyle name="Normal 2 2 3 2 4 10 2" xfId="3627" xr:uid="{00000000-0005-0000-0000-000085020000}"/>
    <cellStyle name="Normal 2 2 3 2 4 11" xfId="2435" xr:uid="{00000000-0005-0000-0000-000086020000}"/>
    <cellStyle name="Normal 2 2 3 2 4 2" xfId="295" xr:uid="{00000000-0005-0000-0000-000087020000}"/>
    <cellStyle name="Normal 2 2 3 2 4 2 2" xfId="439" xr:uid="{00000000-0005-0000-0000-000088020000}"/>
    <cellStyle name="Normal 2 2 3 2 4 2 2 2" xfId="788" xr:uid="{00000000-0005-0000-0000-000089020000}"/>
    <cellStyle name="Normal 2 2 3 2 4 2 2 2 2" xfId="1986" xr:uid="{00000000-0005-0000-0000-00008A020000}"/>
    <cellStyle name="Normal 2 2 3 2 4 2 2 2 2 2" xfId="4371" xr:uid="{00000000-0005-0000-0000-00008B020000}"/>
    <cellStyle name="Normal 2 2 3 2 4 2 2 2 3" xfId="3179" xr:uid="{00000000-0005-0000-0000-00008C020000}"/>
    <cellStyle name="Normal 2 2 3 2 4 2 2 3" xfId="1136" xr:uid="{00000000-0005-0000-0000-00008D020000}"/>
    <cellStyle name="Normal 2 2 3 2 4 2 2 3 2" xfId="2334" xr:uid="{00000000-0005-0000-0000-00008E020000}"/>
    <cellStyle name="Normal 2 2 3 2 4 2 2 3 2 2" xfId="4719" xr:uid="{00000000-0005-0000-0000-00008F020000}"/>
    <cellStyle name="Normal 2 2 3 2 4 2 2 3 3" xfId="3527" xr:uid="{00000000-0005-0000-0000-000090020000}"/>
    <cellStyle name="Normal 2 2 3 2 4 2 2 4" xfId="1638" xr:uid="{00000000-0005-0000-0000-000091020000}"/>
    <cellStyle name="Normal 2 2 3 2 4 2 2 4 2" xfId="4023" xr:uid="{00000000-0005-0000-0000-000092020000}"/>
    <cellStyle name="Normal 2 2 3 2 4 2 2 5" xfId="2831" xr:uid="{00000000-0005-0000-0000-000093020000}"/>
    <cellStyle name="Normal 2 2 3 2 4 2 3" xfId="644" xr:uid="{00000000-0005-0000-0000-000094020000}"/>
    <cellStyle name="Normal 2 2 3 2 4 2 3 2" xfId="1842" xr:uid="{00000000-0005-0000-0000-000095020000}"/>
    <cellStyle name="Normal 2 2 3 2 4 2 3 2 2" xfId="4227" xr:uid="{00000000-0005-0000-0000-000096020000}"/>
    <cellStyle name="Normal 2 2 3 2 4 2 3 3" xfId="3035" xr:uid="{00000000-0005-0000-0000-000097020000}"/>
    <cellStyle name="Normal 2 2 3 2 4 2 4" xfId="992" xr:uid="{00000000-0005-0000-0000-000098020000}"/>
    <cellStyle name="Normal 2 2 3 2 4 2 4 2" xfId="2190" xr:uid="{00000000-0005-0000-0000-000099020000}"/>
    <cellStyle name="Normal 2 2 3 2 4 2 4 2 2" xfId="4575" xr:uid="{00000000-0005-0000-0000-00009A020000}"/>
    <cellStyle name="Normal 2 2 3 2 4 2 4 3" xfId="3383" xr:uid="{00000000-0005-0000-0000-00009B020000}"/>
    <cellStyle name="Normal 2 2 3 2 4 2 5" xfId="1494" xr:uid="{00000000-0005-0000-0000-00009C020000}"/>
    <cellStyle name="Normal 2 2 3 2 4 2 5 2" xfId="3879" xr:uid="{00000000-0005-0000-0000-00009D020000}"/>
    <cellStyle name="Normal 2 2 3 2 4 2 6" xfId="2687" xr:uid="{00000000-0005-0000-0000-00009E020000}"/>
    <cellStyle name="Normal 2 2 3 2 4 3" xfId="223" xr:uid="{00000000-0005-0000-0000-00009F020000}"/>
    <cellStyle name="Normal 2 2 3 2 4 3 2" xfId="572" xr:uid="{00000000-0005-0000-0000-0000A0020000}"/>
    <cellStyle name="Normal 2 2 3 2 4 3 2 2" xfId="1770" xr:uid="{00000000-0005-0000-0000-0000A1020000}"/>
    <cellStyle name="Normal 2 2 3 2 4 3 2 2 2" xfId="4155" xr:uid="{00000000-0005-0000-0000-0000A2020000}"/>
    <cellStyle name="Normal 2 2 3 2 4 3 2 3" xfId="2963" xr:uid="{00000000-0005-0000-0000-0000A3020000}"/>
    <cellStyle name="Normal 2 2 3 2 4 3 3" xfId="920" xr:uid="{00000000-0005-0000-0000-0000A4020000}"/>
    <cellStyle name="Normal 2 2 3 2 4 3 3 2" xfId="2118" xr:uid="{00000000-0005-0000-0000-0000A5020000}"/>
    <cellStyle name="Normal 2 2 3 2 4 3 3 2 2" xfId="4503" xr:uid="{00000000-0005-0000-0000-0000A6020000}"/>
    <cellStyle name="Normal 2 2 3 2 4 3 3 3" xfId="3311" xr:uid="{00000000-0005-0000-0000-0000A7020000}"/>
    <cellStyle name="Normal 2 2 3 2 4 3 4" xfId="1422" xr:uid="{00000000-0005-0000-0000-0000A8020000}"/>
    <cellStyle name="Normal 2 2 3 2 4 3 4 2" xfId="3807" xr:uid="{00000000-0005-0000-0000-0000A9020000}"/>
    <cellStyle name="Normal 2 2 3 2 4 3 5" xfId="2615" xr:uid="{00000000-0005-0000-0000-0000AA020000}"/>
    <cellStyle name="Normal 2 2 3 2 4 4" xfId="367" xr:uid="{00000000-0005-0000-0000-0000AB020000}"/>
    <cellStyle name="Normal 2 2 3 2 4 4 2" xfId="716" xr:uid="{00000000-0005-0000-0000-0000AC020000}"/>
    <cellStyle name="Normal 2 2 3 2 4 4 2 2" xfId="1914" xr:uid="{00000000-0005-0000-0000-0000AD020000}"/>
    <cellStyle name="Normal 2 2 3 2 4 4 2 2 2" xfId="4299" xr:uid="{00000000-0005-0000-0000-0000AE020000}"/>
    <cellStyle name="Normal 2 2 3 2 4 4 2 3" xfId="3107" xr:uid="{00000000-0005-0000-0000-0000AF020000}"/>
    <cellStyle name="Normal 2 2 3 2 4 4 3" xfId="1064" xr:uid="{00000000-0005-0000-0000-0000B0020000}"/>
    <cellStyle name="Normal 2 2 3 2 4 4 3 2" xfId="2262" xr:uid="{00000000-0005-0000-0000-0000B1020000}"/>
    <cellStyle name="Normal 2 2 3 2 4 4 3 2 2" xfId="4647" xr:uid="{00000000-0005-0000-0000-0000B2020000}"/>
    <cellStyle name="Normal 2 2 3 2 4 4 3 3" xfId="3455" xr:uid="{00000000-0005-0000-0000-0000B3020000}"/>
    <cellStyle name="Normal 2 2 3 2 4 4 4" xfId="1566" xr:uid="{00000000-0005-0000-0000-0000B4020000}"/>
    <cellStyle name="Normal 2 2 3 2 4 4 4 2" xfId="3951" xr:uid="{00000000-0005-0000-0000-0000B5020000}"/>
    <cellStyle name="Normal 2 2 3 2 4 4 5" xfId="2759" xr:uid="{00000000-0005-0000-0000-0000B6020000}"/>
    <cellStyle name="Normal 2 2 3 2 4 5" xfId="500" xr:uid="{00000000-0005-0000-0000-0000B7020000}"/>
    <cellStyle name="Normal 2 2 3 2 4 5 2" xfId="1698" xr:uid="{00000000-0005-0000-0000-0000B8020000}"/>
    <cellStyle name="Normal 2 2 3 2 4 5 2 2" xfId="4083" xr:uid="{00000000-0005-0000-0000-0000B9020000}"/>
    <cellStyle name="Normal 2 2 3 2 4 5 3" xfId="2891" xr:uid="{00000000-0005-0000-0000-0000BA020000}"/>
    <cellStyle name="Normal 2 2 3 2 4 6" xfId="848" xr:uid="{00000000-0005-0000-0000-0000BB020000}"/>
    <cellStyle name="Normal 2 2 3 2 4 6 2" xfId="2046" xr:uid="{00000000-0005-0000-0000-0000BC020000}"/>
    <cellStyle name="Normal 2 2 3 2 4 6 2 2" xfId="4431" xr:uid="{00000000-0005-0000-0000-0000BD020000}"/>
    <cellStyle name="Normal 2 2 3 2 4 6 3" xfId="3239" xr:uid="{00000000-0005-0000-0000-0000BE020000}"/>
    <cellStyle name="Normal 2 2 3 2 4 7" xfId="151" xr:uid="{00000000-0005-0000-0000-0000BF020000}"/>
    <cellStyle name="Normal 2 2 3 2 4 7 2" xfId="1350" xr:uid="{00000000-0005-0000-0000-0000C0020000}"/>
    <cellStyle name="Normal 2 2 3 2 4 7 2 2" xfId="3735" xr:uid="{00000000-0005-0000-0000-0000C1020000}"/>
    <cellStyle name="Normal 2 2 3 2 4 7 3" xfId="2543" xr:uid="{00000000-0005-0000-0000-0000C2020000}"/>
    <cellStyle name="Normal 2 2 3 2 4 8" xfId="1185" xr:uid="{00000000-0005-0000-0000-0000C3020000}"/>
    <cellStyle name="Normal 2 2 3 2 4 8 2" xfId="2382" xr:uid="{00000000-0005-0000-0000-0000C4020000}"/>
    <cellStyle name="Normal 2 2 3 2 4 8 2 2" xfId="4767" xr:uid="{00000000-0005-0000-0000-0000C5020000}"/>
    <cellStyle name="Normal 2 2 3 2 4 8 3" xfId="3575" xr:uid="{00000000-0005-0000-0000-0000C6020000}"/>
    <cellStyle name="Normal 2 2 3 2 4 9" xfId="91" xr:uid="{00000000-0005-0000-0000-0000C7020000}"/>
    <cellStyle name="Normal 2 2 3 2 4 9 2" xfId="1290" xr:uid="{00000000-0005-0000-0000-0000C8020000}"/>
    <cellStyle name="Normal 2 2 3 2 4 9 2 2" xfId="3675" xr:uid="{00000000-0005-0000-0000-0000C9020000}"/>
    <cellStyle name="Normal 2 2 3 2 4 9 3" xfId="2483" xr:uid="{00000000-0005-0000-0000-0000CA020000}"/>
    <cellStyle name="Normal 2 2 3 2 5" xfId="127" xr:uid="{00000000-0005-0000-0000-0000CB020000}"/>
    <cellStyle name="Normal 2 2 3 2 5 2" xfId="271" xr:uid="{00000000-0005-0000-0000-0000CC020000}"/>
    <cellStyle name="Normal 2 2 3 2 5 2 2" xfId="415" xr:uid="{00000000-0005-0000-0000-0000CD020000}"/>
    <cellStyle name="Normal 2 2 3 2 5 2 2 2" xfId="764" xr:uid="{00000000-0005-0000-0000-0000CE020000}"/>
    <cellStyle name="Normal 2 2 3 2 5 2 2 2 2" xfId="1962" xr:uid="{00000000-0005-0000-0000-0000CF020000}"/>
    <cellStyle name="Normal 2 2 3 2 5 2 2 2 2 2" xfId="4347" xr:uid="{00000000-0005-0000-0000-0000D0020000}"/>
    <cellStyle name="Normal 2 2 3 2 5 2 2 2 3" xfId="3155" xr:uid="{00000000-0005-0000-0000-0000D1020000}"/>
    <cellStyle name="Normal 2 2 3 2 5 2 2 3" xfId="1112" xr:uid="{00000000-0005-0000-0000-0000D2020000}"/>
    <cellStyle name="Normal 2 2 3 2 5 2 2 3 2" xfId="2310" xr:uid="{00000000-0005-0000-0000-0000D3020000}"/>
    <cellStyle name="Normal 2 2 3 2 5 2 2 3 2 2" xfId="4695" xr:uid="{00000000-0005-0000-0000-0000D4020000}"/>
    <cellStyle name="Normal 2 2 3 2 5 2 2 3 3" xfId="3503" xr:uid="{00000000-0005-0000-0000-0000D5020000}"/>
    <cellStyle name="Normal 2 2 3 2 5 2 2 4" xfId="1614" xr:uid="{00000000-0005-0000-0000-0000D6020000}"/>
    <cellStyle name="Normal 2 2 3 2 5 2 2 4 2" xfId="3999" xr:uid="{00000000-0005-0000-0000-0000D7020000}"/>
    <cellStyle name="Normal 2 2 3 2 5 2 2 5" xfId="2807" xr:uid="{00000000-0005-0000-0000-0000D8020000}"/>
    <cellStyle name="Normal 2 2 3 2 5 2 3" xfId="620" xr:uid="{00000000-0005-0000-0000-0000D9020000}"/>
    <cellStyle name="Normal 2 2 3 2 5 2 3 2" xfId="1818" xr:uid="{00000000-0005-0000-0000-0000DA020000}"/>
    <cellStyle name="Normal 2 2 3 2 5 2 3 2 2" xfId="4203" xr:uid="{00000000-0005-0000-0000-0000DB020000}"/>
    <cellStyle name="Normal 2 2 3 2 5 2 3 3" xfId="3011" xr:uid="{00000000-0005-0000-0000-0000DC020000}"/>
    <cellStyle name="Normal 2 2 3 2 5 2 4" xfId="968" xr:uid="{00000000-0005-0000-0000-0000DD020000}"/>
    <cellStyle name="Normal 2 2 3 2 5 2 4 2" xfId="2166" xr:uid="{00000000-0005-0000-0000-0000DE020000}"/>
    <cellStyle name="Normal 2 2 3 2 5 2 4 2 2" xfId="4551" xr:uid="{00000000-0005-0000-0000-0000DF020000}"/>
    <cellStyle name="Normal 2 2 3 2 5 2 4 3" xfId="3359" xr:uid="{00000000-0005-0000-0000-0000E0020000}"/>
    <cellStyle name="Normal 2 2 3 2 5 2 5" xfId="1470" xr:uid="{00000000-0005-0000-0000-0000E1020000}"/>
    <cellStyle name="Normal 2 2 3 2 5 2 5 2" xfId="3855" xr:uid="{00000000-0005-0000-0000-0000E2020000}"/>
    <cellStyle name="Normal 2 2 3 2 5 2 6" xfId="2663" xr:uid="{00000000-0005-0000-0000-0000E3020000}"/>
    <cellStyle name="Normal 2 2 3 2 5 3" xfId="199" xr:uid="{00000000-0005-0000-0000-0000E4020000}"/>
    <cellStyle name="Normal 2 2 3 2 5 3 2" xfId="548" xr:uid="{00000000-0005-0000-0000-0000E5020000}"/>
    <cellStyle name="Normal 2 2 3 2 5 3 2 2" xfId="1746" xr:uid="{00000000-0005-0000-0000-0000E6020000}"/>
    <cellStyle name="Normal 2 2 3 2 5 3 2 2 2" xfId="4131" xr:uid="{00000000-0005-0000-0000-0000E7020000}"/>
    <cellStyle name="Normal 2 2 3 2 5 3 2 3" xfId="2939" xr:uid="{00000000-0005-0000-0000-0000E8020000}"/>
    <cellStyle name="Normal 2 2 3 2 5 3 3" xfId="896" xr:uid="{00000000-0005-0000-0000-0000E9020000}"/>
    <cellStyle name="Normal 2 2 3 2 5 3 3 2" xfId="2094" xr:uid="{00000000-0005-0000-0000-0000EA020000}"/>
    <cellStyle name="Normal 2 2 3 2 5 3 3 2 2" xfId="4479" xr:uid="{00000000-0005-0000-0000-0000EB020000}"/>
    <cellStyle name="Normal 2 2 3 2 5 3 3 3" xfId="3287" xr:uid="{00000000-0005-0000-0000-0000EC020000}"/>
    <cellStyle name="Normal 2 2 3 2 5 3 4" xfId="1398" xr:uid="{00000000-0005-0000-0000-0000ED020000}"/>
    <cellStyle name="Normal 2 2 3 2 5 3 4 2" xfId="3783" xr:uid="{00000000-0005-0000-0000-0000EE020000}"/>
    <cellStyle name="Normal 2 2 3 2 5 3 5" xfId="2591" xr:uid="{00000000-0005-0000-0000-0000EF020000}"/>
    <cellStyle name="Normal 2 2 3 2 5 4" xfId="343" xr:uid="{00000000-0005-0000-0000-0000F0020000}"/>
    <cellStyle name="Normal 2 2 3 2 5 4 2" xfId="692" xr:uid="{00000000-0005-0000-0000-0000F1020000}"/>
    <cellStyle name="Normal 2 2 3 2 5 4 2 2" xfId="1890" xr:uid="{00000000-0005-0000-0000-0000F2020000}"/>
    <cellStyle name="Normal 2 2 3 2 5 4 2 2 2" xfId="4275" xr:uid="{00000000-0005-0000-0000-0000F3020000}"/>
    <cellStyle name="Normal 2 2 3 2 5 4 2 3" xfId="3083" xr:uid="{00000000-0005-0000-0000-0000F4020000}"/>
    <cellStyle name="Normal 2 2 3 2 5 4 3" xfId="1040" xr:uid="{00000000-0005-0000-0000-0000F5020000}"/>
    <cellStyle name="Normal 2 2 3 2 5 4 3 2" xfId="2238" xr:uid="{00000000-0005-0000-0000-0000F6020000}"/>
    <cellStyle name="Normal 2 2 3 2 5 4 3 2 2" xfId="4623" xr:uid="{00000000-0005-0000-0000-0000F7020000}"/>
    <cellStyle name="Normal 2 2 3 2 5 4 3 3" xfId="3431" xr:uid="{00000000-0005-0000-0000-0000F8020000}"/>
    <cellStyle name="Normal 2 2 3 2 5 4 4" xfId="1542" xr:uid="{00000000-0005-0000-0000-0000F9020000}"/>
    <cellStyle name="Normal 2 2 3 2 5 4 4 2" xfId="3927" xr:uid="{00000000-0005-0000-0000-0000FA020000}"/>
    <cellStyle name="Normal 2 2 3 2 5 4 5" xfId="2735" xr:uid="{00000000-0005-0000-0000-0000FB020000}"/>
    <cellStyle name="Normal 2 2 3 2 5 5" xfId="476" xr:uid="{00000000-0005-0000-0000-0000FC020000}"/>
    <cellStyle name="Normal 2 2 3 2 5 5 2" xfId="1674" xr:uid="{00000000-0005-0000-0000-0000FD020000}"/>
    <cellStyle name="Normal 2 2 3 2 5 5 2 2" xfId="4059" xr:uid="{00000000-0005-0000-0000-0000FE020000}"/>
    <cellStyle name="Normal 2 2 3 2 5 5 3" xfId="2867" xr:uid="{00000000-0005-0000-0000-0000FF020000}"/>
    <cellStyle name="Normal 2 2 3 2 5 6" xfId="824" xr:uid="{00000000-0005-0000-0000-000000030000}"/>
    <cellStyle name="Normal 2 2 3 2 5 6 2" xfId="2022" xr:uid="{00000000-0005-0000-0000-000001030000}"/>
    <cellStyle name="Normal 2 2 3 2 5 6 2 2" xfId="4407" xr:uid="{00000000-0005-0000-0000-000002030000}"/>
    <cellStyle name="Normal 2 2 3 2 5 6 3" xfId="3215" xr:uid="{00000000-0005-0000-0000-000003030000}"/>
    <cellStyle name="Normal 2 2 3 2 5 7" xfId="1326" xr:uid="{00000000-0005-0000-0000-000004030000}"/>
    <cellStyle name="Normal 2 2 3 2 5 7 2" xfId="3711" xr:uid="{00000000-0005-0000-0000-000005030000}"/>
    <cellStyle name="Normal 2 2 3 2 5 8" xfId="2519" xr:uid="{00000000-0005-0000-0000-000006030000}"/>
    <cellStyle name="Normal 2 2 3 2 6" xfId="247" xr:uid="{00000000-0005-0000-0000-000007030000}"/>
    <cellStyle name="Normal 2 2 3 2 6 2" xfId="391" xr:uid="{00000000-0005-0000-0000-000008030000}"/>
    <cellStyle name="Normal 2 2 3 2 6 2 2" xfId="740" xr:uid="{00000000-0005-0000-0000-000009030000}"/>
    <cellStyle name="Normal 2 2 3 2 6 2 2 2" xfId="1938" xr:uid="{00000000-0005-0000-0000-00000A030000}"/>
    <cellStyle name="Normal 2 2 3 2 6 2 2 2 2" xfId="4323" xr:uid="{00000000-0005-0000-0000-00000B030000}"/>
    <cellStyle name="Normal 2 2 3 2 6 2 2 3" xfId="3131" xr:uid="{00000000-0005-0000-0000-00000C030000}"/>
    <cellStyle name="Normal 2 2 3 2 6 2 3" xfId="1088" xr:uid="{00000000-0005-0000-0000-00000D030000}"/>
    <cellStyle name="Normal 2 2 3 2 6 2 3 2" xfId="2286" xr:uid="{00000000-0005-0000-0000-00000E030000}"/>
    <cellStyle name="Normal 2 2 3 2 6 2 3 2 2" xfId="4671" xr:uid="{00000000-0005-0000-0000-00000F030000}"/>
    <cellStyle name="Normal 2 2 3 2 6 2 3 3" xfId="3479" xr:uid="{00000000-0005-0000-0000-000010030000}"/>
    <cellStyle name="Normal 2 2 3 2 6 2 4" xfId="1590" xr:uid="{00000000-0005-0000-0000-000011030000}"/>
    <cellStyle name="Normal 2 2 3 2 6 2 4 2" xfId="3975" xr:uid="{00000000-0005-0000-0000-000012030000}"/>
    <cellStyle name="Normal 2 2 3 2 6 2 5" xfId="2783" xr:uid="{00000000-0005-0000-0000-000013030000}"/>
    <cellStyle name="Normal 2 2 3 2 6 3" xfId="596" xr:uid="{00000000-0005-0000-0000-000014030000}"/>
    <cellStyle name="Normal 2 2 3 2 6 3 2" xfId="1794" xr:uid="{00000000-0005-0000-0000-000015030000}"/>
    <cellStyle name="Normal 2 2 3 2 6 3 2 2" xfId="4179" xr:uid="{00000000-0005-0000-0000-000016030000}"/>
    <cellStyle name="Normal 2 2 3 2 6 3 3" xfId="2987" xr:uid="{00000000-0005-0000-0000-000017030000}"/>
    <cellStyle name="Normal 2 2 3 2 6 4" xfId="944" xr:uid="{00000000-0005-0000-0000-000018030000}"/>
    <cellStyle name="Normal 2 2 3 2 6 4 2" xfId="2142" xr:uid="{00000000-0005-0000-0000-000019030000}"/>
    <cellStyle name="Normal 2 2 3 2 6 4 2 2" xfId="4527" xr:uid="{00000000-0005-0000-0000-00001A030000}"/>
    <cellStyle name="Normal 2 2 3 2 6 4 3" xfId="3335" xr:uid="{00000000-0005-0000-0000-00001B030000}"/>
    <cellStyle name="Normal 2 2 3 2 6 5" xfId="1446" xr:uid="{00000000-0005-0000-0000-00001C030000}"/>
    <cellStyle name="Normal 2 2 3 2 6 5 2" xfId="3831" xr:uid="{00000000-0005-0000-0000-00001D030000}"/>
    <cellStyle name="Normal 2 2 3 2 6 6" xfId="2639" xr:uid="{00000000-0005-0000-0000-00001E030000}"/>
    <cellStyle name="Normal 2 2 3 2 7" xfId="175" xr:uid="{00000000-0005-0000-0000-00001F030000}"/>
    <cellStyle name="Normal 2 2 3 2 7 2" xfId="524" xr:uid="{00000000-0005-0000-0000-000020030000}"/>
    <cellStyle name="Normal 2 2 3 2 7 2 2" xfId="1722" xr:uid="{00000000-0005-0000-0000-000021030000}"/>
    <cellStyle name="Normal 2 2 3 2 7 2 2 2" xfId="4107" xr:uid="{00000000-0005-0000-0000-000022030000}"/>
    <cellStyle name="Normal 2 2 3 2 7 2 3" xfId="2915" xr:uid="{00000000-0005-0000-0000-000023030000}"/>
    <cellStyle name="Normal 2 2 3 2 7 3" xfId="872" xr:uid="{00000000-0005-0000-0000-000024030000}"/>
    <cellStyle name="Normal 2 2 3 2 7 3 2" xfId="2070" xr:uid="{00000000-0005-0000-0000-000025030000}"/>
    <cellStyle name="Normal 2 2 3 2 7 3 2 2" xfId="4455" xr:uid="{00000000-0005-0000-0000-000026030000}"/>
    <cellStyle name="Normal 2 2 3 2 7 3 3" xfId="3263" xr:uid="{00000000-0005-0000-0000-000027030000}"/>
    <cellStyle name="Normal 2 2 3 2 7 4" xfId="1374" xr:uid="{00000000-0005-0000-0000-000028030000}"/>
    <cellStyle name="Normal 2 2 3 2 7 4 2" xfId="3759" xr:uid="{00000000-0005-0000-0000-000029030000}"/>
    <cellStyle name="Normal 2 2 3 2 7 5" xfId="2567" xr:uid="{00000000-0005-0000-0000-00002A030000}"/>
    <cellStyle name="Normal 2 2 3 2 8" xfId="319" xr:uid="{00000000-0005-0000-0000-00002B030000}"/>
    <cellStyle name="Normal 2 2 3 2 8 2" xfId="668" xr:uid="{00000000-0005-0000-0000-00002C030000}"/>
    <cellStyle name="Normal 2 2 3 2 8 2 2" xfId="1866" xr:uid="{00000000-0005-0000-0000-00002D030000}"/>
    <cellStyle name="Normal 2 2 3 2 8 2 2 2" xfId="4251" xr:uid="{00000000-0005-0000-0000-00002E030000}"/>
    <cellStyle name="Normal 2 2 3 2 8 2 3" xfId="3059" xr:uid="{00000000-0005-0000-0000-00002F030000}"/>
    <cellStyle name="Normal 2 2 3 2 8 3" xfId="1016" xr:uid="{00000000-0005-0000-0000-000030030000}"/>
    <cellStyle name="Normal 2 2 3 2 8 3 2" xfId="2214" xr:uid="{00000000-0005-0000-0000-000031030000}"/>
    <cellStyle name="Normal 2 2 3 2 8 3 2 2" xfId="4599" xr:uid="{00000000-0005-0000-0000-000032030000}"/>
    <cellStyle name="Normal 2 2 3 2 8 3 3" xfId="3407" xr:uid="{00000000-0005-0000-0000-000033030000}"/>
    <cellStyle name="Normal 2 2 3 2 8 4" xfId="1518" xr:uid="{00000000-0005-0000-0000-000034030000}"/>
    <cellStyle name="Normal 2 2 3 2 8 4 2" xfId="3903" xr:uid="{00000000-0005-0000-0000-000035030000}"/>
    <cellStyle name="Normal 2 2 3 2 8 5" xfId="2711" xr:uid="{00000000-0005-0000-0000-000036030000}"/>
    <cellStyle name="Normal 2 2 3 2 9" xfId="464" xr:uid="{00000000-0005-0000-0000-000037030000}"/>
    <cellStyle name="Normal 2 2 3 2 9 2" xfId="1662" xr:uid="{00000000-0005-0000-0000-000038030000}"/>
    <cellStyle name="Normal 2 2 3 2 9 2 2" xfId="4047" xr:uid="{00000000-0005-0000-0000-000039030000}"/>
    <cellStyle name="Normal 2 2 3 2 9 3" xfId="2855" xr:uid="{00000000-0005-0000-0000-00003A030000}"/>
    <cellStyle name="Normal 2 2 3 3" xfId="22" xr:uid="{00000000-0005-0000-0000-00003B030000}"/>
    <cellStyle name="Normal 2 2 3 3 10" xfId="118" xr:uid="{00000000-0005-0000-0000-00003C030000}"/>
    <cellStyle name="Normal 2 2 3 3 10 2" xfId="1317" xr:uid="{00000000-0005-0000-0000-00003D030000}"/>
    <cellStyle name="Normal 2 2 3 3 10 2 2" xfId="3702" xr:uid="{00000000-0005-0000-0000-00003E030000}"/>
    <cellStyle name="Normal 2 2 3 3 10 3" xfId="2510" xr:uid="{00000000-0005-0000-0000-00003F030000}"/>
    <cellStyle name="Normal 2 2 3 3 11" xfId="1164" xr:uid="{00000000-0005-0000-0000-000040030000}"/>
    <cellStyle name="Normal 2 2 3 3 11 2" xfId="2361" xr:uid="{00000000-0005-0000-0000-000041030000}"/>
    <cellStyle name="Normal 2 2 3 3 11 2 2" xfId="4746" xr:uid="{00000000-0005-0000-0000-000042030000}"/>
    <cellStyle name="Normal 2 2 3 3 11 3" xfId="3554" xr:uid="{00000000-0005-0000-0000-000043030000}"/>
    <cellStyle name="Normal 2 2 3 3 12" xfId="70" xr:uid="{00000000-0005-0000-0000-000044030000}"/>
    <cellStyle name="Normal 2 2 3 3 12 2" xfId="1269" xr:uid="{00000000-0005-0000-0000-000045030000}"/>
    <cellStyle name="Normal 2 2 3 3 12 2 2" xfId="3654" xr:uid="{00000000-0005-0000-0000-000046030000}"/>
    <cellStyle name="Normal 2 2 3 3 12 3" xfId="2462" xr:uid="{00000000-0005-0000-0000-000047030000}"/>
    <cellStyle name="Normal 2 2 3 3 13" xfId="1221" xr:uid="{00000000-0005-0000-0000-000048030000}"/>
    <cellStyle name="Normal 2 2 3 3 13 2" xfId="3606" xr:uid="{00000000-0005-0000-0000-000049030000}"/>
    <cellStyle name="Normal 2 2 3 3 14" xfId="2414" xr:uid="{00000000-0005-0000-0000-00004A030000}"/>
    <cellStyle name="Normal 2 2 3 3 2" xfId="34" xr:uid="{00000000-0005-0000-0000-00004B030000}"/>
    <cellStyle name="Normal 2 2 3 3 2 10" xfId="1176" xr:uid="{00000000-0005-0000-0000-00004C030000}"/>
    <cellStyle name="Normal 2 2 3 3 2 10 2" xfId="2373" xr:uid="{00000000-0005-0000-0000-00004D030000}"/>
    <cellStyle name="Normal 2 2 3 3 2 10 2 2" xfId="4758" xr:uid="{00000000-0005-0000-0000-00004E030000}"/>
    <cellStyle name="Normal 2 2 3 3 2 10 3" xfId="3566" xr:uid="{00000000-0005-0000-0000-00004F030000}"/>
    <cellStyle name="Normal 2 2 3 3 2 11" xfId="82" xr:uid="{00000000-0005-0000-0000-000050030000}"/>
    <cellStyle name="Normal 2 2 3 3 2 11 2" xfId="1281" xr:uid="{00000000-0005-0000-0000-000051030000}"/>
    <cellStyle name="Normal 2 2 3 3 2 11 2 2" xfId="3666" xr:uid="{00000000-0005-0000-0000-000052030000}"/>
    <cellStyle name="Normal 2 2 3 3 2 11 3" xfId="2474" xr:uid="{00000000-0005-0000-0000-000053030000}"/>
    <cellStyle name="Normal 2 2 3 3 2 12" xfId="1233" xr:uid="{00000000-0005-0000-0000-000054030000}"/>
    <cellStyle name="Normal 2 2 3 3 2 12 2" xfId="3618" xr:uid="{00000000-0005-0000-0000-000055030000}"/>
    <cellStyle name="Normal 2 2 3 3 2 13" xfId="2426" xr:uid="{00000000-0005-0000-0000-000056030000}"/>
    <cellStyle name="Normal 2 2 3 3 2 2" xfId="58" xr:uid="{00000000-0005-0000-0000-000057030000}"/>
    <cellStyle name="Normal 2 2 3 3 2 2 10" xfId="1257" xr:uid="{00000000-0005-0000-0000-000058030000}"/>
    <cellStyle name="Normal 2 2 3 3 2 2 10 2" xfId="3642" xr:uid="{00000000-0005-0000-0000-000059030000}"/>
    <cellStyle name="Normal 2 2 3 3 2 2 11" xfId="2450" xr:uid="{00000000-0005-0000-0000-00005A030000}"/>
    <cellStyle name="Normal 2 2 3 3 2 2 2" xfId="310" xr:uid="{00000000-0005-0000-0000-00005B030000}"/>
    <cellStyle name="Normal 2 2 3 3 2 2 2 2" xfId="454" xr:uid="{00000000-0005-0000-0000-00005C030000}"/>
    <cellStyle name="Normal 2 2 3 3 2 2 2 2 2" xfId="803" xr:uid="{00000000-0005-0000-0000-00005D030000}"/>
    <cellStyle name="Normal 2 2 3 3 2 2 2 2 2 2" xfId="2001" xr:uid="{00000000-0005-0000-0000-00005E030000}"/>
    <cellStyle name="Normal 2 2 3 3 2 2 2 2 2 2 2" xfId="4386" xr:uid="{00000000-0005-0000-0000-00005F030000}"/>
    <cellStyle name="Normal 2 2 3 3 2 2 2 2 2 3" xfId="3194" xr:uid="{00000000-0005-0000-0000-000060030000}"/>
    <cellStyle name="Normal 2 2 3 3 2 2 2 2 3" xfId="1151" xr:uid="{00000000-0005-0000-0000-000061030000}"/>
    <cellStyle name="Normal 2 2 3 3 2 2 2 2 3 2" xfId="2349" xr:uid="{00000000-0005-0000-0000-000062030000}"/>
    <cellStyle name="Normal 2 2 3 3 2 2 2 2 3 2 2" xfId="4734" xr:uid="{00000000-0005-0000-0000-000063030000}"/>
    <cellStyle name="Normal 2 2 3 3 2 2 2 2 3 3" xfId="3542" xr:uid="{00000000-0005-0000-0000-000064030000}"/>
    <cellStyle name="Normal 2 2 3 3 2 2 2 2 4" xfId="1653" xr:uid="{00000000-0005-0000-0000-000065030000}"/>
    <cellStyle name="Normal 2 2 3 3 2 2 2 2 4 2" xfId="4038" xr:uid="{00000000-0005-0000-0000-000066030000}"/>
    <cellStyle name="Normal 2 2 3 3 2 2 2 2 5" xfId="2846" xr:uid="{00000000-0005-0000-0000-000067030000}"/>
    <cellStyle name="Normal 2 2 3 3 2 2 2 3" xfId="659" xr:uid="{00000000-0005-0000-0000-000068030000}"/>
    <cellStyle name="Normal 2 2 3 3 2 2 2 3 2" xfId="1857" xr:uid="{00000000-0005-0000-0000-000069030000}"/>
    <cellStyle name="Normal 2 2 3 3 2 2 2 3 2 2" xfId="4242" xr:uid="{00000000-0005-0000-0000-00006A030000}"/>
    <cellStyle name="Normal 2 2 3 3 2 2 2 3 3" xfId="3050" xr:uid="{00000000-0005-0000-0000-00006B030000}"/>
    <cellStyle name="Normal 2 2 3 3 2 2 2 4" xfId="1007" xr:uid="{00000000-0005-0000-0000-00006C030000}"/>
    <cellStyle name="Normal 2 2 3 3 2 2 2 4 2" xfId="2205" xr:uid="{00000000-0005-0000-0000-00006D030000}"/>
    <cellStyle name="Normal 2 2 3 3 2 2 2 4 2 2" xfId="4590" xr:uid="{00000000-0005-0000-0000-00006E030000}"/>
    <cellStyle name="Normal 2 2 3 3 2 2 2 4 3" xfId="3398" xr:uid="{00000000-0005-0000-0000-00006F030000}"/>
    <cellStyle name="Normal 2 2 3 3 2 2 2 5" xfId="1509" xr:uid="{00000000-0005-0000-0000-000070030000}"/>
    <cellStyle name="Normal 2 2 3 3 2 2 2 5 2" xfId="3894" xr:uid="{00000000-0005-0000-0000-000071030000}"/>
    <cellStyle name="Normal 2 2 3 3 2 2 2 6" xfId="2702" xr:uid="{00000000-0005-0000-0000-000072030000}"/>
    <cellStyle name="Normal 2 2 3 3 2 2 3" xfId="238" xr:uid="{00000000-0005-0000-0000-000073030000}"/>
    <cellStyle name="Normal 2 2 3 3 2 2 3 2" xfId="587" xr:uid="{00000000-0005-0000-0000-000074030000}"/>
    <cellStyle name="Normal 2 2 3 3 2 2 3 2 2" xfId="1785" xr:uid="{00000000-0005-0000-0000-000075030000}"/>
    <cellStyle name="Normal 2 2 3 3 2 2 3 2 2 2" xfId="4170" xr:uid="{00000000-0005-0000-0000-000076030000}"/>
    <cellStyle name="Normal 2 2 3 3 2 2 3 2 3" xfId="2978" xr:uid="{00000000-0005-0000-0000-000077030000}"/>
    <cellStyle name="Normal 2 2 3 3 2 2 3 3" xfId="935" xr:uid="{00000000-0005-0000-0000-000078030000}"/>
    <cellStyle name="Normal 2 2 3 3 2 2 3 3 2" xfId="2133" xr:uid="{00000000-0005-0000-0000-000079030000}"/>
    <cellStyle name="Normal 2 2 3 3 2 2 3 3 2 2" xfId="4518" xr:uid="{00000000-0005-0000-0000-00007A030000}"/>
    <cellStyle name="Normal 2 2 3 3 2 2 3 3 3" xfId="3326" xr:uid="{00000000-0005-0000-0000-00007B030000}"/>
    <cellStyle name="Normal 2 2 3 3 2 2 3 4" xfId="1437" xr:uid="{00000000-0005-0000-0000-00007C030000}"/>
    <cellStyle name="Normal 2 2 3 3 2 2 3 4 2" xfId="3822" xr:uid="{00000000-0005-0000-0000-00007D030000}"/>
    <cellStyle name="Normal 2 2 3 3 2 2 3 5" xfId="2630" xr:uid="{00000000-0005-0000-0000-00007E030000}"/>
    <cellStyle name="Normal 2 2 3 3 2 2 4" xfId="382" xr:uid="{00000000-0005-0000-0000-00007F030000}"/>
    <cellStyle name="Normal 2 2 3 3 2 2 4 2" xfId="731" xr:uid="{00000000-0005-0000-0000-000080030000}"/>
    <cellStyle name="Normal 2 2 3 3 2 2 4 2 2" xfId="1929" xr:uid="{00000000-0005-0000-0000-000081030000}"/>
    <cellStyle name="Normal 2 2 3 3 2 2 4 2 2 2" xfId="4314" xr:uid="{00000000-0005-0000-0000-000082030000}"/>
    <cellStyle name="Normal 2 2 3 3 2 2 4 2 3" xfId="3122" xr:uid="{00000000-0005-0000-0000-000083030000}"/>
    <cellStyle name="Normal 2 2 3 3 2 2 4 3" xfId="1079" xr:uid="{00000000-0005-0000-0000-000084030000}"/>
    <cellStyle name="Normal 2 2 3 3 2 2 4 3 2" xfId="2277" xr:uid="{00000000-0005-0000-0000-000085030000}"/>
    <cellStyle name="Normal 2 2 3 3 2 2 4 3 2 2" xfId="4662" xr:uid="{00000000-0005-0000-0000-000086030000}"/>
    <cellStyle name="Normal 2 2 3 3 2 2 4 3 3" xfId="3470" xr:uid="{00000000-0005-0000-0000-000087030000}"/>
    <cellStyle name="Normal 2 2 3 3 2 2 4 4" xfId="1581" xr:uid="{00000000-0005-0000-0000-000088030000}"/>
    <cellStyle name="Normal 2 2 3 3 2 2 4 4 2" xfId="3966" xr:uid="{00000000-0005-0000-0000-000089030000}"/>
    <cellStyle name="Normal 2 2 3 3 2 2 4 5" xfId="2774" xr:uid="{00000000-0005-0000-0000-00008A030000}"/>
    <cellStyle name="Normal 2 2 3 3 2 2 5" xfId="515" xr:uid="{00000000-0005-0000-0000-00008B030000}"/>
    <cellStyle name="Normal 2 2 3 3 2 2 5 2" xfId="1713" xr:uid="{00000000-0005-0000-0000-00008C030000}"/>
    <cellStyle name="Normal 2 2 3 3 2 2 5 2 2" xfId="4098" xr:uid="{00000000-0005-0000-0000-00008D030000}"/>
    <cellStyle name="Normal 2 2 3 3 2 2 5 3" xfId="2906" xr:uid="{00000000-0005-0000-0000-00008E030000}"/>
    <cellStyle name="Normal 2 2 3 3 2 2 6" xfId="863" xr:uid="{00000000-0005-0000-0000-00008F030000}"/>
    <cellStyle name="Normal 2 2 3 3 2 2 6 2" xfId="2061" xr:uid="{00000000-0005-0000-0000-000090030000}"/>
    <cellStyle name="Normal 2 2 3 3 2 2 6 2 2" xfId="4446" xr:uid="{00000000-0005-0000-0000-000091030000}"/>
    <cellStyle name="Normal 2 2 3 3 2 2 6 3" xfId="3254" xr:uid="{00000000-0005-0000-0000-000092030000}"/>
    <cellStyle name="Normal 2 2 3 3 2 2 7" xfId="166" xr:uid="{00000000-0005-0000-0000-000093030000}"/>
    <cellStyle name="Normal 2 2 3 3 2 2 7 2" xfId="1365" xr:uid="{00000000-0005-0000-0000-000094030000}"/>
    <cellStyle name="Normal 2 2 3 3 2 2 7 2 2" xfId="3750" xr:uid="{00000000-0005-0000-0000-000095030000}"/>
    <cellStyle name="Normal 2 2 3 3 2 2 7 3" xfId="2558" xr:uid="{00000000-0005-0000-0000-000096030000}"/>
    <cellStyle name="Normal 2 2 3 3 2 2 8" xfId="1200" xr:uid="{00000000-0005-0000-0000-000097030000}"/>
    <cellStyle name="Normal 2 2 3 3 2 2 8 2" xfId="2397" xr:uid="{00000000-0005-0000-0000-000098030000}"/>
    <cellStyle name="Normal 2 2 3 3 2 2 8 2 2" xfId="4782" xr:uid="{00000000-0005-0000-0000-000099030000}"/>
    <cellStyle name="Normal 2 2 3 3 2 2 8 3" xfId="3590" xr:uid="{00000000-0005-0000-0000-00009A030000}"/>
    <cellStyle name="Normal 2 2 3 3 2 2 9" xfId="106" xr:uid="{00000000-0005-0000-0000-00009B030000}"/>
    <cellStyle name="Normal 2 2 3 3 2 2 9 2" xfId="1305" xr:uid="{00000000-0005-0000-0000-00009C030000}"/>
    <cellStyle name="Normal 2 2 3 3 2 2 9 2 2" xfId="3690" xr:uid="{00000000-0005-0000-0000-00009D030000}"/>
    <cellStyle name="Normal 2 2 3 3 2 2 9 3" xfId="2498" xr:uid="{00000000-0005-0000-0000-00009E030000}"/>
    <cellStyle name="Normal 2 2 3 3 2 3" xfId="214" xr:uid="{00000000-0005-0000-0000-00009F030000}"/>
    <cellStyle name="Normal 2 2 3 3 2 3 2" xfId="286" xr:uid="{00000000-0005-0000-0000-0000A0030000}"/>
    <cellStyle name="Normal 2 2 3 3 2 3 2 2" xfId="430" xr:uid="{00000000-0005-0000-0000-0000A1030000}"/>
    <cellStyle name="Normal 2 2 3 3 2 3 2 2 2" xfId="779" xr:uid="{00000000-0005-0000-0000-0000A2030000}"/>
    <cellStyle name="Normal 2 2 3 3 2 3 2 2 2 2" xfId="1977" xr:uid="{00000000-0005-0000-0000-0000A3030000}"/>
    <cellStyle name="Normal 2 2 3 3 2 3 2 2 2 2 2" xfId="4362" xr:uid="{00000000-0005-0000-0000-0000A4030000}"/>
    <cellStyle name="Normal 2 2 3 3 2 3 2 2 2 3" xfId="3170" xr:uid="{00000000-0005-0000-0000-0000A5030000}"/>
    <cellStyle name="Normal 2 2 3 3 2 3 2 2 3" xfId="1127" xr:uid="{00000000-0005-0000-0000-0000A6030000}"/>
    <cellStyle name="Normal 2 2 3 3 2 3 2 2 3 2" xfId="2325" xr:uid="{00000000-0005-0000-0000-0000A7030000}"/>
    <cellStyle name="Normal 2 2 3 3 2 3 2 2 3 2 2" xfId="4710" xr:uid="{00000000-0005-0000-0000-0000A8030000}"/>
    <cellStyle name="Normal 2 2 3 3 2 3 2 2 3 3" xfId="3518" xr:uid="{00000000-0005-0000-0000-0000A9030000}"/>
    <cellStyle name="Normal 2 2 3 3 2 3 2 2 4" xfId="1629" xr:uid="{00000000-0005-0000-0000-0000AA030000}"/>
    <cellStyle name="Normal 2 2 3 3 2 3 2 2 4 2" xfId="4014" xr:uid="{00000000-0005-0000-0000-0000AB030000}"/>
    <cellStyle name="Normal 2 2 3 3 2 3 2 2 5" xfId="2822" xr:uid="{00000000-0005-0000-0000-0000AC030000}"/>
    <cellStyle name="Normal 2 2 3 3 2 3 2 3" xfId="635" xr:uid="{00000000-0005-0000-0000-0000AD030000}"/>
    <cellStyle name="Normal 2 2 3 3 2 3 2 3 2" xfId="1833" xr:uid="{00000000-0005-0000-0000-0000AE030000}"/>
    <cellStyle name="Normal 2 2 3 3 2 3 2 3 2 2" xfId="4218" xr:uid="{00000000-0005-0000-0000-0000AF030000}"/>
    <cellStyle name="Normal 2 2 3 3 2 3 2 3 3" xfId="3026" xr:uid="{00000000-0005-0000-0000-0000B0030000}"/>
    <cellStyle name="Normal 2 2 3 3 2 3 2 4" xfId="983" xr:uid="{00000000-0005-0000-0000-0000B1030000}"/>
    <cellStyle name="Normal 2 2 3 3 2 3 2 4 2" xfId="2181" xr:uid="{00000000-0005-0000-0000-0000B2030000}"/>
    <cellStyle name="Normal 2 2 3 3 2 3 2 4 2 2" xfId="4566" xr:uid="{00000000-0005-0000-0000-0000B3030000}"/>
    <cellStyle name="Normal 2 2 3 3 2 3 2 4 3" xfId="3374" xr:uid="{00000000-0005-0000-0000-0000B4030000}"/>
    <cellStyle name="Normal 2 2 3 3 2 3 2 5" xfId="1485" xr:uid="{00000000-0005-0000-0000-0000B5030000}"/>
    <cellStyle name="Normal 2 2 3 3 2 3 2 5 2" xfId="3870" xr:uid="{00000000-0005-0000-0000-0000B6030000}"/>
    <cellStyle name="Normal 2 2 3 3 2 3 2 6" xfId="2678" xr:uid="{00000000-0005-0000-0000-0000B7030000}"/>
    <cellStyle name="Normal 2 2 3 3 2 3 3" xfId="358" xr:uid="{00000000-0005-0000-0000-0000B8030000}"/>
    <cellStyle name="Normal 2 2 3 3 2 3 3 2" xfId="707" xr:uid="{00000000-0005-0000-0000-0000B9030000}"/>
    <cellStyle name="Normal 2 2 3 3 2 3 3 2 2" xfId="1905" xr:uid="{00000000-0005-0000-0000-0000BA030000}"/>
    <cellStyle name="Normal 2 2 3 3 2 3 3 2 2 2" xfId="4290" xr:uid="{00000000-0005-0000-0000-0000BB030000}"/>
    <cellStyle name="Normal 2 2 3 3 2 3 3 2 3" xfId="3098" xr:uid="{00000000-0005-0000-0000-0000BC030000}"/>
    <cellStyle name="Normal 2 2 3 3 2 3 3 3" xfId="1055" xr:uid="{00000000-0005-0000-0000-0000BD030000}"/>
    <cellStyle name="Normal 2 2 3 3 2 3 3 3 2" xfId="2253" xr:uid="{00000000-0005-0000-0000-0000BE030000}"/>
    <cellStyle name="Normal 2 2 3 3 2 3 3 3 2 2" xfId="4638" xr:uid="{00000000-0005-0000-0000-0000BF030000}"/>
    <cellStyle name="Normal 2 2 3 3 2 3 3 3 3" xfId="3446" xr:uid="{00000000-0005-0000-0000-0000C0030000}"/>
    <cellStyle name="Normal 2 2 3 3 2 3 3 4" xfId="1557" xr:uid="{00000000-0005-0000-0000-0000C1030000}"/>
    <cellStyle name="Normal 2 2 3 3 2 3 3 4 2" xfId="3942" xr:uid="{00000000-0005-0000-0000-0000C2030000}"/>
    <cellStyle name="Normal 2 2 3 3 2 3 3 5" xfId="2750" xr:uid="{00000000-0005-0000-0000-0000C3030000}"/>
    <cellStyle name="Normal 2 2 3 3 2 3 4" xfId="563" xr:uid="{00000000-0005-0000-0000-0000C4030000}"/>
    <cellStyle name="Normal 2 2 3 3 2 3 4 2" xfId="1761" xr:uid="{00000000-0005-0000-0000-0000C5030000}"/>
    <cellStyle name="Normal 2 2 3 3 2 3 4 2 2" xfId="4146" xr:uid="{00000000-0005-0000-0000-0000C6030000}"/>
    <cellStyle name="Normal 2 2 3 3 2 3 4 3" xfId="2954" xr:uid="{00000000-0005-0000-0000-0000C7030000}"/>
    <cellStyle name="Normal 2 2 3 3 2 3 5" xfId="911" xr:uid="{00000000-0005-0000-0000-0000C8030000}"/>
    <cellStyle name="Normal 2 2 3 3 2 3 5 2" xfId="2109" xr:uid="{00000000-0005-0000-0000-0000C9030000}"/>
    <cellStyle name="Normal 2 2 3 3 2 3 5 2 2" xfId="4494" xr:uid="{00000000-0005-0000-0000-0000CA030000}"/>
    <cellStyle name="Normal 2 2 3 3 2 3 5 3" xfId="3302" xr:uid="{00000000-0005-0000-0000-0000CB030000}"/>
    <cellStyle name="Normal 2 2 3 3 2 3 6" xfId="1413" xr:uid="{00000000-0005-0000-0000-0000CC030000}"/>
    <cellStyle name="Normal 2 2 3 3 2 3 6 2" xfId="3798" xr:uid="{00000000-0005-0000-0000-0000CD030000}"/>
    <cellStyle name="Normal 2 2 3 3 2 3 7" xfId="2606" xr:uid="{00000000-0005-0000-0000-0000CE030000}"/>
    <cellStyle name="Normal 2 2 3 3 2 4" xfId="262" xr:uid="{00000000-0005-0000-0000-0000CF030000}"/>
    <cellStyle name="Normal 2 2 3 3 2 4 2" xfId="406" xr:uid="{00000000-0005-0000-0000-0000D0030000}"/>
    <cellStyle name="Normal 2 2 3 3 2 4 2 2" xfId="755" xr:uid="{00000000-0005-0000-0000-0000D1030000}"/>
    <cellStyle name="Normal 2 2 3 3 2 4 2 2 2" xfId="1953" xr:uid="{00000000-0005-0000-0000-0000D2030000}"/>
    <cellStyle name="Normal 2 2 3 3 2 4 2 2 2 2" xfId="4338" xr:uid="{00000000-0005-0000-0000-0000D3030000}"/>
    <cellStyle name="Normal 2 2 3 3 2 4 2 2 3" xfId="3146" xr:uid="{00000000-0005-0000-0000-0000D4030000}"/>
    <cellStyle name="Normal 2 2 3 3 2 4 2 3" xfId="1103" xr:uid="{00000000-0005-0000-0000-0000D5030000}"/>
    <cellStyle name="Normal 2 2 3 3 2 4 2 3 2" xfId="2301" xr:uid="{00000000-0005-0000-0000-0000D6030000}"/>
    <cellStyle name="Normal 2 2 3 3 2 4 2 3 2 2" xfId="4686" xr:uid="{00000000-0005-0000-0000-0000D7030000}"/>
    <cellStyle name="Normal 2 2 3 3 2 4 2 3 3" xfId="3494" xr:uid="{00000000-0005-0000-0000-0000D8030000}"/>
    <cellStyle name="Normal 2 2 3 3 2 4 2 4" xfId="1605" xr:uid="{00000000-0005-0000-0000-0000D9030000}"/>
    <cellStyle name="Normal 2 2 3 3 2 4 2 4 2" xfId="3990" xr:uid="{00000000-0005-0000-0000-0000DA030000}"/>
    <cellStyle name="Normal 2 2 3 3 2 4 2 5" xfId="2798" xr:uid="{00000000-0005-0000-0000-0000DB030000}"/>
    <cellStyle name="Normal 2 2 3 3 2 4 3" xfId="611" xr:uid="{00000000-0005-0000-0000-0000DC030000}"/>
    <cellStyle name="Normal 2 2 3 3 2 4 3 2" xfId="1809" xr:uid="{00000000-0005-0000-0000-0000DD030000}"/>
    <cellStyle name="Normal 2 2 3 3 2 4 3 2 2" xfId="4194" xr:uid="{00000000-0005-0000-0000-0000DE030000}"/>
    <cellStyle name="Normal 2 2 3 3 2 4 3 3" xfId="3002" xr:uid="{00000000-0005-0000-0000-0000DF030000}"/>
    <cellStyle name="Normal 2 2 3 3 2 4 4" xfId="959" xr:uid="{00000000-0005-0000-0000-0000E0030000}"/>
    <cellStyle name="Normal 2 2 3 3 2 4 4 2" xfId="2157" xr:uid="{00000000-0005-0000-0000-0000E1030000}"/>
    <cellStyle name="Normal 2 2 3 3 2 4 4 2 2" xfId="4542" xr:uid="{00000000-0005-0000-0000-0000E2030000}"/>
    <cellStyle name="Normal 2 2 3 3 2 4 4 3" xfId="3350" xr:uid="{00000000-0005-0000-0000-0000E3030000}"/>
    <cellStyle name="Normal 2 2 3 3 2 4 5" xfId="1461" xr:uid="{00000000-0005-0000-0000-0000E4030000}"/>
    <cellStyle name="Normal 2 2 3 3 2 4 5 2" xfId="3846" xr:uid="{00000000-0005-0000-0000-0000E5030000}"/>
    <cellStyle name="Normal 2 2 3 3 2 4 6" xfId="2654" xr:uid="{00000000-0005-0000-0000-0000E6030000}"/>
    <cellStyle name="Normal 2 2 3 3 2 5" xfId="190" xr:uid="{00000000-0005-0000-0000-0000E7030000}"/>
    <cellStyle name="Normal 2 2 3 3 2 5 2" xfId="539" xr:uid="{00000000-0005-0000-0000-0000E8030000}"/>
    <cellStyle name="Normal 2 2 3 3 2 5 2 2" xfId="1737" xr:uid="{00000000-0005-0000-0000-0000E9030000}"/>
    <cellStyle name="Normal 2 2 3 3 2 5 2 2 2" xfId="4122" xr:uid="{00000000-0005-0000-0000-0000EA030000}"/>
    <cellStyle name="Normal 2 2 3 3 2 5 2 3" xfId="2930" xr:uid="{00000000-0005-0000-0000-0000EB030000}"/>
    <cellStyle name="Normal 2 2 3 3 2 5 3" xfId="887" xr:uid="{00000000-0005-0000-0000-0000EC030000}"/>
    <cellStyle name="Normal 2 2 3 3 2 5 3 2" xfId="2085" xr:uid="{00000000-0005-0000-0000-0000ED030000}"/>
    <cellStyle name="Normal 2 2 3 3 2 5 3 2 2" xfId="4470" xr:uid="{00000000-0005-0000-0000-0000EE030000}"/>
    <cellStyle name="Normal 2 2 3 3 2 5 3 3" xfId="3278" xr:uid="{00000000-0005-0000-0000-0000EF030000}"/>
    <cellStyle name="Normal 2 2 3 3 2 5 4" xfId="1389" xr:uid="{00000000-0005-0000-0000-0000F0030000}"/>
    <cellStyle name="Normal 2 2 3 3 2 5 4 2" xfId="3774" xr:uid="{00000000-0005-0000-0000-0000F1030000}"/>
    <cellStyle name="Normal 2 2 3 3 2 5 5" xfId="2582" xr:uid="{00000000-0005-0000-0000-0000F2030000}"/>
    <cellStyle name="Normal 2 2 3 3 2 6" xfId="334" xr:uid="{00000000-0005-0000-0000-0000F3030000}"/>
    <cellStyle name="Normal 2 2 3 3 2 6 2" xfId="683" xr:uid="{00000000-0005-0000-0000-0000F4030000}"/>
    <cellStyle name="Normal 2 2 3 3 2 6 2 2" xfId="1881" xr:uid="{00000000-0005-0000-0000-0000F5030000}"/>
    <cellStyle name="Normal 2 2 3 3 2 6 2 2 2" xfId="4266" xr:uid="{00000000-0005-0000-0000-0000F6030000}"/>
    <cellStyle name="Normal 2 2 3 3 2 6 2 3" xfId="3074" xr:uid="{00000000-0005-0000-0000-0000F7030000}"/>
    <cellStyle name="Normal 2 2 3 3 2 6 3" xfId="1031" xr:uid="{00000000-0005-0000-0000-0000F8030000}"/>
    <cellStyle name="Normal 2 2 3 3 2 6 3 2" xfId="2229" xr:uid="{00000000-0005-0000-0000-0000F9030000}"/>
    <cellStyle name="Normal 2 2 3 3 2 6 3 2 2" xfId="4614" xr:uid="{00000000-0005-0000-0000-0000FA030000}"/>
    <cellStyle name="Normal 2 2 3 3 2 6 3 3" xfId="3422" xr:uid="{00000000-0005-0000-0000-0000FB030000}"/>
    <cellStyle name="Normal 2 2 3 3 2 6 4" xfId="1533" xr:uid="{00000000-0005-0000-0000-0000FC030000}"/>
    <cellStyle name="Normal 2 2 3 3 2 6 4 2" xfId="3918" xr:uid="{00000000-0005-0000-0000-0000FD030000}"/>
    <cellStyle name="Normal 2 2 3 3 2 6 5" xfId="2726" xr:uid="{00000000-0005-0000-0000-0000FE030000}"/>
    <cellStyle name="Normal 2 2 3 3 2 7" xfId="491" xr:uid="{00000000-0005-0000-0000-0000FF030000}"/>
    <cellStyle name="Normal 2 2 3 3 2 7 2" xfId="1689" xr:uid="{00000000-0005-0000-0000-000000040000}"/>
    <cellStyle name="Normal 2 2 3 3 2 7 2 2" xfId="4074" xr:uid="{00000000-0005-0000-0000-000001040000}"/>
    <cellStyle name="Normal 2 2 3 3 2 7 3" xfId="2882" xr:uid="{00000000-0005-0000-0000-000002040000}"/>
    <cellStyle name="Normal 2 2 3 3 2 8" xfId="839" xr:uid="{00000000-0005-0000-0000-000003040000}"/>
    <cellStyle name="Normal 2 2 3 3 2 8 2" xfId="2037" xr:uid="{00000000-0005-0000-0000-000004040000}"/>
    <cellStyle name="Normal 2 2 3 3 2 8 2 2" xfId="4422" xr:uid="{00000000-0005-0000-0000-000005040000}"/>
    <cellStyle name="Normal 2 2 3 3 2 8 3" xfId="3230" xr:uid="{00000000-0005-0000-0000-000006040000}"/>
    <cellStyle name="Normal 2 2 3 3 2 9" xfId="142" xr:uid="{00000000-0005-0000-0000-000007040000}"/>
    <cellStyle name="Normal 2 2 3 3 2 9 2" xfId="1341" xr:uid="{00000000-0005-0000-0000-000008040000}"/>
    <cellStyle name="Normal 2 2 3 3 2 9 2 2" xfId="3726" xr:uid="{00000000-0005-0000-0000-000009040000}"/>
    <cellStyle name="Normal 2 2 3 3 2 9 3" xfId="2534" xr:uid="{00000000-0005-0000-0000-00000A040000}"/>
    <cellStyle name="Normal 2 2 3 3 3" xfId="46" xr:uid="{00000000-0005-0000-0000-00000B040000}"/>
    <cellStyle name="Normal 2 2 3 3 3 10" xfId="1245" xr:uid="{00000000-0005-0000-0000-00000C040000}"/>
    <cellStyle name="Normal 2 2 3 3 3 10 2" xfId="3630" xr:uid="{00000000-0005-0000-0000-00000D040000}"/>
    <cellStyle name="Normal 2 2 3 3 3 11" xfId="2438" xr:uid="{00000000-0005-0000-0000-00000E040000}"/>
    <cellStyle name="Normal 2 2 3 3 3 2" xfId="298" xr:uid="{00000000-0005-0000-0000-00000F040000}"/>
    <cellStyle name="Normal 2 2 3 3 3 2 2" xfId="442" xr:uid="{00000000-0005-0000-0000-000010040000}"/>
    <cellStyle name="Normal 2 2 3 3 3 2 2 2" xfId="791" xr:uid="{00000000-0005-0000-0000-000011040000}"/>
    <cellStyle name="Normal 2 2 3 3 3 2 2 2 2" xfId="1989" xr:uid="{00000000-0005-0000-0000-000012040000}"/>
    <cellStyle name="Normal 2 2 3 3 3 2 2 2 2 2" xfId="4374" xr:uid="{00000000-0005-0000-0000-000013040000}"/>
    <cellStyle name="Normal 2 2 3 3 3 2 2 2 3" xfId="3182" xr:uid="{00000000-0005-0000-0000-000014040000}"/>
    <cellStyle name="Normal 2 2 3 3 3 2 2 3" xfId="1139" xr:uid="{00000000-0005-0000-0000-000015040000}"/>
    <cellStyle name="Normal 2 2 3 3 3 2 2 3 2" xfId="2337" xr:uid="{00000000-0005-0000-0000-000016040000}"/>
    <cellStyle name="Normal 2 2 3 3 3 2 2 3 2 2" xfId="4722" xr:uid="{00000000-0005-0000-0000-000017040000}"/>
    <cellStyle name="Normal 2 2 3 3 3 2 2 3 3" xfId="3530" xr:uid="{00000000-0005-0000-0000-000018040000}"/>
    <cellStyle name="Normal 2 2 3 3 3 2 2 4" xfId="1641" xr:uid="{00000000-0005-0000-0000-000019040000}"/>
    <cellStyle name="Normal 2 2 3 3 3 2 2 4 2" xfId="4026" xr:uid="{00000000-0005-0000-0000-00001A040000}"/>
    <cellStyle name="Normal 2 2 3 3 3 2 2 5" xfId="2834" xr:uid="{00000000-0005-0000-0000-00001B040000}"/>
    <cellStyle name="Normal 2 2 3 3 3 2 3" xfId="647" xr:uid="{00000000-0005-0000-0000-00001C040000}"/>
    <cellStyle name="Normal 2 2 3 3 3 2 3 2" xfId="1845" xr:uid="{00000000-0005-0000-0000-00001D040000}"/>
    <cellStyle name="Normal 2 2 3 3 3 2 3 2 2" xfId="4230" xr:uid="{00000000-0005-0000-0000-00001E040000}"/>
    <cellStyle name="Normal 2 2 3 3 3 2 3 3" xfId="3038" xr:uid="{00000000-0005-0000-0000-00001F040000}"/>
    <cellStyle name="Normal 2 2 3 3 3 2 4" xfId="995" xr:uid="{00000000-0005-0000-0000-000020040000}"/>
    <cellStyle name="Normal 2 2 3 3 3 2 4 2" xfId="2193" xr:uid="{00000000-0005-0000-0000-000021040000}"/>
    <cellStyle name="Normal 2 2 3 3 3 2 4 2 2" xfId="4578" xr:uid="{00000000-0005-0000-0000-000022040000}"/>
    <cellStyle name="Normal 2 2 3 3 3 2 4 3" xfId="3386" xr:uid="{00000000-0005-0000-0000-000023040000}"/>
    <cellStyle name="Normal 2 2 3 3 3 2 5" xfId="1497" xr:uid="{00000000-0005-0000-0000-000024040000}"/>
    <cellStyle name="Normal 2 2 3 3 3 2 5 2" xfId="3882" xr:uid="{00000000-0005-0000-0000-000025040000}"/>
    <cellStyle name="Normal 2 2 3 3 3 2 6" xfId="2690" xr:uid="{00000000-0005-0000-0000-000026040000}"/>
    <cellStyle name="Normal 2 2 3 3 3 3" xfId="226" xr:uid="{00000000-0005-0000-0000-000027040000}"/>
    <cellStyle name="Normal 2 2 3 3 3 3 2" xfId="575" xr:uid="{00000000-0005-0000-0000-000028040000}"/>
    <cellStyle name="Normal 2 2 3 3 3 3 2 2" xfId="1773" xr:uid="{00000000-0005-0000-0000-000029040000}"/>
    <cellStyle name="Normal 2 2 3 3 3 3 2 2 2" xfId="4158" xr:uid="{00000000-0005-0000-0000-00002A040000}"/>
    <cellStyle name="Normal 2 2 3 3 3 3 2 3" xfId="2966" xr:uid="{00000000-0005-0000-0000-00002B040000}"/>
    <cellStyle name="Normal 2 2 3 3 3 3 3" xfId="923" xr:uid="{00000000-0005-0000-0000-00002C040000}"/>
    <cellStyle name="Normal 2 2 3 3 3 3 3 2" xfId="2121" xr:uid="{00000000-0005-0000-0000-00002D040000}"/>
    <cellStyle name="Normal 2 2 3 3 3 3 3 2 2" xfId="4506" xr:uid="{00000000-0005-0000-0000-00002E040000}"/>
    <cellStyle name="Normal 2 2 3 3 3 3 3 3" xfId="3314" xr:uid="{00000000-0005-0000-0000-00002F040000}"/>
    <cellStyle name="Normal 2 2 3 3 3 3 4" xfId="1425" xr:uid="{00000000-0005-0000-0000-000030040000}"/>
    <cellStyle name="Normal 2 2 3 3 3 3 4 2" xfId="3810" xr:uid="{00000000-0005-0000-0000-000031040000}"/>
    <cellStyle name="Normal 2 2 3 3 3 3 5" xfId="2618" xr:uid="{00000000-0005-0000-0000-000032040000}"/>
    <cellStyle name="Normal 2 2 3 3 3 4" xfId="370" xr:uid="{00000000-0005-0000-0000-000033040000}"/>
    <cellStyle name="Normal 2 2 3 3 3 4 2" xfId="719" xr:uid="{00000000-0005-0000-0000-000034040000}"/>
    <cellStyle name="Normal 2 2 3 3 3 4 2 2" xfId="1917" xr:uid="{00000000-0005-0000-0000-000035040000}"/>
    <cellStyle name="Normal 2 2 3 3 3 4 2 2 2" xfId="4302" xr:uid="{00000000-0005-0000-0000-000036040000}"/>
    <cellStyle name="Normal 2 2 3 3 3 4 2 3" xfId="3110" xr:uid="{00000000-0005-0000-0000-000037040000}"/>
    <cellStyle name="Normal 2 2 3 3 3 4 3" xfId="1067" xr:uid="{00000000-0005-0000-0000-000038040000}"/>
    <cellStyle name="Normal 2 2 3 3 3 4 3 2" xfId="2265" xr:uid="{00000000-0005-0000-0000-000039040000}"/>
    <cellStyle name="Normal 2 2 3 3 3 4 3 2 2" xfId="4650" xr:uid="{00000000-0005-0000-0000-00003A040000}"/>
    <cellStyle name="Normal 2 2 3 3 3 4 3 3" xfId="3458" xr:uid="{00000000-0005-0000-0000-00003B040000}"/>
    <cellStyle name="Normal 2 2 3 3 3 4 4" xfId="1569" xr:uid="{00000000-0005-0000-0000-00003C040000}"/>
    <cellStyle name="Normal 2 2 3 3 3 4 4 2" xfId="3954" xr:uid="{00000000-0005-0000-0000-00003D040000}"/>
    <cellStyle name="Normal 2 2 3 3 3 4 5" xfId="2762" xr:uid="{00000000-0005-0000-0000-00003E040000}"/>
    <cellStyle name="Normal 2 2 3 3 3 5" xfId="503" xr:uid="{00000000-0005-0000-0000-00003F040000}"/>
    <cellStyle name="Normal 2 2 3 3 3 5 2" xfId="1701" xr:uid="{00000000-0005-0000-0000-000040040000}"/>
    <cellStyle name="Normal 2 2 3 3 3 5 2 2" xfId="4086" xr:uid="{00000000-0005-0000-0000-000041040000}"/>
    <cellStyle name="Normal 2 2 3 3 3 5 3" xfId="2894" xr:uid="{00000000-0005-0000-0000-000042040000}"/>
    <cellStyle name="Normal 2 2 3 3 3 6" xfId="851" xr:uid="{00000000-0005-0000-0000-000043040000}"/>
    <cellStyle name="Normal 2 2 3 3 3 6 2" xfId="2049" xr:uid="{00000000-0005-0000-0000-000044040000}"/>
    <cellStyle name="Normal 2 2 3 3 3 6 2 2" xfId="4434" xr:uid="{00000000-0005-0000-0000-000045040000}"/>
    <cellStyle name="Normal 2 2 3 3 3 6 3" xfId="3242" xr:uid="{00000000-0005-0000-0000-000046040000}"/>
    <cellStyle name="Normal 2 2 3 3 3 7" xfId="154" xr:uid="{00000000-0005-0000-0000-000047040000}"/>
    <cellStyle name="Normal 2 2 3 3 3 7 2" xfId="1353" xr:uid="{00000000-0005-0000-0000-000048040000}"/>
    <cellStyle name="Normal 2 2 3 3 3 7 2 2" xfId="3738" xr:uid="{00000000-0005-0000-0000-000049040000}"/>
    <cellStyle name="Normal 2 2 3 3 3 7 3" xfId="2546" xr:uid="{00000000-0005-0000-0000-00004A040000}"/>
    <cellStyle name="Normal 2 2 3 3 3 8" xfId="1188" xr:uid="{00000000-0005-0000-0000-00004B040000}"/>
    <cellStyle name="Normal 2 2 3 3 3 8 2" xfId="2385" xr:uid="{00000000-0005-0000-0000-00004C040000}"/>
    <cellStyle name="Normal 2 2 3 3 3 8 2 2" xfId="4770" xr:uid="{00000000-0005-0000-0000-00004D040000}"/>
    <cellStyle name="Normal 2 2 3 3 3 8 3" xfId="3578" xr:uid="{00000000-0005-0000-0000-00004E040000}"/>
    <cellStyle name="Normal 2 2 3 3 3 9" xfId="94" xr:uid="{00000000-0005-0000-0000-00004F040000}"/>
    <cellStyle name="Normal 2 2 3 3 3 9 2" xfId="1293" xr:uid="{00000000-0005-0000-0000-000050040000}"/>
    <cellStyle name="Normal 2 2 3 3 3 9 2 2" xfId="3678" xr:uid="{00000000-0005-0000-0000-000051040000}"/>
    <cellStyle name="Normal 2 2 3 3 3 9 3" xfId="2486" xr:uid="{00000000-0005-0000-0000-000052040000}"/>
    <cellStyle name="Normal 2 2 3 3 4" xfId="130" xr:uid="{00000000-0005-0000-0000-000053040000}"/>
    <cellStyle name="Normal 2 2 3 3 4 2" xfId="274" xr:uid="{00000000-0005-0000-0000-000054040000}"/>
    <cellStyle name="Normal 2 2 3 3 4 2 2" xfId="418" xr:uid="{00000000-0005-0000-0000-000055040000}"/>
    <cellStyle name="Normal 2 2 3 3 4 2 2 2" xfId="767" xr:uid="{00000000-0005-0000-0000-000056040000}"/>
    <cellStyle name="Normal 2 2 3 3 4 2 2 2 2" xfId="1965" xr:uid="{00000000-0005-0000-0000-000057040000}"/>
    <cellStyle name="Normal 2 2 3 3 4 2 2 2 2 2" xfId="4350" xr:uid="{00000000-0005-0000-0000-000058040000}"/>
    <cellStyle name="Normal 2 2 3 3 4 2 2 2 3" xfId="3158" xr:uid="{00000000-0005-0000-0000-000059040000}"/>
    <cellStyle name="Normal 2 2 3 3 4 2 2 3" xfId="1115" xr:uid="{00000000-0005-0000-0000-00005A040000}"/>
    <cellStyle name="Normal 2 2 3 3 4 2 2 3 2" xfId="2313" xr:uid="{00000000-0005-0000-0000-00005B040000}"/>
    <cellStyle name="Normal 2 2 3 3 4 2 2 3 2 2" xfId="4698" xr:uid="{00000000-0005-0000-0000-00005C040000}"/>
    <cellStyle name="Normal 2 2 3 3 4 2 2 3 3" xfId="3506" xr:uid="{00000000-0005-0000-0000-00005D040000}"/>
    <cellStyle name="Normal 2 2 3 3 4 2 2 4" xfId="1617" xr:uid="{00000000-0005-0000-0000-00005E040000}"/>
    <cellStyle name="Normal 2 2 3 3 4 2 2 4 2" xfId="4002" xr:uid="{00000000-0005-0000-0000-00005F040000}"/>
    <cellStyle name="Normal 2 2 3 3 4 2 2 5" xfId="2810" xr:uid="{00000000-0005-0000-0000-000060040000}"/>
    <cellStyle name="Normal 2 2 3 3 4 2 3" xfId="623" xr:uid="{00000000-0005-0000-0000-000061040000}"/>
    <cellStyle name="Normal 2 2 3 3 4 2 3 2" xfId="1821" xr:uid="{00000000-0005-0000-0000-000062040000}"/>
    <cellStyle name="Normal 2 2 3 3 4 2 3 2 2" xfId="4206" xr:uid="{00000000-0005-0000-0000-000063040000}"/>
    <cellStyle name="Normal 2 2 3 3 4 2 3 3" xfId="3014" xr:uid="{00000000-0005-0000-0000-000064040000}"/>
    <cellStyle name="Normal 2 2 3 3 4 2 4" xfId="971" xr:uid="{00000000-0005-0000-0000-000065040000}"/>
    <cellStyle name="Normal 2 2 3 3 4 2 4 2" xfId="2169" xr:uid="{00000000-0005-0000-0000-000066040000}"/>
    <cellStyle name="Normal 2 2 3 3 4 2 4 2 2" xfId="4554" xr:uid="{00000000-0005-0000-0000-000067040000}"/>
    <cellStyle name="Normal 2 2 3 3 4 2 4 3" xfId="3362" xr:uid="{00000000-0005-0000-0000-000068040000}"/>
    <cellStyle name="Normal 2 2 3 3 4 2 5" xfId="1473" xr:uid="{00000000-0005-0000-0000-000069040000}"/>
    <cellStyle name="Normal 2 2 3 3 4 2 5 2" xfId="3858" xr:uid="{00000000-0005-0000-0000-00006A040000}"/>
    <cellStyle name="Normal 2 2 3 3 4 2 6" xfId="2666" xr:uid="{00000000-0005-0000-0000-00006B040000}"/>
    <cellStyle name="Normal 2 2 3 3 4 3" xfId="202" xr:uid="{00000000-0005-0000-0000-00006C040000}"/>
    <cellStyle name="Normal 2 2 3 3 4 3 2" xfId="551" xr:uid="{00000000-0005-0000-0000-00006D040000}"/>
    <cellStyle name="Normal 2 2 3 3 4 3 2 2" xfId="1749" xr:uid="{00000000-0005-0000-0000-00006E040000}"/>
    <cellStyle name="Normal 2 2 3 3 4 3 2 2 2" xfId="4134" xr:uid="{00000000-0005-0000-0000-00006F040000}"/>
    <cellStyle name="Normal 2 2 3 3 4 3 2 3" xfId="2942" xr:uid="{00000000-0005-0000-0000-000070040000}"/>
    <cellStyle name="Normal 2 2 3 3 4 3 3" xfId="899" xr:uid="{00000000-0005-0000-0000-000071040000}"/>
    <cellStyle name="Normal 2 2 3 3 4 3 3 2" xfId="2097" xr:uid="{00000000-0005-0000-0000-000072040000}"/>
    <cellStyle name="Normal 2 2 3 3 4 3 3 2 2" xfId="4482" xr:uid="{00000000-0005-0000-0000-000073040000}"/>
    <cellStyle name="Normal 2 2 3 3 4 3 3 3" xfId="3290" xr:uid="{00000000-0005-0000-0000-000074040000}"/>
    <cellStyle name="Normal 2 2 3 3 4 3 4" xfId="1401" xr:uid="{00000000-0005-0000-0000-000075040000}"/>
    <cellStyle name="Normal 2 2 3 3 4 3 4 2" xfId="3786" xr:uid="{00000000-0005-0000-0000-000076040000}"/>
    <cellStyle name="Normal 2 2 3 3 4 3 5" xfId="2594" xr:uid="{00000000-0005-0000-0000-000077040000}"/>
    <cellStyle name="Normal 2 2 3 3 4 4" xfId="346" xr:uid="{00000000-0005-0000-0000-000078040000}"/>
    <cellStyle name="Normal 2 2 3 3 4 4 2" xfId="695" xr:uid="{00000000-0005-0000-0000-000079040000}"/>
    <cellStyle name="Normal 2 2 3 3 4 4 2 2" xfId="1893" xr:uid="{00000000-0005-0000-0000-00007A040000}"/>
    <cellStyle name="Normal 2 2 3 3 4 4 2 2 2" xfId="4278" xr:uid="{00000000-0005-0000-0000-00007B040000}"/>
    <cellStyle name="Normal 2 2 3 3 4 4 2 3" xfId="3086" xr:uid="{00000000-0005-0000-0000-00007C040000}"/>
    <cellStyle name="Normal 2 2 3 3 4 4 3" xfId="1043" xr:uid="{00000000-0005-0000-0000-00007D040000}"/>
    <cellStyle name="Normal 2 2 3 3 4 4 3 2" xfId="2241" xr:uid="{00000000-0005-0000-0000-00007E040000}"/>
    <cellStyle name="Normal 2 2 3 3 4 4 3 2 2" xfId="4626" xr:uid="{00000000-0005-0000-0000-00007F040000}"/>
    <cellStyle name="Normal 2 2 3 3 4 4 3 3" xfId="3434" xr:uid="{00000000-0005-0000-0000-000080040000}"/>
    <cellStyle name="Normal 2 2 3 3 4 4 4" xfId="1545" xr:uid="{00000000-0005-0000-0000-000081040000}"/>
    <cellStyle name="Normal 2 2 3 3 4 4 4 2" xfId="3930" xr:uid="{00000000-0005-0000-0000-000082040000}"/>
    <cellStyle name="Normal 2 2 3 3 4 4 5" xfId="2738" xr:uid="{00000000-0005-0000-0000-000083040000}"/>
    <cellStyle name="Normal 2 2 3 3 4 5" xfId="479" xr:uid="{00000000-0005-0000-0000-000084040000}"/>
    <cellStyle name="Normal 2 2 3 3 4 5 2" xfId="1677" xr:uid="{00000000-0005-0000-0000-000085040000}"/>
    <cellStyle name="Normal 2 2 3 3 4 5 2 2" xfId="4062" xr:uid="{00000000-0005-0000-0000-000086040000}"/>
    <cellStyle name="Normal 2 2 3 3 4 5 3" xfId="2870" xr:uid="{00000000-0005-0000-0000-000087040000}"/>
    <cellStyle name="Normal 2 2 3 3 4 6" xfId="827" xr:uid="{00000000-0005-0000-0000-000088040000}"/>
    <cellStyle name="Normal 2 2 3 3 4 6 2" xfId="2025" xr:uid="{00000000-0005-0000-0000-000089040000}"/>
    <cellStyle name="Normal 2 2 3 3 4 6 2 2" xfId="4410" xr:uid="{00000000-0005-0000-0000-00008A040000}"/>
    <cellStyle name="Normal 2 2 3 3 4 6 3" xfId="3218" xr:uid="{00000000-0005-0000-0000-00008B040000}"/>
    <cellStyle name="Normal 2 2 3 3 4 7" xfId="1329" xr:uid="{00000000-0005-0000-0000-00008C040000}"/>
    <cellStyle name="Normal 2 2 3 3 4 7 2" xfId="3714" xr:uid="{00000000-0005-0000-0000-00008D040000}"/>
    <cellStyle name="Normal 2 2 3 3 4 8" xfId="2522" xr:uid="{00000000-0005-0000-0000-00008E040000}"/>
    <cellStyle name="Normal 2 2 3 3 5" xfId="250" xr:uid="{00000000-0005-0000-0000-00008F040000}"/>
    <cellStyle name="Normal 2 2 3 3 5 2" xfId="394" xr:uid="{00000000-0005-0000-0000-000090040000}"/>
    <cellStyle name="Normal 2 2 3 3 5 2 2" xfId="743" xr:uid="{00000000-0005-0000-0000-000091040000}"/>
    <cellStyle name="Normal 2 2 3 3 5 2 2 2" xfId="1941" xr:uid="{00000000-0005-0000-0000-000092040000}"/>
    <cellStyle name="Normal 2 2 3 3 5 2 2 2 2" xfId="4326" xr:uid="{00000000-0005-0000-0000-000093040000}"/>
    <cellStyle name="Normal 2 2 3 3 5 2 2 3" xfId="3134" xr:uid="{00000000-0005-0000-0000-000094040000}"/>
    <cellStyle name="Normal 2 2 3 3 5 2 3" xfId="1091" xr:uid="{00000000-0005-0000-0000-000095040000}"/>
    <cellStyle name="Normal 2 2 3 3 5 2 3 2" xfId="2289" xr:uid="{00000000-0005-0000-0000-000096040000}"/>
    <cellStyle name="Normal 2 2 3 3 5 2 3 2 2" xfId="4674" xr:uid="{00000000-0005-0000-0000-000097040000}"/>
    <cellStyle name="Normal 2 2 3 3 5 2 3 3" xfId="3482" xr:uid="{00000000-0005-0000-0000-000098040000}"/>
    <cellStyle name="Normal 2 2 3 3 5 2 4" xfId="1593" xr:uid="{00000000-0005-0000-0000-000099040000}"/>
    <cellStyle name="Normal 2 2 3 3 5 2 4 2" xfId="3978" xr:uid="{00000000-0005-0000-0000-00009A040000}"/>
    <cellStyle name="Normal 2 2 3 3 5 2 5" xfId="2786" xr:uid="{00000000-0005-0000-0000-00009B040000}"/>
    <cellStyle name="Normal 2 2 3 3 5 3" xfId="599" xr:uid="{00000000-0005-0000-0000-00009C040000}"/>
    <cellStyle name="Normal 2 2 3 3 5 3 2" xfId="1797" xr:uid="{00000000-0005-0000-0000-00009D040000}"/>
    <cellStyle name="Normal 2 2 3 3 5 3 2 2" xfId="4182" xr:uid="{00000000-0005-0000-0000-00009E040000}"/>
    <cellStyle name="Normal 2 2 3 3 5 3 3" xfId="2990" xr:uid="{00000000-0005-0000-0000-00009F040000}"/>
    <cellStyle name="Normal 2 2 3 3 5 4" xfId="947" xr:uid="{00000000-0005-0000-0000-0000A0040000}"/>
    <cellStyle name="Normal 2 2 3 3 5 4 2" xfId="2145" xr:uid="{00000000-0005-0000-0000-0000A1040000}"/>
    <cellStyle name="Normal 2 2 3 3 5 4 2 2" xfId="4530" xr:uid="{00000000-0005-0000-0000-0000A2040000}"/>
    <cellStyle name="Normal 2 2 3 3 5 4 3" xfId="3338" xr:uid="{00000000-0005-0000-0000-0000A3040000}"/>
    <cellStyle name="Normal 2 2 3 3 5 5" xfId="1449" xr:uid="{00000000-0005-0000-0000-0000A4040000}"/>
    <cellStyle name="Normal 2 2 3 3 5 5 2" xfId="3834" xr:uid="{00000000-0005-0000-0000-0000A5040000}"/>
    <cellStyle name="Normal 2 2 3 3 5 6" xfId="2642" xr:uid="{00000000-0005-0000-0000-0000A6040000}"/>
    <cellStyle name="Normal 2 2 3 3 6" xfId="178" xr:uid="{00000000-0005-0000-0000-0000A7040000}"/>
    <cellStyle name="Normal 2 2 3 3 6 2" xfId="527" xr:uid="{00000000-0005-0000-0000-0000A8040000}"/>
    <cellStyle name="Normal 2 2 3 3 6 2 2" xfId="1725" xr:uid="{00000000-0005-0000-0000-0000A9040000}"/>
    <cellStyle name="Normal 2 2 3 3 6 2 2 2" xfId="4110" xr:uid="{00000000-0005-0000-0000-0000AA040000}"/>
    <cellStyle name="Normal 2 2 3 3 6 2 3" xfId="2918" xr:uid="{00000000-0005-0000-0000-0000AB040000}"/>
    <cellStyle name="Normal 2 2 3 3 6 3" xfId="875" xr:uid="{00000000-0005-0000-0000-0000AC040000}"/>
    <cellStyle name="Normal 2 2 3 3 6 3 2" xfId="2073" xr:uid="{00000000-0005-0000-0000-0000AD040000}"/>
    <cellStyle name="Normal 2 2 3 3 6 3 2 2" xfId="4458" xr:uid="{00000000-0005-0000-0000-0000AE040000}"/>
    <cellStyle name="Normal 2 2 3 3 6 3 3" xfId="3266" xr:uid="{00000000-0005-0000-0000-0000AF040000}"/>
    <cellStyle name="Normal 2 2 3 3 6 4" xfId="1377" xr:uid="{00000000-0005-0000-0000-0000B0040000}"/>
    <cellStyle name="Normal 2 2 3 3 6 4 2" xfId="3762" xr:uid="{00000000-0005-0000-0000-0000B1040000}"/>
    <cellStyle name="Normal 2 2 3 3 6 5" xfId="2570" xr:uid="{00000000-0005-0000-0000-0000B2040000}"/>
    <cellStyle name="Normal 2 2 3 3 7" xfId="322" xr:uid="{00000000-0005-0000-0000-0000B3040000}"/>
    <cellStyle name="Normal 2 2 3 3 7 2" xfId="671" xr:uid="{00000000-0005-0000-0000-0000B4040000}"/>
    <cellStyle name="Normal 2 2 3 3 7 2 2" xfId="1869" xr:uid="{00000000-0005-0000-0000-0000B5040000}"/>
    <cellStyle name="Normal 2 2 3 3 7 2 2 2" xfId="4254" xr:uid="{00000000-0005-0000-0000-0000B6040000}"/>
    <cellStyle name="Normal 2 2 3 3 7 2 3" xfId="3062" xr:uid="{00000000-0005-0000-0000-0000B7040000}"/>
    <cellStyle name="Normal 2 2 3 3 7 3" xfId="1019" xr:uid="{00000000-0005-0000-0000-0000B8040000}"/>
    <cellStyle name="Normal 2 2 3 3 7 3 2" xfId="2217" xr:uid="{00000000-0005-0000-0000-0000B9040000}"/>
    <cellStyle name="Normal 2 2 3 3 7 3 2 2" xfId="4602" xr:uid="{00000000-0005-0000-0000-0000BA040000}"/>
    <cellStyle name="Normal 2 2 3 3 7 3 3" xfId="3410" xr:uid="{00000000-0005-0000-0000-0000BB040000}"/>
    <cellStyle name="Normal 2 2 3 3 7 4" xfId="1521" xr:uid="{00000000-0005-0000-0000-0000BC040000}"/>
    <cellStyle name="Normal 2 2 3 3 7 4 2" xfId="3906" xr:uid="{00000000-0005-0000-0000-0000BD040000}"/>
    <cellStyle name="Normal 2 2 3 3 7 5" xfId="2714" xr:uid="{00000000-0005-0000-0000-0000BE040000}"/>
    <cellStyle name="Normal 2 2 3 3 8" xfId="467" xr:uid="{00000000-0005-0000-0000-0000BF040000}"/>
    <cellStyle name="Normal 2 2 3 3 8 2" xfId="1665" xr:uid="{00000000-0005-0000-0000-0000C0040000}"/>
    <cellStyle name="Normal 2 2 3 3 8 2 2" xfId="4050" xr:uid="{00000000-0005-0000-0000-0000C1040000}"/>
    <cellStyle name="Normal 2 2 3 3 8 3" xfId="2858" xr:uid="{00000000-0005-0000-0000-0000C2040000}"/>
    <cellStyle name="Normal 2 2 3 3 9" xfId="815" xr:uid="{00000000-0005-0000-0000-0000C3040000}"/>
    <cellStyle name="Normal 2 2 3 3 9 2" xfId="2013" xr:uid="{00000000-0005-0000-0000-0000C4040000}"/>
    <cellStyle name="Normal 2 2 3 3 9 2 2" xfId="4398" xr:uid="{00000000-0005-0000-0000-0000C5040000}"/>
    <cellStyle name="Normal 2 2 3 3 9 3" xfId="3206" xr:uid="{00000000-0005-0000-0000-0000C6040000}"/>
    <cellStyle name="Normal 2 2 3 4" xfId="28" xr:uid="{00000000-0005-0000-0000-0000C7040000}"/>
    <cellStyle name="Normal 2 2 3 4 10" xfId="1170" xr:uid="{00000000-0005-0000-0000-0000C8040000}"/>
    <cellStyle name="Normal 2 2 3 4 10 2" xfId="2367" xr:uid="{00000000-0005-0000-0000-0000C9040000}"/>
    <cellStyle name="Normal 2 2 3 4 10 2 2" xfId="4752" xr:uid="{00000000-0005-0000-0000-0000CA040000}"/>
    <cellStyle name="Normal 2 2 3 4 10 3" xfId="3560" xr:uid="{00000000-0005-0000-0000-0000CB040000}"/>
    <cellStyle name="Normal 2 2 3 4 11" xfId="76" xr:uid="{00000000-0005-0000-0000-0000CC040000}"/>
    <cellStyle name="Normal 2 2 3 4 11 2" xfId="1275" xr:uid="{00000000-0005-0000-0000-0000CD040000}"/>
    <cellStyle name="Normal 2 2 3 4 11 2 2" xfId="3660" xr:uid="{00000000-0005-0000-0000-0000CE040000}"/>
    <cellStyle name="Normal 2 2 3 4 11 3" xfId="2468" xr:uid="{00000000-0005-0000-0000-0000CF040000}"/>
    <cellStyle name="Normal 2 2 3 4 12" xfId="1227" xr:uid="{00000000-0005-0000-0000-0000D0040000}"/>
    <cellStyle name="Normal 2 2 3 4 12 2" xfId="3612" xr:uid="{00000000-0005-0000-0000-0000D1040000}"/>
    <cellStyle name="Normal 2 2 3 4 13" xfId="2420" xr:uid="{00000000-0005-0000-0000-0000D2040000}"/>
    <cellStyle name="Normal 2 2 3 4 2" xfId="52" xr:uid="{00000000-0005-0000-0000-0000D3040000}"/>
    <cellStyle name="Normal 2 2 3 4 2 10" xfId="1251" xr:uid="{00000000-0005-0000-0000-0000D4040000}"/>
    <cellStyle name="Normal 2 2 3 4 2 10 2" xfId="3636" xr:uid="{00000000-0005-0000-0000-0000D5040000}"/>
    <cellStyle name="Normal 2 2 3 4 2 11" xfId="2444" xr:uid="{00000000-0005-0000-0000-0000D6040000}"/>
    <cellStyle name="Normal 2 2 3 4 2 2" xfId="304" xr:uid="{00000000-0005-0000-0000-0000D7040000}"/>
    <cellStyle name="Normal 2 2 3 4 2 2 2" xfId="448" xr:uid="{00000000-0005-0000-0000-0000D8040000}"/>
    <cellStyle name="Normal 2 2 3 4 2 2 2 2" xfId="797" xr:uid="{00000000-0005-0000-0000-0000D9040000}"/>
    <cellStyle name="Normal 2 2 3 4 2 2 2 2 2" xfId="1995" xr:uid="{00000000-0005-0000-0000-0000DA040000}"/>
    <cellStyle name="Normal 2 2 3 4 2 2 2 2 2 2" xfId="4380" xr:uid="{00000000-0005-0000-0000-0000DB040000}"/>
    <cellStyle name="Normal 2 2 3 4 2 2 2 2 3" xfId="3188" xr:uid="{00000000-0005-0000-0000-0000DC040000}"/>
    <cellStyle name="Normal 2 2 3 4 2 2 2 3" xfId="1145" xr:uid="{00000000-0005-0000-0000-0000DD040000}"/>
    <cellStyle name="Normal 2 2 3 4 2 2 2 3 2" xfId="2343" xr:uid="{00000000-0005-0000-0000-0000DE040000}"/>
    <cellStyle name="Normal 2 2 3 4 2 2 2 3 2 2" xfId="4728" xr:uid="{00000000-0005-0000-0000-0000DF040000}"/>
    <cellStyle name="Normal 2 2 3 4 2 2 2 3 3" xfId="3536" xr:uid="{00000000-0005-0000-0000-0000E0040000}"/>
    <cellStyle name="Normal 2 2 3 4 2 2 2 4" xfId="1647" xr:uid="{00000000-0005-0000-0000-0000E1040000}"/>
    <cellStyle name="Normal 2 2 3 4 2 2 2 4 2" xfId="4032" xr:uid="{00000000-0005-0000-0000-0000E2040000}"/>
    <cellStyle name="Normal 2 2 3 4 2 2 2 5" xfId="2840" xr:uid="{00000000-0005-0000-0000-0000E3040000}"/>
    <cellStyle name="Normal 2 2 3 4 2 2 3" xfId="653" xr:uid="{00000000-0005-0000-0000-0000E4040000}"/>
    <cellStyle name="Normal 2 2 3 4 2 2 3 2" xfId="1851" xr:uid="{00000000-0005-0000-0000-0000E5040000}"/>
    <cellStyle name="Normal 2 2 3 4 2 2 3 2 2" xfId="4236" xr:uid="{00000000-0005-0000-0000-0000E6040000}"/>
    <cellStyle name="Normal 2 2 3 4 2 2 3 3" xfId="3044" xr:uid="{00000000-0005-0000-0000-0000E7040000}"/>
    <cellStyle name="Normal 2 2 3 4 2 2 4" xfId="1001" xr:uid="{00000000-0005-0000-0000-0000E8040000}"/>
    <cellStyle name="Normal 2 2 3 4 2 2 4 2" xfId="2199" xr:uid="{00000000-0005-0000-0000-0000E9040000}"/>
    <cellStyle name="Normal 2 2 3 4 2 2 4 2 2" xfId="4584" xr:uid="{00000000-0005-0000-0000-0000EA040000}"/>
    <cellStyle name="Normal 2 2 3 4 2 2 4 3" xfId="3392" xr:uid="{00000000-0005-0000-0000-0000EB040000}"/>
    <cellStyle name="Normal 2 2 3 4 2 2 5" xfId="1503" xr:uid="{00000000-0005-0000-0000-0000EC040000}"/>
    <cellStyle name="Normal 2 2 3 4 2 2 5 2" xfId="3888" xr:uid="{00000000-0005-0000-0000-0000ED040000}"/>
    <cellStyle name="Normal 2 2 3 4 2 2 6" xfId="2696" xr:uid="{00000000-0005-0000-0000-0000EE040000}"/>
    <cellStyle name="Normal 2 2 3 4 2 3" xfId="232" xr:uid="{00000000-0005-0000-0000-0000EF040000}"/>
    <cellStyle name="Normal 2 2 3 4 2 3 2" xfId="581" xr:uid="{00000000-0005-0000-0000-0000F0040000}"/>
    <cellStyle name="Normal 2 2 3 4 2 3 2 2" xfId="1779" xr:uid="{00000000-0005-0000-0000-0000F1040000}"/>
    <cellStyle name="Normal 2 2 3 4 2 3 2 2 2" xfId="4164" xr:uid="{00000000-0005-0000-0000-0000F2040000}"/>
    <cellStyle name="Normal 2 2 3 4 2 3 2 3" xfId="2972" xr:uid="{00000000-0005-0000-0000-0000F3040000}"/>
    <cellStyle name="Normal 2 2 3 4 2 3 3" xfId="929" xr:uid="{00000000-0005-0000-0000-0000F4040000}"/>
    <cellStyle name="Normal 2 2 3 4 2 3 3 2" xfId="2127" xr:uid="{00000000-0005-0000-0000-0000F5040000}"/>
    <cellStyle name="Normal 2 2 3 4 2 3 3 2 2" xfId="4512" xr:uid="{00000000-0005-0000-0000-0000F6040000}"/>
    <cellStyle name="Normal 2 2 3 4 2 3 3 3" xfId="3320" xr:uid="{00000000-0005-0000-0000-0000F7040000}"/>
    <cellStyle name="Normal 2 2 3 4 2 3 4" xfId="1431" xr:uid="{00000000-0005-0000-0000-0000F8040000}"/>
    <cellStyle name="Normal 2 2 3 4 2 3 4 2" xfId="3816" xr:uid="{00000000-0005-0000-0000-0000F9040000}"/>
    <cellStyle name="Normal 2 2 3 4 2 3 5" xfId="2624" xr:uid="{00000000-0005-0000-0000-0000FA040000}"/>
    <cellStyle name="Normal 2 2 3 4 2 4" xfId="376" xr:uid="{00000000-0005-0000-0000-0000FB040000}"/>
    <cellStyle name="Normal 2 2 3 4 2 4 2" xfId="725" xr:uid="{00000000-0005-0000-0000-0000FC040000}"/>
    <cellStyle name="Normal 2 2 3 4 2 4 2 2" xfId="1923" xr:uid="{00000000-0005-0000-0000-0000FD040000}"/>
    <cellStyle name="Normal 2 2 3 4 2 4 2 2 2" xfId="4308" xr:uid="{00000000-0005-0000-0000-0000FE040000}"/>
    <cellStyle name="Normal 2 2 3 4 2 4 2 3" xfId="3116" xr:uid="{00000000-0005-0000-0000-0000FF040000}"/>
    <cellStyle name="Normal 2 2 3 4 2 4 3" xfId="1073" xr:uid="{00000000-0005-0000-0000-000000050000}"/>
    <cellStyle name="Normal 2 2 3 4 2 4 3 2" xfId="2271" xr:uid="{00000000-0005-0000-0000-000001050000}"/>
    <cellStyle name="Normal 2 2 3 4 2 4 3 2 2" xfId="4656" xr:uid="{00000000-0005-0000-0000-000002050000}"/>
    <cellStyle name="Normal 2 2 3 4 2 4 3 3" xfId="3464" xr:uid="{00000000-0005-0000-0000-000003050000}"/>
    <cellStyle name="Normal 2 2 3 4 2 4 4" xfId="1575" xr:uid="{00000000-0005-0000-0000-000004050000}"/>
    <cellStyle name="Normal 2 2 3 4 2 4 4 2" xfId="3960" xr:uid="{00000000-0005-0000-0000-000005050000}"/>
    <cellStyle name="Normal 2 2 3 4 2 4 5" xfId="2768" xr:uid="{00000000-0005-0000-0000-000006050000}"/>
    <cellStyle name="Normal 2 2 3 4 2 5" xfId="509" xr:uid="{00000000-0005-0000-0000-000007050000}"/>
    <cellStyle name="Normal 2 2 3 4 2 5 2" xfId="1707" xr:uid="{00000000-0005-0000-0000-000008050000}"/>
    <cellStyle name="Normal 2 2 3 4 2 5 2 2" xfId="4092" xr:uid="{00000000-0005-0000-0000-000009050000}"/>
    <cellStyle name="Normal 2 2 3 4 2 5 3" xfId="2900" xr:uid="{00000000-0005-0000-0000-00000A050000}"/>
    <cellStyle name="Normal 2 2 3 4 2 6" xfId="857" xr:uid="{00000000-0005-0000-0000-00000B050000}"/>
    <cellStyle name="Normal 2 2 3 4 2 6 2" xfId="2055" xr:uid="{00000000-0005-0000-0000-00000C050000}"/>
    <cellStyle name="Normal 2 2 3 4 2 6 2 2" xfId="4440" xr:uid="{00000000-0005-0000-0000-00000D050000}"/>
    <cellStyle name="Normal 2 2 3 4 2 6 3" xfId="3248" xr:uid="{00000000-0005-0000-0000-00000E050000}"/>
    <cellStyle name="Normal 2 2 3 4 2 7" xfId="160" xr:uid="{00000000-0005-0000-0000-00000F050000}"/>
    <cellStyle name="Normal 2 2 3 4 2 7 2" xfId="1359" xr:uid="{00000000-0005-0000-0000-000010050000}"/>
    <cellStyle name="Normal 2 2 3 4 2 7 2 2" xfId="3744" xr:uid="{00000000-0005-0000-0000-000011050000}"/>
    <cellStyle name="Normal 2 2 3 4 2 7 3" xfId="2552" xr:uid="{00000000-0005-0000-0000-000012050000}"/>
    <cellStyle name="Normal 2 2 3 4 2 8" xfId="1194" xr:uid="{00000000-0005-0000-0000-000013050000}"/>
    <cellStyle name="Normal 2 2 3 4 2 8 2" xfId="2391" xr:uid="{00000000-0005-0000-0000-000014050000}"/>
    <cellStyle name="Normal 2 2 3 4 2 8 2 2" xfId="4776" xr:uid="{00000000-0005-0000-0000-000015050000}"/>
    <cellStyle name="Normal 2 2 3 4 2 8 3" xfId="3584" xr:uid="{00000000-0005-0000-0000-000016050000}"/>
    <cellStyle name="Normal 2 2 3 4 2 9" xfId="100" xr:uid="{00000000-0005-0000-0000-000017050000}"/>
    <cellStyle name="Normal 2 2 3 4 2 9 2" xfId="1299" xr:uid="{00000000-0005-0000-0000-000018050000}"/>
    <cellStyle name="Normal 2 2 3 4 2 9 2 2" xfId="3684" xr:uid="{00000000-0005-0000-0000-000019050000}"/>
    <cellStyle name="Normal 2 2 3 4 2 9 3" xfId="2492" xr:uid="{00000000-0005-0000-0000-00001A050000}"/>
    <cellStyle name="Normal 2 2 3 4 3" xfId="208" xr:uid="{00000000-0005-0000-0000-00001B050000}"/>
    <cellStyle name="Normal 2 2 3 4 3 2" xfId="280" xr:uid="{00000000-0005-0000-0000-00001C050000}"/>
    <cellStyle name="Normal 2 2 3 4 3 2 2" xfId="424" xr:uid="{00000000-0005-0000-0000-00001D050000}"/>
    <cellStyle name="Normal 2 2 3 4 3 2 2 2" xfId="773" xr:uid="{00000000-0005-0000-0000-00001E050000}"/>
    <cellStyle name="Normal 2 2 3 4 3 2 2 2 2" xfId="1971" xr:uid="{00000000-0005-0000-0000-00001F050000}"/>
    <cellStyle name="Normal 2 2 3 4 3 2 2 2 2 2" xfId="4356" xr:uid="{00000000-0005-0000-0000-000020050000}"/>
    <cellStyle name="Normal 2 2 3 4 3 2 2 2 3" xfId="3164" xr:uid="{00000000-0005-0000-0000-000021050000}"/>
    <cellStyle name="Normal 2 2 3 4 3 2 2 3" xfId="1121" xr:uid="{00000000-0005-0000-0000-000022050000}"/>
    <cellStyle name="Normal 2 2 3 4 3 2 2 3 2" xfId="2319" xr:uid="{00000000-0005-0000-0000-000023050000}"/>
    <cellStyle name="Normal 2 2 3 4 3 2 2 3 2 2" xfId="4704" xr:uid="{00000000-0005-0000-0000-000024050000}"/>
    <cellStyle name="Normal 2 2 3 4 3 2 2 3 3" xfId="3512" xr:uid="{00000000-0005-0000-0000-000025050000}"/>
    <cellStyle name="Normal 2 2 3 4 3 2 2 4" xfId="1623" xr:uid="{00000000-0005-0000-0000-000026050000}"/>
    <cellStyle name="Normal 2 2 3 4 3 2 2 4 2" xfId="4008" xr:uid="{00000000-0005-0000-0000-000027050000}"/>
    <cellStyle name="Normal 2 2 3 4 3 2 2 5" xfId="2816" xr:uid="{00000000-0005-0000-0000-000028050000}"/>
    <cellStyle name="Normal 2 2 3 4 3 2 3" xfId="629" xr:uid="{00000000-0005-0000-0000-000029050000}"/>
    <cellStyle name="Normal 2 2 3 4 3 2 3 2" xfId="1827" xr:uid="{00000000-0005-0000-0000-00002A050000}"/>
    <cellStyle name="Normal 2 2 3 4 3 2 3 2 2" xfId="4212" xr:uid="{00000000-0005-0000-0000-00002B050000}"/>
    <cellStyle name="Normal 2 2 3 4 3 2 3 3" xfId="3020" xr:uid="{00000000-0005-0000-0000-00002C050000}"/>
    <cellStyle name="Normal 2 2 3 4 3 2 4" xfId="977" xr:uid="{00000000-0005-0000-0000-00002D050000}"/>
    <cellStyle name="Normal 2 2 3 4 3 2 4 2" xfId="2175" xr:uid="{00000000-0005-0000-0000-00002E050000}"/>
    <cellStyle name="Normal 2 2 3 4 3 2 4 2 2" xfId="4560" xr:uid="{00000000-0005-0000-0000-00002F050000}"/>
    <cellStyle name="Normal 2 2 3 4 3 2 4 3" xfId="3368" xr:uid="{00000000-0005-0000-0000-000030050000}"/>
    <cellStyle name="Normal 2 2 3 4 3 2 5" xfId="1479" xr:uid="{00000000-0005-0000-0000-000031050000}"/>
    <cellStyle name="Normal 2 2 3 4 3 2 5 2" xfId="3864" xr:uid="{00000000-0005-0000-0000-000032050000}"/>
    <cellStyle name="Normal 2 2 3 4 3 2 6" xfId="2672" xr:uid="{00000000-0005-0000-0000-000033050000}"/>
    <cellStyle name="Normal 2 2 3 4 3 3" xfId="352" xr:uid="{00000000-0005-0000-0000-000034050000}"/>
    <cellStyle name="Normal 2 2 3 4 3 3 2" xfId="701" xr:uid="{00000000-0005-0000-0000-000035050000}"/>
    <cellStyle name="Normal 2 2 3 4 3 3 2 2" xfId="1899" xr:uid="{00000000-0005-0000-0000-000036050000}"/>
    <cellStyle name="Normal 2 2 3 4 3 3 2 2 2" xfId="4284" xr:uid="{00000000-0005-0000-0000-000037050000}"/>
    <cellStyle name="Normal 2 2 3 4 3 3 2 3" xfId="3092" xr:uid="{00000000-0005-0000-0000-000038050000}"/>
    <cellStyle name="Normal 2 2 3 4 3 3 3" xfId="1049" xr:uid="{00000000-0005-0000-0000-000039050000}"/>
    <cellStyle name="Normal 2 2 3 4 3 3 3 2" xfId="2247" xr:uid="{00000000-0005-0000-0000-00003A050000}"/>
    <cellStyle name="Normal 2 2 3 4 3 3 3 2 2" xfId="4632" xr:uid="{00000000-0005-0000-0000-00003B050000}"/>
    <cellStyle name="Normal 2 2 3 4 3 3 3 3" xfId="3440" xr:uid="{00000000-0005-0000-0000-00003C050000}"/>
    <cellStyle name="Normal 2 2 3 4 3 3 4" xfId="1551" xr:uid="{00000000-0005-0000-0000-00003D050000}"/>
    <cellStyle name="Normal 2 2 3 4 3 3 4 2" xfId="3936" xr:uid="{00000000-0005-0000-0000-00003E050000}"/>
    <cellStyle name="Normal 2 2 3 4 3 3 5" xfId="2744" xr:uid="{00000000-0005-0000-0000-00003F050000}"/>
    <cellStyle name="Normal 2 2 3 4 3 4" xfId="557" xr:uid="{00000000-0005-0000-0000-000040050000}"/>
    <cellStyle name="Normal 2 2 3 4 3 4 2" xfId="1755" xr:uid="{00000000-0005-0000-0000-000041050000}"/>
    <cellStyle name="Normal 2 2 3 4 3 4 2 2" xfId="4140" xr:uid="{00000000-0005-0000-0000-000042050000}"/>
    <cellStyle name="Normal 2 2 3 4 3 4 3" xfId="2948" xr:uid="{00000000-0005-0000-0000-000043050000}"/>
    <cellStyle name="Normal 2 2 3 4 3 5" xfId="905" xr:uid="{00000000-0005-0000-0000-000044050000}"/>
    <cellStyle name="Normal 2 2 3 4 3 5 2" xfId="2103" xr:uid="{00000000-0005-0000-0000-000045050000}"/>
    <cellStyle name="Normal 2 2 3 4 3 5 2 2" xfId="4488" xr:uid="{00000000-0005-0000-0000-000046050000}"/>
    <cellStyle name="Normal 2 2 3 4 3 5 3" xfId="3296" xr:uid="{00000000-0005-0000-0000-000047050000}"/>
    <cellStyle name="Normal 2 2 3 4 3 6" xfId="1407" xr:uid="{00000000-0005-0000-0000-000048050000}"/>
    <cellStyle name="Normal 2 2 3 4 3 6 2" xfId="3792" xr:uid="{00000000-0005-0000-0000-000049050000}"/>
    <cellStyle name="Normal 2 2 3 4 3 7" xfId="2600" xr:uid="{00000000-0005-0000-0000-00004A050000}"/>
    <cellStyle name="Normal 2 2 3 4 4" xfId="256" xr:uid="{00000000-0005-0000-0000-00004B050000}"/>
    <cellStyle name="Normal 2 2 3 4 4 2" xfId="400" xr:uid="{00000000-0005-0000-0000-00004C050000}"/>
    <cellStyle name="Normal 2 2 3 4 4 2 2" xfId="749" xr:uid="{00000000-0005-0000-0000-00004D050000}"/>
    <cellStyle name="Normal 2 2 3 4 4 2 2 2" xfId="1947" xr:uid="{00000000-0005-0000-0000-00004E050000}"/>
    <cellStyle name="Normal 2 2 3 4 4 2 2 2 2" xfId="4332" xr:uid="{00000000-0005-0000-0000-00004F050000}"/>
    <cellStyle name="Normal 2 2 3 4 4 2 2 3" xfId="3140" xr:uid="{00000000-0005-0000-0000-000050050000}"/>
    <cellStyle name="Normal 2 2 3 4 4 2 3" xfId="1097" xr:uid="{00000000-0005-0000-0000-000051050000}"/>
    <cellStyle name="Normal 2 2 3 4 4 2 3 2" xfId="2295" xr:uid="{00000000-0005-0000-0000-000052050000}"/>
    <cellStyle name="Normal 2 2 3 4 4 2 3 2 2" xfId="4680" xr:uid="{00000000-0005-0000-0000-000053050000}"/>
    <cellStyle name="Normal 2 2 3 4 4 2 3 3" xfId="3488" xr:uid="{00000000-0005-0000-0000-000054050000}"/>
    <cellStyle name="Normal 2 2 3 4 4 2 4" xfId="1599" xr:uid="{00000000-0005-0000-0000-000055050000}"/>
    <cellStyle name="Normal 2 2 3 4 4 2 4 2" xfId="3984" xr:uid="{00000000-0005-0000-0000-000056050000}"/>
    <cellStyle name="Normal 2 2 3 4 4 2 5" xfId="2792" xr:uid="{00000000-0005-0000-0000-000057050000}"/>
    <cellStyle name="Normal 2 2 3 4 4 3" xfId="605" xr:uid="{00000000-0005-0000-0000-000058050000}"/>
    <cellStyle name="Normal 2 2 3 4 4 3 2" xfId="1803" xr:uid="{00000000-0005-0000-0000-000059050000}"/>
    <cellStyle name="Normal 2 2 3 4 4 3 2 2" xfId="4188" xr:uid="{00000000-0005-0000-0000-00005A050000}"/>
    <cellStyle name="Normal 2 2 3 4 4 3 3" xfId="2996" xr:uid="{00000000-0005-0000-0000-00005B050000}"/>
    <cellStyle name="Normal 2 2 3 4 4 4" xfId="953" xr:uid="{00000000-0005-0000-0000-00005C050000}"/>
    <cellStyle name="Normal 2 2 3 4 4 4 2" xfId="2151" xr:uid="{00000000-0005-0000-0000-00005D050000}"/>
    <cellStyle name="Normal 2 2 3 4 4 4 2 2" xfId="4536" xr:uid="{00000000-0005-0000-0000-00005E050000}"/>
    <cellStyle name="Normal 2 2 3 4 4 4 3" xfId="3344" xr:uid="{00000000-0005-0000-0000-00005F050000}"/>
    <cellStyle name="Normal 2 2 3 4 4 5" xfId="1455" xr:uid="{00000000-0005-0000-0000-000060050000}"/>
    <cellStyle name="Normal 2 2 3 4 4 5 2" xfId="3840" xr:uid="{00000000-0005-0000-0000-000061050000}"/>
    <cellStyle name="Normal 2 2 3 4 4 6" xfId="2648" xr:uid="{00000000-0005-0000-0000-000062050000}"/>
    <cellStyle name="Normal 2 2 3 4 5" xfId="184" xr:uid="{00000000-0005-0000-0000-000063050000}"/>
    <cellStyle name="Normal 2 2 3 4 5 2" xfId="533" xr:uid="{00000000-0005-0000-0000-000064050000}"/>
    <cellStyle name="Normal 2 2 3 4 5 2 2" xfId="1731" xr:uid="{00000000-0005-0000-0000-000065050000}"/>
    <cellStyle name="Normal 2 2 3 4 5 2 2 2" xfId="4116" xr:uid="{00000000-0005-0000-0000-000066050000}"/>
    <cellStyle name="Normal 2 2 3 4 5 2 3" xfId="2924" xr:uid="{00000000-0005-0000-0000-000067050000}"/>
    <cellStyle name="Normal 2 2 3 4 5 3" xfId="881" xr:uid="{00000000-0005-0000-0000-000068050000}"/>
    <cellStyle name="Normal 2 2 3 4 5 3 2" xfId="2079" xr:uid="{00000000-0005-0000-0000-000069050000}"/>
    <cellStyle name="Normal 2 2 3 4 5 3 2 2" xfId="4464" xr:uid="{00000000-0005-0000-0000-00006A050000}"/>
    <cellStyle name="Normal 2 2 3 4 5 3 3" xfId="3272" xr:uid="{00000000-0005-0000-0000-00006B050000}"/>
    <cellStyle name="Normal 2 2 3 4 5 4" xfId="1383" xr:uid="{00000000-0005-0000-0000-00006C050000}"/>
    <cellStyle name="Normal 2 2 3 4 5 4 2" xfId="3768" xr:uid="{00000000-0005-0000-0000-00006D050000}"/>
    <cellStyle name="Normal 2 2 3 4 5 5" xfId="2576" xr:uid="{00000000-0005-0000-0000-00006E050000}"/>
    <cellStyle name="Normal 2 2 3 4 6" xfId="328" xr:uid="{00000000-0005-0000-0000-00006F050000}"/>
    <cellStyle name="Normal 2 2 3 4 6 2" xfId="677" xr:uid="{00000000-0005-0000-0000-000070050000}"/>
    <cellStyle name="Normal 2 2 3 4 6 2 2" xfId="1875" xr:uid="{00000000-0005-0000-0000-000071050000}"/>
    <cellStyle name="Normal 2 2 3 4 6 2 2 2" xfId="4260" xr:uid="{00000000-0005-0000-0000-000072050000}"/>
    <cellStyle name="Normal 2 2 3 4 6 2 3" xfId="3068" xr:uid="{00000000-0005-0000-0000-000073050000}"/>
    <cellStyle name="Normal 2 2 3 4 6 3" xfId="1025" xr:uid="{00000000-0005-0000-0000-000074050000}"/>
    <cellStyle name="Normal 2 2 3 4 6 3 2" xfId="2223" xr:uid="{00000000-0005-0000-0000-000075050000}"/>
    <cellStyle name="Normal 2 2 3 4 6 3 2 2" xfId="4608" xr:uid="{00000000-0005-0000-0000-000076050000}"/>
    <cellStyle name="Normal 2 2 3 4 6 3 3" xfId="3416" xr:uid="{00000000-0005-0000-0000-000077050000}"/>
    <cellStyle name="Normal 2 2 3 4 6 4" xfId="1527" xr:uid="{00000000-0005-0000-0000-000078050000}"/>
    <cellStyle name="Normal 2 2 3 4 6 4 2" xfId="3912" xr:uid="{00000000-0005-0000-0000-000079050000}"/>
    <cellStyle name="Normal 2 2 3 4 6 5" xfId="2720" xr:uid="{00000000-0005-0000-0000-00007A050000}"/>
    <cellStyle name="Normal 2 2 3 4 7" xfId="485" xr:uid="{00000000-0005-0000-0000-00007B050000}"/>
    <cellStyle name="Normal 2 2 3 4 7 2" xfId="1683" xr:uid="{00000000-0005-0000-0000-00007C050000}"/>
    <cellStyle name="Normal 2 2 3 4 7 2 2" xfId="4068" xr:uid="{00000000-0005-0000-0000-00007D050000}"/>
    <cellStyle name="Normal 2 2 3 4 7 3" xfId="2876" xr:uid="{00000000-0005-0000-0000-00007E050000}"/>
    <cellStyle name="Normal 2 2 3 4 8" xfId="833" xr:uid="{00000000-0005-0000-0000-00007F050000}"/>
    <cellStyle name="Normal 2 2 3 4 8 2" xfId="2031" xr:uid="{00000000-0005-0000-0000-000080050000}"/>
    <cellStyle name="Normal 2 2 3 4 8 2 2" xfId="4416" xr:uid="{00000000-0005-0000-0000-000081050000}"/>
    <cellStyle name="Normal 2 2 3 4 8 3" xfId="3224" xr:uid="{00000000-0005-0000-0000-000082050000}"/>
    <cellStyle name="Normal 2 2 3 4 9" xfId="136" xr:uid="{00000000-0005-0000-0000-000083050000}"/>
    <cellStyle name="Normal 2 2 3 4 9 2" xfId="1335" xr:uid="{00000000-0005-0000-0000-000084050000}"/>
    <cellStyle name="Normal 2 2 3 4 9 2 2" xfId="3720" xr:uid="{00000000-0005-0000-0000-000085050000}"/>
    <cellStyle name="Normal 2 2 3 4 9 3" xfId="2528" xr:uid="{00000000-0005-0000-0000-000086050000}"/>
    <cellStyle name="Normal 2 2 3 5" xfId="40" xr:uid="{00000000-0005-0000-0000-000087050000}"/>
    <cellStyle name="Normal 2 2 3 5 10" xfId="1239" xr:uid="{00000000-0005-0000-0000-000088050000}"/>
    <cellStyle name="Normal 2 2 3 5 10 2" xfId="3624" xr:uid="{00000000-0005-0000-0000-000089050000}"/>
    <cellStyle name="Normal 2 2 3 5 11" xfId="2432" xr:uid="{00000000-0005-0000-0000-00008A050000}"/>
    <cellStyle name="Normal 2 2 3 5 2" xfId="292" xr:uid="{00000000-0005-0000-0000-00008B050000}"/>
    <cellStyle name="Normal 2 2 3 5 2 2" xfId="436" xr:uid="{00000000-0005-0000-0000-00008C050000}"/>
    <cellStyle name="Normal 2 2 3 5 2 2 2" xfId="785" xr:uid="{00000000-0005-0000-0000-00008D050000}"/>
    <cellStyle name="Normal 2 2 3 5 2 2 2 2" xfId="1983" xr:uid="{00000000-0005-0000-0000-00008E050000}"/>
    <cellStyle name="Normal 2 2 3 5 2 2 2 2 2" xfId="4368" xr:uid="{00000000-0005-0000-0000-00008F050000}"/>
    <cellStyle name="Normal 2 2 3 5 2 2 2 3" xfId="3176" xr:uid="{00000000-0005-0000-0000-000090050000}"/>
    <cellStyle name="Normal 2 2 3 5 2 2 3" xfId="1133" xr:uid="{00000000-0005-0000-0000-000091050000}"/>
    <cellStyle name="Normal 2 2 3 5 2 2 3 2" xfId="2331" xr:uid="{00000000-0005-0000-0000-000092050000}"/>
    <cellStyle name="Normal 2 2 3 5 2 2 3 2 2" xfId="4716" xr:uid="{00000000-0005-0000-0000-000093050000}"/>
    <cellStyle name="Normal 2 2 3 5 2 2 3 3" xfId="3524" xr:uid="{00000000-0005-0000-0000-000094050000}"/>
    <cellStyle name="Normal 2 2 3 5 2 2 4" xfId="1635" xr:uid="{00000000-0005-0000-0000-000095050000}"/>
    <cellStyle name="Normal 2 2 3 5 2 2 4 2" xfId="4020" xr:uid="{00000000-0005-0000-0000-000096050000}"/>
    <cellStyle name="Normal 2 2 3 5 2 2 5" xfId="2828" xr:uid="{00000000-0005-0000-0000-000097050000}"/>
    <cellStyle name="Normal 2 2 3 5 2 3" xfId="641" xr:uid="{00000000-0005-0000-0000-000098050000}"/>
    <cellStyle name="Normal 2 2 3 5 2 3 2" xfId="1839" xr:uid="{00000000-0005-0000-0000-000099050000}"/>
    <cellStyle name="Normal 2 2 3 5 2 3 2 2" xfId="4224" xr:uid="{00000000-0005-0000-0000-00009A050000}"/>
    <cellStyle name="Normal 2 2 3 5 2 3 3" xfId="3032" xr:uid="{00000000-0005-0000-0000-00009B050000}"/>
    <cellStyle name="Normal 2 2 3 5 2 4" xfId="989" xr:uid="{00000000-0005-0000-0000-00009C050000}"/>
    <cellStyle name="Normal 2 2 3 5 2 4 2" xfId="2187" xr:uid="{00000000-0005-0000-0000-00009D050000}"/>
    <cellStyle name="Normal 2 2 3 5 2 4 2 2" xfId="4572" xr:uid="{00000000-0005-0000-0000-00009E050000}"/>
    <cellStyle name="Normal 2 2 3 5 2 4 3" xfId="3380" xr:uid="{00000000-0005-0000-0000-00009F050000}"/>
    <cellStyle name="Normal 2 2 3 5 2 5" xfId="1491" xr:uid="{00000000-0005-0000-0000-0000A0050000}"/>
    <cellStyle name="Normal 2 2 3 5 2 5 2" xfId="3876" xr:uid="{00000000-0005-0000-0000-0000A1050000}"/>
    <cellStyle name="Normal 2 2 3 5 2 6" xfId="2684" xr:uid="{00000000-0005-0000-0000-0000A2050000}"/>
    <cellStyle name="Normal 2 2 3 5 3" xfId="220" xr:uid="{00000000-0005-0000-0000-0000A3050000}"/>
    <cellStyle name="Normal 2 2 3 5 3 2" xfId="569" xr:uid="{00000000-0005-0000-0000-0000A4050000}"/>
    <cellStyle name="Normal 2 2 3 5 3 2 2" xfId="1767" xr:uid="{00000000-0005-0000-0000-0000A5050000}"/>
    <cellStyle name="Normal 2 2 3 5 3 2 2 2" xfId="4152" xr:uid="{00000000-0005-0000-0000-0000A6050000}"/>
    <cellStyle name="Normal 2 2 3 5 3 2 3" xfId="2960" xr:uid="{00000000-0005-0000-0000-0000A7050000}"/>
    <cellStyle name="Normal 2 2 3 5 3 3" xfId="917" xr:uid="{00000000-0005-0000-0000-0000A8050000}"/>
    <cellStyle name="Normal 2 2 3 5 3 3 2" xfId="2115" xr:uid="{00000000-0005-0000-0000-0000A9050000}"/>
    <cellStyle name="Normal 2 2 3 5 3 3 2 2" xfId="4500" xr:uid="{00000000-0005-0000-0000-0000AA050000}"/>
    <cellStyle name="Normal 2 2 3 5 3 3 3" xfId="3308" xr:uid="{00000000-0005-0000-0000-0000AB050000}"/>
    <cellStyle name="Normal 2 2 3 5 3 4" xfId="1419" xr:uid="{00000000-0005-0000-0000-0000AC050000}"/>
    <cellStyle name="Normal 2 2 3 5 3 4 2" xfId="3804" xr:uid="{00000000-0005-0000-0000-0000AD050000}"/>
    <cellStyle name="Normal 2 2 3 5 3 5" xfId="2612" xr:uid="{00000000-0005-0000-0000-0000AE050000}"/>
    <cellStyle name="Normal 2 2 3 5 4" xfId="364" xr:uid="{00000000-0005-0000-0000-0000AF050000}"/>
    <cellStyle name="Normal 2 2 3 5 4 2" xfId="713" xr:uid="{00000000-0005-0000-0000-0000B0050000}"/>
    <cellStyle name="Normal 2 2 3 5 4 2 2" xfId="1911" xr:uid="{00000000-0005-0000-0000-0000B1050000}"/>
    <cellStyle name="Normal 2 2 3 5 4 2 2 2" xfId="4296" xr:uid="{00000000-0005-0000-0000-0000B2050000}"/>
    <cellStyle name="Normal 2 2 3 5 4 2 3" xfId="3104" xr:uid="{00000000-0005-0000-0000-0000B3050000}"/>
    <cellStyle name="Normal 2 2 3 5 4 3" xfId="1061" xr:uid="{00000000-0005-0000-0000-0000B4050000}"/>
    <cellStyle name="Normal 2 2 3 5 4 3 2" xfId="2259" xr:uid="{00000000-0005-0000-0000-0000B5050000}"/>
    <cellStyle name="Normal 2 2 3 5 4 3 2 2" xfId="4644" xr:uid="{00000000-0005-0000-0000-0000B6050000}"/>
    <cellStyle name="Normal 2 2 3 5 4 3 3" xfId="3452" xr:uid="{00000000-0005-0000-0000-0000B7050000}"/>
    <cellStyle name="Normal 2 2 3 5 4 4" xfId="1563" xr:uid="{00000000-0005-0000-0000-0000B8050000}"/>
    <cellStyle name="Normal 2 2 3 5 4 4 2" xfId="3948" xr:uid="{00000000-0005-0000-0000-0000B9050000}"/>
    <cellStyle name="Normal 2 2 3 5 4 5" xfId="2756" xr:uid="{00000000-0005-0000-0000-0000BA050000}"/>
    <cellStyle name="Normal 2 2 3 5 5" xfId="497" xr:uid="{00000000-0005-0000-0000-0000BB050000}"/>
    <cellStyle name="Normal 2 2 3 5 5 2" xfId="1695" xr:uid="{00000000-0005-0000-0000-0000BC050000}"/>
    <cellStyle name="Normal 2 2 3 5 5 2 2" xfId="4080" xr:uid="{00000000-0005-0000-0000-0000BD050000}"/>
    <cellStyle name="Normal 2 2 3 5 5 3" xfId="2888" xr:uid="{00000000-0005-0000-0000-0000BE050000}"/>
    <cellStyle name="Normal 2 2 3 5 6" xfId="845" xr:uid="{00000000-0005-0000-0000-0000BF050000}"/>
    <cellStyle name="Normal 2 2 3 5 6 2" xfId="2043" xr:uid="{00000000-0005-0000-0000-0000C0050000}"/>
    <cellStyle name="Normal 2 2 3 5 6 2 2" xfId="4428" xr:uid="{00000000-0005-0000-0000-0000C1050000}"/>
    <cellStyle name="Normal 2 2 3 5 6 3" xfId="3236" xr:uid="{00000000-0005-0000-0000-0000C2050000}"/>
    <cellStyle name="Normal 2 2 3 5 7" xfId="148" xr:uid="{00000000-0005-0000-0000-0000C3050000}"/>
    <cellStyle name="Normal 2 2 3 5 7 2" xfId="1347" xr:uid="{00000000-0005-0000-0000-0000C4050000}"/>
    <cellStyle name="Normal 2 2 3 5 7 2 2" xfId="3732" xr:uid="{00000000-0005-0000-0000-0000C5050000}"/>
    <cellStyle name="Normal 2 2 3 5 7 3" xfId="2540" xr:uid="{00000000-0005-0000-0000-0000C6050000}"/>
    <cellStyle name="Normal 2 2 3 5 8" xfId="1182" xr:uid="{00000000-0005-0000-0000-0000C7050000}"/>
    <cellStyle name="Normal 2 2 3 5 8 2" xfId="2379" xr:uid="{00000000-0005-0000-0000-0000C8050000}"/>
    <cellStyle name="Normal 2 2 3 5 8 2 2" xfId="4764" xr:uid="{00000000-0005-0000-0000-0000C9050000}"/>
    <cellStyle name="Normal 2 2 3 5 8 3" xfId="3572" xr:uid="{00000000-0005-0000-0000-0000CA050000}"/>
    <cellStyle name="Normal 2 2 3 5 9" xfId="88" xr:uid="{00000000-0005-0000-0000-0000CB050000}"/>
    <cellStyle name="Normal 2 2 3 5 9 2" xfId="1287" xr:uid="{00000000-0005-0000-0000-0000CC050000}"/>
    <cellStyle name="Normal 2 2 3 5 9 2 2" xfId="3672" xr:uid="{00000000-0005-0000-0000-0000CD050000}"/>
    <cellStyle name="Normal 2 2 3 5 9 3" xfId="2480" xr:uid="{00000000-0005-0000-0000-0000CE050000}"/>
    <cellStyle name="Normal 2 2 3 6" xfId="124" xr:uid="{00000000-0005-0000-0000-0000CF050000}"/>
    <cellStyle name="Normal 2 2 3 6 2" xfId="268" xr:uid="{00000000-0005-0000-0000-0000D0050000}"/>
    <cellStyle name="Normal 2 2 3 6 2 2" xfId="412" xr:uid="{00000000-0005-0000-0000-0000D1050000}"/>
    <cellStyle name="Normal 2 2 3 6 2 2 2" xfId="761" xr:uid="{00000000-0005-0000-0000-0000D2050000}"/>
    <cellStyle name="Normal 2 2 3 6 2 2 2 2" xfId="1959" xr:uid="{00000000-0005-0000-0000-0000D3050000}"/>
    <cellStyle name="Normal 2 2 3 6 2 2 2 2 2" xfId="4344" xr:uid="{00000000-0005-0000-0000-0000D4050000}"/>
    <cellStyle name="Normal 2 2 3 6 2 2 2 3" xfId="3152" xr:uid="{00000000-0005-0000-0000-0000D5050000}"/>
    <cellStyle name="Normal 2 2 3 6 2 2 3" xfId="1109" xr:uid="{00000000-0005-0000-0000-0000D6050000}"/>
    <cellStyle name="Normal 2 2 3 6 2 2 3 2" xfId="2307" xr:uid="{00000000-0005-0000-0000-0000D7050000}"/>
    <cellStyle name="Normal 2 2 3 6 2 2 3 2 2" xfId="4692" xr:uid="{00000000-0005-0000-0000-0000D8050000}"/>
    <cellStyle name="Normal 2 2 3 6 2 2 3 3" xfId="3500" xr:uid="{00000000-0005-0000-0000-0000D9050000}"/>
    <cellStyle name="Normal 2 2 3 6 2 2 4" xfId="1611" xr:uid="{00000000-0005-0000-0000-0000DA050000}"/>
    <cellStyle name="Normal 2 2 3 6 2 2 4 2" xfId="3996" xr:uid="{00000000-0005-0000-0000-0000DB050000}"/>
    <cellStyle name="Normal 2 2 3 6 2 2 5" xfId="2804" xr:uid="{00000000-0005-0000-0000-0000DC050000}"/>
    <cellStyle name="Normal 2 2 3 6 2 3" xfId="617" xr:uid="{00000000-0005-0000-0000-0000DD050000}"/>
    <cellStyle name="Normal 2 2 3 6 2 3 2" xfId="1815" xr:uid="{00000000-0005-0000-0000-0000DE050000}"/>
    <cellStyle name="Normal 2 2 3 6 2 3 2 2" xfId="4200" xr:uid="{00000000-0005-0000-0000-0000DF050000}"/>
    <cellStyle name="Normal 2 2 3 6 2 3 3" xfId="3008" xr:uid="{00000000-0005-0000-0000-0000E0050000}"/>
    <cellStyle name="Normal 2 2 3 6 2 4" xfId="965" xr:uid="{00000000-0005-0000-0000-0000E1050000}"/>
    <cellStyle name="Normal 2 2 3 6 2 4 2" xfId="2163" xr:uid="{00000000-0005-0000-0000-0000E2050000}"/>
    <cellStyle name="Normal 2 2 3 6 2 4 2 2" xfId="4548" xr:uid="{00000000-0005-0000-0000-0000E3050000}"/>
    <cellStyle name="Normal 2 2 3 6 2 4 3" xfId="3356" xr:uid="{00000000-0005-0000-0000-0000E4050000}"/>
    <cellStyle name="Normal 2 2 3 6 2 5" xfId="1467" xr:uid="{00000000-0005-0000-0000-0000E5050000}"/>
    <cellStyle name="Normal 2 2 3 6 2 5 2" xfId="3852" xr:uid="{00000000-0005-0000-0000-0000E6050000}"/>
    <cellStyle name="Normal 2 2 3 6 2 6" xfId="2660" xr:uid="{00000000-0005-0000-0000-0000E7050000}"/>
    <cellStyle name="Normal 2 2 3 6 3" xfId="196" xr:uid="{00000000-0005-0000-0000-0000E8050000}"/>
    <cellStyle name="Normal 2 2 3 6 3 2" xfId="545" xr:uid="{00000000-0005-0000-0000-0000E9050000}"/>
    <cellStyle name="Normal 2 2 3 6 3 2 2" xfId="1743" xr:uid="{00000000-0005-0000-0000-0000EA050000}"/>
    <cellStyle name="Normal 2 2 3 6 3 2 2 2" xfId="4128" xr:uid="{00000000-0005-0000-0000-0000EB050000}"/>
    <cellStyle name="Normal 2 2 3 6 3 2 3" xfId="2936" xr:uid="{00000000-0005-0000-0000-0000EC050000}"/>
    <cellStyle name="Normal 2 2 3 6 3 3" xfId="893" xr:uid="{00000000-0005-0000-0000-0000ED050000}"/>
    <cellStyle name="Normal 2 2 3 6 3 3 2" xfId="2091" xr:uid="{00000000-0005-0000-0000-0000EE050000}"/>
    <cellStyle name="Normal 2 2 3 6 3 3 2 2" xfId="4476" xr:uid="{00000000-0005-0000-0000-0000EF050000}"/>
    <cellStyle name="Normal 2 2 3 6 3 3 3" xfId="3284" xr:uid="{00000000-0005-0000-0000-0000F0050000}"/>
    <cellStyle name="Normal 2 2 3 6 3 4" xfId="1395" xr:uid="{00000000-0005-0000-0000-0000F1050000}"/>
    <cellStyle name="Normal 2 2 3 6 3 4 2" xfId="3780" xr:uid="{00000000-0005-0000-0000-0000F2050000}"/>
    <cellStyle name="Normal 2 2 3 6 3 5" xfId="2588" xr:uid="{00000000-0005-0000-0000-0000F3050000}"/>
    <cellStyle name="Normal 2 2 3 6 4" xfId="340" xr:uid="{00000000-0005-0000-0000-0000F4050000}"/>
    <cellStyle name="Normal 2 2 3 6 4 2" xfId="689" xr:uid="{00000000-0005-0000-0000-0000F5050000}"/>
    <cellStyle name="Normal 2 2 3 6 4 2 2" xfId="1887" xr:uid="{00000000-0005-0000-0000-0000F6050000}"/>
    <cellStyle name="Normal 2 2 3 6 4 2 2 2" xfId="4272" xr:uid="{00000000-0005-0000-0000-0000F7050000}"/>
    <cellStyle name="Normal 2 2 3 6 4 2 3" xfId="3080" xr:uid="{00000000-0005-0000-0000-0000F8050000}"/>
    <cellStyle name="Normal 2 2 3 6 4 3" xfId="1037" xr:uid="{00000000-0005-0000-0000-0000F9050000}"/>
    <cellStyle name="Normal 2 2 3 6 4 3 2" xfId="2235" xr:uid="{00000000-0005-0000-0000-0000FA050000}"/>
    <cellStyle name="Normal 2 2 3 6 4 3 2 2" xfId="4620" xr:uid="{00000000-0005-0000-0000-0000FB050000}"/>
    <cellStyle name="Normal 2 2 3 6 4 3 3" xfId="3428" xr:uid="{00000000-0005-0000-0000-0000FC050000}"/>
    <cellStyle name="Normal 2 2 3 6 4 4" xfId="1539" xr:uid="{00000000-0005-0000-0000-0000FD050000}"/>
    <cellStyle name="Normal 2 2 3 6 4 4 2" xfId="3924" xr:uid="{00000000-0005-0000-0000-0000FE050000}"/>
    <cellStyle name="Normal 2 2 3 6 4 5" xfId="2732" xr:uid="{00000000-0005-0000-0000-0000FF050000}"/>
    <cellStyle name="Normal 2 2 3 6 5" xfId="473" xr:uid="{00000000-0005-0000-0000-000000060000}"/>
    <cellStyle name="Normal 2 2 3 6 5 2" xfId="1671" xr:uid="{00000000-0005-0000-0000-000001060000}"/>
    <cellStyle name="Normal 2 2 3 6 5 2 2" xfId="4056" xr:uid="{00000000-0005-0000-0000-000002060000}"/>
    <cellStyle name="Normal 2 2 3 6 5 3" xfId="2864" xr:uid="{00000000-0005-0000-0000-000003060000}"/>
    <cellStyle name="Normal 2 2 3 6 6" xfId="821" xr:uid="{00000000-0005-0000-0000-000004060000}"/>
    <cellStyle name="Normal 2 2 3 6 6 2" xfId="2019" xr:uid="{00000000-0005-0000-0000-000005060000}"/>
    <cellStyle name="Normal 2 2 3 6 6 2 2" xfId="4404" xr:uid="{00000000-0005-0000-0000-000006060000}"/>
    <cellStyle name="Normal 2 2 3 6 6 3" xfId="3212" xr:uid="{00000000-0005-0000-0000-000007060000}"/>
    <cellStyle name="Normal 2 2 3 6 7" xfId="1323" xr:uid="{00000000-0005-0000-0000-000008060000}"/>
    <cellStyle name="Normal 2 2 3 6 7 2" xfId="3708" xr:uid="{00000000-0005-0000-0000-000009060000}"/>
    <cellStyle name="Normal 2 2 3 6 8" xfId="2516" xr:uid="{00000000-0005-0000-0000-00000A060000}"/>
    <cellStyle name="Normal 2 2 3 7" xfId="244" xr:uid="{00000000-0005-0000-0000-00000B060000}"/>
    <cellStyle name="Normal 2 2 3 7 2" xfId="388" xr:uid="{00000000-0005-0000-0000-00000C060000}"/>
    <cellStyle name="Normal 2 2 3 7 2 2" xfId="737" xr:uid="{00000000-0005-0000-0000-00000D060000}"/>
    <cellStyle name="Normal 2 2 3 7 2 2 2" xfId="1935" xr:uid="{00000000-0005-0000-0000-00000E060000}"/>
    <cellStyle name="Normal 2 2 3 7 2 2 2 2" xfId="4320" xr:uid="{00000000-0005-0000-0000-00000F060000}"/>
    <cellStyle name="Normal 2 2 3 7 2 2 3" xfId="3128" xr:uid="{00000000-0005-0000-0000-000010060000}"/>
    <cellStyle name="Normal 2 2 3 7 2 3" xfId="1085" xr:uid="{00000000-0005-0000-0000-000011060000}"/>
    <cellStyle name="Normal 2 2 3 7 2 3 2" xfId="2283" xr:uid="{00000000-0005-0000-0000-000012060000}"/>
    <cellStyle name="Normal 2 2 3 7 2 3 2 2" xfId="4668" xr:uid="{00000000-0005-0000-0000-000013060000}"/>
    <cellStyle name="Normal 2 2 3 7 2 3 3" xfId="3476" xr:uid="{00000000-0005-0000-0000-000014060000}"/>
    <cellStyle name="Normal 2 2 3 7 2 4" xfId="1587" xr:uid="{00000000-0005-0000-0000-000015060000}"/>
    <cellStyle name="Normal 2 2 3 7 2 4 2" xfId="3972" xr:uid="{00000000-0005-0000-0000-000016060000}"/>
    <cellStyle name="Normal 2 2 3 7 2 5" xfId="2780" xr:uid="{00000000-0005-0000-0000-000017060000}"/>
    <cellStyle name="Normal 2 2 3 7 3" xfId="593" xr:uid="{00000000-0005-0000-0000-000018060000}"/>
    <cellStyle name="Normal 2 2 3 7 3 2" xfId="1791" xr:uid="{00000000-0005-0000-0000-000019060000}"/>
    <cellStyle name="Normal 2 2 3 7 3 2 2" xfId="4176" xr:uid="{00000000-0005-0000-0000-00001A060000}"/>
    <cellStyle name="Normal 2 2 3 7 3 3" xfId="2984" xr:uid="{00000000-0005-0000-0000-00001B060000}"/>
    <cellStyle name="Normal 2 2 3 7 4" xfId="941" xr:uid="{00000000-0005-0000-0000-00001C060000}"/>
    <cellStyle name="Normal 2 2 3 7 4 2" xfId="2139" xr:uid="{00000000-0005-0000-0000-00001D060000}"/>
    <cellStyle name="Normal 2 2 3 7 4 2 2" xfId="4524" xr:uid="{00000000-0005-0000-0000-00001E060000}"/>
    <cellStyle name="Normal 2 2 3 7 4 3" xfId="3332" xr:uid="{00000000-0005-0000-0000-00001F060000}"/>
    <cellStyle name="Normal 2 2 3 7 5" xfId="1443" xr:uid="{00000000-0005-0000-0000-000020060000}"/>
    <cellStyle name="Normal 2 2 3 7 5 2" xfId="3828" xr:uid="{00000000-0005-0000-0000-000021060000}"/>
    <cellStyle name="Normal 2 2 3 7 6" xfId="2636" xr:uid="{00000000-0005-0000-0000-000022060000}"/>
    <cellStyle name="Normal 2 2 3 8" xfId="172" xr:uid="{00000000-0005-0000-0000-000023060000}"/>
    <cellStyle name="Normal 2 2 3 8 2" xfId="521" xr:uid="{00000000-0005-0000-0000-000024060000}"/>
    <cellStyle name="Normal 2 2 3 8 2 2" xfId="1719" xr:uid="{00000000-0005-0000-0000-000025060000}"/>
    <cellStyle name="Normal 2 2 3 8 2 2 2" xfId="4104" xr:uid="{00000000-0005-0000-0000-000026060000}"/>
    <cellStyle name="Normal 2 2 3 8 2 3" xfId="2912" xr:uid="{00000000-0005-0000-0000-000027060000}"/>
    <cellStyle name="Normal 2 2 3 8 3" xfId="869" xr:uid="{00000000-0005-0000-0000-000028060000}"/>
    <cellStyle name="Normal 2 2 3 8 3 2" xfId="2067" xr:uid="{00000000-0005-0000-0000-000029060000}"/>
    <cellStyle name="Normal 2 2 3 8 3 2 2" xfId="4452" xr:uid="{00000000-0005-0000-0000-00002A060000}"/>
    <cellStyle name="Normal 2 2 3 8 3 3" xfId="3260" xr:uid="{00000000-0005-0000-0000-00002B060000}"/>
    <cellStyle name="Normal 2 2 3 8 4" xfId="1371" xr:uid="{00000000-0005-0000-0000-00002C060000}"/>
    <cellStyle name="Normal 2 2 3 8 4 2" xfId="3756" xr:uid="{00000000-0005-0000-0000-00002D060000}"/>
    <cellStyle name="Normal 2 2 3 8 5" xfId="2564" xr:uid="{00000000-0005-0000-0000-00002E060000}"/>
    <cellStyle name="Normal 2 2 3 9" xfId="316" xr:uid="{00000000-0005-0000-0000-00002F060000}"/>
    <cellStyle name="Normal 2 2 3 9 2" xfId="665" xr:uid="{00000000-0005-0000-0000-000030060000}"/>
    <cellStyle name="Normal 2 2 3 9 2 2" xfId="1863" xr:uid="{00000000-0005-0000-0000-000031060000}"/>
    <cellStyle name="Normal 2 2 3 9 2 2 2" xfId="4248" xr:uid="{00000000-0005-0000-0000-000032060000}"/>
    <cellStyle name="Normal 2 2 3 9 2 3" xfId="3056" xr:uid="{00000000-0005-0000-0000-000033060000}"/>
    <cellStyle name="Normal 2 2 3 9 3" xfId="1013" xr:uid="{00000000-0005-0000-0000-000034060000}"/>
    <cellStyle name="Normal 2 2 3 9 3 2" xfId="2211" xr:uid="{00000000-0005-0000-0000-000035060000}"/>
    <cellStyle name="Normal 2 2 3 9 3 2 2" xfId="4596" xr:uid="{00000000-0005-0000-0000-000036060000}"/>
    <cellStyle name="Normal 2 2 3 9 3 3" xfId="3404" xr:uid="{00000000-0005-0000-0000-000037060000}"/>
    <cellStyle name="Normal 2 2 3 9 4" xfId="1515" xr:uid="{00000000-0005-0000-0000-000038060000}"/>
    <cellStyle name="Normal 2 2 3 9 4 2" xfId="3900" xr:uid="{00000000-0005-0000-0000-000039060000}"/>
    <cellStyle name="Normal 2 2 3 9 5" xfId="2708" xr:uid="{00000000-0005-0000-0000-00003A060000}"/>
    <cellStyle name="Normal 2 2 4" xfId="12" xr:uid="{00000000-0005-0000-0000-00003B060000}"/>
    <cellStyle name="Normal 2 2 5" xfId="1206" xr:uid="{00000000-0005-0000-0000-00003C060000}"/>
    <cellStyle name="Normal 2 3" xfId="15" xr:uid="{00000000-0005-0000-0000-00003D060000}"/>
    <cellStyle name="Normal 2 3 10" xfId="462" xr:uid="{00000000-0005-0000-0000-00003E060000}"/>
    <cellStyle name="Normal 2 3 10 2" xfId="1660" xr:uid="{00000000-0005-0000-0000-00003F060000}"/>
    <cellStyle name="Normal 2 3 10 2 2" xfId="4045" xr:uid="{00000000-0005-0000-0000-000040060000}"/>
    <cellStyle name="Normal 2 3 10 3" xfId="2853" xr:uid="{00000000-0005-0000-0000-000041060000}"/>
    <cellStyle name="Normal 2 3 11" xfId="810" xr:uid="{00000000-0005-0000-0000-000042060000}"/>
    <cellStyle name="Normal 2 3 11 2" xfId="2008" xr:uid="{00000000-0005-0000-0000-000043060000}"/>
    <cellStyle name="Normal 2 3 11 2 2" xfId="4393" xr:uid="{00000000-0005-0000-0000-000044060000}"/>
    <cellStyle name="Normal 2 3 11 3" xfId="3201" xr:uid="{00000000-0005-0000-0000-000045060000}"/>
    <cellStyle name="Normal 2 3 12" xfId="113" xr:uid="{00000000-0005-0000-0000-000046060000}"/>
    <cellStyle name="Normal 2 3 12 2" xfId="1312" xr:uid="{00000000-0005-0000-0000-000047060000}"/>
    <cellStyle name="Normal 2 3 12 2 2" xfId="3697" xr:uid="{00000000-0005-0000-0000-000048060000}"/>
    <cellStyle name="Normal 2 3 12 3" xfId="2505" xr:uid="{00000000-0005-0000-0000-000049060000}"/>
    <cellStyle name="Normal 2 3 13" xfId="1159" xr:uid="{00000000-0005-0000-0000-00004A060000}"/>
    <cellStyle name="Normal 2 3 13 2" xfId="2356" xr:uid="{00000000-0005-0000-0000-00004B060000}"/>
    <cellStyle name="Normal 2 3 13 2 2" xfId="4741" xr:uid="{00000000-0005-0000-0000-00004C060000}"/>
    <cellStyle name="Normal 2 3 13 3" xfId="3549" xr:uid="{00000000-0005-0000-0000-00004D060000}"/>
    <cellStyle name="Normal 2 3 14" xfId="65" xr:uid="{00000000-0005-0000-0000-00004E060000}"/>
    <cellStyle name="Normal 2 3 14 2" xfId="1264" xr:uid="{00000000-0005-0000-0000-00004F060000}"/>
    <cellStyle name="Normal 2 3 14 2 2" xfId="3649" xr:uid="{00000000-0005-0000-0000-000050060000}"/>
    <cellStyle name="Normal 2 3 14 3" xfId="2457" xr:uid="{00000000-0005-0000-0000-000051060000}"/>
    <cellStyle name="Normal 2 3 15" xfId="1216" xr:uid="{00000000-0005-0000-0000-000052060000}"/>
    <cellStyle name="Normal 2 3 15 2" xfId="3601" xr:uid="{00000000-0005-0000-0000-000053060000}"/>
    <cellStyle name="Normal 2 3 16" xfId="2409" xr:uid="{00000000-0005-0000-0000-000054060000}"/>
    <cellStyle name="Normal 2 3 2" xfId="20" xr:uid="{00000000-0005-0000-0000-000055060000}"/>
    <cellStyle name="Normal 2 3 2 10" xfId="813" xr:uid="{00000000-0005-0000-0000-000056060000}"/>
    <cellStyle name="Normal 2 3 2 10 2" xfId="2011" xr:uid="{00000000-0005-0000-0000-000057060000}"/>
    <cellStyle name="Normal 2 3 2 10 2 2" xfId="4396" xr:uid="{00000000-0005-0000-0000-000058060000}"/>
    <cellStyle name="Normal 2 3 2 10 3" xfId="3204" xr:uid="{00000000-0005-0000-0000-000059060000}"/>
    <cellStyle name="Normal 2 3 2 11" xfId="116" xr:uid="{00000000-0005-0000-0000-00005A060000}"/>
    <cellStyle name="Normal 2 3 2 11 2" xfId="1315" xr:uid="{00000000-0005-0000-0000-00005B060000}"/>
    <cellStyle name="Normal 2 3 2 11 2 2" xfId="3700" xr:uid="{00000000-0005-0000-0000-00005C060000}"/>
    <cellStyle name="Normal 2 3 2 11 3" xfId="2508" xr:uid="{00000000-0005-0000-0000-00005D060000}"/>
    <cellStyle name="Normal 2 3 2 12" xfId="1162" xr:uid="{00000000-0005-0000-0000-00005E060000}"/>
    <cellStyle name="Normal 2 3 2 12 2" xfId="2359" xr:uid="{00000000-0005-0000-0000-00005F060000}"/>
    <cellStyle name="Normal 2 3 2 12 2 2" xfId="4744" xr:uid="{00000000-0005-0000-0000-000060060000}"/>
    <cellStyle name="Normal 2 3 2 12 3" xfId="3552" xr:uid="{00000000-0005-0000-0000-000061060000}"/>
    <cellStyle name="Normal 2 3 2 13" xfId="68" xr:uid="{00000000-0005-0000-0000-000062060000}"/>
    <cellStyle name="Normal 2 3 2 13 2" xfId="1267" xr:uid="{00000000-0005-0000-0000-000063060000}"/>
    <cellStyle name="Normal 2 3 2 13 2 2" xfId="3652" xr:uid="{00000000-0005-0000-0000-000064060000}"/>
    <cellStyle name="Normal 2 3 2 13 3" xfId="2460" xr:uid="{00000000-0005-0000-0000-000065060000}"/>
    <cellStyle name="Normal 2 3 2 14" xfId="1219" xr:uid="{00000000-0005-0000-0000-000066060000}"/>
    <cellStyle name="Normal 2 3 2 14 2" xfId="3604" xr:uid="{00000000-0005-0000-0000-000067060000}"/>
    <cellStyle name="Normal 2 3 2 15" xfId="2412" xr:uid="{00000000-0005-0000-0000-000068060000}"/>
    <cellStyle name="Normal 2 3 2 2" xfId="26" xr:uid="{00000000-0005-0000-0000-000069060000}"/>
    <cellStyle name="Normal 2 3 2 2 10" xfId="122" xr:uid="{00000000-0005-0000-0000-00006A060000}"/>
    <cellStyle name="Normal 2 3 2 2 10 2" xfId="1321" xr:uid="{00000000-0005-0000-0000-00006B060000}"/>
    <cellStyle name="Normal 2 3 2 2 10 2 2" xfId="3706" xr:uid="{00000000-0005-0000-0000-00006C060000}"/>
    <cellStyle name="Normal 2 3 2 2 10 3" xfId="2514" xr:uid="{00000000-0005-0000-0000-00006D060000}"/>
    <cellStyle name="Normal 2 3 2 2 11" xfId="1168" xr:uid="{00000000-0005-0000-0000-00006E060000}"/>
    <cellStyle name="Normal 2 3 2 2 11 2" xfId="2365" xr:uid="{00000000-0005-0000-0000-00006F060000}"/>
    <cellStyle name="Normal 2 3 2 2 11 2 2" xfId="4750" xr:uid="{00000000-0005-0000-0000-000070060000}"/>
    <cellStyle name="Normal 2 3 2 2 11 3" xfId="3558" xr:uid="{00000000-0005-0000-0000-000071060000}"/>
    <cellStyle name="Normal 2 3 2 2 12" xfId="74" xr:uid="{00000000-0005-0000-0000-000072060000}"/>
    <cellStyle name="Normal 2 3 2 2 12 2" xfId="1273" xr:uid="{00000000-0005-0000-0000-000073060000}"/>
    <cellStyle name="Normal 2 3 2 2 12 2 2" xfId="3658" xr:uid="{00000000-0005-0000-0000-000074060000}"/>
    <cellStyle name="Normal 2 3 2 2 12 3" xfId="2466" xr:uid="{00000000-0005-0000-0000-000075060000}"/>
    <cellStyle name="Normal 2 3 2 2 13" xfId="1225" xr:uid="{00000000-0005-0000-0000-000076060000}"/>
    <cellStyle name="Normal 2 3 2 2 13 2" xfId="3610" xr:uid="{00000000-0005-0000-0000-000077060000}"/>
    <cellStyle name="Normal 2 3 2 2 14" xfId="2418" xr:uid="{00000000-0005-0000-0000-000078060000}"/>
    <cellStyle name="Normal 2 3 2 2 2" xfId="38" xr:uid="{00000000-0005-0000-0000-000079060000}"/>
    <cellStyle name="Normal 2 3 2 2 2 10" xfId="1180" xr:uid="{00000000-0005-0000-0000-00007A060000}"/>
    <cellStyle name="Normal 2 3 2 2 2 10 2" xfId="2377" xr:uid="{00000000-0005-0000-0000-00007B060000}"/>
    <cellStyle name="Normal 2 3 2 2 2 10 2 2" xfId="4762" xr:uid="{00000000-0005-0000-0000-00007C060000}"/>
    <cellStyle name="Normal 2 3 2 2 2 10 3" xfId="3570" xr:uid="{00000000-0005-0000-0000-00007D060000}"/>
    <cellStyle name="Normal 2 3 2 2 2 11" xfId="86" xr:uid="{00000000-0005-0000-0000-00007E060000}"/>
    <cellStyle name="Normal 2 3 2 2 2 11 2" xfId="1285" xr:uid="{00000000-0005-0000-0000-00007F060000}"/>
    <cellStyle name="Normal 2 3 2 2 2 11 2 2" xfId="3670" xr:uid="{00000000-0005-0000-0000-000080060000}"/>
    <cellStyle name="Normal 2 3 2 2 2 11 3" xfId="2478" xr:uid="{00000000-0005-0000-0000-000081060000}"/>
    <cellStyle name="Normal 2 3 2 2 2 12" xfId="1237" xr:uid="{00000000-0005-0000-0000-000082060000}"/>
    <cellStyle name="Normal 2 3 2 2 2 12 2" xfId="3622" xr:uid="{00000000-0005-0000-0000-000083060000}"/>
    <cellStyle name="Normal 2 3 2 2 2 13" xfId="2430" xr:uid="{00000000-0005-0000-0000-000084060000}"/>
    <cellStyle name="Normal 2 3 2 2 2 2" xfId="62" xr:uid="{00000000-0005-0000-0000-000085060000}"/>
    <cellStyle name="Normal 2 3 2 2 2 2 10" xfId="1261" xr:uid="{00000000-0005-0000-0000-000086060000}"/>
    <cellStyle name="Normal 2 3 2 2 2 2 10 2" xfId="3646" xr:uid="{00000000-0005-0000-0000-000087060000}"/>
    <cellStyle name="Normal 2 3 2 2 2 2 11" xfId="2454" xr:uid="{00000000-0005-0000-0000-000088060000}"/>
    <cellStyle name="Normal 2 3 2 2 2 2 2" xfId="314" xr:uid="{00000000-0005-0000-0000-000089060000}"/>
    <cellStyle name="Normal 2 3 2 2 2 2 2 2" xfId="458" xr:uid="{00000000-0005-0000-0000-00008A060000}"/>
    <cellStyle name="Normal 2 3 2 2 2 2 2 2 2" xfId="807" xr:uid="{00000000-0005-0000-0000-00008B060000}"/>
    <cellStyle name="Normal 2 3 2 2 2 2 2 2 2 2" xfId="2005" xr:uid="{00000000-0005-0000-0000-00008C060000}"/>
    <cellStyle name="Normal 2 3 2 2 2 2 2 2 2 2 2" xfId="4390" xr:uid="{00000000-0005-0000-0000-00008D060000}"/>
    <cellStyle name="Normal 2 3 2 2 2 2 2 2 2 3" xfId="3198" xr:uid="{00000000-0005-0000-0000-00008E060000}"/>
    <cellStyle name="Normal 2 3 2 2 2 2 2 2 3" xfId="1155" xr:uid="{00000000-0005-0000-0000-00008F060000}"/>
    <cellStyle name="Normal 2 3 2 2 2 2 2 2 3 2" xfId="2353" xr:uid="{00000000-0005-0000-0000-000090060000}"/>
    <cellStyle name="Normal 2 3 2 2 2 2 2 2 3 2 2" xfId="4738" xr:uid="{00000000-0005-0000-0000-000091060000}"/>
    <cellStyle name="Normal 2 3 2 2 2 2 2 2 3 3" xfId="3546" xr:uid="{00000000-0005-0000-0000-000092060000}"/>
    <cellStyle name="Normal 2 3 2 2 2 2 2 2 4" xfId="1657" xr:uid="{00000000-0005-0000-0000-000093060000}"/>
    <cellStyle name="Normal 2 3 2 2 2 2 2 2 4 2" xfId="4042" xr:uid="{00000000-0005-0000-0000-000094060000}"/>
    <cellStyle name="Normal 2 3 2 2 2 2 2 2 5" xfId="2850" xr:uid="{00000000-0005-0000-0000-000095060000}"/>
    <cellStyle name="Normal 2 3 2 2 2 2 2 3" xfId="663" xr:uid="{00000000-0005-0000-0000-000096060000}"/>
    <cellStyle name="Normal 2 3 2 2 2 2 2 3 2" xfId="1861" xr:uid="{00000000-0005-0000-0000-000097060000}"/>
    <cellStyle name="Normal 2 3 2 2 2 2 2 3 2 2" xfId="4246" xr:uid="{00000000-0005-0000-0000-000098060000}"/>
    <cellStyle name="Normal 2 3 2 2 2 2 2 3 3" xfId="3054" xr:uid="{00000000-0005-0000-0000-000099060000}"/>
    <cellStyle name="Normal 2 3 2 2 2 2 2 4" xfId="1011" xr:uid="{00000000-0005-0000-0000-00009A060000}"/>
    <cellStyle name="Normal 2 3 2 2 2 2 2 4 2" xfId="2209" xr:uid="{00000000-0005-0000-0000-00009B060000}"/>
    <cellStyle name="Normal 2 3 2 2 2 2 2 4 2 2" xfId="4594" xr:uid="{00000000-0005-0000-0000-00009C060000}"/>
    <cellStyle name="Normal 2 3 2 2 2 2 2 4 3" xfId="3402" xr:uid="{00000000-0005-0000-0000-00009D060000}"/>
    <cellStyle name="Normal 2 3 2 2 2 2 2 5" xfId="1513" xr:uid="{00000000-0005-0000-0000-00009E060000}"/>
    <cellStyle name="Normal 2 3 2 2 2 2 2 5 2" xfId="3898" xr:uid="{00000000-0005-0000-0000-00009F060000}"/>
    <cellStyle name="Normal 2 3 2 2 2 2 2 6" xfId="2706" xr:uid="{00000000-0005-0000-0000-0000A0060000}"/>
    <cellStyle name="Normal 2 3 2 2 2 2 3" xfId="242" xr:uid="{00000000-0005-0000-0000-0000A1060000}"/>
    <cellStyle name="Normal 2 3 2 2 2 2 3 2" xfId="591" xr:uid="{00000000-0005-0000-0000-0000A2060000}"/>
    <cellStyle name="Normal 2 3 2 2 2 2 3 2 2" xfId="1789" xr:uid="{00000000-0005-0000-0000-0000A3060000}"/>
    <cellStyle name="Normal 2 3 2 2 2 2 3 2 2 2" xfId="4174" xr:uid="{00000000-0005-0000-0000-0000A4060000}"/>
    <cellStyle name="Normal 2 3 2 2 2 2 3 2 3" xfId="2982" xr:uid="{00000000-0005-0000-0000-0000A5060000}"/>
    <cellStyle name="Normal 2 3 2 2 2 2 3 3" xfId="939" xr:uid="{00000000-0005-0000-0000-0000A6060000}"/>
    <cellStyle name="Normal 2 3 2 2 2 2 3 3 2" xfId="2137" xr:uid="{00000000-0005-0000-0000-0000A7060000}"/>
    <cellStyle name="Normal 2 3 2 2 2 2 3 3 2 2" xfId="4522" xr:uid="{00000000-0005-0000-0000-0000A8060000}"/>
    <cellStyle name="Normal 2 3 2 2 2 2 3 3 3" xfId="3330" xr:uid="{00000000-0005-0000-0000-0000A9060000}"/>
    <cellStyle name="Normal 2 3 2 2 2 2 3 4" xfId="1441" xr:uid="{00000000-0005-0000-0000-0000AA060000}"/>
    <cellStyle name="Normal 2 3 2 2 2 2 3 4 2" xfId="3826" xr:uid="{00000000-0005-0000-0000-0000AB060000}"/>
    <cellStyle name="Normal 2 3 2 2 2 2 3 5" xfId="2634" xr:uid="{00000000-0005-0000-0000-0000AC060000}"/>
    <cellStyle name="Normal 2 3 2 2 2 2 4" xfId="386" xr:uid="{00000000-0005-0000-0000-0000AD060000}"/>
    <cellStyle name="Normal 2 3 2 2 2 2 4 2" xfId="735" xr:uid="{00000000-0005-0000-0000-0000AE060000}"/>
    <cellStyle name="Normal 2 3 2 2 2 2 4 2 2" xfId="1933" xr:uid="{00000000-0005-0000-0000-0000AF060000}"/>
    <cellStyle name="Normal 2 3 2 2 2 2 4 2 2 2" xfId="4318" xr:uid="{00000000-0005-0000-0000-0000B0060000}"/>
    <cellStyle name="Normal 2 3 2 2 2 2 4 2 3" xfId="3126" xr:uid="{00000000-0005-0000-0000-0000B1060000}"/>
    <cellStyle name="Normal 2 3 2 2 2 2 4 3" xfId="1083" xr:uid="{00000000-0005-0000-0000-0000B2060000}"/>
    <cellStyle name="Normal 2 3 2 2 2 2 4 3 2" xfId="2281" xr:uid="{00000000-0005-0000-0000-0000B3060000}"/>
    <cellStyle name="Normal 2 3 2 2 2 2 4 3 2 2" xfId="4666" xr:uid="{00000000-0005-0000-0000-0000B4060000}"/>
    <cellStyle name="Normal 2 3 2 2 2 2 4 3 3" xfId="3474" xr:uid="{00000000-0005-0000-0000-0000B5060000}"/>
    <cellStyle name="Normal 2 3 2 2 2 2 4 4" xfId="1585" xr:uid="{00000000-0005-0000-0000-0000B6060000}"/>
    <cellStyle name="Normal 2 3 2 2 2 2 4 4 2" xfId="3970" xr:uid="{00000000-0005-0000-0000-0000B7060000}"/>
    <cellStyle name="Normal 2 3 2 2 2 2 4 5" xfId="2778" xr:uid="{00000000-0005-0000-0000-0000B8060000}"/>
    <cellStyle name="Normal 2 3 2 2 2 2 5" xfId="519" xr:uid="{00000000-0005-0000-0000-0000B9060000}"/>
    <cellStyle name="Normal 2 3 2 2 2 2 5 2" xfId="1717" xr:uid="{00000000-0005-0000-0000-0000BA060000}"/>
    <cellStyle name="Normal 2 3 2 2 2 2 5 2 2" xfId="4102" xr:uid="{00000000-0005-0000-0000-0000BB060000}"/>
    <cellStyle name="Normal 2 3 2 2 2 2 5 3" xfId="2910" xr:uid="{00000000-0005-0000-0000-0000BC060000}"/>
    <cellStyle name="Normal 2 3 2 2 2 2 6" xfId="867" xr:uid="{00000000-0005-0000-0000-0000BD060000}"/>
    <cellStyle name="Normal 2 3 2 2 2 2 6 2" xfId="2065" xr:uid="{00000000-0005-0000-0000-0000BE060000}"/>
    <cellStyle name="Normal 2 3 2 2 2 2 6 2 2" xfId="4450" xr:uid="{00000000-0005-0000-0000-0000BF060000}"/>
    <cellStyle name="Normal 2 3 2 2 2 2 6 3" xfId="3258" xr:uid="{00000000-0005-0000-0000-0000C0060000}"/>
    <cellStyle name="Normal 2 3 2 2 2 2 7" xfId="170" xr:uid="{00000000-0005-0000-0000-0000C1060000}"/>
    <cellStyle name="Normal 2 3 2 2 2 2 7 2" xfId="1369" xr:uid="{00000000-0005-0000-0000-0000C2060000}"/>
    <cellStyle name="Normal 2 3 2 2 2 2 7 2 2" xfId="3754" xr:uid="{00000000-0005-0000-0000-0000C3060000}"/>
    <cellStyle name="Normal 2 3 2 2 2 2 7 3" xfId="2562" xr:uid="{00000000-0005-0000-0000-0000C4060000}"/>
    <cellStyle name="Normal 2 3 2 2 2 2 8" xfId="1204" xr:uid="{00000000-0005-0000-0000-0000C5060000}"/>
    <cellStyle name="Normal 2 3 2 2 2 2 8 2" xfId="2401" xr:uid="{00000000-0005-0000-0000-0000C6060000}"/>
    <cellStyle name="Normal 2 3 2 2 2 2 8 2 2" xfId="4786" xr:uid="{00000000-0005-0000-0000-0000C7060000}"/>
    <cellStyle name="Normal 2 3 2 2 2 2 8 3" xfId="3594" xr:uid="{00000000-0005-0000-0000-0000C8060000}"/>
    <cellStyle name="Normal 2 3 2 2 2 2 9" xfId="110" xr:uid="{00000000-0005-0000-0000-0000C9060000}"/>
    <cellStyle name="Normal 2 3 2 2 2 2 9 2" xfId="1309" xr:uid="{00000000-0005-0000-0000-0000CA060000}"/>
    <cellStyle name="Normal 2 3 2 2 2 2 9 2 2" xfId="3694" xr:uid="{00000000-0005-0000-0000-0000CB060000}"/>
    <cellStyle name="Normal 2 3 2 2 2 2 9 3" xfId="2502" xr:uid="{00000000-0005-0000-0000-0000CC060000}"/>
    <cellStyle name="Normal 2 3 2 2 2 3" xfId="218" xr:uid="{00000000-0005-0000-0000-0000CD060000}"/>
    <cellStyle name="Normal 2 3 2 2 2 3 2" xfId="290" xr:uid="{00000000-0005-0000-0000-0000CE060000}"/>
    <cellStyle name="Normal 2 3 2 2 2 3 2 2" xfId="434" xr:uid="{00000000-0005-0000-0000-0000CF060000}"/>
    <cellStyle name="Normal 2 3 2 2 2 3 2 2 2" xfId="783" xr:uid="{00000000-0005-0000-0000-0000D0060000}"/>
    <cellStyle name="Normal 2 3 2 2 2 3 2 2 2 2" xfId="1981" xr:uid="{00000000-0005-0000-0000-0000D1060000}"/>
    <cellStyle name="Normal 2 3 2 2 2 3 2 2 2 2 2" xfId="4366" xr:uid="{00000000-0005-0000-0000-0000D2060000}"/>
    <cellStyle name="Normal 2 3 2 2 2 3 2 2 2 3" xfId="3174" xr:uid="{00000000-0005-0000-0000-0000D3060000}"/>
    <cellStyle name="Normal 2 3 2 2 2 3 2 2 3" xfId="1131" xr:uid="{00000000-0005-0000-0000-0000D4060000}"/>
    <cellStyle name="Normal 2 3 2 2 2 3 2 2 3 2" xfId="2329" xr:uid="{00000000-0005-0000-0000-0000D5060000}"/>
    <cellStyle name="Normal 2 3 2 2 2 3 2 2 3 2 2" xfId="4714" xr:uid="{00000000-0005-0000-0000-0000D6060000}"/>
    <cellStyle name="Normal 2 3 2 2 2 3 2 2 3 3" xfId="3522" xr:uid="{00000000-0005-0000-0000-0000D7060000}"/>
    <cellStyle name="Normal 2 3 2 2 2 3 2 2 4" xfId="1633" xr:uid="{00000000-0005-0000-0000-0000D8060000}"/>
    <cellStyle name="Normal 2 3 2 2 2 3 2 2 4 2" xfId="4018" xr:uid="{00000000-0005-0000-0000-0000D9060000}"/>
    <cellStyle name="Normal 2 3 2 2 2 3 2 2 5" xfId="2826" xr:uid="{00000000-0005-0000-0000-0000DA060000}"/>
    <cellStyle name="Normal 2 3 2 2 2 3 2 3" xfId="639" xr:uid="{00000000-0005-0000-0000-0000DB060000}"/>
    <cellStyle name="Normal 2 3 2 2 2 3 2 3 2" xfId="1837" xr:uid="{00000000-0005-0000-0000-0000DC060000}"/>
    <cellStyle name="Normal 2 3 2 2 2 3 2 3 2 2" xfId="4222" xr:uid="{00000000-0005-0000-0000-0000DD060000}"/>
    <cellStyle name="Normal 2 3 2 2 2 3 2 3 3" xfId="3030" xr:uid="{00000000-0005-0000-0000-0000DE060000}"/>
    <cellStyle name="Normal 2 3 2 2 2 3 2 4" xfId="987" xr:uid="{00000000-0005-0000-0000-0000DF060000}"/>
    <cellStyle name="Normal 2 3 2 2 2 3 2 4 2" xfId="2185" xr:uid="{00000000-0005-0000-0000-0000E0060000}"/>
    <cellStyle name="Normal 2 3 2 2 2 3 2 4 2 2" xfId="4570" xr:uid="{00000000-0005-0000-0000-0000E1060000}"/>
    <cellStyle name="Normal 2 3 2 2 2 3 2 4 3" xfId="3378" xr:uid="{00000000-0005-0000-0000-0000E2060000}"/>
    <cellStyle name="Normal 2 3 2 2 2 3 2 5" xfId="1489" xr:uid="{00000000-0005-0000-0000-0000E3060000}"/>
    <cellStyle name="Normal 2 3 2 2 2 3 2 5 2" xfId="3874" xr:uid="{00000000-0005-0000-0000-0000E4060000}"/>
    <cellStyle name="Normal 2 3 2 2 2 3 2 6" xfId="2682" xr:uid="{00000000-0005-0000-0000-0000E5060000}"/>
    <cellStyle name="Normal 2 3 2 2 2 3 3" xfId="362" xr:uid="{00000000-0005-0000-0000-0000E6060000}"/>
    <cellStyle name="Normal 2 3 2 2 2 3 3 2" xfId="711" xr:uid="{00000000-0005-0000-0000-0000E7060000}"/>
    <cellStyle name="Normal 2 3 2 2 2 3 3 2 2" xfId="1909" xr:uid="{00000000-0005-0000-0000-0000E8060000}"/>
    <cellStyle name="Normal 2 3 2 2 2 3 3 2 2 2" xfId="4294" xr:uid="{00000000-0005-0000-0000-0000E9060000}"/>
    <cellStyle name="Normal 2 3 2 2 2 3 3 2 3" xfId="3102" xr:uid="{00000000-0005-0000-0000-0000EA060000}"/>
    <cellStyle name="Normal 2 3 2 2 2 3 3 3" xfId="1059" xr:uid="{00000000-0005-0000-0000-0000EB060000}"/>
    <cellStyle name="Normal 2 3 2 2 2 3 3 3 2" xfId="2257" xr:uid="{00000000-0005-0000-0000-0000EC060000}"/>
    <cellStyle name="Normal 2 3 2 2 2 3 3 3 2 2" xfId="4642" xr:uid="{00000000-0005-0000-0000-0000ED060000}"/>
    <cellStyle name="Normal 2 3 2 2 2 3 3 3 3" xfId="3450" xr:uid="{00000000-0005-0000-0000-0000EE060000}"/>
    <cellStyle name="Normal 2 3 2 2 2 3 3 4" xfId="1561" xr:uid="{00000000-0005-0000-0000-0000EF060000}"/>
    <cellStyle name="Normal 2 3 2 2 2 3 3 4 2" xfId="3946" xr:uid="{00000000-0005-0000-0000-0000F0060000}"/>
    <cellStyle name="Normal 2 3 2 2 2 3 3 5" xfId="2754" xr:uid="{00000000-0005-0000-0000-0000F1060000}"/>
    <cellStyle name="Normal 2 3 2 2 2 3 4" xfId="567" xr:uid="{00000000-0005-0000-0000-0000F2060000}"/>
    <cellStyle name="Normal 2 3 2 2 2 3 4 2" xfId="1765" xr:uid="{00000000-0005-0000-0000-0000F3060000}"/>
    <cellStyle name="Normal 2 3 2 2 2 3 4 2 2" xfId="4150" xr:uid="{00000000-0005-0000-0000-0000F4060000}"/>
    <cellStyle name="Normal 2 3 2 2 2 3 4 3" xfId="2958" xr:uid="{00000000-0005-0000-0000-0000F5060000}"/>
    <cellStyle name="Normal 2 3 2 2 2 3 5" xfId="915" xr:uid="{00000000-0005-0000-0000-0000F6060000}"/>
    <cellStyle name="Normal 2 3 2 2 2 3 5 2" xfId="2113" xr:uid="{00000000-0005-0000-0000-0000F7060000}"/>
    <cellStyle name="Normal 2 3 2 2 2 3 5 2 2" xfId="4498" xr:uid="{00000000-0005-0000-0000-0000F8060000}"/>
    <cellStyle name="Normal 2 3 2 2 2 3 5 3" xfId="3306" xr:uid="{00000000-0005-0000-0000-0000F9060000}"/>
    <cellStyle name="Normal 2 3 2 2 2 3 6" xfId="1417" xr:uid="{00000000-0005-0000-0000-0000FA060000}"/>
    <cellStyle name="Normal 2 3 2 2 2 3 6 2" xfId="3802" xr:uid="{00000000-0005-0000-0000-0000FB060000}"/>
    <cellStyle name="Normal 2 3 2 2 2 3 7" xfId="2610" xr:uid="{00000000-0005-0000-0000-0000FC060000}"/>
    <cellStyle name="Normal 2 3 2 2 2 4" xfId="266" xr:uid="{00000000-0005-0000-0000-0000FD060000}"/>
    <cellStyle name="Normal 2 3 2 2 2 4 2" xfId="410" xr:uid="{00000000-0005-0000-0000-0000FE060000}"/>
    <cellStyle name="Normal 2 3 2 2 2 4 2 2" xfId="759" xr:uid="{00000000-0005-0000-0000-0000FF060000}"/>
    <cellStyle name="Normal 2 3 2 2 2 4 2 2 2" xfId="1957" xr:uid="{00000000-0005-0000-0000-000000070000}"/>
    <cellStyle name="Normal 2 3 2 2 2 4 2 2 2 2" xfId="4342" xr:uid="{00000000-0005-0000-0000-000001070000}"/>
    <cellStyle name="Normal 2 3 2 2 2 4 2 2 3" xfId="3150" xr:uid="{00000000-0005-0000-0000-000002070000}"/>
    <cellStyle name="Normal 2 3 2 2 2 4 2 3" xfId="1107" xr:uid="{00000000-0005-0000-0000-000003070000}"/>
    <cellStyle name="Normal 2 3 2 2 2 4 2 3 2" xfId="2305" xr:uid="{00000000-0005-0000-0000-000004070000}"/>
    <cellStyle name="Normal 2 3 2 2 2 4 2 3 2 2" xfId="4690" xr:uid="{00000000-0005-0000-0000-000005070000}"/>
    <cellStyle name="Normal 2 3 2 2 2 4 2 3 3" xfId="3498" xr:uid="{00000000-0005-0000-0000-000006070000}"/>
    <cellStyle name="Normal 2 3 2 2 2 4 2 4" xfId="1609" xr:uid="{00000000-0005-0000-0000-000007070000}"/>
    <cellStyle name="Normal 2 3 2 2 2 4 2 4 2" xfId="3994" xr:uid="{00000000-0005-0000-0000-000008070000}"/>
    <cellStyle name="Normal 2 3 2 2 2 4 2 5" xfId="2802" xr:uid="{00000000-0005-0000-0000-000009070000}"/>
    <cellStyle name="Normal 2 3 2 2 2 4 3" xfId="615" xr:uid="{00000000-0005-0000-0000-00000A070000}"/>
    <cellStyle name="Normal 2 3 2 2 2 4 3 2" xfId="1813" xr:uid="{00000000-0005-0000-0000-00000B070000}"/>
    <cellStyle name="Normal 2 3 2 2 2 4 3 2 2" xfId="4198" xr:uid="{00000000-0005-0000-0000-00000C070000}"/>
    <cellStyle name="Normal 2 3 2 2 2 4 3 3" xfId="3006" xr:uid="{00000000-0005-0000-0000-00000D070000}"/>
    <cellStyle name="Normal 2 3 2 2 2 4 4" xfId="963" xr:uid="{00000000-0005-0000-0000-00000E070000}"/>
    <cellStyle name="Normal 2 3 2 2 2 4 4 2" xfId="2161" xr:uid="{00000000-0005-0000-0000-00000F070000}"/>
    <cellStyle name="Normal 2 3 2 2 2 4 4 2 2" xfId="4546" xr:uid="{00000000-0005-0000-0000-000010070000}"/>
    <cellStyle name="Normal 2 3 2 2 2 4 4 3" xfId="3354" xr:uid="{00000000-0005-0000-0000-000011070000}"/>
    <cellStyle name="Normal 2 3 2 2 2 4 5" xfId="1465" xr:uid="{00000000-0005-0000-0000-000012070000}"/>
    <cellStyle name="Normal 2 3 2 2 2 4 5 2" xfId="3850" xr:uid="{00000000-0005-0000-0000-000013070000}"/>
    <cellStyle name="Normal 2 3 2 2 2 4 6" xfId="2658" xr:uid="{00000000-0005-0000-0000-000014070000}"/>
    <cellStyle name="Normal 2 3 2 2 2 5" xfId="194" xr:uid="{00000000-0005-0000-0000-000015070000}"/>
    <cellStyle name="Normal 2 3 2 2 2 5 2" xfId="543" xr:uid="{00000000-0005-0000-0000-000016070000}"/>
    <cellStyle name="Normal 2 3 2 2 2 5 2 2" xfId="1741" xr:uid="{00000000-0005-0000-0000-000017070000}"/>
    <cellStyle name="Normal 2 3 2 2 2 5 2 2 2" xfId="4126" xr:uid="{00000000-0005-0000-0000-000018070000}"/>
    <cellStyle name="Normal 2 3 2 2 2 5 2 3" xfId="2934" xr:uid="{00000000-0005-0000-0000-000019070000}"/>
    <cellStyle name="Normal 2 3 2 2 2 5 3" xfId="891" xr:uid="{00000000-0005-0000-0000-00001A070000}"/>
    <cellStyle name="Normal 2 3 2 2 2 5 3 2" xfId="2089" xr:uid="{00000000-0005-0000-0000-00001B070000}"/>
    <cellStyle name="Normal 2 3 2 2 2 5 3 2 2" xfId="4474" xr:uid="{00000000-0005-0000-0000-00001C070000}"/>
    <cellStyle name="Normal 2 3 2 2 2 5 3 3" xfId="3282" xr:uid="{00000000-0005-0000-0000-00001D070000}"/>
    <cellStyle name="Normal 2 3 2 2 2 5 4" xfId="1393" xr:uid="{00000000-0005-0000-0000-00001E070000}"/>
    <cellStyle name="Normal 2 3 2 2 2 5 4 2" xfId="3778" xr:uid="{00000000-0005-0000-0000-00001F070000}"/>
    <cellStyle name="Normal 2 3 2 2 2 5 5" xfId="2586" xr:uid="{00000000-0005-0000-0000-000020070000}"/>
    <cellStyle name="Normal 2 3 2 2 2 6" xfId="338" xr:uid="{00000000-0005-0000-0000-000021070000}"/>
    <cellStyle name="Normal 2 3 2 2 2 6 2" xfId="687" xr:uid="{00000000-0005-0000-0000-000022070000}"/>
    <cellStyle name="Normal 2 3 2 2 2 6 2 2" xfId="1885" xr:uid="{00000000-0005-0000-0000-000023070000}"/>
    <cellStyle name="Normal 2 3 2 2 2 6 2 2 2" xfId="4270" xr:uid="{00000000-0005-0000-0000-000024070000}"/>
    <cellStyle name="Normal 2 3 2 2 2 6 2 3" xfId="3078" xr:uid="{00000000-0005-0000-0000-000025070000}"/>
    <cellStyle name="Normal 2 3 2 2 2 6 3" xfId="1035" xr:uid="{00000000-0005-0000-0000-000026070000}"/>
    <cellStyle name="Normal 2 3 2 2 2 6 3 2" xfId="2233" xr:uid="{00000000-0005-0000-0000-000027070000}"/>
    <cellStyle name="Normal 2 3 2 2 2 6 3 2 2" xfId="4618" xr:uid="{00000000-0005-0000-0000-000028070000}"/>
    <cellStyle name="Normal 2 3 2 2 2 6 3 3" xfId="3426" xr:uid="{00000000-0005-0000-0000-000029070000}"/>
    <cellStyle name="Normal 2 3 2 2 2 6 4" xfId="1537" xr:uid="{00000000-0005-0000-0000-00002A070000}"/>
    <cellStyle name="Normal 2 3 2 2 2 6 4 2" xfId="3922" xr:uid="{00000000-0005-0000-0000-00002B070000}"/>
    <cellStyle name="Normal 2 3 2 2 2 6 5" xfId="2730" xr:uid="{00000000-0005-0000-0000-00002C070000}"/>
    <cellStyle name="Normal 2 3 2 2 2 7" xfId="495" xr:uid="{00000000-0005-0000-0000-00002D070000}"/>
    <cellStyle name="Normal 2 3 2 2 2 7 2" xfId="1693" xr:uid="{00000000-0005-0000-0000-00002E070000}"/>
    <cellStyle name="Normal 2 3 2 2 2 7 2 2" xfId="4078" xr:uid="{00000000-0005-0000-0000-00002F070000}"/>
    <cellStyle name="Normal 2 3 2 2 2 7 3" xfId="2886" xr:uid="{00000000-0005-0000-0000-000030070000}"/>
    <cellStyle name="Normal 2 3 2 2 2 8" xfId="843" xr:uid="{00000000-0005-0000-0000-000031070000}"/>
    <cellStyle name="Normal 2 3 2 2 2 8 2" xfId="2041" xr:uid="{00000000-0005-0000-0000-000032070000}"/>
    <cellStyle name="Normal 2 3 2 2 2 8 2 2" xfId="4426" xr:uid="{00000000-0005-0000-0000-000033070000}"/>
    <cellStyle name="Normal 2 3 2 2 2 8 3" xfId="3234" xr:uid="{00000000-0005-0000-0000-000034070000}"/>
    <cellStyle name="Normal 2 3 2 2 2 9" xfId="146" xr:uid="{00000000-0005-0000-0000-000035070000}"/>
    <cellStyle name="Normal 2 3 2 2 2 9 2" xfId="1345" xr:uid="{00000000-0005-0000-0000-000036070000}"/>
    <cellStyle name="Normal 2 3 2 2 2 9 2 2" xfId="3730" xr:uid="{00000000-0005-0000-0000-000037070000}"/>
    <cellStyle name="Normal 2 3 2 2 2 9 3" xfId="2538" xr:uid="{00000000-0005-0000-0000-000038070000}"/>
    <cellStyle name="Normal 2 3 2 2 3" xfId="50" xr:uid="{00000000-0005-0000-0000-000039070000}"/>
    <cellStyle name="Normal 2 3 2 2 3 10" xfId="1249" xr:uid="{00000000-0005-0000-0000-00003A070000}"/>
    <cellStyle name="Normal 2 3 2 2 3 10 2" xfId="3634" xr:uid="{00000000-0005-0000-0000-00003B070000}"/>
    <cellStyle name="Normal 2 3 2 2 3 11" xfId="2442" xr:uid="{00000000-0005-0000-0000-00003C070000}"/>
    <cellStyle name="Normal 2 3 2 2 3 2" xfId="302" xr:uid="{00000000-0005-0000-0000-00003D070000}"/>
    <cellStyle name="Normal 2 3 2 2 3 2 2" xfId="446" xr:uid="{00000000-0005-0000-0000-00003E070000}"/>
    <cellStyle name="Normal 2 3 2 2 3 2 2 2" xfId="795" xr:uid="{00000000-0005-0000-0000-00003F070000}"/>
    <cellStyle name="Normal 2 3 2 2 3 2 2 2 2" xfId="1993" xr:uid="{00000000-0005-0000-0000-000040070000}"/>
    <cellStyle name="Normal 2 3 2 2 3 2 2 2 2 2" xfId="4378" xr:uid="{00000000-0005-0000-0000-000041070000}"/>
    <cellStyle name="Normal 2 3 2 2 3 2 2 2 3" xfId="3186" xr:uid="{00000000-0005-0000-0000-000042070000}"/>
    <cellStyle name="Normal 2 3 2 2 3 2 2 3" xfId="1143" xr:uid="{00000000-0005-0000-0000-000043070000}"/>
    <cellStyle name="Normal 2 3 2 2 3 2 2 3 2" xfId="2341" xr:uid="{00000000-0005-0000-0000-000044070000}"/>
    <cellStyle name="Normal 2 3 2 2 3 2 2 3 2 2" xfId="4726" xr:uid="{00000000-0005-0000-0000-000045070000}"/>
    <cellStyle name="Normal 2 3 2 2 3 2 2 3 3" xfId="3534" xr:uid="{00000000-0005-0000-0000-000046070000}"/>
    <cellStyle name="Normal 2 3 2 2 3 2 2 4" xfId="1645" xr:uid="{00000000-0005-0000-0000-000047070000}"/>
    <cellStyle name="Normal 2 3 2 2 3 2 2 4 2" xfId="4030" xr:uid="{00000000-0005-0000-0000-000048070000}"/>
    <cellStyle name="Normal 2 3 2 2 3 2 2 5" xfId="2838" xr:uid="{00000000-0005-0000-0000-000049070000}"/>
    <cellStyle name="Normal 2 3 2 2 3 2 3" xfId="651" xr:uid="{00000000-0005-0000-0000-00004A070000}"/>
    <cellStyle name="Normal 2 3 2 2 3 2 3 2" xfId="1849" xr:uid="{00000000-0005-0000-0000-00004B070000}"/>
    <cellStyle name="Normal 2 3 2 2 3 2 3 2 2" xfId="4234" xr:uid="{00000000-0005-0000-0000-00004C070000}"/>
    <cellStyle name="Normal 2 3 2 2 3 2 3 3" xfId="3042" xr:uid="{00000000-0005-0000-0000-00004D070000}"/>
    <cellStyle name="Normal 2 3 2 2 3 2 4" xfId="999" xr:uid="{00000000-0005-0000-0000-00004E070000}"/>
    <cellStyle name="Normal 2 3 2 2 3 2 4 2" xfId="2197" xr:uid="{00000000-0005-0000-0000-00004F070000}"/>
    <cellStyle name="Normal 2 3 2 2 3 2 4 2 2" xfId="4582" xr:uid="{00000000-0005-0000-0000-000050070000}"/>
    <cellStyle name="Normal 2 3 2 2 3 2 4 3" xfId="3390" xr:uid="{00000000-0005-0000-0000-000051070000}"/>
    <cellStyle name="Normal 2 3 2 2 3 2 5" xfId="1501" xr:uid="{00000000-0005-0000-0000-000052070000}"/>
    <cellStyle name="Normal 2 3 2 2 3 2 5 2" xfId="3886" xr:uid="{00000000-0005-0000-0000-000053070000}"/>
    <cellStyle name="Normal 2 3 2 2 3 2 6" xfId="2694" xr:uid="{00000000-0005-0000-0000-000054070000}"/>
    <cellStyle name="Normal 2 3 2 2 3 3" xfId="230" xr:uid="{00000000-0005-0000-0000-000055070000}"/>
    <cellStyle name="Normal 2 3 2 2 3 3 2" xfId="579" xr:uid="{00000000-0005-0000-0000-000056070000}"/>
    <cellStyle name="Normal 2 3 2 2 3 3 2 2" xfId="1777" xr:uid="{00000000-0005-0000-0000-000057070000}"/>
    <cellStyle name="Normal 2 3 2 2 3 3 2 2 2" xfId="4162" xr:uid="{00000000-0005-0000-0000-000058070000}"/>
    <cellStyle name="Normal 2 3 2 2 3 3 2 3" xfId="2970" xr:uid="{00000000-0005-0000-0000-000059070000}"/>
    <cellStyle name="Normal 2 3 2 2 3 3 3" xfId="927" xr:uid="{00000000-0005-0000-0000-00005A070000}"/>
    <cellStyle name="Normal 2 3 2 2 3 3 3 2" xfId="2125" xr:uid="{00000000-0005-0000-0000-00005B070000}"/>
    <cellStyle name="Normal 2 3 2 2 3 3 3 2 2" xfId="4510" xr:uid="{00000000-0005-0000-0000-00005C070000}"/>
    <cellStyle name="Normal 2 3 2 2 3 3 3 3" xfId="3318" xr:uid="{00000000-0005-0000-0000-00005D070000}"/>
    <cellStyle name="Normal 2 3 2 2 3 3 4" xfId="1429" xr:uid="{00000000-0005-0000-0000-00005E070000}"/>
    <cellStyle name="Normal 2 3 2 2 3 3 4 2" xfId="3814" xr:uid="{00000000-0005-0000-0000-00005F070000}"/>
    <cellStyle name="Normal 2 3 2 2 3 3 5" xfId="2622" xr:uid="{00000000-0005-0000-0000-000060070000}"/>
    <cellStyle name="Normal 2 3 2 2 3 4" xfId="374" xr:uid="{00000000-0005-0000-0000-000061070000}"/>
    <cellStyle name="Normal 2 3 2 2 3 4 2" xfId="723" xr:uid="{00000000-0005-0000-0000-000062070000}"/>
    <cellStyle name="Normal 2 3 2 2 3 4 2 2" xfId="1921" xr:uid="{00000000-0005-0000-0000-000063070000}"/>
    <cellStyle name="Normal 2 3 2 2 3 4 2 2 2" xfId="4306" xr:uid="{00000000-0005-0000-0000-000064070000}"/>
    <cellStyle name="Normal 2 3 2 2 3 4 2 3" xfId="3114" xr:uid="{00000000-0005-0000-0000-000065070000}"/>
    <cellStyle name="Normal 2 3 2 2 3 4 3" xfId="1071" xr:uid="{00000000-0005-0000-0000-000066070000}"/>
    <cellStyle name="Normal 2 3 2 2 3 4 3 2" xfId="2269" xr:uid="{00000000-0005-0000-0000-000067070000}"/>
    <cellStyle name="Normal 2 3 2 2 3 4 3 2 2" xfId="4654" xr:uid="{00000000-0005-0000-0000-000068070000}"/>
    <cellStyle name="Normal 2 3 2 2 3 4 3 3" xfId="3462" xr:uid="{00000000-0005-0000-0000-000069070000}"/>
    <cellStyle name="Normal 2 3 2 2 3 4 4" xfId="1573" xr:uid="{00000000-0005-0000-0000-00006A070000}"/>
    <cellStyle name="Normal 2 3 2 2 3 4 4 2" xfId="3958" xr:uid="{00000000-0005-0000-0000-00006B070000}"/>
    <cellStyle name="Normal 2 3 2 2 3 4 5" xfId="2766" xr:uid="{00000000-0005-0000-0000-00006C070000}"/>
    <cellStyle name="Normal 2 3 2 2 3 5" xfId="507" xr:uid="{00000000-0005-0000-0000-00006D070000}"/>
    <cellStyle name="Normal 2 3 2 2 3 5 2" xfId="1705" xr:uid="{00000000-0005-0000-0000-00006E070000}"/>
    <cellStyle name="Normal 2 3 2 2 3 5 2 2" xfId="4090" xr:uid="{00000000-0005-0000-0000-00006F070000}"/>
    <cellStyle name="Normal 2 3 2 2 3 5 3" xfId="2898" xr:uid="{00000000-0005-0000-0000-000070070000}"/>
    <cellStyle name="Normal 2 3 2 2 3 6" xfId="855" xr:uid="{00000000-0005-0000-0000-000071070000}"/>
    <cellStyle name="Normal 2 3 2 2 3 6 2" xfId="2053" xr:uid="{00000000-0005-0000-0000-000072070000}"/>
    <cellStyle name="Normal 2 3 2 2 3 6 2 2" xfId="4438" xr:uid="{00000000-0005-0000-0000-000073070000}"/>
    <cellStyle name="Normal 2 3 2 2 3 6 3" xfId="3246" xr:uid="{00000000-0005-0000-0000-000074070000}"/>
    <cellStyle name="Normal 2 3 2 2 3 7" xfId="158" xr:uid="{00000000-0005-0000-0000-000075070000}"/>
    <cellStyle name="Normal 2 3 2 2 3 7 2" xfId="1357" xr:uid="{00000000-0005-0000-0000-000076070000}"/>
    <cellStyle name="Normal 2 3 2 2 3 7 2 2" xfId="3742" xr:uid="{00000000-0005-0000-0000-000077070000}"/>
    <cellStyle name="Normal 2 3 2 2 3 7 3" xfId="2550" xr:uid="{00000000-0005-0000-0000-000078070000}"/>
    <cellStyle name="Normal 2 3 2 2 3 8" xfId="1192" xr:uid="{00000000-0005-0000-0000-000079070000}"/>
    <cellStyle name="Normal 2 3 2 2 3 8 2" xfId="2389" xr:uid="{00000000-0005-0000-0000-00007A070000}"/>
    <cellStyle name="Normal 2 3 2 2 3 8 2 2" xfId="4774" xr:uid="{00000000-0005-0000-0000-00007B070000}"/>
    <cellStyle name="Normal 2 3 2 2 3 8 3" xfId="3582" xr:uid="{00000000-0005-0000-0000-00007C070000}"/>
    <cellStyle name="Normal 2 3 2 2 3 9" xfId="98" xr:uid="{00000000-0005-0000-0000-00007D070000}"/>
    <cellStyle name="Normal 2 3 2 2 3 9 2" xfId="1297" xr:uid="{00000000-0005-0000-0000-00007E070000}"/>
    <cellStyle name="Normal 2 3 2 2 3 9 2 2" xfId="3682" xr:uid="{00000000-0005-0000-0000-00007F070000}"/>
    <cellStyle name="Normal 2 3 2 2 3 9 3" xfId="2490" xr:uid="{00000000-0005-0000-0000-000080070000}"/>
    <cellStyle name="Normal 2 3 2 2 4" xfId="134" xr:uid="{00000000-0005-0000-0000-000081070000}"/>
    <cellStyle name="Normal 2 3 2 2 4 2" xfId="278" xr:uid="{00000000-0005-0000-0000-000082070000}"/>
    <cellStyle name="Normal 2 3 2 2 4 2 2" xfId="422" xr:uid="{00000000-0005-0000-0000-000083070000}"/>
    <cellStyle name="Normal 2 3 2 2 4 2 2 2" xfId="771" xr:uid="{00000000-0005-0000-0000-000084070000}"/>
    <cellStyle name="Normal 2 3 2 2 4 2 2 2 2" xfId="1969" xr:uid="{00000000-0005-0000-0000-000085070000}"/>
    <cellStyle name="Normal 2 3 2 2 4 2 2 2 2 2" xfId="4354" xr:uid="{00000000-0005-0000-0000-000086070000}"/>
    <cellStyle name="Normal 2 3 2 2 4 2 2 2 3" xfId="3162" xr:uid="{00000000-0005-0000-0000-000087070000}"/>
    <cellStyle name="Normal 2 3 2 2 4 2 2 3" xfId="1119" xr:uid="{00000000-0005-0000-0000-000088070000}"/>
    <cellStyle name="Normal 2 3 2 2 4 2 2 3 2" xfId="2317" xr:uid="{00000000-0005-0000-0000-000089070000}"/>
    <cellStyle name="Normal 2 3 2 2 4 2 2 3 2 2" xfId="4702" xr:uid="{00000000-0005-0000-0000-00008A070000}"/>
    <cellStyle name="Normal 2 3 2 2 4 2 2 3 3" xfId="3510" xr:uid="{00000000-0005-0000-0000-00008B070000}"/>
    <cellStyle name="Normal 2 3 2 2 4 2 2 4" xfId="1621" xr:uid="{00000000-0005-0000-0000-00008C070000}"/>
    <cellStyle name="Normal 2 3 2 2 4 2 2 4 2" xfId="4006" xr:uid="{00000000-0005-0000-0000-00008D070000}"/>
    <cellStyle name="Normal 2 3 2 2 4 2 2 5" xfId="2814" xr:uid="{00000000-0005-0000-0000-00008E070000}"/>
    <cellStyle name="Normal 2 3 2 2 4 2 3" xfId="627" xr:uid="{00000000-0005-0000-0000-00008F070000}"/>
    <cellStyle name="Normal 2 3 2 2 4 2 3 2" xfId="1825" xr:uid="{00000000-0005-0000-0000-000090070000}"/>
    <cellStyle name="Normal 2 3 2 2 4 2 3 2 2" xfId="4210" xr:uid="{00000000-0005-0000-0000-000091070000}"/>
    <cellStyle name="Normal 2 3 2 2 4 2 3 3" xfId="3018" xr:uid="{00000000-0005-0000-0000-000092070000}"/>
    <cellStyle name="Normal 2 3 2 2 4 2 4" xfId="975" xr:uid="{00000000-0005-0000-0000-000093070000}"/>
    <cellStyle name="Normal 2 3 2 2 4 2 4 2" xfId="2173" xr:uid="{00000000-0005-0000-0000-000094070000}"/>
    <cellStyle name="Normal 2 3 2 2 4 2 4 2 2" xfId="4558" xr:uid="{00000000-0005-0000-0000-000095070000}"/>
    <cellStyle name="Normal 2 3 2 2 4 2 4 3" xfId="3366" xr:uid="{00000000-0005-0000-0000-000096070000}"/>
    <cellStyle name="Normal 2 3 2 2 4 2 5" xfId="1477" xr:uid="{00000000-0005-0000-0000-000097070000}"/>
    <cellStyle name="Normal 2 3 2 2 4 2 5 2" xfId="3862" xr:uid="{00000000-0005-0000-0000-000098070000}"/>
    <cellStyle name="Normal 2 3 2 2 4 2 6" xfId="2670" xr:uid="{00000000-0005-0000-0000-000099070000}"/>
    <cellStyle name="Normal 2 3 2 2 4 3" xfId="206" xr:uid="{00000000-0005-0000-0000-00009A070000}"/>
    <cellStyle name="Normal 2 3 2 2 4 3 2" xfId="555" xr:uid="{00000000-0005-0000-0000-00009B070000}"/>
    <cellStyle name="Normal 2 3 2 2 4 3 2 2" xfId="1753" xr:uid="{00000000-0005-0000-0000-00009C070000}"/>
    <cellStyle name="Normal 2 3 2 2 4 3 2 2 2" xfId="4138" xr:uid="{00000000-0005-0000-0000-00009D070000}"/>
    <cellStyle name="Normal 2 3 2 2 4 3 2 3" xfId="2946" xr:uid="{00000000-0005-0000-0000-00009E070000}"/>
    <cellStyle name="Normal 2 3 2 2 4 3 3" xfId="903" xr:uid="{00000000-0005-0000-0000-00009F070000}"/>
    <cellStyle name="Normal 2 3 2 2 4 3 3 2" xfId="2101" xr:uid="{00000000-0005-0000-0000-0000A0070000}"/>
    <cellStyle name="Normal 2 3 2 2 4 3 3 2 2" xfId="4486" xr:uid="{00000000-0005-0000-0000-0000A1070000}"/>
    <cellStyle name="Normal 2 3 2 2 4 3 3 3" xfId="3294" xr:uid="{00000000-0005-0000-0000-0000A2070000}"/>
    <cellStyle name="Normal 2 3 2 2 4 3 4" xfId="1405" xr:uid="{00000000-0005-0000-0000-0000A3070000}"/>
    <cellStyle name="Normal 2 3 2 2 4 3 4 2" xfId="3790" xr:uid="{00000000-0005-0000-0000-0000A4070000}"/>
    <cellStyle name="Normal 2 3 2 2 4 3 5" xfId="2598" xr:uid="{00000000-0005-0000-0000-0000A5070000}"/>
    <cellStyle name="Normal 2 3 2 2 4 4" xfId="350" xr:uid="{00000000-0005-0000-0000-0000A6070000}"/>
    <cellStyle name="Normal 2 3 2 2 4 4 2" xfId="699" xr:uid="{00000000-0005-0000-0000-0000A7070000}"/>
    <cellStyle name="Normal 2 3 2 2 4 4 2 2" xfId="1897" xr:uid="{00000000-0005-0000-0000-0000A8070000}"/>
    <cellStyle name="Normal 2 3 2 2 4 4 2 2 2" xfId="4282" xr:uid="{00000000-0005-0000-0000-0000A9070000}"/>
    <cellStyle name="Normal 2 3 2 2 4 4 2 3" xfId="3090" xr:uid="{00000000-0005-0000-0000-0000AA070000}"/>
    <cellStyle name="Normal 2 3 2 2 4 4 3" xfId="1047" xr:uid="{00000000-0005-0000-0000-0000AB070000}"/>
    <cellStyle name="Normal 2 3 2 2 4 4 3 2" xfId="2245" xr:uid="{00000000-0005-0000-0000-0000AC070000}"/>
    <cellStyle name="Normal 2 3 2 2 4 4 3 2 2" xfId="4630" xr:uid="{00000000-0005-0000-0000-0000AD070000}"/>
    <cellStyle name="Normal 2 3 2 2 4 4 3 3" xfId="3438" xr:uid="{00000000-0005-0000-0000-0000AE070000}"/>
    <cellStyle name="Normal 2 3 2 2 4 4 4" xfId="1549" xr:uid="{00000000-0005-0000-0000-0000AF070000}"/>
    <cellStyle name="Normal 2 3 2 2 4 4 4 2" xfId="3934" xr:uid="{00000000-0005-0000-0000-0000B0070000}"/>
    <cellStyle name="Normal 2 3 2 2 4 4 5" xfId="2742" xr:uid="{00000000-0005-0000-0000-0000B1070000}"/>
    <cellStyle name="Normal 2 3 2 2 4 5" xfId="483" xr:uid="{00000000-0005-0000-0000-0000B2070000}"/>
    <cellStyle name="Normal 2 3 2 2 4 5 2" xfId="1681" xr:uid="{00000000-0005-0000-0000-0000B3070000}"/>
    <cellStyle name="Normal 2 3 2 2 4 5 2 2" xfId="4066" xr:uid="{00000000-0005-0000-0000-0000B4070000}"/>
    <cellStyle name="Normal 2 3 2 2 4 5 3" xfId="2874" xr:uid="{00000000-0005-0000-0000-0000B5070000}"/>
    <cellStyle name="Normal 2 3 2 2 4 6" xfId="831" xr:uid="{00000000-0005-0000-0000-0000B6070000}"/>
    <cellStyle name="Normal 2 3 2 2 4 6 2" xfId="2029" xr:uid="{00000000-0005-0000-0000-0000B7070000}"/>
    <cellStyle name="Normal 2 3 2 2 4 6 2 2" xfId="4414" xr:uid="{00000000-0005-0000-0000-0000B8070000}"/>
    <cellStyle name="Normal 2 3 2 2 4 6 3" xfId="3222" xr:uid="{00000000-0005-0000-0000-0000B9070000}"/>
    <cellStyle name="Normal 2 3 2 2 4 7" xfId="1333" xr:uid="{00000000-0005-0000-0000-0000BA070000}"/>
    <cellStyle name="Normal 2 3 2 2 4 7 2" xfId="3718" xr:uid="{00000000-0005-0000-0000-0000BB070000}"/>
    <cellStyle name="Normal 2 3 2 2 4 8" xfId="2526" xr:uid="{00000000-0005-0000-0000-0000BC070000}"/>
    <cellStyle name="Normal 2 3 2 2 5" xfId="254" xr:uid="{00000000-0005-0000-0000-0000BD070000}"/>
    <cellStyle name="Normal 2 3 2 2 5 2" xfId="398" xr:uid="{00000000-0005-0000-0000-0000BE070000}"/>
    <cellStyle name="Normal 2 3 2 2 5 2 2" xfId="747" xr:uid="{00000000-0005-0000-0000-0000BF070000}"/>
    <cellStyle name="Normal 2 3 2 2 5 2 2 2" xfId="1945" xr:uid="{00000000-0005-0000-0000-0000C0070000}"/>
    <cellStyle name="Normal 2 3 2 2 5 2 2 2 2" xfId="4330" xr:uid="{00000000-0005-0000-0000-0000C1070000}"/>
    <cellStyle name="Normal 2 3 2 2 5 2 2 3" xfId="3138" xr:uid="{00000000-0005-0000-0000-0000C2070000}"/>
    <cellStyle name="Normal 2 3 2 2 5 2 3" xfId="1095" xr:uid="{00000000-0005-0000-0000-0000C3070000}"/>
    <cellStyle name="Normal 2 3 2 2 5 2 3 2" xfId="2293" xr:uid="{00000000-0005-0000-0000-0000C4070000}"/>
    <cellStyle name="Normal 2 3 2 2 5 2 3 2 2" xfId="4678" xr:uid="{00000000-0005-0000-0000-0000C5070000}"/>
    <cellStyle name="Normal 2 3 2 2 5 2 3 3" xfId="3486" xr:uid="{00000000-0005-0000-0000-0000C6070000}"/>
    <cellStyle name="Normal 2 3 2 2 5 2 4" xfId="1597" xr:uid="{00000000-0005-0000-0000-0000C7070000}"/>
    <cellStyle name="Normal 2 3 2 2 5 2 4 2" xfId="3982" xr:uid="{00000000-0005-0000-0000-0000C8070000}"/>
    <cellStyle name="Normal 2 3 2 2 5 2 5" xfId="2790" xr:uid="{00000000-0005-0000-0000-0000C9070000}"/>
    <cellStyle name="Normal 2 3 2 2 5 3" xfId="603" xr:uid="{00000000-0005-0000-0000-0000CA070000}"/>
    <cellStyle name="Normal 2 3 2 2 5 3 2" xfId="1801" xr:uid="{00000000-0005-0000-0000-0000CB070000}"/>
    <cellStyle name="Normal 2 3 2 2 5 3 2 2" xfId="4186" xr:uid="{00000000-0005-0000-0000-0000CC070000}"/>
    <cellStyle name="Normal 2 3 2 2 5 3 3" xfId="2994" xr:uid="{00000000-0005-0000-0000-0000CD070000}"/>
    <cellStyle name="Normal 2 3 2 2 5 4" xfId="951" xr:uid="{00000000-0005-0000-0000-0000CE070000}"/>
    <cellStyle name="Normal 2 3 2 2 5 4 2" xfId="2149" xr:uid="{00000000-0005-0000-0000-0000CF070000}"/>
    <cellStyle name="Normal 2 3 2 2 5 4 2 2" xfId="4534" xr:uid="{00000000-0005-0000-0000-0000D0070000}"/>
    <cellStyle name="Normal 2 3 2 2 5 4 3" xfId="3342" xr:uid="{00000000-0005-0000-0000-0000D1070000}"/>
    <cellStyle name="Normal 2 3 2 2 5 5" xfId="1453" xr:uid="{00000000-0005-0000-0000-0000D2070000}"/>
    <cellStyle name="Normal 2 3 2 2 5 5 2" xfId="3838" xr:uid="{00000000-0005-0000-0000-0000D3070000}"/>
    <cellStyle name="Normal 2 3 2 2 5 6" xfId="2646" xr:uid="{00000000-0005-0000-0000-0000D4070000}"/>
    <cellStyle name="Normal 2 3 2 2 6" xfId="182" xr:uid="{00000000-0005-0000-0000-0000D5070000}"/>
    <cellStyle name="Normal 2 3 2 2 6 2" xfId="531" xr:uid="{00000000-0005-0000-0000-0000D6070000}"/>
    <cellStyle name="Normal 2 3 2 2 6 2 2" xfId="1729" xr:uid="{00000000-0005-0000-0000-0000D7070000}"/>
    <cellStyle name="Normal 2 3 2 2 6 2 2 2" xfId="4114" xr:uid="{00000000-0005-0000-0000-0000D8070000}"/>
    <cellStyle name="Normal 2 3 2 2 6 2 3" xfId="2922" xr:uid="{00000000-0005-0000-0000-0000D9070000}"/>
    <cellStyle name="Normal 2 3 2 2 6 3" xfId="879" xr:uid="{00000000-0005-0000-0000-0000DA070000}"/>
    <cellStyle name="Normal 2 3 2 2 6 3 2" xfId="2077" xr:uid="{00000000-0005-0000-0000-0000DB070000}"/>
    <cellStyle name="Normal 2 3 2 2 6 3 2 2" xfId="4462" xr:uid="{00000000-0005-0000-0000-0000DC070000}"/>
    <cellStyle name="Normal 2 3 2 2 6 3 3" xfId="3270" xr:uid="{00000000-0005-0000-0000-0000DD070000}"/>
    <cellStyle name="Normal 2 3 2 2 6 4" xfId="1381" xr:uid="{00000000-0005-0000-0000-0000DE070000}"/>
    <cellStyle name="Normal 2 3 2 2 6 4 2" xfId="3766" xr:uid="{00000000-0005-0000-0000-0000DF070000}"/>
    <cellStyle name="Normal 2 3 2 2 6 5" xfId="2574" xr:uid="{00000000-0005-0000-0000-0000E0070000}"/>
    <cellStyle name="Normal 2 3 2 2 7" xfId="326" xr:uid="{00000000-0005-0000-0000-0000E1070000}"/>
    <cellStyle name="Normal 2 3 2 2 7 2" xfId="675" xr:uid="{00000000-0005-0000-0000-0000E2070000}"/>
    <cellStyle name="Normal 2 3 2 2 7 2 2" xfId="1873" xr:uid="{00000000-0005-0000-0000-0000E3070000}"/>
    <cellStyle name="Normal 2 3 2 2 7 2 2 2" xfId="4258" xr:uid="{00000000-0005-0000-0000-0000E4070000}"/>
    <cellStyle name="Normal 2 3 2 2 7 2 3" xfId="3066" xr:uid="{00000000-0005-0000-0000-0000E5070000}"/>
    <cellStyle name="Normal 2 3 2 2 7 3" xfId="1023" xr:uid="{00000000-0005-0000-0000-0000E6070000}"/>
    <cellStyle name="Normal 2 3 2 2 7 3 2" xfId="2221" xr:uid="{00000000-0005-0000-0000-0000E7070000}"/>
    <cellStyle name="Normal 2 3 2 2 7 3 2 2" xfId="4606" xr:uid="{00000000-0005-0000-0000-0000E8070000}"/>
    <cellStyle name="Normal 2 3 2 2 7 3 3" xfId="3414" xr:uid="{00000000-0005-0000-0000-0000E9070000}"/>
    <cellStyle name="Normal 2 3 2 2 7 4" xfId="1525" xr:uid="{00000000-0005-0000-0000-0000EA070000}"/>
    <cellStyle name="Normal 2 3 2 2 7 4 2" xfId="3910" xr:uid="{00000000-0005-0000-0000-0000EB070000}"/>
    <cellStyle name="Normal 2 3 2 2 7 5" xfId="2718" xr:uid="{00000000-0005-0000-0000-0000EC070000}"/>
    <cellStyle name="Normal 2 3 2 2 8" xfId="471" xr:uid="{00000000-0005-0000-0000-0000ED070000}"/>
    <cellStyle name="Normal 2 3 2 2 8 2" xfId="1669" xr:uid="{00000000-0005-0000-0000-0000EE070000}"/>
    <cellStyle name="Normal 2 3 2 2 8 2 2" xfId="4054" xr:uid="{00000000-0005-0000-0000-0000EF070000}"/>
    <cellStyle name="Normal 2 3 2 2 8 3" xfId="2862" xr:uid="{00000000-0005-0000-0000-0000F0070000}"/>
    <cellStyle name="Normal 2 3 2 2 9" xfId="819" xr:uid="{00000000-0005-0000-0000-0000F1070000}"/>
    <cellStyle name="Normal 2 3 2 2 9 2" xfId="2017" xr:uid="{00000000-0005-0000-0000-0000F2070000}"/>
    <cellStyle name="Normal 2 3 2 2 9 2 2" xfId="4402" xr:uid="{00000000-0005-0000-0000-0000F3070000}"/>
    <cellStyle name="Normal 2 3 2 2 9 3" xfId="3210" xr:uid="{00000000-0005-0000-0000-0000F4070000}"/>
    <cellStyle name="Normal 2 3 2 3" xfId="32" xr:uid="{00000000-0005-0000-0000-0000F5070000}"/>
    <cellStyle name="Normal 2 3 2 3 10" xfId="1174" xr:uid="{00000000-0005-0000-0000-0000F6070000}"/>
    <cellStyle name="Normal 2 3 2 3 10 2" xfId="2371" xr:uid="{00000000-0005-0000-0000-0000F7070000}"/>
    <cellStyle name="Normal 2 3 2 3 10 2 2" xfId="4756" xr:uid="{00000000-0005-0000-0000-0000F8070000}"/>
    <cellStyle name="Normal 2 3 2 3 10 3" xfId="3564" xr:uid="{00000000-0005-0000-0000-0000F9070000}"/>
    <cellStyle name="Normal 2 3 2 3 11" xfId="80" xr:uid="{00000000-0005-0000-0000-0000FA070000}"/>
    <cellStyle name="Normal 2 3 2 3 11 2" xfId="1279" xr:uid="{00000000-0005-0000-0000-0000FB070000}"/>
    <cellStyle name="Normal 2 3 2 3 11 2 2" xfId="3664" xr:uid="{00000000-0005-0000-0000-0000FC070000}"/>
    <cellStyle name="Normal 2 3 2 3 11 3" xfId="2472" xr:uid="{00000000-0005-0000-0000-0000FD070000}"/>
    <cellStyle name="Normal 2 3 2 3 12" xfId="1231" xr:uid="{00000000-0005-0000-0000-0000FE070000}"/>
    <cellStyle name="Normal 2 3 2 3 12 2" xfId="3616" xr:uid="{00000000-0005-0000-0000-0000FF070000}"/>
    <cellStyle name="Normal 2 3 2 3 13" xfId="2424" xr:uid="{00000000-0005-0000-0000-000000080000}"/>
    <cellStyle name="Normal 2 3 2 3 2" xfId="56" xr:uid="{00000000-0005-0000-0000-000001080000}"/>
    <cellStyle name="Normal 2 3 2 3 2 10" xfId="1255" xr:uid="{00000000-0005-0000-0000-000002080000}"/>
    <cellStyle name="Normal 2 3 2 3 2 10 2" xfId="3640" xr:uid="{00000000-0005-0000-0000-000003080000}"/>
    <cellStyle name="Normal 2 3 2 3 2 11" xfId="2448" xr:uid="{00000000-0005-0000-0000-000004080000}"/>
    <cellStyle name="Normal 2 3 2 3 2 2" xfId="308" xr:uid="{00000000-0005-0000-0000-000005080000}"/>
    <cellStyle name="Normal 2 3 2 3 2 2 2" xfId="452" xr:uid="{00000000-0005-0000-0000-000006080000}"/>
    <cellStyle name="Normal 2 3 2 3 2 2 2 2" xfId="801" xr:uid="{00000000-0005-0000-0000-000007080000}"/>
    <cellStyle name="Normal 2 3 2 3 2 2 2 2 2" xfId="1999" xr:uid="{00000000-0005-0000-0000-000008080000}"/>
    <cellStyle name="Normal 2 3 2 3 2 2 2 2 2 2" xfId="4384" xr:uid="{00000000-0005-0000-0000-000009080000}"/>
    <cellStyle name="Normal 2 3 2 3 2 2 2 2 3" xfId="3192" xr:uid="{00000000-0005-0000-0000-00000A080000}"/>
    <cellStyle name="Normal 2 3 2 3 2 2 2 3" xfId="1149" xr:uid="{00000000-0005-0000-0000-00000B080000}"/>
    <cellStyle name="Normal 2 3 2 3 2 2 2 3 2" xfId="2347" xr:uid="{00000000-0005-0000-0000-00000C080000}"/>
    <cellStyle name="Normal 2 3 2 3 2 2 2 3 2 2" xfId="4732" xr:uid="{00000000-0005-0000-0000-00000D080000}"/>
    <cellStyle name="Normal 2 3 2 3 2 2 2 3 3" xfId="3540" xr:uid="{00000000-0005-0000-0000-00000E080000}"/>
    <cellStyle name="Normal 2 3 2 3 2 2 2 4" xfId="1651" xr:uid="{00000000-0005-0000-0000-00000F080000}"/>
    <cellStyle name="Normal 2 3 2 3 2 2 2 4 2" xfId="4036" xr:uid="{00000000-0005-0000-0000-000010080000}"/>
    <cellStyle name="Normal 2 3 2 3 2 2 2 5" xfId="2844" xr:uid="{00000000-0005-0000-0000-000011080000}"/>
    <cellStyle name="Normal 2 3 2 3 2 2 3" xfId="657" xr:uid="{00000000-0005-0000-0000-000012080000}"/>
    <cellStyle name="Normal 2 3 2 3 2 2 3 2" xfId="1855" xr:uid="{00000000-0005-0000-0000-000013080000}"/>
    <cellStyle name="Normal 2 3 2 3 2 2 3 2 2" xfId="4240" xr:uid="{00000000-0005-0000-0000-000014080000}"/>
    <cellStyle name="Normal 2 3 2 3 2 2 3 3" xfId="3048" xr:uid="{00000000-0005-0000-0000-000015080000}"/>
    <cellStyle name="Normal 2 3 2 3 2 2 4" xfId="1005" xr:uid="{00000000-0005-0000-0000-000016080000}"/>
    <cellStyle name="Normal 2 3 2 3 2 2 4 2" xfId="2203" xr:uid="{00000000-0005-0000-0000-000017080000}"/>
    <cellStyle name="Normal 2 3 2 3 2 2 4 2 2" xfId="4588" xr:uid="{00000000-0005-0000-0000-000018080000}"/>
    <cellStyle name="Normal 2 3 2 3 2 2 4 3" xfId="3396" xr:uid="{00000000-0005-0000-0000-000019080000}"/>
    <cellStyle name="Normal 2 3 2 3 2 2 5" xfId="1507" xr:uid="{00000000-0005-0000-0000-00001A080000}"/>
    <cellStyle name="Normal 2 3 2 3 2 2 5 2" xfId="3892" xr:uid="{00000000-0005-0000-0000-00001B080000}"/>
    <cellStyle name="Normal 2 3 2 3 2 2 6" xfId="2700" xr:uid="{00000000-0005-0000-0000-00001C080000}"/>
    <cellStyle name="Normal 2 3 2 3 2 3" xfId="236" xr:uid="{00000000-0005-0000-0000-00001D080000}"/>
    <cellStyle name="Normal 2 3 2 3 2 3 2" xfId="585" xr:uid="{00000000-0005-0000-0000-00001E080000}"/>
    <cellStyle name="Normal 2 3 2 3 2 3 2 2" xfId="1783" xr:uid="{00000000-0005-0000-0000-00001F080000}"/>
    <cellStyle name="Normal 2 3 2 3 2 3 2 2 2" xfId="4168" xr:uid="{00000000-0005-0000-0000-000020080000}"/>
    <cellStyle name="Normal 2 3 2 3 2 3 2 3" xfId="2976" xr:uid="{00000000-0005-0000-0000-000021080000}"/>
    <cellStyle name="Normal 2 3 2 3 2 3 3" xfId="933" xr:uid="{00000000-0005-0000-0000-000022080000}"/>
    <cellStyle name="Normal 2 3 2 3 2 3 3 2" xfId="2131" xr:uid="{00000000-0005-0000-0000-000023080000}"/>
    <cellStyle name="Normal 2 3 2 3 2 3 3 2 2" xfId="4516" xr:uid="{00000000-0005-0000-0000-000024080000}"/>
    <cellStyle name="Normal 2 3 2 3 2 3 3 3" xfId="3324" xr:uid="{00000000-0005-0000-0000-000025080000}"/>
    <cellStyle name="Normal 2 3 2 3 2 3 4" xfId="1435" xr:uid="{00000000-0005-0000-0000-000026080000}"/>
    <cellStyle name="Normal 2 3 2 3 2 3 4 2" xfId="3820" xr:uid="{00000000-0005-0000-0000-000027080000}"/>
    <cellStyle name="Normal 2 3 2 3 2 3 5" xfId="2628" xr:uid="{00000000-0005-0000-0000-000028080000}"/>
    <cellStyle name="Normal 2 3 2 3 2 4" xfId="380" xr:uid="{00000000-0005-0000-0000-000029080000}"/>
    <cellStyle name="Normal 2 3 2 3 2 4 2" xfId="729" xr:uid="{00000000-0005-0000-0000-00002A080000}"/>
    <cellStyle name="Normal 2 3 2 3 2 4 2 2" xfId="1927" xr:uid="{00000000-0005-0000-0000-00002B080000}"/>
    <cellStyle name="Normal 2 3 2 3 2 4 2 2 2" xfId="4312" xr:uid="{00000000-0005-0000-0000-00002C080000}"/>
    <cellStyle name="Normal 2 3 2 3 2 4 2 3" xfId="3120" xr:uid="{00000000-0005-0000-0000-00002D080000}"/>
    <cellStyle name="Normal 2 3 2 3 2 4 3" xfId="1077" xr:uid="{00000000-0005-0000-0000-00002E080000}"/>
    <cellStyle name="Normal 2 3 2 3 2 4 3 2" xfId="2275" xr:uid="{00000000-0005-0000-0000-00002F080000}"/>
    <cellStyle name="Normal 2 3 2 3 2 4 3 2 2" xfId="4660" xr:uid="{00000000-0005-0000-0000-000030080000}"/>
    <cellStyle name="Normal 2 3 2 3 2 4 3 3" xfId="3468" xr:uid="{00000000-0005-0000-0000-000031080000}"/>
    <cellStyle name="Normal 2 3 2 3 2 4 4" xfId="1579" xr:uid="{00000000-0005-0000-0000-000032080000}"/>
    <cellStyle name="Normal 2 3 2 3 2 4 4 2" xfId="3964" xr:uid="{00000000-0005-0000-0000-000033080000}"/>
    <cellStyle name="Normal 2 3 2 3 2 4 5" xfId="2772" xr:uid="{00000000-0005-0000-0000-000034080000}"/>
    <cellStyle name="Normal 2 3 2 3 2 5" xfId="513" xr:uid="{00000000-0005-0000-0000-000035080000}"/>
    <cellStyle name="Normal 2 3 2 3 2 5 2" xfId="1711" xr:uid="{00000000-0005-0000-0000-000036080000}"/>
    <cellStyle name="Normal 2 3 2 3 2 5 2 2" xfId="4096" xr:uid="{00000000-0005-0000-0000-000037080000}"/>
    <cellStyle name="Normal 2 3 2 3 2 5 3" xfId="2904" xr:uid="{00000000-0005-0000-0000-000038080000}"/>
    <cellStyle name="Normal 2 3 2 3 2 6" xfId="861" xr:uid="{00000000-0005-0000-0000-000039080000}"/>
    <cellStyle name="Normal 2 3 2 3 2 6 2" xfId="2059" xr:uid="{00000000-0005-0000-0000-00003A080000}"/>
    <cellStyle name="Normal 2 3 2 3 2 6 2 2" xfId="4444" xr:uid="{00000000-0005-0000-0000-00003B080000}"/>
    <cellStyle name="Normal 2 3 2 3 2 6 3" xfId="3252" xr:uid="{00000000-0005-0000-0000-00003C080000}"/>
    <cellStyle name="Normal 2 3 2 3 2 7" xfId="164" xr:uid="{00000000-0005-0000-0000-00003D080000}"/>
    <cellStyle name="Normal 2 3 2 3 2 7 2" xfId="1363" xr:uid="{00000000-0005-0000-0000-00003E080000}"/>
    <cellStyle name="Normal 2 3 2 3 2 7 2 2" xfId="3748" xr:uid="{00000000-0005-0000-0000-00003F080000}"/>
    <cellStyle name="Normal 2 3 2 3 2 7 3" xfId="2556" xr:uid="{00000000-0005-0000-0000-000040080000}"/>
    <cellStyle name="Normal 2 3 2 3 2 8" xfId="1198" xr:uid="{00000000-0005-0000-0000-000041080000}"/>
    <cellStyle name="Normal 2 3 2 3 2 8 2" xfId="2395" xr:uid="{00000000-0005-0000-0000-000042080000}"/>
    <cellStyle name="Normal 2 3 2 3 2 8 2 2" xfId="4780" xr:uid="{00000000-0005-0000-0000-000043080000}"/>
    <cellStyle name="Normal 2 3 2 3 2 8 3" xfId="3588" xr:uid="{00000000-0005-0000-0000-000044080000}"/>
    <cellStyle name="Normal 2 3 2 3 2 9" xfId="104" xr:uid="{00000000-0005-0000-0000-000045080000}"/>
    <cellStyle name="Normal 2 3 2 3 2 9 2" xfId="1303" xr:uid="{00000000-0005-0000-0000-000046080000}"/>
    <cellStyle name="Normal 2 3 2 3 2 9 2 2" xfId="3688" xr:uid="{00000000-0005-0000-0000-000047080000}"/>
    <cellStyle name="Normal 2 3 2 3 2 9 3" xfId="2496" xr:uid="{00000000-0005-0000-0000-000048080000}"/>
    <cellStyle name="Normal 2 3 2 3 3" xfId="212" xr:uid="{00000000-0005-0000-0000-000049080000}"/>
    <cellStyle name="Normal 2 3 2 3 3 2" xfId="284" xr:uid="{00000000-0005-0000-0000-00004A080000}"/>
    <cellStyle name="Normal 2 3 2 3 3 2 2" xfId="428" xr:uid="{00000000-0005-0000-0000-00004B080000}"/>
    <cellStyle name="Normal 2 3 2 3 3 2 2 2" xfId="777" xr:uid="{00000000-0005-0000-0000-00004C080000}"/>
    <cellStyle name="Normal 2 3 2 3 3 2 2 2 2" xfId="1975" xr:uid="{00000000-0005-0000-0000-00004D080000}"/>
    <cellStyle name="Normal 2 3 2 3 3 2 2 2 2 2" xfId="4360" xr:uid="{00000000-0005-0000-0000-00004E080000}"/>
    <cellStyle name="Normal 2 3 2 3 3 2 2 2 3" xfId="3168" xr:uid="{00000000-0005-0000-0000-00004F080000}"/>
    <cellStyle name="Normal 2 3 2 3 3 2 2 3" xfId="1125" xr:uid="{00000000-0005-0000-0000-000050080000}"/>
    <cellStyle name="Normal 2 3 2 3 3 2 2 3 2" xfId="2323" xr:uid="{00000000-0005-0000-0000-000051080000}"/>
    <cellStyle name="Normal 2 3 2 3 3 2 2 3 2 2" xfId="4708" xr:uid="{00000000-0005-0000-0000-000052080000}"/>
    <cellStyle name="Normal 2 3 2 3 3 2 2 3 3" xfId="3516" xr:uid="{00000000-0005-0000-0000-000053080000}"/>
    <cellStyle name="Normal 2 3 2 3 3 2 2 4" xfId="1627" xr:uid="{00000000-0005-0000-0000-000054080000}"/>
    <cellStyle name="Normal 2 3 2 3 3 2 2 4 2" xfId="4012" xr:uid="{00000000-0005-0000-0000-000055080000}"/>
    <cellStyle name="Normal 2 3 2 3 3 2 2 5" xfId="2820" xr:uid="{00000000-0005-0000-0000-000056080000}"/>
    <cellStyle name="Normal 2 3 2 3 3 2 3" xfId="633" xr:uid="{00000000-0005-0000-0000-000057080000}"/>
    <cellStyle name="Normal 2 3 2 3 3 2 3 2" xfId="1831" xr:uid="{00000000-0005-0000-0000-000058080000}"/>
    <cellStyle name="Normal 2 3 2 3 3 2 3 2 2" xfId="4216" xr:uid="{00000000-0005-0000-0000-000059080000}"/>
    <cellStyle name="Normal 2 3 2 3 3 2 3 3" xfId="3024" xr:uid="{00000000-0005-0000-0000-00005A080000}"/>
    <cellStyle name="Normal 2 3 2 3 3 2 4" xfId="981" xr:uid="{00000000-0005-0000-0000-00005B080000}"/>
    <cellStyle name="Normal 2 3 2 3 3 2 4 2" xfId="2179" xr:uid="{00000000-0005-0000-0000-00005C080000}"/>
    <cellStyle name="Normal 2 3 2 3 3 2 4 2 2" xfId="4564" xr:uid="{00000000-0005-0000-0000-00005D080000}"/>
    <cellStyle name="Normal 2 3 2 3 3 2 4 3" xfId="3372" xr:uid="{00000000-0005-0000-0000-00005E080000}"/>
    <cellStyle name="Normal 2 3 2 3 3 2 5" xfId="1483" xr:uid="{00000000-0005-0000-0000-00005F080000}"/>
    <cellStyle name="Normal 2 3 2 3 3 2 5 2" xfId="3868" xr:uid="{00000000-0005-0000-0000-000060080000}"/>
    <cellStyle name="Normal 2 3 2 3 3 2 6" xfId="2676" xr:uid="{00000000-0005-0000-0000-000061080000}"/>
    <cellStyle name="Normal 2 3 2 3 3 3" xfId="356" xr:uid="{00000000-0005-0000-0000-000062080000}"/>
    <cellStyle name="Normal 2 3 2 3 3 3 2" xfId="705" xr:uid="{00000000-0005-0000-0000-000063080000}"/>
    <cellStyle name="Normal 2 3 2 3 3 3 2 2" xfId="1903" xr:uid="{00000000-0005-0000-0000-000064080000}"/>
    <cellStyle name="Normal 2 3 2 3 3 3 2 2 2" xfId="4288" xr:uid="{00000000-0005-0000-0000-000065080000}"/>
    <cellStyle name="Normal 2 3 2 3 3 3 2 3" xfId="3096" xr:uid="{00000000-0005-0000-0000-000066080000}"/>
    <cellStyle name="Normal 2 3 2 3 3 3 3" xfId="1053" xr:uid="{00000000-0005-0000-0000-000067080000}"/>
    <cellStyle name="Normal 2 3 2 3 3 3 3 2" xfId="2251" xr:uid="{00000000-0005-0000-0000-000068080000}"/>
    <cellStyle name="Normal 2 3 2 3 3 3 3 2 2" xfId="4636" xr:uid="{00000000-0005-0000-0000-000069080000}"/>
    <cellStyle name="Normal 2 3 2 3 3 3 3 3" xfId="3444" xr:uid="{00000000-0005-0000-0000-00006A080000}"/>
    <cellStyle name="Normal 2 3 2 3 3 3 4" xfId="1555" xr:uid="{00000000-0005-0000-0000-00006B080000}"/>
    <cellStyle name="Normal 2 3 2 3 3 3 4 2" xfId="3940" xr:uid="{00000000-0005-0000-0000-00006C080000}"/>
    <cellStyle name="Normal 2 3 2 3 3 3 5" xfId="2748" xr:uid="{00000000-0005-0000-0000-00006D080000}"/>
    <cellStyle name="Normal 2 3 2 3 3 4" xfId="561" xr:uid="{00000000-0005-0000-0000-00006E080000}"/>
    <cellStyle name="Normal 2 3 2 3 3 4 2" xfId="1759" xr:uid="{00000000-0005-0000-0000-00006F080000}"/>
    <cellStyle name="Normal 2 3 2 3 3 4 2 2" xfId="4144" xr:uid="{00000000-0005-0000-0000-000070080000}"/>
    <cellStyle name="Normal 2 3 2 3 3 4 3" xfId="2952" xr:uid="{00000000-0005-0000-0000-000071080000}"/>
    <cellStyle name="Normal 2 3 2 3 3 5" xfId="909" xr:uid="{00000000-0005-0000-0000-000072080000}"/>
    <cellStyle name="Normal 2 3 2 3 3 5 2" xfId="2107" xr:uid="{00000000-0005-0000-0000-000073080000}"/>
    <cellStyle name="Normal 2 3 2 3 3 5 2 2" xfId="4492" xr:uid="{00000000-0005-0000-0000-000074080000}"/>
    <cellStyle name="Normal 2 3 2 3 3 5 3" xfId="3300" xr:uid="{00000000-0005-0000-0000-000075080000}"/>
    <cellStyle name="Normal 2 3 2 3 3 6" xfId="1411" xr:uid="{00000000-0005-0000-0000-000076080000}"/>
    <cellStyle name="Normal 2 3 2 3 3 6 2" xfId="3796" xr:uid="{00000000-0005-0000-0000-000077080000}"/>
    <cellStyle name="Normal 2 3 2 3 3 7" xfId="2604" xr:uid="{00000000-0005-0000-0000-000078080000}"/>
    <cellStyle name="Normal 2 3 2 3 4" xfId="260" xr:uid="{00000000-0005-0000-0000-000079080000}"/>
    <cellStyle name="Normal 2 3 2 3 4 2" xfId="404" xr:uid="{00000000-0005-0000-0000-00007A080000}"/>
    <cellStyle name="Normal 2 3 2 3 4 2 2" xfId="753" xr:uid="{00000000-0005-0000-0000-00007B080000}"/>
    <cellStyle name="Normal 2 3 2 3 4 2 2 2" xfId="1951" xr:uid="{00000000-0005-0000-0000-00007C080000}"/>
    <cellStyle name="Normal 2 3 2 3 4 2 2 2 2" xfId="4336" xr:uid="{00000000-0005-0000-0000-00007D080000}"/>
    <cellStyle name="Normal 2 3 2 3 4 2 2 3" xfId="3144" xr:uid="{00000000-0005-0000-0000-00007E080000}"/>
    <cellStyle name="Normal 2 3 2 3 4 2 3" xfId="1101" xr:uid="{00000000-0005-0000-0000-00007F080000}"/>
    <cellStyle name="Normal 2 3 2 3 4 2 3 2" xfId="2299" xr:uid="{00000000-0005-0000-0000-000080080000}"/>
    <cellStyle name="Normal 2 3 2 3 4 2 3 2 2" xfId="4684" xr:uid="{00000000-0005-0000-0000-000081080000}"/>
    <cellStyle name="Normal 2 3 2 3 4 2 3 3" xfId="3492" xr:uid="{00000000-0005-0000-0000-000082080000}"/>
    <cellStyle name="Normal 2 3 2 3 4 2 4" xfId="1603" xr:uid="{00000000-0005-0000-0000-000083080000}"/>
    <cellStyle name="Normal 2 3 2 3 4 2 4 2" xfId="3988" xr:uid="{00000000-0005-0000-0000-000084080000}"/>
    <cellStyle name="Normal 2 3 2 3 4 2 5" xfId="2796" xr:uid="{00000000-0005-0000-0000-000085080000}"/>
    <cellStyle name="Normal 2 3 2 3 4 3" xfId="609" xr:uid="{00000000-0005-0000-0000-000086080000}"/>
    <cellStyle name="Normal 2 3 2 3 4 3 2" xfId="1807" xr:uid="{00000000-0005-0000-0000-000087080000}"/>
    <cellStyle name="Normal 2 3 2 3 4 3 2 2" xfId="4192" xr:uid="{00000000-0005-0000-0000-000088080000}"/>
    <cellStyle name="Normal 2 3 2 3 4 3 3" xfId="3000" xr:uid="{00000000-0005-0000-0000-000089080000}"/>
    <cellStyle name="Normal 2 3 2 3 4 4" xfId="957" xr:uid="{00000000-0005-0000-0000-00008A080000}"/>
    <cellStyle name="Normal 2 3 2 3 4 4 2" xfId="2155" xr:uid="{00000000-0005-0000-0000-00008B080000}"/>
    <cellStyle name="Normal 2 3 2 3 4 4 2 2" xfId="4540" xr:uid="{00000000-0005-0000-0000-00008C080000}"/>
    <cellStyle name="Normal 2 3 2 3 4 4 3" xfId="3348" xr:uid="{00000000-0005-0000-0000-00008D080000}"/>
    <cellStyle name="Normal 2 3 2 3 4 5" xfId="1459" xr:uid="{00000000-0005-0000-0000-00008E080000}"/>
    <cellStyle name="Normal 2 3 2 3 4 5 2" xfId="3844" xr:uid="{00000000-0005-0000-0000-00008F080000}"/>
    <cellStyle name="Normal 2 3 2 3 4 6" xfId="2652" xr:uid="{00000000-0005-0000-0000-000090080000}"/>
    <cellStyle name="Normal 2 3 2 3 5" xfId="188" xr:uid="{00000000-0005-0000-0000-000091080000}"/>
    <cellStyle name="Normal 2 3 2 3 5 2" xfId="537" xr:uid="{00000000-0005-0000-0000-000092080000}"/>
    <cellStyle name="Normal 2 3 2 3 5 2 2" xfId="1735" xr:uid="{00000000-0005-0000-0000-000093080000}"/>
    <cellStyle name="Normal 2 3 2 3 5 2 2 2" xfId="4120" xr:uid="{00000000-0005-0000-0000-000094080000}"/>
    <cellStyle name="Normal 2 3 2 3 5 2 3" xfId="2928" xr:uid="{00000000-0005-0000-0000-000095080000}"/>
    <cellStyle name="Normal 2 3 2 3 5 3" xfId="885" xr:uid="{00000000-0005-0000-0000-000096080000}"/>
    <cellStyle name="Normal 2 3 2 3 5 3 2" xfId="2083" xr:uid="{00000000-0005-0000-0000-000097080000}"/>
    <cellStyle name="Normal 2 3 2 3 5 3 2 2" xfId="4468" xr:uid="{00000000-0005-0000-0000-000098080000}"/>
    <cellStyle name="Normal 2 3 2 3 5 3 3" xfId="3276" xr:uid="{00000000-0005-0000-0000-000099080000}"/>
    <cellStyle name="Normal 2 3 2 3 5 4" xfId="1387" xr:uid="{00000000-0005-0000-0000-00009A080000}"/>
    <cellStyle name="Normal 2 3 2 3 5 4 2" xfId="3772" xr:uid="{00000000-0005-0000-0000-00009B080000}"/>
    <cellStyle name="Normal 2 3 2 3 5 5" xfId="2580" xr:uid="{00000000-0005-0000-0000-00009C080000}"/>
    <cellStyle name="Normal 2 3 2 3 6" xfId="332" xr:uid="{00000000-0005-0000-0000-00009D080000}"/>
    <cellStyle name="Normal 2 3 2 3 6 2" xfId="681" xr:uid="{00000000-0005-0000-0000-00009E080000}"/>
    <cellStyle name="Normal 2 3 2 3 6 2 2" xfId="1879" xr:uid="{00000000-0005-0000-0000-00009F080000}"/>
    <cellStyle name="Normal 2 3 2 3 6 2 2 2" xfId="4264" xr:uid="{00000000-0005-0000-0000-0000A0080000}"/>
    <cellStyle name="Normal 2 3 2 3 6 2 3" xfId="3072" xr:uid="{00000000-0005-0000-0000-0000A1080000}"/>
    <cellStyle name="Normal 2 3 2 3 6 3" xfId="1029" xr:uid="{00000000-0005-0000-0000-0000A2080000}"/>
    <cellStyle name="Normal 2 3 2 3 6 3 2" xfId="2227" xr:uid="{00000000-0005-0000-0000-0000A3080000}"/>
    <cellStyle name="Normal 2 3 2 3 6 3 2 2" xfId="4612" xr:uid="{00000000-0005-0000-0000-0000A4080000}"/>
    <cellStyle name="Normal 2 3 2 3 6 3 3" xfId="3420" xr:uid="{00000000-0005-0000-0000-0000A5080000}"/>
    <cellStyle name="Normal 2 3 2 3 6 4" xfId="1531" xr:uid="{00000000-0005-0000-0000-0000A6080000}"/>
    <cellStyle name="Normal 2 3 2 3 6 4 2" xfId="3916" xr:uid="{00000000-0005-0000-0000-0000A7080000}"/>
    <cellStyle name="Normal 2 3 2 3 6 5" xfId="2724" xr:uid="{00000000-0005-0000-0000-0000A8080000}"/>
    <cellStyle name="Normal 2 3 2 3 7" xfId="489" xr:uid="{00000000-0005-0000-0000-0000A9080000}"/>
    <cellStyle name="Normal 2 3 2 3 7 2" xfId="1687" xr:uid="{00000000-0005-0000-0000-0000AA080000}"/>
    <cellStyle name="Normal 2 3 2 3 7 2 2" xfId="4072" xr:uid="{00000000-0005-0000-0000-0000AB080000}"/>
    <cellStyle name="Normal 2 3 2 3 7 3" xfId="2880" xr:uid="{00000000-0005-0000-0000-0000AC080000}"/>
    <cellStyle name="Normal 2 3 2 3 8" xfId="837" xr:uid="{00000000-0005-0000-0000-0000AD080000}"/>
    <cellStyle name="Normal 2 3 2 3 8 2" xfId="2035" xr:uid="{00000000-0005-0000-0000-0000AE080000}"/>
    <cellStyle name="Normal 2 3 2 3 8 2 2" xfId="4420" xr:uid="{00000000-0005-0000-0000-0000AF080000}"/>
    <cellStyle name="Normal 2 3 2 3 8 3" xfId="3228" xr:uid="{00000000-0005-0000-0000-0000B0080000}"/>
    <cellStyle name="Normal 2 3 2 3 9" xfId="140" xr:uid="{00000000-0005-0000-0000-0000B1080000}"/>
    <cellStyle name="Normal 2 3 2 3 9 2" xfId="1339" xr:uid="{00000000-0005-0000-0000-0000B2080000}"/>
    <cellStyle name="Normal 2 3 2 3 9 2 2" xfId="3724" xr:uid="{00000000-0005-0000-0000-0000B3080000}"/>
    <cellStyle name="Normal 2 3 2 3 9 3" xfId="2532" xr:uid="{00000000-0005-0000-0000-0000B4080000}"/>
    <cellStyle name="Normal 2 3 2 4" xfId="44" xr:uid="{00000000-0005-0000-0000-0000B5080000}"/>
    <cellStyle name="Normal 2 3 2 4 10" xfId="1243" xr:uid="{00000000-0005-0000-0000-0000B6080000}"/>
    <cellStyle name="Normal 2 3 2 4 10 2" xfId="3628" xr:uid="{00000000-0005-0000-0000-0000B7080000}"/>
    <cellStyle name="Normal 2 3 2 4 11" xfId="2436" xr:uid="{00000000-0005-0000-0000-0000B8080000}"/>
    <cellStyle name="Normal 2 3 2 4 2" xfId="296" xr:uid="{00000000-0005-0000-0000-0000B9080000}"/>
    <cellStyle name="Normal 2 3 2 4 2 2" xfId="440" xr:uid="{00000000-0005-0000-0000-0000BA080000}"/>
    <cellStyle name="Normal 2 3 2 4 2 2 2" xfId="789" xr:uid="{00000000-0005-0000-0000-0000BB080000}"/>
    <cellStyle name="Normal 2 3 2 4 2 2 2 2" xfId="1987" xr:uid="{00000000-0005-0000-0000-0000BC080000}"/>
    <cellStyle name="Normal 2 3 2 4 2 2 2 2 2" xfId="4372" xr:uid="{00000000-0005-0000-0000-0000BD080000}"/>
    <cellStyle name="Normal 2 3 2 4 2 2 2 3" xfId="3180" xr:uid="{00000000-0005-0000-0000-0000BE080000}"/>
    <cellStyle name="Normal 2 3 2 4 2 2 3" xfId="1137" xr:uid="{00000000-0005-0000-0000-0000BF080000}"/>
    <cellStyle name="Normal 2 3 2 4 2 2 3 2" xfId="2335" xr:uid="{00000000-0005-0000-0000-0000C0080000}"/>
    <cellStyle name="Normal 2 3 2 4 2 2 3 2 2" xfId="4720" xr:uid="{00000000-0005-0000-0000-0000C1080000}"/>
    <cellStyle name="Normal 2 3 2 4 2 2 3 3" xfId="3528" xr:uid="{00000000-0005-0000-0000-0000C2080000}"/>
    <cellStyle name="Normal 2 3 2 4 2 2 4" xfId="1639" xr:uid="{00000000-0005-0000-0000-0000C3080000}"/>
    <cellStyle name="Normal 2 3 2 4 2 2 4 2" xfId="4024" xr:uid="{00000000-0005-0000-0000-0000C4080000}"/>
    <cellStyle name="Normal 2 3 2 4 2 2 5" xfId="2832" xr:uid="{00000000-0005-0000-0000-0000C5080000}"/>
    <cellStyle name="Normal 2 3 2 4 2 3" xfId="645" xr:uid="{00000000-0005-0000-0000-0000C6080000}"/>
    <cellStyle name="Normal 2 3 2 4 2 3 2" xfId="1843" xr:uid="{00000000-0005-0000-0000-0000C7080000}"/>
    <cellStyle name="Normal 2 3 2 4 2 3 2 2" xfId="4228" xr:uid="{00000000-0005-0000-0000-0000C8080000}"/>
    <cellStyle name="Normal 2 3 2 4 2 3 3" xfId="3036" xr:uid="{00000000-0005-0000-0000-0000C9080000}"/>
    <cellStyle name="Normal 2 3 2 4 2 4" xfId="993" xr:uid="{00000000-0005-0000-0000-0000CA080000}"/>
    <cellStyle name="Normal 2 3 2 4 2 4 2" xfId="2191" xr:uid="{00000000-0005-0000-0000-0000CB080000}"/>
    <cellStyle name="Normal 2 3 2 4 2 4 2 2" xfId="4576" xr:uid="{00000000-0005-0000-0000-0000CC080000}"/>
    <cellStyle name="Normal 2 3 2 4 2 4 3" xfId="3384" xr:uid="{00000000-0005-0000-0000-0000CD080000}"/>
    <cellStyle name="Normal 2 3 2 4 2 5" xfId="1495" xr:uid="{00000000-0005-0000-0000-0000CE080000}"/>
    <cellStyle name="Normal 2 3 2 4 2 5 2" xfId="3880" xr:uid="{00000000-0005-0000-0000-0000CF080000}"/>
    <cellStyle name="Normal 2 3 2 4 2 6" xfId="2688" xr:uid="{00000000-0005-0000-0000-0000D0080000}"/>
    <cellStyle name="Normal 2 3 2 4 3" xfId="224" xr:uid="{00000000-0005-0000-0000-0000D1080000}"/>
    <cellStyle name="Normal 2 3 2 4 3 2" xfId="573" xr:uid="{00000000-0005-0000-0000-0000D2080000}"/>
    <cellStyle name="Normal 2 3 2 4 3 2 2" xfId="1771" xr:uid="{00000000-0005-0000-0000-0000D3080000}"/>
    <cellStyle name="Normal 2 3 2 4 3 2 2 2" xfId="4156" xr:uid="{00000000-0005-0000-0000-0000D4080000}"/>
    <cellStyle name="Normal 2 3 2 4 3 2 3" xfId="2964" xr:uid="{00000000-0005-0000-0000-0000D5080000}"/>
    <cellStyle name="Normal 2 3 2 4 3 3" xfId="921" xr:uid="{00000000-0005-0000-0000-0000D6080000}"/>
    <cellStyle name="Normal 2 3 2 4 3 3 2" xfId="2119" xr:uid="{00000000-0005-0000-0000-0000D7080000}"/>
    <cellStyle name="Normal 2 3 2 4 3 3 2 2" xfId="4504" xr:uid="{00000000-0005-0000-0000-0000D8080000}"/>
    <cellStyle name="Normal 2 3 2 4 3 3 3" xfId="3312" xr:uid="{00000000-0005-0000-0000-0000D9080000}"/>
    <cellStyle name="Normal 2 3 2 4 3 4" xfId="1423" xr:uid="{00000000-0005-0000-0000-0000DA080000}"/>
    <cellStyle name="Normal 2 3 2 4 3 4 2" xfId="3808" xr:uid="{00000000-0005-0000-0000-0000DB080000}"/>
    <cellStyle name="Normal 2 3 2 4 3 5" xfId="2616" xr:uid="{00000000-0005-0000-0000-0000DC080000}"/>
    <cellStyle name="Normal 2 3 2 4 4" xfId="368" xr:uid="{00000000-0005-0000-0000-0000DD080000}"/>
    <cellStyle name="Normal 2 3 2 4 4 2" xfId="717" xr:uid="{00000000-0005-0000-0000-0000DE080000}"/>
    <cellStyle name="Normal 2 3 2 4 4 2 2" xfId="1915" xr:uid="{00000000-0005-0000-0000-0000DF080000}"/>
    <cellStyle name="Normal 2 3 2 4 4 2 2 2" xfId="4300" xr:uid="{00000000-0005-0000-0000-0000E0080000}"/>
    <cellStyle name="Normal 2 3 2 4 4 2 3" xfId="3108" xr:uid="{00000000-0005-0000-0000-0000E1080000}"/>
    <cellStyle name="Normal 2 3 2 4 4 3" xfId="1065" xr:uid="{00000000-0005-0000-0000-0000E2080000}"/>
    <cellStyle name="Normal 2 3 2 4 4 3 2" xfId="2263" xr:uid="{00000000-0005-0000-0000-0000E3080000}"/>
    <cellStyle name="Normal 2 3 2 4 4 3 2 2" xfId="4648" xr:uid="{00000000-0005-0000-0000-0000E4080000}"/>
    <cellStyle name="Normal 2 3 2 4 4 3 3" xfId="3456" xr:uid="{00000000-0005-0000-0000-0000E5080000}"/>
    <cellStyle name="Normal 2 3 2 4 4 4" xfId="1567" xr:uid="{00000000-0005-0000-0000-0000E6080000}"/>
    <cellStyle name="Normal 2 3 2 4 4 4 2" xfId="3952" xr:uid="{00000000-0005-0000-0000-0000E7080000}"/>
    <cellStyle name="Normal 2 3 2 4 4 5" xfId="2760" xr:uid="{00000000-0005-0000-0000-0000E8080000}"/>
    <cellStyle name="Normal 2 3 2 4 5" xfId="501" xr:uid="{00000000-0005-0000-0000-0000E9080000}"/>
    <cellStyle name="Normal 2 3 2 4 5 2" xfId="1699" xr:uid="{00000000-0005-0000-0000-0000EA080000}"/>
    <cellStyle name="Normal 2 3 2 4 5 2 2" xfId="4084" xr:uid="{00000000-0005-0000-0000-0000EB080000}"/>
    <cellStyle name="Normal 2 3 2 4 5 3" xfId="2892" xr:uid="{00000000-0005-0000-0000-0000EC080000}"/>
    <cellStyle name="Normal 2 3 2 4 6" xfId="849" xr:uid="{00000000-0005-0000-0000-0000ED080000}"/>
    <cellStyle name="Normal 2 3 2 4 6 2" xfId="2047" xr:uid="{00000000-0005-0000-0000-0000EE080000}"/>
    <cellStyle name="Normal 2 3 2 4 6 2 2" xfId="4432" xr:uid="{00000000-0005-0000-0000-0000EF080000}"/>
    <cellStyle name="Normal 2 3 2 4 6 3" xfId="3240" xr:uid="{00000000-0005-0000-0000-0000F0080000}"/>
    <cellStyle name="Normal 2 3 2 4 7" xfId="152" xr:uid="{00000000-0005-0000-0000-0000F1080000}"/>
    <cellStyle name="Normal 2 3 2 4 7 2" xfId="1351" xr:uid="{00000000-0005-0000-0000-0000F2080000}"/>
    <cellStyle name="Normal 2 3 2 4 7 2 2" xfId="3736" xr:uid="{00000000-0005-0000-0000-0000F3080000}"/>
    <cellStyle name="Normal 2 3 2 4 7 3" xfId="2544" xr:uid="{00000000-0005-0000-0000-0000F4080000}"/>
    <cellStyle name="Normal 2 3 2 4 8" xfId="1186" xr:uid="{00000000-0005-0000-0000-0000F5080000}"/>
    <cellStyle name="Normal 2 3 2 4 8 2" xfId="2383" xr:uid="{00000000-0005-0000-0000-0000F6080000}"/>
    <cellStyle name="Normal 2 3 2 4 8 2 2" xfId="4768" xr:uid="{00000000-0005-0000-0000-0000F7080000}"/>
    <cellStyle name="Normal 2 3 2 4 8 3" xfId="3576" xr:uid="{00000000-0005-0000-0000-0000F8080000}"/>
    <cellStyle name="Normal 2 3 2 4 9" xfId="92" xr:uid="{00000000-0005-0000-0000-0000F9080000}"/>
    <cellStyle name="Normal 2 3 2 4 9 2" xfId="1291" xr:uid="{00000000-0005-0000-0000-0000FA080000}"/>
    <cellStyle name="Normal 2 3 2 4 9 2 2" xfId="3676" xr:uid="{00000000-0005-0000-0000-0000FB080000}"/>
    <cellStyle name="Normal 2 3 2 4 9 3" xfId="2484" xr:uid="{00000000-0005-0000-0000-0000FC080000}"/>
    <cellStyle name="Normal 2 3 2 5" xfId="128" xr:uid="{00000000-0005-0000-0000-0000FD080000}"/>
    <cellStyle name="Normal 2 3 2 5 2" xfId="272" xr:uid="{00000000-0005-0000-0000-0000FE080000}"/>
    <cellStyle name="Normal 2 3 2 5 2 2" xfId="416" xr:uid="{00000000-0005-0000-0000-0000FF080000}"/>
    <cellStyle name="Normal 2 3 2 5 2 2 2" xfId="765" xr:uid="{00000000-0005-0000-0000-000000090000}"/>
    <cellStyle name="Normal 2 3 2 5 2 2 2 2" xfId="1963" xr:uid="{00000000-0005-0000-0000-000001090000}"/>
    <cellStyle name="Normal 2 3 2 5 2 2 2 2 2" xfId="4348" xr:uid="{00000000-0005-0000-0000-000002090000}"/>
    <cellStyle name="Normal 2 3 2 5 2 2 2 3" xfId="3156" xr:uid="{00000000-0005-0000-0000-000003090000}"/>
    <cellStyle name="Normal 2 3 2 5 2 2 3" xfId="1113" xr:uid="{00000000-0005-0000-0000-000004090000}"/>
    <cellStyle name="Normal 2 3 2 5 2 2 3 2" xfId="2311" xr:uid="{00000000-0005-0000-0000-000005090000}"/>
    <cellStyle name="Normal 2 3 2 5 2 2 3 2 2" xfId="4696" xr:uid="{00000000-0005-0000-0000-000006090000}"/>
    <cellStyle name="Normal 2 3 2 5 2 2 3 3" xfId="3504" xr:uid="{00000000-0005-0000-0000-000007090000}"/>
    <cellStyle name="Normal 2 3 2 5 2 2 4" xfId="1615" xr:uid="{00000000-0005-0000-0000-000008090000}"/>
    <cellStyle name="Normal 2 3 2 5 2 2 4 2" xfId="4000" xr:uid="{00000000-0005-0000-0000-000009090000}"/>
    <cellStyle name="Normal 2 3 2 5 2 2 5" xfId="2808" xr:uid="{00000000-0005-0000-0000-00000A090000}"/>
    <cellStyle name="Normal 2 3 2 5 2 3" xfId="621" xr:uid="{00000000-0005-0000-0000-00000B090000}"/>
    <cellStyle name="Normal 2 3 2 5 2 3 2" xfId="1819" xr:uid="{00000000-0005-0000-0000-00000C090000}"/>
    <cellStyle name="Normal 2 3 2 5 2 3 2 2" xfId="4204" xr:uid="{00000000-0005-0000-0000-00000D090000}"/>
    <cellStyle name="Normal 2 3 2 5 2 3 3" xfId="3012" xr:uid="{00000000-0005-0000-0000-00000E090000}"/>
    <cellStyle name="Normal 2 3 2 5 2 4" xfId="969" xr:uid="{00000000-0005-0000-0000-00000F090000}"/>
    <cellStyle name="Normal 2 3 2 5 2 4 2" xfId="2167" xr:uid="{00000000-0005-0000-0000-000010090000}"/>
    <cellStyle name="Normal 2 3 2 5 2 4 2 2" xfId="4552" xr:uid="{00000000-0005-0000-0000-000011090000}"/>
    <cellStyle name="Normal 2 3 2 5 2 4 3" xfId="3360" xr:uid="{00000000-0005-0000-0000-000012090000}"/>
    <cellStyle name="Normal 2 3 2 5 2 5" xfId="1471" xr:uid="{00000000-0005-0000-0000-000013090000}"/>
    <cellStyle name="Normal 2 3 2 5 2 5 2" xfId="3856" xr:uid="{00000000-0005-0000-0000-000014090000}"/>
    <cellStyle name="Normal 2 3 2 5 2 6" xfId="2664" xr:uid="{00000000-0005-0000-0000-000015090000}"/>
    <cellStyle name="Normal 2 3 2 5 3" xfId="200" xr:uid="{00000000-0005-0000-0000-000016090000}"/>
    <cellStyle name="Normal 2 3 2 5 3 2" xfId="549" xr:uid="{00000000-0005-0000-0000-000017090000}"/>
    <cellStyle name="Normal 2 3 2 5 3 2 2" xfId="1747" xr:uid="{00000000-0005-0000-0000-000018090000}"/>
    <cellStyle name="Normal 2 3 2 5 3 2 2 2" xfId="4132" xr:uid="{00000000-0005-0000-0000-000019090000}"/>
    <cellStyle name="Normal 2 3 2 5 3 2 3" xfId="2940" xr:uid="{00000000-0005-0000-0000-00001A090000}"/>
    <cellStyle name="Normal 2 3 2 5 3 3" xfId="897" xr:uid="{00000000-0005-0000-0000-00001B090000}"/>
    <cellStyle name="Normal 2 3 2 5 3 3 2" xfId="2095" xr:uid="{00000000-0005-0000-0000-00001C090000}"/>
    <cellStyle name="Normal 2 3 2 5 3 3 2 2" xfId="4480" xr:uid="{00000000-0005-0000-0000-00001D090000}"/>
    <cellStyle name="Normal 2 3 2 5 3 3 3" xfId="3288" xr:uid="{00000000-0005-0000-0000-00001E090000}"/>
    <cellStyle name="Normal 2 3 2 5 3 4" xfId="1399" xr:uid="{00000000-0005-0000-0000-00001F090000}"/>
    <cellStyle name="Normal 2 3 2 5 3 4 2" xfId="3784" xr:uid="{00000000-0005-0000-0000-000020090000}"/>
    <cellStyle name="Normal 2 3 2 5 3 5" xfId="2592" xr:uid="{00000000-0005-0000-0000-000021090000}"/>
    <cellStyle name="Normal 2 3 2 5 4" xfId="344" xr:uid="{00000000-0005-0000-0000-000022090000}"/>
    <cellStyle name="Normal 2 3 2 5 4 2" xfId="693" xr:uid="{00000000-0005-0000-0000-000023090000}"/>
    <cellStyle name="Normal 2 3 2 5 4 2 2" xfId="1891" xr:uid="{00000000-0005-0000-0000-000024090000}"/>
    <cellStyle name="Normal 2 3 2 5 4 2 2 2" xfId="4276" xr:uid="{00000000-0005-0000-0000-000025090000}"/>
    <cellStyle name="Normal 2 3 2 5 4 2 3" xfId="3084" xr:uid="{00000000-0005-0000-0000-000026090000}"/>
    <cellStyle name="Normal 2 3 2 5 4 3" xfId="1041" xr:uid="{00000000-0005-0000-0000-000027090000}"/>
    <cellStyle name="Normal 2 3 2 5 4 3 2" xfId="2239" xr:uid="{00000000-0005-0000-0000-000028090000}"/>
    <cellStyle name="Normal 2 3 2 5 4 3 2 2" xfId="4624" xr:uid="{00000000-0005-0000-0000-000029090000}"/>
    <cellStyle name="Normal 2 3 2 5 4 3 3" xfId="3432" xr:uid="{00000000-0005-0000-0000-00002A090000}"/>
    <cellStyle name="Normal 2 3 2 5 4 4" xfId="1543" xr:uid="{00000000-0005-0000-0000-00002B090000}"/>
    <cellStyle name="Normal 2 3 2 5 4 4 2" xfId="3928" xr:uid="{00000000-0005-0000-0000-00002C090000}"/>
    <cellStyle name="Normal 2 3 2 5 4 5" xfId="2736" xr:uid="{00000000-0005-0000-0000-00002D090000}"/>
    <cellStyle name="Normal 2 3 2 5 5" xfId="477" xr:uid="{00000000-0005-0000-0000-00002E090000}"/>
    <cellStyle name="Normal 2 3 2 5 5 2" xfId="1675" xr:uid="{00000000-0005-0000-0000-00002F090000}"/>
    <cellStyle name="Normal 2 3 2 5 5 2 2" xfId="4060" xr:uid="{00000000-0005-0000-0000-000030090000}"/>
    <cellStyle name="Normal 2 3 2 5 5 3" xfId="2868" xr:uid="{00000000-0005-0000-0000-000031090000}"/>
    <cellStyle name="Normal 2 3 2 5 6" xfId="825" xr:uid="{00000000-0005-0000-0000-000032090000}"/>
    <cellStyle name="Normal 2 3 2 5 6 2" xfId="2023" xr:uid="{00000000-0005-0000-0000-000033090000}"/>
    <cellStyle name="Normal 2 3 2 5 6 2 2" xfId="4408" xr:uid="{00000000-0005-0000-0000-000034090000}"/>
    <cellStyle name="Normal 2 3 2 5 6 3" xfId="3216" xr:uid="{00000000-0005-0000-0000-000035090000}"/>
    <cellStyle name="Normal 2 3 2 5 7" xfId="1327" xr:uid="{00000000-0005-0000-0000-000036090000}"/>
    <cellStyle name="Normal 2 3 2 5 7 2" xfId="3712" xr:uid="{00000000-0005-0000-0000-000037090000}"/>
    <cellStyle name="Normal 2 3 2 5 8" xfId="2520" xr:uid="{00000000-0005-0000-0000-000038090000}"/>
    <cellStyle name="Normal 2 3 2 6" xfId="248" xr:uid="{00000000-0005-0000-0000-000039090000}"/>
    <cellStyle name="Normal 2 3 2 6 2" xfId="392" xr:uid="{00000000-0005-0000-0000-00003A090000}"/>
    <cellStyle name="Normal 2 3 2 6 2 2" xfId="741" xr:uid="{00000000-0005-0000-0000-00003B090000}"/>
    <cellStyle name="Normal 2 3 2 6 2 2 2" xfId="1939" xr:uid="{00000000-0005-0000-0000-00003C090000}"/>
    <cellStyle name="Normal 2 3 2 6 2 2 2 2" xfId="4324" xr:uid="{00000000-0005-0000-0000-00003D090000}"/>
    <cellStyle name="Normal 2 3 2 6 2 2 3" xfId="3132" xr:uid="{00000000-0005-0000-0000-00003E090000}"/>
    <cellStyle name="Normal 2 3 2 6 2 3" xfId="1089" xr:uid="{00000000-0005-0000-0000-00003F090000}"/>
    <cellStyle name="Normal 2 3 2 6 2 3 2" xfId="2287" xr:uid="{00000000-0005-0000-0000-000040090000}"/>
    <cellStyle name="Normal 2 3 2 6 2 3 2 2" xfId="4672" xr:uid="{00000000-0005-0000-0000-000041090000}"/>
    <cellStyle name="Normal 2 3 2 6 2 3 3" xfId="3480" xr:uid="{00000000-0005-0000-0000-000042090000}"/>
    <cellStyle name="Normal 2 3 2 6 2 4" xfId="1591" xr:uid="{00000000-0005-0000-0000-000043090000}"/>
    <cellStyle name="Normal 2 3 2 6 2 4 2" xfId="3976" xr:uid="{00000000-0005-0000-0000-000044090000}"/>
    <cellStyle name="Normal 2 3 2 6 2 5" xfId="2784" xr:uid="{00000000-0005-0000-0000-000045090000}"/>
    <cellStyle name="Normal 2 3 2 6 3" xfId="597" xr:uid="{00000000-0005-0000-0000-000046090000}"/>
    <cellStyle name="Normal 2 3 2 6 3 2" xfId="1795" xr:uid="{00000000-0005-0000-0000-000047090000}"/>
    <cellStyle name="Normal 2 3 2 6 3 2 2" xfId="4180" xr:uid="{00000000-0005-0000-0000-000048090000}"/>
    <cellStyle name="Normal 2 3 2 6 3 3" xfId="2988" xr:uid="{00000000-0005-0000-0000-000049090000}"/>
    <cellStyle name="Normal 2 3 2 6 4" xfId="945" xr:uid="{00000000-0005-0000-0000-00004A090000}"/>
    <cellStyle name="Normal 2 3 2 6 4 2" xfId="2143" xr:uid="{00000000-0005-0000-0000-00004B090000}"/>
    <cellStyle name="Normal 2 3 2 6 4 2 2" xfId="4528" xr:uid="{00000000-0005-0000-0000-00004C090000}"/>
    <cellStyle name="Normal 2 3 2 6 4 3" xfId="3336" xr:uid="{00000000-0005-0000-0000-00004D090000}"/>
    <cellStyle name="Normal 2 3 2 6 5" xfId="1447" xr:uid="{00000000-0005-0000-0000-00004E090000}"/>
    <cellStyle name="Normal 2 3 2 6 5 2" xfId="3832" xr:uid="{00000000-0005-0000-0000-00004F090000}"/>
    <cellStyle name="Normal 2 3 2 6 6" xfId="2640" xr:uid="{00000000-0005-0000-0000-000050090000}"/>
    <cellStyle name="Normal 2 3 2 7" xfId="176" xr:uid="{00000000-0005-0000-0000-000051090000}"/>
    <cellStyle name="Normal 2 3 2 7 2" xfId="525" xr:uid="{00000000-0005-0000-0000-000052090000}"/>
    <cellStyle name="Normal 2 3 2 7 2 2" xfId="1723" xr:uid="{00000000-0005-0000-0000-000053090000}"/>
    <cellStyle name="Normal 2 3 2 7 2 2 2" xfId="4108" xr:uid="{00000000-0005-0000-0000-000054090000}"/>
    <cellStyle name="Normal 2 3 2 7 2 3" xfId="2916" xr:uid="{00000000-0005-0000-0000-000055090000}"/>
    <cellStyle name="Normal 2 3 2 7 3" xfId="873" xr:uid="{00000000-0005-0000-0000-000056090000}"/>
    <cellStyle name="Normal 2 3 2 7 3 2" xfId="2071" xr:uid="{00000000-0005-0000-0000-000057090000}"/>
    <cellStyle name="Normal 2 3 2 7 3 2 2" xfId="4456" xr:uid="{00000000-0005-0000-0000-000058090000}"/>
    <cellStyle name="Normal 2 3 2 7 3 3" xfId="3264" xr:uid="{00000000-0005-0000-0000-000059090000}"/>
    <cellStyle name="Normal 2 3 2 7 4" xfId="1375" xr:uid="{00000000-0005-0000-0000-00005A090000}"/>
    <cellStyle name="Normal 2 3 2 7 4 2" xfId="3760" xr:uid="{00000000-0005-0000-0000-00005B090000}"/>
    <cellStyle name="Normal 2 3 2 7 5" xfId="2568" xr:uid="{00000000-0005-0000-0000-00005C090000}"/>
    <cellStyle name="Normal 2 3 2 8" xfId="320" xr:uid="{00000000-0005-0000-0000-00005D090000}"/>
    <cellStyle name="Normal 2 3 2 8 2" xfId="669" xr:uid="{00000000-0005-0000-0000-00005E090000}"/>
    <cellStyle name="Normal 2 3 2 8 2 2" xfId="1867" xr:uid="{00000000-0005-0000-0000-00005F090000}"/>
    <cellStyle name="Normal 2 3 2 8 2 2 2" xfId="4252" xr:uid="{00000000-0005-0000-0000-000060090000}"/>
    <cellStyle name="Normal 2 3 2 8 2 3" xfId="3060" xr:uid="{00000000-0005-0000-0000-000061090000}"/>
    <cellStyle name="Normal 2 3 2 8 3" xfId="1017" xr:uid="{00000000-0005-0000-0000-000062090000}"/>
    <cellStyle name="Normal 2 3 2 8 3 2" xfId="2215" xr:uid="{00000000-0005-0000-0000-000063090000}"/>
    <cellStyle name="Normal 2 3 2 8 3 2 2" xfId="4600" xr:uid="{00000000-0005-0000-0000-000064090000}"/>
    <cellStyle name="Normal 2 3 2 8 3 3" xfId="3408" xr:uid="{00000000-0005-0000-0000-000065090000}"/>
    <cellStyle name="Normal 2 3 2 8 4" xfId="1519" xr:uid="{00000000-0005-0000-0000-000066090000}"/>
    <cellStyle name="Normal 2 3 2 8 4 2" xfId="3904" xr:uid="{00000000-0005-0000-0000-000067090000}"/>
    <cellStyle name="Normal 2 3 2 8 5" xfId="2712" xr:uid="{00000000-0005-0000-0000-000068090000}"/>
    <cellStyle name="Normal 2 3 2 9" xfId="465" xr:uid="{00000000-0005-0000-0000-000069090000}"/>
    <cellStyle name="Normal 2 3 2 9 2" xfId="1663" xr:uid="{00000000-0005-0000-0000-00006A090000}"/>
    <cellStyle name="Normal 2 3 2 9 2 2" xfId="4048" xr:uid="{00000000-0005-0000-0000-00006B090000}"/>
    <cellStyle name="Normal 2 3 2 9 3" xfId="2856" xr:uid="{00000000-0005-0000-0000-00006C090000}"/>
    <cellStyle name="Normal 2 3 3" xfId="23" xr:uid="{00000000-0005-0000-0000-00006D090000}"/>
    <cellStyle name="Normal 2 3 3 10" xfId="119" xr:uid="{00000000-0005-0000-0000-00006E090000}"/>
    <cellStyle name="Normal 2 3 3 10 2" xfId="1318" xr:uid="{00000000-0005-0000-0000-00006F090000}"/>
    <cellStyle name="Normal 2 3 3 10 2 2" xfId="3703" xr:uid="{00000000-0005-0000-0000-000070090000}"/>
    <cellStyle name="Normal 2 3 3 10 3" xfId="2511" xr:uid="{00000000-0005-0000-0000-000071090000}"/>
    <cellStyle name="Normal 2 3 3 11" xfId="1165" xr:uid="{00000000-0005-0000-0000-000072090000}"/>
    <cellStyle name="Normal 2 3 3 11 2" xfId="2362" xr:uid="{00000000-0005-0000-0000-000073090000}"/>
    <cellStyle name="Normal 2 3 3 11 2 2" xfId="4747" xr:uid="{00000000-0005-0000-0000-000074090000}"/>
    <cellStyle name="Normal 2 3 3 11 3" xfId="3555" xr:uid="{00000000-0005-0000-0000-000075090000}"/>
    <cellStyle name="Normal 2 3 3 12" xfId="71" xr:uid="{00000000-0005-0000-0000-000076090000}"/>
    <cellStyle name="Normal 2 3 3 12 2" xfId="1270" xr:uid="{00000000-0005-0000-0000-000077090000}"/>
    <cellStyle name="Normal 2 3 3 12 2 2" xfId="3655" xr:uid="{00000000-0005-0000-0000-000078090000}"/>
    <cellStyle name="Normal 2 3 3 12 3" xfId="2463" xr:uid="{00000000-0005-0000-0000-000079090000}"/>
    <cellStyle name="Normal 2 3 3 13" xfId="1222" xr:uid="{00000000-0005-0000-0000-00007A090000}"/>
    <cellStyle name="Normal 2 3 3 13 2" xfId="3607" xr:uid="{00000000-0005-0000-0000-00007B090000}"/>
    <cellStyle name="Normal 2 3 3 14" xfId="2415" xr:uid="{00000000-0005-0000-0000-00007C090000}"/>
    <cellStyle name="Normal 2 3 3 2" xfId="35" xr:uid="{00000000-0005-0000-0000-00007D090000}"/>
    <cellStyle name="Normal 2 3 3 2 10" xfId="1177" xr:uid="{00000000-0005-0000-0000-00007E090000}"/>
    <cellStyle name="Normal 2 3 3 2 10 2" xfId="2374" xr:uid="{00000000-0005-0000-0000-00007F090000}"/>
    <cellStyle name="Normal 2 3 3 2 10 2 2" xfId="4759" xr:uid="{00000000-0005-0000-0000-000080090000}"/>
    <cellStyle name="Normal 2 3 3 2 10 3" xfId="3567" xr:uid="{00000000-0005-0000-0000-000081090000}"/>
    <cellStyle name="Normal 2 3 3 2 11" xfId="83" xr:uid="{00000000-0005-0000-0000-000082090000}"/>
    <cellStyle name="Normal 2 3 3 2 11 2" xfId="1282" xr:uid="{00000000-0005-0000-0000-000083090000}"/>
    <cellStyle name="Normal 2 3 3 2 11 2 2" xfId="3667" xr:uid="{00000000-0005-0000-0000-000084090000}"/>
    <cellStyle name="Normal 2 3 3 2 11 3" xfId="2475" xr:uid="{00000000-0005-0000-0000-000085090000}"/>
    <cellStyle name="Normal 2 3 3 2 12" xfId="1234" xr:uid="{00000000-0005-0000-0000-000086090000}"/>
    <cellStyle name="Normal 2 3 3 2 12 2" xfId="3619" xr:uid="{00000000-0005-0000-0000-000087090000}"/>
    <cellStyle name="Normal 2 3 3 2 13" xfId="2427" xr:uid="{00000000-0005-0000-0000-000088090000}"/>
    <cellStyle name="Normal 2 3 3 2 2" xfId="59" xr:uid="{00000000-0005-0000-0000-000089090000}"/>
    <cellStyle name="Normal 2 3 3 2 2 10" xfId="1258" xr:uid="{00000000-0005-0000-0000-00008A090000}"/>
    <cellStyle name="Normal 2 3 3 2 2 10 2" xfId="3643" xr:uid="{00000000-0005-0000-0000-00008B090000}"/>
    <cellStyle name="Normal 2 3 3 2 2 11" xfId="2451" xr:uid="{00000000-0005-0000-0000-00008C090000}"/>
    <cellStyle name="Normal 2 3 3 2 2 2" xfId="311" xr:uid="{00000000-0005-0000-0000-00008D090000}"/>
    <cellStyle name="Normal 2 3 3 2 2 2 2" xfId="455" xr:uid="{00000000-0005-0000-0000-00008E090000}"/>
    <cellStyle name="Normal 2 3 3 2 2 2 2 2" xfId="804" xr:uid="{00000000-0005-0000-0000-00008F090000}"/>
    <cellStyle name="Normal 2 3 3 2 2 2 2 2 2" xfId="2002" xr:uid="{00000000-0005-0000-0000-000090090000}"/>
    <cellStyle name="Normal 2 3 3 2 2 2 2 2 2 2" xfId="4387" xr:uid="{00000000-0005-0000-0000-000091090000}"/>
    <cellStyle name="Normal 2 3 3 2 2 2 2 2 3" xfId="3195" xr:uid="{00000000-0005-0000-0000-000092090000}"/>
    <cellStyle name="Normal 2 3 3 2 2 2 2 3" xfId="1152" xr:uid="{00000000-0005-0000-0000-000093090000}"/>
    <cellStyle name="Normal 2 3 3 2 2 2 2 3 2" xfId="2350" xr:uid="{00000000-0005-0000-0000-000094090000}"/>
    <cellStyle name="Normal 2 3 3 2 2 2 2 3 2 2" xfId="4735" xr:uid="{00000000-0005-0000-0000-000095090000}"/>
    <cellStyle name="Normal 2 3 3 2 2 2 2 3 3" xfId="3543" xr:uid="{00000000-0005-0000-0000-000096090000}"/>
    <cellStyle name="Normal 2 3 3 2 2 2 2 4" xfId="1654" xr:uid="{00000000-0005-0000-0000-000097090000}"/>
    <cellStyle name="Normal 2 3 3 2 2 2 2 4 2" xfId="4039" xr:uid="{00000000-0005-0000-0000-000098090000}"/>
    <cellStyle name="Normal 2 3 3 2 2 2 2 5" xfId="2847" xr:uid="{00000000-0005-0000-0000-000099090000}"/>
    <cellStyle name="Normal 2 3 3 2 2 2 3" xfId="660" xr:uid="{00000000-0005-0000-0000-00009A090000}"/>
    <cellStyle name="Normal 2 3 3 2 2 2 3 2" xfId="1858" xr:uid="{00000000-0005-0000-0000-00009B090000}"/>
    <cellStyle name="Normal 2 3 3 2 2 2 3 2 2" xfId="4243" xr:uid="{00000000-0005-0000-0000-00009C090000}"/>
    <cellStyle name="Normal 2 3 3 2 2 2 3 3" xfId="3051" xr:uid="{00000000-0005-0000-0000-00009D090000}"/>
    <cellStyle name="Normal 2 3 3 2 2 2 4" xfId="1008" xr:uid="{00000000-0005-0000-0000-00009E090000}"/>
    <cellStyle name="Normal 2 3 3 2 2 2 4 2" xfId="2206" xr:uid="{00000000-0005-0000-0000-00009F090000}"/>
    <cellStyle name="Normal 2 3 3 2 2 2 4 2 2" xfId="4591" xr:uid="{00000000-0005-0000-0000-0000A0090000}"/>
    <cellStyle name="Normal 2 3 3 2 2 2 4 3" xfId="3399" xr:uid="{00000000-0005-0000-0000-0000A1090000}"/>
    <cellStyle name="Normal 2 3 3 2 2 2 5" xfId="1510" xr:uid="{00000000-0005-0000-0000-0000A2090000}"/>
    <cellStyle name="Normal 2 3 3 2 2 2 5 2" xfId="3895" xr:uid="{00000000-0005-0000-0000-0000A3090000}"/>
    <cellStyle name="Normal 2 3 3 2 2 2 6" xfId="2703" xr:uid="{00000000-0005-0000-0000-0000A4090000}"/>
    <cellStyle name="Normal 2 3 3 2 2 3" xfId="239" xr:uid="{00000000-0005-0000-0000-0000A5090000}"/>
    <cellStyle name="Normal 2 3 3 2 2 3 2" xfId="588" xr:uid="{00000000-0005-0000-0000-0000A6090000}"/>
    <cellStyle name="Normal 2 3 3 2 2 3 2 2" xfId="1786" xr:uid="{00000000-0005-0000-0000-0000A7090000}"/>
    <cellStyle name="Normal 2 3 3 2 2 3 2 2 2" xfId="4171" xr:uid="{00000000-0005-0000-0000-0000A8090000}"/>
    <cellStyle name="Normal 2 3 3 2 2 3 2 3" xfId="2979" xr:uid="{00000000-0005-0000-0000-0000A9090000}"/>
    <cellStyle name="Normal 2 3 3 2 2 3 3" xfId="936" xr:uid="{00000000-0005-0000-0000-0000AA090000}"/>
    <cellStyle name="Normal 2 3 3 2 2 3 3 2" xfId="2134" xr:uid="{00000000-0005-0000-0000-0000AB090000}"/>
    <cellStyle name="Normal 2 3 3 2 2 3 3 2 2" xfId="4519" xr:uid="{00000000-0005-0000-0000-0000AC090000}"/>
    <cellStyle name="Normal 2 3 3 2 2 3 3 3" xfId="3327" xr:uid="{00000000-0005-0000-0000-0000AD090000}"/>
    <cellStyle name="Normal 2 3 3 2 2 3 4" xfId="1438" xr:uid="{00000000-0005-0000-0000-0000AE090000}"/>
    <cellStyle name="Normal 2 3 3 2 2 3 4 2" xfId="3823" xr:uid="{00000000-0005-0000-0000-0000AF090000}"/>
    <cellStyle name="Normal 2 3 3 2 2 3 5" xfId="2631" xr:uid="{00000000-0005-0000-0000-0000B0090000}"/>
    <cellStyle name="Normal 2 3 3 2 2 4" xfId="383" xr:uid="{00000000-0005-0000-0000-0000B1090000}"/>
    <cellStyle name="Normal 2 3 3 2 2 4 2" xfId="732" xr:uid="{00000000-0005-0000-0000-0000B2090000}"/>
    <cellStyle name="Normal 2 3 3 2 2 4 2 2" xfId="1930" xr:uid="{00000000-0005-0000-0000-0000B3090000}"/>
    <cellStyle name="Normal 2 3 3 2 2 4 2 2 2" xfId="4315" xr:uid="{00000000-0005-0000-0000-0000B4090000}"/>
    <cellStyle name="Normal 2 3 3 2 2 4 2 3" xfId="3123" xr:uid="{00000000-0005-0000-0000-0000B5090000}"/>
    <cellStyle name="Normal 2 3 3 2 2 4 3" xfId="1080" xr:uid="{00000000-0005-0000-0000-0000B6090000}"/>
    <cellStyle name="Normal 2 3 3 2 2 4 3 2" xfId="2278" xr:uid="{00000000-0005-0000-0000-0000B7090000}"/>
    <cellStyle name="Normal 2 3 3 2 2 4 3 2 2" xfId="4663" xr:uid="{00000000-0005-0000-0000-0000B8090000}"/>
    <cellStyle name="Normal 2 3 3 2 2 4 3 3" xfId="3471" xr:uid="{00000000-0005-0000-0000-0000B9090000}"/>
    <cellStyle name="Normal 2 3 3 2 2 4 4" xfId="1582" xr:uid="{00000000-0005-0000-0000-0000BA090000}"/>
    <cellStyle name="Normal 2 3 3 2 2 4 4 2" xfId="3967" xr:uid="{00000000-0005-0000-0000-0000BB090000}"/>
    <cellStyle name="Normal 2 3 3 2 2 4 5" xfId="2775" xr:uid="{00000000-0005-0000-0000-0000BC090000}"/>
    <cellStyle name="Normal 2 3 3 2 2 5" xfId="516" xr:uid="{00000000-0005-0000-0000-0000BD090000}"/>
    <cellStyle name="Normal 2 3 3 2 2 5 2" xfId="1714" xr:uid="{00000000-0005-0000-0000-0000BE090000}"/>
    <cellStyle name="Normal 2 3 3 2 2 5 2 2" xfId="4099" xr:uid="{00000000-0005-0000-0000-0000BF090000}"/>
    <cellStyle name="Normal 2 3 3 2 2 5 3" xfId="2907" xr:uid="{00000000-0005-0000-0000-0000C0090000}"/>
    <cellStyle name="Normal 2 3 3 2 2 6" xfId="864" xr:uid="{00000000-0005-0000-0000-0000C1090000}"/>
    <cellStyle name="Normal 2 3 3 2 2 6 2" xfId="2062" xr:uid="{00000000-0005-0000-0000-0000C2090000}"/>
    <cellStyle name="Normal 2 3 3 2 2 6 2 2" xfId="4447" xr:uid="{00000000-0005-0000-0000-0000C3090000}"/>
    <cellStyle name="Normal 2 3 3 2 2 6 3" xfId="3255" xr:uid="{00000000-0005-0000-0000-0000C4090000}"/>
    <cellStyle name="Normal 2 3 3 2 2 7" xfId="167" xr:uid="{00000000-0005-0000-0000-0000C5090000}"/>
    <cellStyle name="Normal 2 3 3 2 2 7 2" xfId="1366" xr:uid="{00000000-0005-0000-0000-0000C6090000}"/>
    <cellStyle name="Normal 2 3 3 2 2 7 2 2" xfId="3751" xr:uid="{00000000-0005-0000-0000-0000C7090000}"/>
    <cellStyle name="Normal 2 3 3 2 2 7 3" xfId="2559" xr:uid="{00000000-0005-0000-0000-0000C8090000}"/>
    <cellStyle name="Normal 2 3 3 2 2 8" xfId="1201" xr:uid="{00000000-0005-0000-0000-0000C9090000}"/>
    <cellStyle name="Normal 2 3 3 2 2 8 2" xfId="2398" xr:uid="{00000000-0005-0000-0000-0000CA090000}"/>
    <cellStyle name="Normal 2 3 3 2 2 8 2 2" xfId="4783" xr:uid="{00000000-0005-0000-0000-0000CB090000}"/>
    <cellStyle name="Normal 2 3 3 2 2 8 3" xfId="3591" xr:uid="{00000000-0005-0000-0000-0000CC090000}"/>
    <cellStyle name="Normal 2 3 3 2 2 9" xfId="107" xr:uid="{00000000-0005-0000-0000-0000CD090000}"/>
    <cellStyle name="Normal 2 3 3 2 2 9 2" xfId="1306" xr:uid="{00000000-0005-0000-0000-0000CE090000}"/>
    <cellStyle name="Normal 2 3 3 2 2 9 2 2" xfId="3691" xr:uid="{00000000-0005-0000-0000-0000CF090000}"/>
    <cellStyle name="Normal 2 3 3 2 2 9 3" xfId="2499" xr:uid="{00000000-0005-0000-0000-0000D0090000}"/>
    <cellStyle name="Normal 2 3 3 2 3" xfId="215" xr:uid="{00000000-0005-0000-0000-0000D1090000}"/>
    <cellStyle name="Normal 2 3 3 2 3 2" xfId="287" xr:uid="{00000000-0005-0000-0000-0000D2090000}"/>
    <cellStyle name="Normal 2 3 3 2 3 2 2" xfId="431" xr:uid="{00000000-0005-0000-0000-0000D3090000}"/>
    <cellStyle name="Normal 2 3 3 2 3 2 2 2" xfId="780" xr:uid="{00000000-0005-0000-0000-0000D4090000}"/>
    <cellStyle name="Normal 2 3 3 2 3 2 2 2 2" xfId="1978" xr:uid="{00000000-0005-0000-0000-0000D5090000}"/>
    <cellStyle name="Normal 2 3 3 2 3 2 2 2 2 2" xfId="4363" xr:uid="{00000000-0005-0000-0000-0000D6090000}"/>
    <cellStyle name="Normal 2 3 3 2 3 2 2 2 3" xfId="3171" xr:uid="{00000000-0005-0000-0000-0000D7090000}"/>
    <cellStyle name="Normal 2 3 3 2 3 2 2 3" xfId="1128" xr:uid="{00000000-0005-0000-0000-0000D8090000}"/>
    <cellStyle name="Normal 2 3 3 2 3 2 2 3 2" xfId="2326" xr:uid="{00000000-0005-0000-0000-0000D9090000}"/>
    <cellStyle name="Normal 2 3 3 2 3 2 2 3 2 2" xfId="4711" xr:uid="{00000000-0005-0000-0000-0000DA090000}"/>
    <cellStyle name="Normal 2 3 3 2 3 2 2 3 3" xfId="3519" xr:uid="{00000000-0005-0000-0000-0000DB090000}"/>
    <cellStyle name="Normal 2 3 3 2 3 2 2 4" xfId="1630" xr:uid="{00000000-0005-0000-0000-0000DC090000}"/>
    <cellStyle name="Normal 2 3 3 2 3 2 2 4 2" xfId="4015" xr:uid="{00000000-0005-0000-0000-0000DD090000}"/>
    <cellStyle name="Normal 2 3 3 2 3 2 2 5" xfId="2823" xr:uid="{00000000-0005-0000-0000-0000DE090000}"/>
    <cellStyle name="Normal 2 3 3 2 3 2 3" xfId="636" xr:uid="{00000000-0005-0000-0000-0000DF090000}"/>
    <cellStyle name="Normal 2 3 3 2 3 2 3 2" xfId="1834" xr:uid="{00000000-0005-0000-0000-0000E0090000}"/>
    <cellStyle name="Normal 2 3 3 2 3 2 3 2 2" xfId="4219" xr:uid="{00000000-0005-0000-0000-0000E1090000}"/>
    <cellStyle name="Normal 2 3 3 2 3 2 3 3" xfId="3027" xr:uid="{00000000-0005-0000-0000-0000E2090000}"/>
    <cellStyle name="Normal 2 3 3 2 3 2 4" xfId="984" xr:uid="{00000000-0005-0000-0000-0000E3090000}"/>
    <cellStyle name="Normal 2 3 3 2 3 2 4 2" xfId="2182" xr:uid="{00000000-0005-0000-0000-0000E4090000}"/>
    <cellStyle name="Normal 2 3 3 2 3 2 4 2 2" xfId="4567" xr:uid="{00000000-0005-0000-0000-0000E5090000}"/>
    <cellStyle name="Normal 2 3 3 2 3 2 4 3" xfId="3375" xr:uid="{00000000-0005-0000-0000-0000E6090000}"/>
    <cellStyle name="Normal 2 3 3 2 3 2 5" xfId="1486" xr:uid="{00000000-0005-0000-0000-0000E7090000}"/>
    <cellStyle name="Normal 2 3 3 2 3 2 5 2" xfId="3871" xr:uid="{00000000-0005-0000-0000-0000E8090000}"/>
    <cellStyle name="Normal 2 3 3 2 3 2 6" xfId="2679" xr:uid="{00000000-0005-0000-0000-0000E9090000}"/>
    <cellStyle name="Normal 2 3 3 2 3 3" xfId="359" xr:uid="{00000000-0005-0000-0000-0000EA090000}"/>
    <cellStyle name="Normal 2 3 3 2 3 3 2" xfId="708" xr:uid="{00000000-0005-0000-0000-0000EB090000}"/>
    <cellStyle name="Normal 2 3 3 2 3 3 2 2" xfId="1906" xr:uid="{00000000-0005-0000-0000-0000EC090000}"/>
    <cellStyle name="Normal 2 3 3 2 3 3 2 2 2" xfId="4291" xr:uid="{00000000-0005-0000-0000-0000ED090000}"/>
    <cellStyle name="Normal 2 3 3 2 3 3 2 3" xfId="3099" xr:uid="{00000000-0005-0000-0000-0000EE090000}"/>
    <cellStyle name="Normal 2 3 3 2 3 3 3" xfId="1056" xr:uid="{00000000-0005-0000-0000-0000EF090000}"/>
    <cellStyle name="Normal 2 3 3 2 3 3 3 2" xfId="2254" xr:uid="{00000000-0005-0000-0000-0000F0090000}"/>
    <cellStyle name="Normal 2 3 3 2 3 3 3 2 2" xfId="4639" xr:uid="{00000000-0005-0000-0000-0000F1090000}"/>
    <cellStyle name="Normal 2 3 3 2 3 3 3 3" xfId="3447" xr:uid="{00000000-0005-0000-0000-0000F2090000}"/>
    <cellStyle name="Normal 2 3 3 2 3 3 4" xfId="1558" xr:uid="{00000000-0005-0000-0000-0000F3090000}"/>
    <cellStyle name="Normal 2 3 3 2 3 3 4 2" xfId="3943" xr:uid="{00000000-0005-0000-0000-0000F4090000}"/>
    <cellStyle name="Normal 2 3 3 2 3 3 5" xfId="2751" xr:uid="{00000000-0005-0000-0000-0000F5090000}"/>
    <cellStyle name="Normal 2 3 3 2 3 4" xfId="564" xr:uid="{00000000-0005-0000-0000-0000F6090000}"/>
    <cellStyle name="Normal 2 3 3 2 3 4 2" xfId="1762" xr:uid="{00000000-0005-0000-0000-0000F7090000}"/>
    <cellStyle name="Normal 2 3 3 2 3 4 2 2" xfId="4147" xr:uid="{00000000-0005-0000-0000-0000F8090000}"/>
    <cellStyle name="Normal 2 3 3 2 3 4 3" xfId="2955" xr:uid="{00000000-0005-0000-0000-0000F9090000}"/>
    <cellStyle name="Normal 2 3 3 2 3 5" xfId="912" xr:uid="{00000000-0005-0000-0000-0000FA090000}"/>
    <cellStyle name="Normal 2 3 3 2 3 5 2" xfId="2110" xr:uid="{00000000-0005-0000-0000-0000FB090000}"/>
    <cellStyle name="Normal 2 3 3 2 3 5 2 2" xfId="4495" xr:uid="{00000000-0005-0000-0000-0000FC090000}"/>
    <cellStyle name="Normal 2 3 3 2 3 5 3" xfId="3303" xr:uid="{00000000-0005-0000-0000-0000FD090000}"/>
    <cellStyle name="Normal 2 3 3 2 3 6" xfId="1414" xr:uid="{00000000-0005-0000-0000-0000FE090000}"/>
    <cellStyle name="Normal 2 3 3 2 3 6 2" xfId="3799" xr:uid="{00000000-0005-0000-0000-0000FF090000}"/>
    <cellStyle name="Normal 2 3 3 2 3 7" xfId="2607" xr:uid="{00000000-0005-0000-0000-0000000A0000}"/>
    <cellStyle name="Normal 2 3 3 2 4" xfId="263" xr:uid="{00000000-0005-0000-0000-0000010A0000}"/>
    <cellStyle name="Normal 2 3 3 2 4 2" xfId="407" xr:uid="{00000000-0005-0000-0000-0000020A0000}"/>
    <cellStyle name="Normal 2 3 3 2 4 2 2" xfId="756" xr:uid="{00000000-0005-0000-0000-0000030A0000}"/>
    <cellStyle name="Normal 2 3 3 2 4 2 2 2" xfId="1954" xr:uid="{00000000-0005-0000-0000-0000040A0000}"/>
    <cellStyle name="Normal 2 3 3 2 4 2 2 2 2" xfId="4339" xr:uid="{00000000-0005-0000-0000-0000050A0000}"/>
    <cellStyle name="Normal 2 3 3 2 4 2 2 3" xfId="3147" xr:uid="{00000000-0005-0000-0000-0000060A0000}"/>
    <cellStyle name="Normal 2 3 3 2 4 2 3" xfId="1104" xr:uid="{00000000-0005-0000-0000-0000070A0000}"/>
    <cellStyle name="Normal 2 3 3 2 4 2 3 2" xfId="2302" xr:uid="{00000000-0005-0000-0000-0000080A0000}"/>
    <cellStyle name="Normal 2 3 3 2 4 2 3 2 2" xfId="4687" xr:uid="{00000000-0005-0000-0000-0000090A0000}"/>
    <cellStyle name="Normal 2 3 3 2 4 2 3 3" xfId="3495" xr:uid="{00000000-0005-0000-0000-00000A0A0000}"/>
    <cellStyle name="Normal 2 3 3 2 4 2 4" xfId="1606" xr:uid="{00000000-0005-0000-0000-00000B0A0000}"/>
    <cellStyle name="Normal 2 3 3 2 4 2 4 2" xfId="3991" xr:uid="{00000000-0005-0000-0000-00000C0A0000}"/>
    <cellStyle name="Normal 2 3 3 2 4 2 5" xfId="2799" xr:uid="{00000000-0005-0000-0000-00000D0A0000}"/>
    <cellStyle name="Normal 2 3 3 2 4 3" xfId="612" xr:uid="{00000000-0005-0000-0000-00000E0A0000}"/>
    <cellStyle name="Normal 2 3 3 2 4 3 2" xfId="1810" xr:uid="{00000000-0005-0000-0000-00000F0A0000}"/>
    <cellStyle name="Normal 2 3 3 2 4 3 2 2" xfId="4195" xr:uid="{00000000-0005-0000-0000-0000100A0000}"/>
    <cellStyle name="Normal 2 3 3 2 4 3 3" xfId="3003" xr:uid="{00000000-0005-0000-0000-0000110A0000}"/>
    <cellStyle name="Normal 2 3 3 2 4 4" xfId="960" xr:uid="{00000000-0005-0000-0000-0000120A0000}"/>
    <cellStyle name="Normal 2 3 3 2 4 4 2" xfId="2158" xr:uid="{00000000-0005-0000-0000-0000130A0000}"/>
    <cellStyle name="Normal 2 3 3 2 4 4 2 2" xfId="4543" xr:uid="{00000000-0005-0000-0000-0000140A0000}"/>
    <cellStyle name="Normal 2 3 3 2 4 4 3" xfId="3351" xr:uid="{00000000-0005-0000-0000-0000150A0000}"/>
    <cellStyle name="Normal 2 3 3 2 4 5" xfId="1462" xr:uid="{00000000-0005-0000-0000-0000160A0000}"/>
    <cellStyle name="Normal 2 3 3 2 4 5 2" xfId="3847" xr:uid="{00000000-0005-0000-0000-0000170A0000}"/>
    <cellStyle name="Normal 2 3 3 2 4 6" xfId="2655" xr:uid="{00000000-0005-0000-0000-0000180A0000}"/>
    <cellStyle name="Normal 2 3 3 2 5" xfId="191" xr:uid="{00000000-0005-0000-0000-0000190A0000}"/>
    <cellStyle name="Normal 2 3 3 2 5 2" xfId="540" xr:uid="{00000000-0005-0000-0000-00001A0A0000}"/>
    <cellStyle name="Normal 2 3 3 2 5 2 2" xfId="1738" xr:uid="{00000000-0005-0000-0000-00001B0A0000}"/>
    <cellStyle name="Normal 2 3 3 2 5 2 2 2" xfId="4123" xr:uid="{00000000-0005-0000-0000-00001C0A0000}"/>
    <cellStyle name="Normal 2 3 3 2 5 2 3" xfId="2931" xr:uid="{00000000-0005-0000-0000-00001D0A0000}"/>
    <cellStyle name="Normal 2 3 3 2 5 3" xfId="888" xr:uid="{00000000-0005-0000-0000-00001E0A0000}"/>
    <cellStyle name="Normal 2 3 3 2 5 3 2" xfId="2086" xr:uid="{00000000-0005-0000-0000-00001F0A0000}"/>
    <cellStyle name="Normal 2 3 3 2 5 3 2 2" xfId="4471" xr:uid="{00000000-0005-0000-0000-0000200A0000}"/>
    <cellStyle name="Normal 2 3 3 2 5 3 3" xfId="3279" xr:uid="{00000000-0005-0000-0000-0000210A0000}"/>
    <cellStyle name="Normal 2 3 3 2 5 4" xfId="1390" xr:uid="{00000000-0005-0000-0000-0000220A0000}"/>
    <cellStyle name="Normal 2 3 3 2 5 4 2" xfId="3775" xr:uid="{00000000-0005-0000-0000-0000230A0000}"/>
    <cellStyle name="Normal 2 3 3 2 5 5" xfId="2583" xr:uid="{00000000-0005-0000-0000-0000240A0000}"/>
    <cellStyle name="Normal 2 3 3 2 6" xfId="335" xr:uid="{00000000-0005-0000-0000-0000250A0000}"/>
    <cellStyle name="Normal 2 3 3 2 6 2" xfId="684" xr:uid="{00000000-0005-0000-0000-0000260A0000}"/>
    <cellStyle name="Normal 2 3 3 2 6 2 2" xfId="1882" xr:uid="{00000000-0005-0000-0000-0000270A0000}"/>
    <cellStyle name="Normal 2 3 3 2 6 2 2 2" xfId="4267" xr:uid="{00000000-0005-0000-0000-0000280A0000}"/>
    <cellStyle name="Normal 2 3 3 2 6 2 3" xfId="3075" xr:uid="{00000000-0005-0000-0000-0000290A0000}"/>
    <cellStyle name="Normal 2 3 3 2 6 3" xfId="1032" xr:uid="{00000000-0005-0000-0000-00002A0A0000}"/>
    <cellStyle name="Normal 2 3 3 2 6 3 2" xfId="2230" xr:uid="{00000000-0005-0000-0000-00002B0A0000}"/>
    <cellStyle name="Normal 2 3 3 2 6 3 2 2" xfId="4615" xr:uid="{00000000-0005-0000-0000-00002C0A0000}"/>
    <cellStyle name="Normal 2 3 3 2 6 3 3" xfId="3423" xr:uid="{00000000-0005-0000-0000-00002D0A0000}"/>
    <cellStyle name="Normal 2 3 3 2 6 4" xfId="1534" xr:uid="{00000000-0005-0000-0000-00002E0A0000}"/>
    <cellStyle name="Normal 2 3 3 2 6 4 2" xfId="3919" xr:uid="{00000000-0005-0000-0000-00002F0A0000}"/>
    <cellStyle name="Normal 2 3 3 2 6 5" xfId="2727" xr:uid="{00000000-0005-0000-0000-0000300A0000}"/>
    <cellStyle name="Normal 2 3 3 2 7" xfId="492" xr:uid="{00000000-0005-0000-0000-0000310A0000}"/>
    <cellStyle name="Normal 2 3 3 2 7 2" xfId="1690" xr:uid="{00000000-0005-0000-0000-0000320A0000}"/>
    <cellStyle name="Normal 2 3 3 2 7 2 2" xfId="4075" xr:uid="{00000000-0005-0000-0000-0000330A0000}"/>
    <cellStyle name="Normal 2 3 3 2 7 3" xfId="2883" xr:uid="{00000000-0005-0000-0000-0000340A0000}"/>
    <cellStyle name="Normal 2 3 3 2 8" xfId="840" xr:uid="{00000000-0005-0000-0000-0000350A0000}"/>
    <cellStyle name="Normal 2 3 3 2 8 2" xfId="2038" xr:uid="{00000000-0005-0000-0000-0000360A0000}"/>
    <cellStyle name="Normal 2 3 3 2 8 2 2" xfId="4423" xr:uid="{00000000-0005-0000-0000-0000370A0000}"/>
    <cellStyle name="Normal 2 3 3 2 8 3" xfId="3231" xr:uid="{00000000-0005-0000-0000-0000380A0000}"/>
    <cellStyle name="Normal 2 3 3 2 9" xfId="143" xr:uid="{00000000-0005-0000-0000-0000390A0000}"/>
    <cellStyle name="Normal 2 3 3 2 9 2" xfId="1342" xr:uid="{00000000-0005-0000-0000-00003A0A0000}"/>
    <cellStyle name="Normal 2 3 3 2 9 2 2" xfId="3727" xr:uid="{00000000-0005-0000-0000-00003B0A0000}"/>
    <cellStyle name="Normal 2 3 3 2 9 3" xfId="2535" xr:uid="{00000000-0005-0000-0000-00003C0A0000}"/>
    <cellStyle name="Normal 2 3 3 3" xfId="47" xr:uid="{00000000-0005-0000-0000-00003D0A0000}"/>
    <cellStyle name="Normal 2 3 3 3 10" xfId="1246" xr:uid="{00000000-0005-0000-0000-00003E0A0000}"/>
    <cellStyle name="Normal 2 3 3 3 10 2" xfId="3631" xr:uid="{00000000-0005-0000-0000-00003F0A0000}"/>
    <cellStyle name="Normal 2 3 3 3 11" xfId="2439" xr:uid="{00000000-0005-0000-0000-0000400A0000}"/>
    <cellStyle name="Normal 2 3 3 3 2" xfId="299" xr:uid="{00000000-0005-0000-0000-0000410A0000}"/>
    <cellStyle name="Normal 2 3 3 3 2 2" xfId="443" xr:uid="{00000000-0005-0000-0000-0000420A0000}"/>
    <cellStyle name="Normal 2 3 3 3 2 2 2" xfId="792" xr:uid="{00000000-0005-0000-0000-0000430A0000}"/>
    <cellStyle name="Normal 2 3 3 3 2 2 2 2" xfId="1990" xr:uid="{00000000-0005-0000-0000-0000440A0000}"/>
    <cellStyle name="Normal 2 3 3 3 2 2 2 2 2" xfId="4375" xr:uid="{00000000-0005-0000-0000-0000450A0000}"/>
    <cellStyle name="Normal 2 3 3 3 2 2 2 3" xfId="3183" xr:uid="{00000000-0005-0000-0000-0000460A0000}"/>
    <cellStyle name="Normal 2 3 3 3 2 2 3" xfId="1140" xr:uid="{00000000-0005-0000-0000-0000470A0000}"/>
    <cellStyle name="Normal 2 3 3 3 2 2 3 2" xfId="2338" xr:uid="{00000000-0005-0000-0000-0000480A0000}"/>
    <cellStyle name="Normal 2 3 3 3 2 2 3 2 2" xfId="4723" xr:uid="{00000000-0005-0000-0000-0000490A0000}"/>
    <cellStyle name="Normal 2 3 3 3 2 2 3 3" xfId="3531" xr:uid="{00000000-0005-0000-0000-00004A0A0000}"/>
    <cellStyle name="Normal 2 3 3 3 2 2 4" xfId="1642" xr:uid="{00000000-0005-0000-0000-00004B0A0000}"/>
    <cellStyle name="Normal 2 3 3 3 2 2 4 2" xfId="4027" xr:uid="{00000000-0005-0000-0000-00004C0A0000}"/>
    <cellStyle name="Normal 2 3 3 3 2 2 5" xfId="2835" xr:uid="{00000000-0005-0000-0000-00004D0A0000}"/>
    <cellStyle name="Normal 2 3 3 3 2 3" xfId="648" xr:uid="{00000000-0005-0000-0000-00004E0A0000}"/>
    <cellStyle name="Normal 2 3 3 3 2 3 2" xfId="1846" xr:uid="{00000000-0005-0000-0000-00004F0A0000}"/>
    <cellStyle name="Normal 2 3 3 3 2 3 2 2" xfId="4231" xr:uid="{00000000-0005-0000-0000-0000500A0000}"/>
    <cellStyle name="Normal 2 3 3 3 2 3 3" xfId="3039" xr:uid="{00000000-0005-0000-0000-0000510A0000}"/>
    <cellStyle name="Normal 2 3 3 3 2 4" xfId="996" xr:uid="{00000000-0005-0000-0000-0000520A0000}"/>
    <cellStyle name="Normal 2 3 3 3 2 4 2" xfId="2194" xr:uid="{00000000-0005-0000-0000-0000530A0000}"/>
    <cellStyle name="Normal 2 3 3 3 2 4 2 2" xfId="4579" xr:uid="{00000000-0005-0000-0000-0000540A0000}"/>
    <cellStyle name="Normal 2 3 3 3 2 4 3" xfId="3387" xr:uid="{00000000-0005-0000-0000-0000550A0000}"/>
    <cellStyle name="Normal 2 3 3 3 2 5" xfId="1498" xr:uid="{00000000-0005-0000-0000-0000560A0000}"/>
    <cellStyle name="Normal 2 3 3 3 2 5 2" xfId="3883" xr:uid="{00000000-0005-0000-0000-0000570A0000}"/>
    <cellStyle name="Normal 2 3 3 3 2 6" xfId="2691" xr:uid="{00000000-0005-0000-0000-0000580A0000}"/>
    <cellStyle name="Normal 2 3 3 3 3" xfId="227" xr:uid="{00000000-0005-0000-0000-0000590A0000}"/>
    <cellStyle name="Normal 2 3 3 3 3 2" xfId="576" xr:uid="{00000000-0005-0000-0000-00005A0A0000}"/>
    <cellStyle name="Normal 2 3 3 3 3 2 2" xfId="1774" xr:uid="{00000000-0005-0000-0000-00005B0A0000}"/>
    <cellStyle name="Normal 2 3 3 3 3 2 2 2" xfId="4159" xr:uid="{00000000-0005-0000-0000-00005C0A0000}"/>
    <cellStyle name="Normal 2 3 3 3 3 2 3" xfId="2967" xr:uid="{00000000-0005-0000-0000-00005D0A0000}"/>
    <cellStyle name="Normal 2 3 3 3 3 3" xfId="924" xr:uid="{00000000-0005-0000-0000-00005E0A0000}"/>
    <cellStyle name="Normal 2 3 3 3 3 3 2" xfId="2122" xr:uid="{00000000-0005-0000-0000-00005F0A0000}"/>
    <cellStyle name="Normal 2 3 3 3 3 3 2 2" xfId="4507" xr:uid="{00000000-0005-0000-0000-0000600A0000}"/>
    <cellStyle name="Normal 2 3 3 3 3 3 3" xfId="3315" xr:uid="{00000000-0005-0000-0000-0000610A0000}"/>
    <cellStyle name="Normal 2 3 3 3 3 4" xfId="1426" xr:uid="{00000000-0005-0000-0000-0000620A0000}"/>
    <cellStyle name="Normal 2 3 3 3 3 4 2" xfId="3811" xr:uid="{00000000-0005-0000-0000-0000630A0000}"/>
    <cellStyle name="Normal 2 3 3 3 3 5" xfId="2619" xr:uid="{00000000-0005-0000-0000-0000640A0000}"/>
    <cellStyle name="Normal 2 3 3 3 4" xfId="371" xr:uid="{00000000-0005-0000-0000-0000650A0000}"/>
    <cellStyle name="Normal 2 3 3 3 4 2" xfId="720" xr:uid="{00000000-0005-0000-0000-0000660A0000}"/>
    <cellStyle name="Normal 2 3 3 3 4 2 2" xfId="1918" xr:uid="{00000000-0005-0000-0000-0000670A0000}"/>
    <cellStyle name="Normal 2 3 3 3 4 2 2 2" xfId="4303" xr:uid="{00000000-0005-0000-0000-0000680A0000}"/>
    <cellStyle name="Normal 2 3 3 3 4 2 3" xfId="3111" xr:uid="{00000000-0005-0000-0000-0000690A0000}"/>
    <cellStyle name="Normal 2 3 3 3 4 3" xfId="1068" xr:uid="{00000000-0005-0000-0000-00006A0A0000}"/>
    <cellStyle name="Normal 2 3 3 3 4 3 2" xfId="2266" xr:uid="{00000000-0005-0000-0000-00006B0A0000}"/>
    <cellStyle name="Normal 2 3 3 3 4 3 2 2" xfId="4651" xr:uid="{00000000-0005-0000-0000-00006C0A0000}"/>
    <cellStyle name="Normal 2 3 3 3 4 3 3" xfId="3459" xr:uid="{00000000-0005-0000-0000-00006D0A0000}"/>
    <cellStyle name="Normal 2 3 3 3 4 4" xfId="1570" xr:uid="{00000000-0005-0000-0000-00006E0A0000}"/>
    <cellStyle name="Normal 2 3 3 3 4 4 2" xfId="3955" xr:uid="{00000000-0005-0000-0000-00006F0A0000}"/>
    <cellStyle name="Normal 2 3 3 3 4 5" xfId="2763" xr:uid="{00000000-0005-0000-0000-0000700A0000}"/>
    <cellStyle name="Normal 2 3 3 3 5" xfId="504" xr:uid="{00000000-0005-0000-0000-0000710A0000}"/>
    <cellStyle name="Normal 2 3 3 3 5 2" xfId="1702" xr:uid="{00000000-0005-0000-0000-0000720A0000}"/>
    <cellStyle name="Normal 2 3 3 3 5 2 2" xfId="4087" xr:uid="{00000000-0005-0000-0000-0000730A0000}"/>
    <cellStyle name="Normal 2 3 3 3 5 3" xfId="2895" xr:uid="{00000000-0005-0000-0000-0000740A0000}"/>
    <cellStyle name="Normal 2 3 3 3 6" xfId="852" xr:uid="{00000000-0005-0000-0000-0000750A0000}"/>
    <cellStyle name="Normal 2 3 3 3 6 2" xfId="2050" xr:uid="{00000000-0005-0000-0000-0000760A0000}"/>
    <cellStyle name="Normal 2 3 3 3 6 2 2" xfId="4435" xr:uid="{00000000-0005-0000-0000-0000770A0000}"/>
    <cellStyle name="Normal 2 3 3 3 6 3" xfId="3243" xr:uid="{00000000-0005-0000-0000-0000780A0000}"/>
    <cellStyle name="Normal 2 3 3 3 7" xfId="155" xr:uid="{00000000-0005-0000-0000-0000790A0000}"/>
    <cellStyle name="Normal 2 3 3 3 7 2" xfId="1354" xr:uid="{00000000-0005-0000-0000-00007A0A0000}"/>
    <cellStyle name="Normal 2 3 3 3 7 2 2" xfId="3739" xr:uid="{00000000-0005-0000-0000-00007B0A0000}"/>
    <cellStyle name="Normal 2 3 3 3 7 3" xfId="2547" xr:uid="{00000000-0005-0000-0000-00007C0A0000}"/>
    <cellStyle name="Normal 2 3 3 3 8" xfId="1189" xr:uid="{00000000-0005-0000-0000-00007D0A0000}"/>
    <cellStyle name="Normal 2 3 3 3 8 2" xfId="2386" xr:uid="{00000000-0005-0000-0000-00007E0A0000}"/>
    <cellStyle name="Normal 2 3 3 3 8 2 2" xfId="4771" xr:uid="{00000000-0005-0000-0000-00007F0A0000}"/>
    <cellStyle name="Normal 2 3 3 3 8 3" xfId="3579" xr:uid="{00000000-0005-0000-0000-0000800A0000}"/>
    <cellStyle name="Normal 2 3 3 3 9" xfId="95" xr:uid="{00000000-0005-0000-0000-0000810A0000}"/>
    <cellStyle name="Normal 2 3 3 3 9 2" xfId="1294" xr:uid="{00000000-0005-0000-0000-0000820A0000}"/>
    <cellStyle name="Normal 2 3 3 3 9 2 2" xfId="3679" xr:uid="{00000000-0005-0000-0000-0000830A0000}"/>
    <cellStyle name="Normal 2 3 3 3 9 3" xfId="2487" xr:uid="{00000000-0005-0000-0000-0000840A0000}"/>
    <cellStyle name="Normal 2 3 3 4" xfId="131" xr:uid="{00000000-0005-0000-0000-0000850A0000}"/>
    <cellStyle name="Normal 2 3 3 4 2" xfId="275" xr:uid="{00000000-0005-0000-0000-0000860A0000}"/>
    <cellStyle name="Normal 2 3 3 4 2 2" xfId="419" xr:uid="{00000000-0005-0000-0000-0000870A0000}"/>
    <cellStyle name="Normal 2 3 3 4 2 2 2" xfId="768" xr:uid="{00000000-0005-0000-0000-0000880A0000}"/>
    <cellStyle name="Normal 2 3 3 4 2 2 2 2" xfId="1966" xr:uid="{00000000-0005-0000-0000-0000890A0000}"/>
    <cellStyle name="Normal 2 3 3 4 2 2 2 2 2" xfId="4351" xr:uid="{00000000-0005-0000-0000-00008A0A0000}"/>
    <cellStyle name="Normal 2 3 3 4 2 2 2 3" xfId="3159" xr:uid="{00000000-0005-0000-0000-00008B0A0000}"/>
    <cellStyle name="Normal 2 3 3 4 2 2 3" xfId="1116" xr:uid="{00000000-0005-0000-0000-00008C0A0000}"/>
    <cellStyle name="Normal 2 3 3 4 2 2 3 2" xfId="2314" xr:uid="{00000000-0005-0000-0000-00008D0A0000}"/>
    <cellStyle name="Normal 2 3 3 4 2 2 3 2 2" xfId="4699" xr:uid="{00000000-0005-0000-0000-00008E0A0000}"/>
    <cellStyle name="Normal 2 3 3 4 2 2 3 3" xfId="3507" xr:uid="{00000000-0005-0000-0000-00008F0A0000}"/>
    <cellStyle name="Normal 2 3 3 4 2 2 4" xfId="1618" xr:uid="{00000000-0005-0000-0000-0000900A0000}"/>
    <cellStyle name="Normal 2 3 3 4 2 2 4 2" xfId="4003" xr:uid="{00000000-0005-0000-0000-0000910A0000}"/>
    <cellStyle name="Normal 2 3 3 4 2 2 5" xfId="2811" xr:uid="{00000000-0005-0000-0000-0000920A0000}"/>
    <cellStyle name="Normal 2 3 3 4 2 3" xfId="624" xr:uid="{00000000-0005-0000-0000-0000930A0000}"/>
    <cellStyle name="Normal 2 3 3 4 2 3 2" xfId="1822" xr:uid="{00000000-0005-0000-0000-0000940A0000}"/>
    <cellStyle name="Normal 2 3 3 4 2 3 2 2" xfId="4207" xr:uid="{00000000-0005-0000-0000-0000950A0000}"/>
    <cellStyle name="Normal 2 3 3 4 2 3 3" xfId="3015" xr:uid="{00000000-0005-0000-0000-0000960A0000}"/>
    <cellStyle name="Normal 2 3 3 4 2 4" xfId="972" xr:uid="{00000000-0005-0000-0000-0000970A0000}"/>
    <cellStyle name="Normal 2 3 3 4 2 4 2" xfId="2170" xr:uid="{00000000-0005-0000-0000-0000980A0000}"/>
    <cellStyle name="Normal 2 3 3 4 2 4 2 2" xfId="4555" xr:uid="{00000000-0005-0000-0000-0000990A0000}"/>
    <cellStyle name="Normal 2 3 3 4 2 4 3" xfId="3363" xr:uid="{00000000-0005-0000-0000-00009A0A0000}"/>
    <cellStyle name="Normal 2 3 3 4 2 5" xfId="1474" xr:uid="{00000000-0005-0000-0000-00009B0A0000}"/>
    <cellStyle name="Normal 2 3 3 4 2 5 2" xfId="3859" xr:uid="{00000000-0005-0000-0000-00009C0A0000}"/>
    <cellStyle name="Normal 2 3 3 4 2 6" xfId="2667" xr:uid="{00000000-0005-0000-0000-00009D0A0000}"/>
    <cellStyle name="Normal 2 3 3 4 3" xfId="203" xr:uid="{00000000-0005-0000-0000-00009E0A0000}"/>
    <cellStyle name="Normal 2 3 3 4 3 2" xfId="552" xr:uid="{00000000-0005-0000-0000-00009F0A0000}"/>
    <cellStyle name="Normal 2 3 3 4 3 2 2" xfId="1750" xr:uid="{00000000-0005-0000-0000-0000A00A0000}"/>
    <cellStyle name="Normal 2 3 3 4 3 2 2 2" xfId="4135" xr:uid="{00000000-0005-0000-0000-0000A10A0000}"/>
    <cellStyle name="Normal 2 3 3 4 3 2 3" xfId="2943" xr:uid="{00000000-0005-0000-0000-0000A20A0000}"/>
    <cellStyle name="Normal 2 3 3 4 3 3" xfId="900" xr:uid="{00000000-0005-0000-0000-0000A30A0000}"/>
    <cellStyle name="Normal 2 3 3 4 3 3 2" xfId="2098" xr:uid="{00000000-0005-0000-0000-0000A40A0000}"/>
    <cellStyle name="Normal 2 3 3 4 3 3 2 2" xfId="4483" xr:uid="{00000000-0005-0000-0000-0000A50A0000}"/>
    <cellStyle name="Normal 2 3 3 4 3 3 3" xfId="3291" xr:uid="{00000000-0005-0000-0000-0000A60A0000}"/>
    <cellStyle name="Normal 2 3 3 4 3 4" xfId="1402" xr:uid="{00000000-0005-0000-0000-0000A70A0000}"/>
    <cellStyle name="Normal 2 3 3 4 3 4 2" xfId="3787" xr:uid="{00000000-0005-0000-0000-0000A80A0000}"/>
    <cellStyle name="Normal 2 3 3 4 3 5" xfId="2595" xr:uid="{00000000-0005-0000-0000-0000A90A0000}"/>
    <cellStyle name="Normal 2 3 3 4 4" xfId="347" xr:uid="{00000000-0005-0000-0000-0000AA0A0000}"/>
    <cellStyle name="Normal 2 3 3 4 4 2" xfId="696" xr:uid="{00000000-0005-0000-0000-0000AB0A0000}"/>
    <cellStyle name="Normal 2 3 3 4 4 2 2" xfId="1894" xr:uid="{00000000-0005-0000-0000-0000AC0A0000}"/>
    <cellStyle name="Normal 2 3 3 4 4 2 2 2" xfId="4279" xr:uid="{00000000-0005-0000-0000-0000AD0A0000}"/>
    <cellStyle name="Normal 2 3 3 4 4 2 3" xfId="3087" xr:uid="{00000000-0005-0000-0000-0000AE0A0000}"/>
    <cellStyle name="Normal 2 3 3 4 4 3" xfId="1044" xr:uid="{00000000-0005-0000-0000-0000AF0A0000}"/>
    <cellStyle name="Normal 2 3 3 4 4 3 2" xfId="2242" xr:uid="{00000000-0005-0000-0000-0000B00A0000}"/>
    <cellStyle name="Normal 2 3 3 4 4 3 2 2" xfId="4627" xr:uid="{00000000-0005-0000-0000-0000B10A0000}"/>
    <cellStyle name="Normal 2 3 3 4 4 3 3" xfId="3435" xr:uid="{00000000-0005-0000-0000-0000B20A0000}"/>
    <cellStyle name="Normal 2 3 3 4 4 4" xfId="1546" xr:uid="{00000000-0005-0000-0000-0000B30A0000}"/>
    <cellStyle name="Normal 2 3 3 4 4 4 2" xfId="3931" xr:uid="{00000000-0005-0000-0000-0000B40A0000}"/>
    <cellStyle name="Normal 2 3 3 4 4 5" xfId="2739" xr:uid="{00000000-0005-0000-0000-0000B50A0000}"/>
    <cellStyle name="Normal 2 3 3 4 5" xfId="480" xr:uid="{00000000-0005-0000-0000-0000B60A0000}"/>
    <cellStyle name="Normal 2 3 3 4 5 2" xfId="1678" xr:uid="{00000000-0005-0000-0000-0000B70A0000}"/>
    <cellStyle name="Normal 2 3 3 4 5 2 2" xfId="4063" xr:uid="{00000000-0005-0000-0000-0000B80A0000}"/>
    <cellStyle name="Normal 2 3 3 4 5 3" xfId="2871" xr:uid="{00000000-0005-0000-0000-0000B90A0000}"/>
    <cellStyle name="Normal 2 3 3 4 6" xfId="828" xr:uid="{00000000-0005-0000-0000-0000BA0A0000}"/>
    <cellStyle name="Normal 2 3 3 4 6 2" xfId="2026" xr:uid="{00000000-0005-0000-0000-0000BB0A0000}"/>
    <cellStyle name="Normal 2 3 3 4 6 2 2" xfId="4411" xr:uid="{00000000-0005-0000-0000-0000BC0A0000}"/>
    <cellStyle name="Normal 2 3 3 4 6 3" xfId="3219" xr:uid="{00000000-0005-0000-0000-0000BD0A0000}"/>
    <cellStyle name="Normal 2 3 3 4 7" xfId="1330" xr:uid="{00000000-0005-0000-0000-0000BE0A0000}"/>
    <cellStyle name="Normal 2 3 3 4 7 2" xfId="3715" xr:uid="{00000000-0005-0000-0000-0000BF0A0000}"/>
    <cellStyle name="Normal 2 3 3 4 8" xfId="2523" xr:uid="{00000000-0005-0000-0000-0000C00A0000}"/>
    <cellStyle name="Normal 2 3 3 5" xfId="251" xr:uid="{00000000-0005-0000-0000-0000C10A0000}"/>
    <cellStyle name="Normal 2 3 3 5 2" xfId="395" xr:uid="{00000000-0005-0000-0000-0000C20A0000}"/>
    <cellStyle name="Normal 2 3 3 5 2 2" xfId="744" xr:uid="{00000000-0005-0000-0000-0000C30A0000}"/>
    <cellStyle name="Normal 2 3 3 5 2 2 2" xfId="1942" xr:uid="{00000000-0005-0000-0000-0000C40A0000}"/>
    <cellStyle name="Normal 2 3 3 5 2 2 2 2" xfId="4327" xr:uid="{00000000-0005-0000-0000-0000C50A0000}"/>
    <cellStyle name="Normal 2 3 3 5 2 2 3" xfId="3135" xr:uid="{00000000-0005-0000-0000-0000C60A0000}"/>
    <cellStyle name="Normal 2 3 3 5 2 3" xfId="1092" xr:uid="{00000000-0005-0000-0000-0000C70A0000}"/>
    <cellStyle name="Normal 2 3 3 5 2 3 2" xfId="2290" xr:uid="{00000000-0005-0000-0000-0000C80A0000}"/>
    <cellStyle name="Normal 2 3 3 5 2 3 2 2" xfId="4675" xr:uid="{00000000-0005-0000-0000-0000C90A0000}"/>
    <cellStyle name="Normal 2 3 3 5 2 3 3" xfId="3483" xr:uid="{00000000-0005-0000-0000-0000CA0A0000}"/>
    <cellStyle name="Normal 2 3 3 5 2 4" xfId="1594" xr:uid="{00000000-0005-0000-0000-0000CB0A0000}"/>
    <cellStyle name="Normal 2 3 3 5 2 4 2" xfId="3979" xr:uid="{00000000-0005-0000-0000-0000CC0A0000}"/>
    <cellStyle name="Normal 2 3 3 5 2 5" xfId="2787" xr:uid="{00000000-0005-0000-0000-0000CD0A0000}"/>
    <cellStyle name="Normal 2 3 3 5 3" xfId="600" xr:uid="{00000000-0005-0000-0000-0000CE0A0000}"/>
    <cellStyle name="Normal 2 3 3 5 3 2" xfId="1798" xr:uid="{00000000-0005-0000-0000-0000CF0A0000}"/>
    <cellStyle name="Normal 2 3 3 5 3 2 2" xfId="4183" xr:uid="{00000000-0005-0000-0000-0000D00A0000}"/>
    <cellStyle name="Normal 2 3 3 5 3 3" xfId="2991" xr:uid="{00000000-0005-0000-0000-0000D10A0000}"/>
    <cellStyle name="Normal 2 3 3 5 4" xfId="948" xr:uid="{00000000-0005-0000-0000-0000D20A0000}"/>
    <cellStyle name="Normal 2 3 3 5 4 2" xfId="2146" xr:uid="{00000000-0005-0000-0000-0000D30A0000}"/>
    <cellStyle name="Normal 2 3 3 5 4 2 2" xfId="4531" xr:uid="{00000000-0005-0000-0000-0000D40A0000}"/>
    <cellStyle name="Normal 2 3 3 5 4 3" xfId="3339" xr:uid="{00000000-0005-0000-0000-0000D50A0000}"/>
    <cellStyle name="Normal 2 3 3 5 5" xfId="1450" xr:uid="{00000000-0005-0000-0000-0000D60A0000}"/>
    <cellStyle name="Normal 2 3 3 5 5 2" xfId="3835" xr:uid="{00000000-0005-0000-0000-0000D70A0000}"/>
    <cellStyle name="Normal 2 3 3 5 6" xfId="2643" xr:uid="{00000000-0005-0000-0000-0000D80A0000}"/>
    <cellStyle name="Normal 2 3 3 6" xfId="179" xr:uid="{00000000-0005-0000-0000-0000D90A0000}"/>
    <cellStyle name="Normal 2 3 3 6 2" xfId="528" xr:uid="{00000000-0005-0000-0000-0000DA0A0000}"/>
    <cellStyle name="Normal 2 3 3 6 2 2" xfId="1726" xr:uid="{00000000-0005-0000-0000-0000DB0A0000}"/>
    <cellStyle name="Normal 2 3 3 6 2 2 2" xfId="4111" xr:uid="{00000000-0005-0000-0000-0000DC0A0000}"/>
    <cellStyle name="Normal 2 3 3 6 2 3" xfId="2919" xr:uid="{00000000-0005-0000-0000-0000DD0A0000}"/>
    <cellStyle name="Normal 2 3 3 6 3" xfId="876" xr:uid="{00000000-0005-0000-0000-0000DE0A0000}"/>
    <cellStyle name="Normal 2 3 3 6 3 2" xfId="2074" xr:uid="{00000000-0005-0000-0000-0000DF0A0000}"/>
    <cellStyle name="Normal 2 3 3 6 3 2 2" xfId="4459" xr:uid="{00000000-0005-0000-0000-0000E00A0000}"/>
    <cellStyle name="Normal 2 3 3 6 3 3" xfId="3267" xr:uid="{00000000-0005-0000-0000-0000E10A0000}"/>
    <cellStyle name="Normal 2 3 3 6 4" xfId="1378" xr:uid="{00000000-0005-0000-0000-0000E20A0000}"/>
    <cellStyle name="Normal 2 3 3 6 4 2" xfId="3763" xr:uid="{00000000-0005-0000-0000-0000E30A0000}"/>
    <cellStyle name="Normal 2 3 3 6 5" xfId="2571" xr:uid="{00000000-0005-0000-0000-0000E40A0000}"/>
    <cellStyle name="Normal 2 3 3 7" xfId="323" xr:uid="{00000000-0005-0000-0000-0000E50A0000}"/>
    <cellStyle name="Normal 2 3 3 7 2" xfId="672" xr:uid="{00000000-0005-0000-0000-0000E60A0000}"/>
    <cellStyle name="Normal 2 3 3 7 2 2" xfId="1870" xr:uid="{00000000-0005-0000-0000-0000E70A0000}"/>
    <cellStyle name="Normal 2 3 3 7 2 2 2" xfId="4255" xr:uid="{00000000-0005-0000-0000-0000E80A0000}"/>
    <cellStyle name="Normal 2 3 3 7 2 3" xfId="3063" xr:uid="{00000000-0005-0000-0000-0000E90A0000}"/>
    <cellStyle name="Normal 2 3 3 7 3" xfId="1020" xr:uid="{00000000-0005-0000-0000-0000EA0A0000}"/>
    <cellStyle name="Normal 2 3 3 7 3 2" xfId="2218" xr:uid="{00000000-0005-0000-0000-0000EB0A0000}"/>
    <cellStyle name="Normal 2 3 3 7 3 2 2" xfId="4603" xr:uid="{00000000-0005-0000-0000-0000EC0A0000}"/>
    <cellStyle name="Normal 2 3 3 7 3 3" xfId="3411" xr:uid="{00000000-0005-0000-0000-0000ED0A0000}"/>
    <cellStyle name="Normal 2 3 3 7 4" xfId="1522" xr:uid="{00000000-0005-0000-0000-0000EE0A0000}"/>
    <cellStyle name="Normal 2 3 3 7 4 2" xfId="3907" xr:uid="{00000000-0005-0000-0000-0000EF0A0000}"/>
    <cellStyle name="Normal 2 3 3 7 5" xfId="2715" xr:uid="{00000000-0005-0000-0000-0000F00A0000}"/>
    <cellStyle name="Normal 2 3 3 8" xfId="468" xr:uid="{00000000-0005-0000-0000-0000F10A0000}"/>
    <cellStyle name="Normal 2 3 3 8 2" xfId="1666" xr:uid="{00000000-0005-0000-0000-0000F20A0000}"/>
    <cellStyle name="Normal 2 3 3 8 2 2" xfId="4051" xr:uid="{00000000-0005-0000-0000-0000F30A0000}"/>
    <cellStyle name="Normal 2 3 3 8 3" xfId="2859" xr:uid="{00000000-0005-0000-0000-0000F40A0000}"/>
    <cellStyle name="Normal 2 3 3 9" xfId="816" xr:uid="{00000000-0005-0000-0000-0000F50A0000}"/>
    <cellStyle name="Normal 2 3 3 9 2" xfId="2014" xr:uid="{00000000-0005-0000-0000-0000F60A0000}"/>
    <cellStyle name="Normal 2 3 3 9 2 2" xfId="4399" xr:uid="{00000000-0005-0000-0000-0000F70A0000}"/>
    <cellStyle name="Normal 2 3 3 9 3" xfId="3207" xr:uid="{00000000-0005-0000-0000-0000F80A0000}"/>
    <cellStyle name="Normal 2 3 4" xfId="29" xr:uid="{00000000-0005-0000-0000-0000F90A0000}"/>
    <cellStyle name="Normal 2 3 4 10" xfId="1171" xr:uid="{00000000-0005-0000-0000-0000FA0A0000}"/>
    <cellStyle name="Normal 2 3 4 10 2" xfId="2368" xr:uid="{00000000-0005-0000-0000-0000FB0A0000}"/>
    <cellStyle name="Normal 2 3 4 10 2 2" xfId="4753" xr:uid="{00000000-0005-0000-0000-0000FC0A0000}"/>
    <cellStyle name="Normal 2 3 4 10 3" xfId="3561" xr:uid="{00000000-0005-0000-0000-0000FD0A0000}"/>
    <cellStyle name="Normal 2 3 4 11" xfId="77" xr:uid="{00000000-0005-0000-0000-0000FE0A0000}"/>
    <cellStyle name="Normal 2 3 4 11 2" xfId="1276" xr:uid="{00000000-0005-0000-0000-0000FF0A0000}"/>
    <cellStyle name="Normal 2 3 4 11 2 2" xfId="3661" xr:uid="{00000000-0005-0000-0000-0000000B0000}"/>
    <cellStyle name="Normal 2 3 4 11 3" xfId="2469" xr:uid="{00000000-0005-0000-0000-0000010B0000}"/>
    <cellStyle name="Normal 2 3 4 12" xfId="1228" xr:uid="{00000000-0005-0000-0000-0000020B0000}"/>
    <cellStyle name="Normal 2 3 4 12 2" xfId="3613" xr:uid="{00000000-0005-0000-0000-0000030B0000}"/>
    <cellStyle name="Normal 2 3 4 13" xfId="2421" xr:uid="{00000000-0005-0000-0000-0000040B0000}"/>
    <cellStyle name="Normal 2 3 4 2" xfId="53" xr:uid="{00000000-0005-0000-0000-0000050B0000}"/>
    <cellStyle name="Normal 2 3 4 2 10" xfId="1252" xr:uid="{00000000-0005-0000-0000-0000060B0000}"/>
    <cellStyle name="Normal 2 3 4 2 10 2" xfId="3637" xr:uid="{00000000-0005-0000-0000-0000070B0000}"/>
    <cellStyle name="Normal 2 3 4 2 11" xfId="2445" xr:uid="{00000000-0005-0000-0000-0000080B0000}"/>
    <cellStyle name="Normal 2 3 4 2 2" xfId="305" xr:uid="{00000000-0005-0000-0000-0000090B0000}"/>
    <cellStyle name="Normal 2 3 4 2 2 2" xfId="449" xr:uid="{00000000-0005-0000-0000-00000A0B0000}"/>
    <cellStyle name="Normal 2 3 4 2 2 2 2" xfId="798" xr:uid="{00000000-0005-0000-0000-00000B0B0000}"/>
    <cellStyle name="Normal 2 3 4 2 2 2 2 2" xfId="1996" xr:uid="{00000000-0005-0000-0000-00000C0B0000}"/>
    <cellStyle name="Normal 2 3 4 2 2 2 2 2 2" xfId="4381" xr:uid="{00000000-0005-0000-0000-00000D0B0000}"/>
    <cellStyle name="Normal 2 3 4 2 2 2 2 3" xfId="3189" xr:uid="{00000000-0005-0000-0000-00000E0B0000}"/>
    <cellStyle name="Normal 2 3 4 2 2 2 3" xfId="1146" xr:uid="{00000000-0005-0000-0000-00000F0B0000}"/>
    <cellStyle name="Normal 2 3 4 2 2 2 3 2" xfId="2344" xr:uid="{00000000-0005-0000-0000-0000100B0000}"/>
    <cellStyle name="Normal 2 3 4 2 2 2 3 2 2" xfId="4729" xr:uid="{00000000-0005-0000-0000-0000110B0000}"/>
    <cellStyle name="Normal 2 3 4 2 2 2 3 3" xfId="3537" xr:uid="{00000000-0005-0000-0000-0000120B0000}"/>
    <cellStyle name="Normal 2 3 4 2 2 2 4" xfId="1648" xr:uid="{00000000-0005-0000-0000-0000130B0000}"/>
    <cellStyle name="Normal 2 3 4 2 2 2 4 2" xfId="4033" xr:uid="{00000000-0005-0000-0000-0000140B0000}"/>
    <cellStyle name="Normal 2 3 4 2 2 2 5" xfId="2841" xr:uid="{00000000-0005-0000-0000-0000150B0000}"/>
    <cellStyle name="Normal 2 3 4 2 2 3" xfId="654" xr:uid="{00000000-0005-0000-0000-0000160B0000}"/>
    <cellStyle name="Normal 2 3 4 2 2 3 2" xfId="1852" xr:uid="{00000000-0005-0000-0000-0000170B0000}"/>
    <cellStyle name="Normal 2 3 4 2 2 3 2 2" xfId="4237" xr:uid="{00000000-0005-0000-0000-0000180B0000}"/>
    <cellStyle name="Normal 2 3 4 2 2 3 3" xfId="3045" xr:uid="{00000000-0005-0000-0000-0000190B0000}"/>
    <cellStyle name="Normal 2 3 4 2 2 4" xfId="1002" xr:uid="{00000000-0005-0000-0000-00001A0B0000}"/>
    <cellStyle name="Normal 2 3 4 2 2 4 2" xfId="2200" xr:uid="{00000000-0005-0000-0000-00001B0B0000}"/>
    <cellStyle name="Normal 2 3 4 2 2 4 2 2" xfId="4585" xr:uid="{00000000-0005-0000-0000-00001C0B0000}"/>
    <cellStyle name="Normal 2 3 4 2 2 4 3" xfId="3393" xr:uid="{00000000-0005-0000-0000-00001D0B0000}"/>
    <cellStyle name="Normal 2 3 4 2 2 5" xfId="1504" xr:uid="{00000000-0005-0000-0000-00001E0B0000}"/>
    <cellStyle name="Normal 2 3 4 2 2 5 2" xfId="3889" xr:uid="{00000000-0005-0000-0000-00001F0B0000}"/>
    <cellStyle name="Normal 2 3 4 2 2 6" xfId="2697" xr:uid="{00000000-0005-0000-0000-0000200B0000}"/>
    <cellStyle name="Normal 2 3 4 2 3" xfId="233" xr:uid="{00000000-0005-0000-0000-0000210B0000}"/>
    <cellStyle name="Normal 2 3 4 2 3 2" xfId="582" xr:uid="{00000000-0005-0000-0000-0000220B0000}"/>
    <cellStyle name="Normal 2 3 4 2 3 2 2" xfId="1780" xr:uid="{00000000-0005-0000-0000-0000230B0000}"/>
    <cellStyle name="Normal 2 3 4 2 3 2 2 2" xfId="4165" xr:uid="{00000000-0005-0000-0000-0000240B0000}"/>
    <cellStyle name="Normal 2 3 4 2 3 2 3" xfId="2973" xr:uid="{00000000-0005-0000-0000-0000250B0000}"/>
    <cellStyle name="Normal 2 3 4 2 3 3" xfId="930" xr:uid="{00000000-0005-0000-0000-0000260B0000}"/>
    <cellStyle name="Normal 2 3 4 2 3 3 2" xfId="2128" xr:uid="{00000000-0005-0000-0000-0000270B0000}"/>
    <cellStyle name="Normal 2 3 4 2 3 3 2 2" xfId="4513" xr:uid="{00000000-0005-0000-0000-0000280B0000}"/>
    <cellStyle name="Normal 2 3 4 2 3 3 3" xfId="3321" xr:uid="{00000000-0005-0000-0000-0000290B0000}"/>
    <cellStyle name="Normal 2 3 4 2 3 4" xfId="1432" xr:uid="{00000000-0005-0000-0000-00002A0B0000}"/>
    <cellStyle name="Normal 2 3 4 2 3 4 2" xfId="3817" xr:uid="{00000000-0005-0000-0000-00002B0B0000}"/>
    <cellStyle name="Normal 2 3 4 2 3 5" xfId="2625" xr:uid="{00000000-0005-0000-0000-00002C0B0000}"/>
    <cellStyle name="Normal 2 3 4 2 4" xfId="377" xr:uid="{00000000-0005-0000-0000-00002D0B0000}"/>
    <cellStyle name="Normal 2 3 4 2 4 2" xfId="726" xr:uid="{00000000-0005-0000-0000-00002E0B0000}"/>
    <cellStyle name="Normal 2 3 4 2 4 2 2" xfId="1924" xr:uid="{00000000-0005-0000-0000-00002F0B0000}"/>
    <cellStyle name="Normal 2 3 4 2 4 2 2 2" xfId="4309" xr:uid="{00000000-0005-0000-0000-0000300B0000}"/>
    <cellStyle name="Normal 2 3 4 2 4 2 3" xfId="3117" xr:uid="{00000000-0005-0000-0000-0000310B0000}"/>
    <cellStyle name="Normal 2 3 4 2 4 3" xfId="1074" xr:uid="{00000000-0005-0000-0000-0000320B0000}"/>
    <cellStyle name="Normal 2 3 4 2 4 3 2" xfId="2272" xr:uid="{00000000-0005-0000-0000-0000330B0000}"/>
    <cellStyle name="Normal 2 3 4 2 4 3 2 2" xfId="4657" xr:uid="{00000000-0005-0000-0000-0000340B0000}"/>
    <cellStyle name="Normal 2 3 4 2 4 3 3" xfId="3465" xr:uid="{00000000-0005-0000-0000-0000350B0000}"/>
    <cellStyle name="Normal 2 3 4 2 4 4" xfId="1576" xr:uid="{00000000-0005-0000-0000-0000360B0000}"/>
    <cellStyle name="Normal 2 3 4 2 4 4 2" xfId="3961" xr:uid="{00000000-0005-0000-0000-0000370B0000}"/>
    <cellStyle name="Normal 2 3 4 2 4 5" xfId="2769" xr:uid="{00000000-0005-0000-0000-0000380B0000}"/>
    <cellStyle name="Normal 2 3 4 2 5" xfId="510" xr:uid="{00000000-0005-0000-0000-0000390B0000}"/>
    <cellStyle name="Normal 2 3 4 2 5 2" xfId="1708" xr:uid="{00000000-0005-0000-0000-00003A0B0000}"/>
    <cellStyle name="Normal 2 3 4 2 5 2 2" xfId="4093" xr:uid="{00000000-0005-0000-0000-00003B0B0000}"/>
    <cellStyle name="Normal 2 3 4 2 5 3" xfId="2901" xr:uid="{00000000-0005-0000-0000-00003C0B0000}"/>
    <cellStyle name="Normal 2 3 4 2 6" xfId="858" xr:uid="{00000000-0005-0000-0000-00003D0B0000}"/>
    <cellStyle name="Normal 2 3 4 2 6 2" xfId="2056" xr:uid="{00000000-0005-0000-0000-00003E0B0000}"/>
    <cellStyle name="Normal 2 3 4 2 6 2 2" xfId="4441" xr:uid="{00000000-0005-0000-0000-00003F0B0000}"/>
    <cellStyle name="Normal 2 3 4 2 6 3" xfId="3249" xr:uid="{00000000-0005-0000-0000-0000400B0000}"/>
    <cellStyle name="Normal 2 3 4 2 7" xfId="161" xr:uid="{00000000-0005-0000-0000-0000410B0000}"/>
    <cellStyle name="Normal 2 3 4 2 7 2" xfId="1360" xr:uid="{00000000-0005-0000-0000-0000420B0000}"/>
    <cellStyle name="Normal 2 3 4 2 7 2 2" xfId="3745" xr:uid="{00000000-0005-0000-0000-0000430B0000}"/>
    <cellStyle name="Normal 2 3 4 2 7 3" xfId="2553" xr:uid="{00000000-0005-0000-0000-0000440B0000}"/>
    <cellStyle name="Normal 2 3 4 2 8" xfId="1195" xr:uid="{00000000-0005-0000-0000-0000450B0000}"/>
    <cellStyle name="Normal 2 3 4 2 8 2" xfId="2392" xr:uid="{00000000-0005-0000-0000-0000460B0000}"/>
    <cellStyle name="Normal 2 3 4 2 8 2 2" xfId="4777" xr:uid="{00000000-0005-0000-0000-0000470B0000}"/>
    <cellStyle name="Normal 2 3 4 2 8 3" xfId="3585" xr:uid="{00000000-0005-0000-0000-0000480B0000}"/>
    <cellStyle name="Normal 2 3 4 2 9" xfId="101" xr:uid="{00000000-0005-0000-0000-0000490B0000}"/>
    <cellStyle name="Normal 2 3 4 2 9 2" xfId="1300" xr:uid="{00000000-0005-0000-0000-00004A0B0000}"/>
    <cellStyle name="Normal 2 3 4 2 9 2 2" xfId="3685" xr:uid="{00000000-0005-0000-0000-00004B0B0000}"/>
    <cellStyle name="Normal 2 3 4 2 9 3" xfId="2493" xr:uid="{00000000-0005-0000-0000-00004C0B0000}"/>
    <cellStyle name="Normal 2 3 4 3" xfId="209" xr:uid="{00000000-0005-0000-0000-00004D0B0000}"/>
    <cellStyle name="Normal 2 3 4 3 2" xfId="281" xr:uid="{00000000-0005-0000-0000-00004E0B0000}"/>
    <cellStyle name="Normal 2 3 4 3 2 2" xfId="425" xr:uid="{00000000-0005-0000-0000-00004F0B0000}"/>
    <cellStyle name="Normal 2 3 4 3 2 2 2" xfId="774" xr:uid="{00000000-0005-0000-0000-0000500B0000}"/>
    <cellStyle name="Normal 2 3 4 3 2 2 2 2" xfId="1972" xr:uid="{00000000-0005-0000-0000-0000510B0000}"/>
    <cellStyle name="Normal 2 3 4 3 2 2 2 2 2" xfId="4357" xr:uid="{00000000-0005-0000-0000-0000520B0000}"/>
    <cellStyle name="Normal 2 3 4 3 2 2 2 3" xfId="3165" xr:uid="{00000000-0005-0000-0000-0000530B0000}"/>
    <cellStyle name="Normal 2 3 4 3 2 2 3" xfId="1122" xr:uid="{00000000-0005-0000-0000-0000540B0000}"/>
    <cellStyle name="Normal 2 3 4 3 2 2 3 2" xfId="2320" xr:uid="{00000000-0005-0000-0000-0000550B0000}"/>
    <cellStyle name="Normal 2 3 4 3 2 2 3 2 2" xfId="4705" xr:uid="{00000000-0005-0000-0000-0000560B0000}"/>
    <cellStyle name="Normal 2 3 4 3 2 2 3 3" xfId="3513" xr:uid="{00000000-0005-0000-0000-0000570B0000}"/>
    <cellStyle name="Normal 2 3 4 3 2 2 4" xfId="1624" xr:uid="{00000000-0005-0000-0000-0000580B0000}"/>
    <cellStyle name="Normal 2 3 4 3 2 2 4 2" xfId="4009" xr:uid="{00000000-0005-0000-0000-0000590B0000}"/>
    <cellStyle name="Normal 2 3 4 3 2 2 5" xfId="2817" xr:uid="{00000000-0005-0000-0000-00005A0B0000}"/>
    <cellStyle name="Normal 2 3 4 3 2 3" xfId="630" xr:uid="{00000000-0005-0000-0000-00005B0B0000}"/>
    <cellStyle name="Normal 2 3 4 3 2 3 2" xfId="1828" xr:uid="{00000000-0005-0000-0000-00005C0B0000}"/>
    <cellStyle name="Normal 2 3 4 3 2 3 2 2" xfId="4213" xr:uid="{00000000-0005-0000-0000-00005D0B0000}"/>
    <cellStyle name="Normal 2 3 4 3 2 3 3" xfId="3021" xr:uid="{00000000-0005-0000-0000-00005E0B0000}"/>
    <cellStyle name="Normal 2 3 4 3 2 4" xfId="978" xr:uid="{00000000-0005-0000-0000-00005F0B0000}"/>
    <cellStyle name="Normal 2 3 4 3 2 4 2" xfId="2176" xr:uid="{00000000-0005-0000-0000-0000600B0000}"/>
    <cellStyle name="Normal 2 3 4 3 2 4 2 2" xfId="4561" xr:uid="{00000000-0005-0000-0000-0000610B0000}"/>
    <cellStyle name="Normal 2 3 4 3 2 4 3" xfId="3369" xr:uid="{00000000-0005-0000-0000-0000620B0000}"/>
    <cellStyle name="Normal 2 3 4 3 2 5" xfId="1480" xr:uid="{00000000-0005-0000-0000-0000630B0000}"/>
    <cellStyle name="Normal 2 3 4 3 2 5 2" xfId="3865" xr:uid="{00000000-0005-0000-0000-0000640B0000}"/>
    <cellStyle name="Normal 2 3 4 3 2 6" xfId="2673" xr:uid="{00000000-0005-0000-0000-0000650B0000}"/>
    <cellStyle name="Normal 2 3 4 3 3" xfId="353" xr:uid="{00000000-0005-0000-0000-0000660B0000}"/>
    <cellStyle name="Normal 2 3 4 3 3 2" xfId="702" xr:uid="{00000000-0005-0000-0000-0000670B0000}"/>
    <cellStyle name="Normal 2 3 4 3 3 2 2" xfId="1900" xr:uid="{00000000-0005-0000-0000-0000680B0000}"/>
    <cellStyle name="Normal 2 3 4 3 3 2 2 2" xfId="4285" xr:uid="{00000000-0005-0000-0000-0000690B0000}"/>
    <cellStyle name="Normal 2 3 4 3 3 2 3" xfId="3093" xr:uid="{00000000-0005-0000-0000-00006A0B0000}"/>
    <cellStyle name="Normal 2 3 4 3 3 3" xfId="1050" xr:uid="{00000000-0005-0000-0000-00006B0B0000}"/>
    <cellStyle name="Normal 2 3 4 3 3 3 2" xfId="2248" xr:uid="{00000000-0005-0000-0000-00006C0B0000}"/>
    <cellStyle name="Normal 2 3 4 3 3 3 2 2" xfId="4633" xr:uid="{00000000-0005-0000-0000-00006D0B0000}"/>
    <cellStyle name="Normal 2 3 4 3 3 3 3" xfId="3441" xr:uid="{00000000-0005-0000-0000-00006E0B0000}"/>
    <cellStyle name="Normal 2 3 4 3 3 4" xfId="1552" xr:uid="{00000000-0005-0000-0000-00006F0B0000}"/>
    <cellStyle name="Normal 2 3 4 3 3 4 2" xfId="3937" xr:uid="{00000000-0005-0000-0000-0000700B0000}"/>
    <cellStyle name="Normal 2 3 4 3 3 5" xfId="2745" xr:uid="{00000000-0005-0000-0000-0000710B0000}"/>
    <cellStyle name="Normal 2 3 4 3 4" xfId="558" xr:uid="{00000000-0005-0000-0000-0000720B0000}"/>
    <cellStyle name="Normal 2 3 4 3 4 2" xfId="1756" xr:uid="{00000000-0005-0000-0000-0000730B0000}"/>
    <cellStyle name="Normal 2 3 4 3 4 2 2" xfId="4141" xr:uid="{00000000-0005-0000-0000-0000740B0000}"/>
    <cellStyle name="Normal 2 3 4 3 4 3" xfId="2949" xr:uid="{00000000-0005-0000-0000-0000750B0000}"/>
    <cellStyle name="Normal 2 3 4 3 5" xfId="906" xr:uid="{00000000-0005-0000-0000-0000760B0000}"/>
    <cellStyle name="Normal 2 3 4 3 5 2" xfId="2104" xr:uid="{00000000-0005-0000-0000-0000770B0000}"/>
    <cellStyle name="Normal 2 3 4 3 5 2 2" xfId="4489" xr:uid="{00000000-0005-0000-0000-0000780B0000}"/>
    <cellStyle name="Normal 2 3 4 3 5 3" xfId="3297" xr:uid="{00000000-0005-0000-0000-0000790B0000}"/>
    <cellStyle name="Normal 2 3 4 3 6" xfId="1408" xr:uid="{00000000-0005-0000-0000-00007A0B0000}"/>
    <cellStyle name="Normal 2 3 4 3 6 2" xfId="3793" xr:uid="{00000000-0005-0000-0000-00007B0B0000}"/>
    <cellStyle name="Normal 2 3 4 3 7" xfId="2601" xr:uid="{00000000-0005-0000-0000-00007C0B0000}"/>
    <cellStyle name="Normal 2 3 4 4" xfId="257" xr:uid="{00000000-0005-0000-0000-00007D0B0000}"/>
    <cellStyle name="Normal 2 3 4 4 2" xfId="401" xr:uid="{00000000-0005-0000-0000-00007E0B0000}"/>
    <cellStyle name="Normal 2 3 4 4 2 2" xfId="750" xr:uid="{00000000-0005-0000-0000-00007F0B0000}"/>
    <cellStyle name="Normal 2 3 4 4 2 2 2" xfId="1948" xr:uid="{00000000-0005-0000-0000-0000800B0000}"/>
    <cellStyle name="Normal 2 3 4 4 2 2 2 2" xfId="4333" xr:uid="{00000000-0005-0000-0000-0000810B0000}"/>
    <cellStyle name="Normal 2 3 4 4 2 2 3" xfId="3141" xr:uid="{00000000-0005-0000-0000-0000820B0000}"/>
    <cellStyle name="Normal 2 3 4 4 2 3" xfId="1098" xr:uid="{00000000-0005-0000-0000-0000830B0000}"/>
    <cellStyle name="Normal 2 3 4 4 2 3 2" xfId="2296" xr:uid="{00000000-0005-0000-0000-0000840B0000}"/>
    <cellStyle name="Normal 2 3 4 4 2 3 2 2" xfId="4681" xr:uid="{00000000-0005-0000-0000-0000850B0000}"/>
    <cellStyle name="Normal 2 3 4 4 2 3 3" xfId="3489" xr:uid="{00000000-0005-0000-0000-0000860B0000}"/>
    <cellStyle name="Normal 2 3 4 4 2 4" xfId="1600" xr:uid="{00000000-0005-0000-0000-0000870B0000}"/>
    <cellStyle name="Normal 2 3 4 4 2 4 2" xfId="3985" xr:uid="{00000000-0005-0000-0000-0000880B0000}"/>
    <cellStyle name="Normal 2 3 4 4 2 5" xfId="2793" xr:uid="{00000000-0005-0000-0000-0000890B0000}"/>
    <cellStyle name="Normal 2 3 4 4 3" xfId="606" xr:uid="{00000000-0005-0000-0000-00008A0B0000}"/>
    <cellStyle name="Normal 2 3 4 4 3 2" xfId="1804" xr:uid="{00000000-0005-0000-0000-00008B0B0000}"/>
    <cellStyle name="Normal 2 3 4 4 3 2 2" xfId="4189" xr:uid="{00000000-0005-0000-0000-00008C0B0000}"/>
    <cellStyle name="Normal 2 3 4 4 3 3" xfId="2997" xr:uid="{00000000-0005-0000-0000-00008D0B0000}"/>
    <cellStyle name="Normal 2 3 4 4 4" xfId="954" xr:uid="{00000000-0005-0000-0000-00008E0B0000}"/>
    <cellStyle name="Normal 2 3 4 4 4 2" xfId="2152" xr:uid="{00000000-0005-0000-0000-00008F0B0000}"/>
    <cellStyle name="Normal 2 3 4 4 4 2 2" xfId="4537" xr:uid="{00000000-0005-0000-0000-0000900B0000}"/>
    <cellStyle name="Normal 2 3 4 4 4 3" xfId="3345" xr:uid="{00000000-0005-0000-0000-0000910B0000}"/>
    <cellStyle name="Normal 2 3 4 4 5" xfId="1456" xr:uid="{00000000-0005-0000-0000-0000920B0000}"/>
    <cellStyle name="Normal 2 3 4 4 5 2" xfId="3841" xr:uid="{00000000-0005-0000-0000-0000930B0000}"/>
    <cellStyle name="Normal 2 3 4 4 6" xfId="2649" xr:uid="{00000000-0005-0000-0000-0000940B0000}"/>
    <cellStyle name="Normal 2 3 4 5" xfId="185" xr:uid="{00000000-0005-0000-0000-0000950B0000}"/>
    <cellStyle name="Normal 2 3 4 5 2" xfId="534" xr:uid="{00000000-0005-0000-0000-0000960B0000}"/>
    <cellStyle name="Normal 2 3 4 5 2 2" xfId="1732" xr:uid="{00000000-0005-0000-0000-0000970B0000}"/>
    <cellStyle name="Normal 2 3 4 5 2 2 2" xfId="4117" xr:uid="{00000000-0005-0000-0000-0000980B0000}"/>
    <cellStyle name="Normal 2 3 4 5 2 3" xfId="2925" xr:uid="{00000000-0005-0000-0000-0000990B0000}"/>
    <cellStyle name="Normal 2 3 4 5 3" xfId="882" xr:uid="{00000000-0005-0000-0000-00009A0B0000}"/>
    <cellStyle name="Normal 2 3 4 5 3 2" xfId="2080" xr:uid="{00000000-0005-0000-0000-00009B0B0000}"/>
    <cellStyle name="Normal 2 3 4 5 3 2 2" xfId="4465" xr:uid="{00000000-0005-0000-0000-00009C0B0000}"/>
    <cellStyle name="Normal 2 3 4 5 3 3" xfId="3273" xr:uid="{00000000-0005-0000-0000-00009D0B0000}"/>
    <cellStyle name="Normal 2 3 4 5 4" xfId="1384" xr:uid="{00000000-0005-0000-0000-00009E0B0000}"/>
    <cellStyle name="Normal 2 3 4 5 4 2" xfId="3769" xr:uid="{00000000-0005-0000-0000-00009F0B0000}"/>
    <cellStyle name="Normal 2 3 4 5 5" xfId="2577" xr:uid="{00000000-0005-0000-0000-0000A00B0000}"/>
    <cellStyle name="Normal 2 3 4 6" xfId="329" xr:uid="{00000000-0005-0000-0000-0000A10B0000}"/>
    <cellStyle name="Normal 2 3 4 6 2" xfId="678" xr:uid="{00000000-0005-0000-0000-0000A20B0000}"/>
    <cellStyle name="Normal 2 3 4 6 2 2" xfId="1876" xr:uid="{00000000-0005-0000-0000-0000A30B0000}"/>
    <cellStyle name="Normal 2 3 4 6 2 2 2" xfId="4261" xr:uid="{00000000-0005-0000-0000-0000A40B0000}"/>
    <cellStyle name="Normal 2 3 4 6 2 3" xfId="3069" xr:uid="{00000000-0005-0000-0000-0000A50B0000}"/>
    <cellStyle name="Normal 2 3 4 6 3" xfId="1026" xr:uid="{00000000-0005-0000-0000-0000A60B0000}"/>
    <cellStyle name="Normal 2 3 4 6 3 2" xfId="2224" xr:uid="{00000000-0005-0000-0000-0000A70B0000}"/>
    <cellStyle name="Normal 2 3 4 6 3 2 2" xfId="4609" xr:uid="{00000000-0005-0000-0000-0000A80B0000}"/>
    <cellStyle name="Normal 2 3 4 6 3 3" xfId="3417" xr:uid="{00000000-0005-0000-0000-0000A90B0000}"/>
    <cellStyle name="Normal 2 3 4 6 4" xfId="1528" xr:uid="{00000000-0005-0000-0000-0000AA0B0000}"/>
    <cellStyle name="Normal 2 3 4 6 4 2" xfId="3913" xr:uid="{00000000-0005-0000-0000-0000AB0B0000}"/>
    <cellStyle name="Normal 2 3 4 6 5" xfId="2721" xr:uid="{00000000-0005-0000-0000-0000AC0B0000}"/>
    <cellStyle name="Normal 2 3 4 7" xfId="486" xr:uid="{00000000-0005-0000-0000-0000AD0B0000}"/>
    <cellStyle name="Normal 2 3 4 7 2" xfId="1684" xr:uid="{00000000-0005-0000-0000-0000AE0B0000}"/>
    <cellStyle name="Normal 2 3 4 7 2 2" xfId="4069" xr:uid="{00000000-0005-0000-0000-0000AF0B0000}"/>
    <cellStyle name="Normal 2 3 4 7 3" xfId="2877" xr:uid="{00000000-0005-0000-0000-0000B00B0000}"/>
    <cellStyle name="Normal 2 3 4 8" xfId="834" xr:uid="{00000000-0005-0000-0000-0000B10B0000}"/>
    <cellStyle name="Normal 2 3 4 8 2" xfId="2032" xr:uid="{00000000-0005-0000-0000-0000B20B0000}"/>
    <cellStyle name="Normal 2 3 4 8 2 2" xfId="4417" xr:uid="{00000000-0005-0000-0000-0000B30B0000}"/>
    <cellStyle name="Normal 2 3 4 8 3" xfId="3225" xr:uid="{00000000-0005-0000-0000-0000B40B0000}"/>
    <cellStyle name="Normal 2 3 4 9" xfId="137" xr:uid="{00000000-0005-0000-0000-0000B50B0000}"/>
    <cellStyle name="Normal 2 3 4 9 2" xfId="1336" xr:uid="{00000000-0005-0000-0000-0000B60B0000}"/>
    <cellStyle name="Normal 2 3 4 9 2 2" xfId="3721" xr:uid="{00000000-0005-0000-0000-0000B70B0000}"/>
    <cellStyle name="Normal 2 3 4 9 3" xfId="2529" xr:uid="{00000000-0005-0000-0000-0000B80B0000}"/>
    <cellStyle name="Normal 2 3 5" xfId="41" xr:uid="{00000000-0005-0000-0000-0000B90B0000}"/>
    <cellStyle name="Normal 2 3 5 10" xfId="1240" xr:uid="{00000000-0005-0000-0000-0000BA0B0000}"/>
    <cellStyle name="Normal 2 3 5 10 2" xfId="3625" xr:uid="{00000000-0005-0000-0000-0000BB0B0000}"/>
    <cellStyle name="Normal 2 3 5 11" xfId="2433" xr:uid="{00000000-0005-0000-0000-0000BC0B0000}"/>
    <cellStyle name="Normal 2 3 5 2" xfId="293" xr:uid="{00000000-0005-0000-0000-0000BD0B0000}"/>
    <cellStyle name="Normal 2 3 5 2 2" xfId="437" xr:uid="{00000000-0005-0000-0000-0000BE0B0000}"/>
    <cellStyle name="Normal 2 3 5 2 2 2" xfId="786" xr:uid="{00000000-0005-0000-0000-0000BF0B0000}"/>
    <cellStyle name="Normal 2 3 5 2 2 2 2" xfId="1984" xr:uid="{00000000-0005-0000-0000-0000C00B0000}"/>
    <cellStyle name="Normal 2 3 5 2 2 2 2 2" xfId="4369" xr:uid="{00000000-0005-0000-0000-0000C10B0000}"/>
    <cellStyle name="Normal 2 3 5 2 2 2 3" xfId="3177" xr:uid="{00000000-0005-0000-0000-0000C20B0000}"/>
    <cellStyle name="Normal 2 3 5 2 2 3" xfId="1134" xr:uid="{00000000-0005-0000-0000-0000C30B0000}"/>
    <cellStyle name="Normal 2 3 5 2 2 3 2" xfId="2332" xr:uid="{00000000-0005-0000-0000-0000C40B0000}"/>
    <cellStyle name="Normal 2 3 5 2 2 3 2 2" xfId="4717" xr:uid="{00000000-0005-0000-0000-0000C50B0000}"/>
    <cellStyle name="Normal 2 3 5 2 2 3 3" xfId="3525" xr:uid="{00000000-0005-0000-0000-0000C60B0000}"/>
    <cellStyle name="Normal 2 3 5 2 2 4" xfId="1636" xr:uid="{00000000-0005-0000-0000-0000C70B0000}"/>
    <cellStyle name="Normal 2 3 5 2 2 4 2" xfId="4021" xr:uid="{00000000-0005-0000-0000-0000C80B0000}"/>
    <cellStyle name="Normal 2 3 5 2 2 5" xfId="2829" xr:uid="{00000000-0005-0000-0000-0000C90B0000}"/>
    <cellStyle name="Normal 2 3 5 2 3" xfId="642" xr:uid="{00000000-0005-0000-0000-0000CA0B0000}"/>
    <cellStyle name="Normal 2 3 5 2 3 2" xfId="1840" xr:uid="{00000000-0005-0000-0000-0000CB0B0000}"/>
    <cellStyle name="Normal 2 3 5 2 3 2 2" xfId="4225" xr:uid="{00000000-0005-0000-0000-0000CC0B0000}"/>
    <cellStyle name="Normal 2 3 5 2 3 3" xfId="3033" xr:uid="{00000000-0005-0000-0000-0000CD0B0000}"/>
    <cellStyle name="Normal 2 3 5 2 4" xfId="990" xr:uid="{00000000-0005-0000-0000-0000CE0B0000}"/>
    <cellStyle name="Normal 2 3 5 2 4 2" xfId="2188" xr:uid="{00000000-0005-0000-0000-0000CF0B0000}"/>
    <cellStyle name="Normal 2 3 5 2 4 2 2" xfId="4573" xr:uid="{00000000-0005-0000-0000-0000D00B0000}"/>
    <cellStyle name="Normal 2 3 5 2 4 3" xfId="3381" xr:uid="{00000000-0005-0000-0000-0000D10B0000}"/>
    <cellStyle name="Normal 2 3 5 2 5" xfId="1492" xr:uid="{00000000-0005-0000-0000-0000D20B0000}"/>
    <cellStyle name="Normal 2 3 5 2 5 2" xfId="3877" xr:uid="{00000000-0005-0000-0000-0000D30B0000}"/>
    <cellStyle name="Normal 2 3 5 2 6" xfId="2685" xr:uid="{00000000-0005-0000-0000-0000D40B0000}"/>
    <cellStyle name="Normal 2 3 5 3" xfId="221" xr:uid="{00000000-0005-0000-0000-0000D50B0000}"/>
    <cellStyle name="Normal 2 3 5 3 2" xfId="570" xr:uid="{00000000-0005-0000-0000-0000D60B0000}"/>
    <cellStyle name="Normal 2 3 5 3 2 2" xfId="1768" xr:uid="{00000000-0005-0000-0000-0000D70B0000}"/>
    <cellStyle name="Normal 2 3 5 3 2 2 2" xfId="4153" xr:uid="{00000000-0005-0000-0000-0000D80B0000}"/>
    <cellStyle name="Normal 2 3 5 3 2 3" xfId="2961" xr:uid="{00000000-0005-0000-0000-0000D90B0000}"/>
    <cellStyle name="Normal 2 3 5 3 3" xfId="918" xr:uid="{00000000-0005-0000-0000-0000DA0B0000}"/>
    <cellStyle name="Normal 2 3 5 3 3 2" xfId="2116" xr:uid="{00000000-0005-0000-0000-0000DB0B0000}"/>
    <cellStyle name="Normal 2 3 5 3 3 2 2" xfId="4501" xr:uid="{00000000-0005-0000-0000-0000DC0B0000}"/>
    <cellStyle name="Normal 2 3 5 3 3 3" xfId="3309" xr:uid="{00000000-0005-0000-0000-0000DD0B0000}"/>
    <cellStyle name="Normal 2 3 5 3 4" xfId="1420" xr:uid="{00000000-0005-0000-0000-0000DE0B0000}"/>
    <cellStyle name="Normal 2 3 5 3 4 2" xfId="3805" xr:uid="{00000000-0005-0000-0000-0000DF0B0000}"/>
    <cellStyle name="Normal 2 3 5 3 5" xfId="2613" xr:uid="{00000000-0005-0000-0000-0000E00B0000}"/>
    <cellStyle name="Normal 2 3 5 4" xfId="365" xr:uid="{00000000-0005-0000-0000-0000E10B0000}"/>
    <cellStyle name="Normal 2 3 5 4 2" xfId="714" xr:uid="{00000000-0005-0000-0000-0000E20B0000}"/>
    <cellStyle name="Normal 2 3 5 4 2 2" xfId="1912" xr:uid="{00000000-0005-0000-0000-0000E30B0000}"/>
    <cellStyle name="Normal 2 3 5 4 2 2 2" xfId="4297" xr:uid="{00000000-0005-0000-0000-0000E40B0000}"/>
    <cellStyle name="Normal 2 3 5 4 2 3" xfId="3105" xr:uid="{00000000-0005-0000-0000-0000E50B0000}"/>
    <cellStyle name="Normal 2 3 5 4 3" xfId="1062" xr:uid="{00000000-0005-0000-0000-0000E60B0000}"/>
    <cellStyle name="Normal 2 3 5 4 3 2" xfId="2260" xr:uid="{00000000-0005-0000-0000-0000E70B0000}"/>
    <cellStyle name="Normal 2 3 5 4 3 2 2" xfId="4645" xr:uid="{00000000-0005-0000-0000-0000E80B0000}"/>
    <cellStyle name="Normal 2 3 5 4 3 3" xfId="3453" xr:uid="{00000000-0005-0000-0000-0000E90B0000}"/>
    <cellStyle name="Normal 2 3 5 4 4" xfId="1564" xr:uid="{00000000-0005-0000-0000-0000EA0B0000}"/>
    <cellStyle name="Normal 2 3 5 4 4 2" xfId="3949" xr:uid="{00000000-0005-0000-0000-0000EB0B0000}"/>
    <cellStyle name="Normal 2 3 5 4 5" xfId="2757" xr:uid="{00000000-0005-0000-0000-0000EC0B0000}"/>
    <cellStyle name="Normal 2 3 5 5" xfId="498" xr:uid="{00000000-0005-0000-0000-0000ED0B0000}"/>
    <cellStyle name="Normal 2 3 5 5 2" xfId="1696" xr:uid="{00000000-0005-0000-0000-0000EE0B0000}"/>
    <cellStyle name="Normal 2 3 5 5 2 2" xfId="4081" xr:uid="{00000000-0005-0000-0000-0000EF0B0000}"/>
    <cellStyle name="Normal 2 3 5 5 3" xfId="2889" xr:uid="{00000000-0005-0000-0000-0000F00B0000}"/>
    <cellStyle name="Normal 2 3 5 6" xfId="846" xr:uid="{00000000-0005-0000-0000-0000F10B0000}"/>
    <cellStyle name="Normal 2 3 5 6 2" xfId="2044" xr:uid="{00000000-0005-0000-0000-0000F20B0000}"/>
    <cellStyle name="Normal 2 3 5 6 2 2" xfId="4429" xr:uid="{00000000-0005-0000-0000-0000F30B0000}"/>
    <cellStyle name="Normal 2 3 5 6 3" xfId="3237" xr:uid="{00000000-0005-0000-0000-0000F40B0000}"/>
    <cellStyle name="Normal 2 3 5 7" xfId="149" xr:uid="{00000000-0005-0000-0000-0000F50B0000}"/>
    <cellStyle name="Normal 2 3 5 7 2" xfId="1348" xr:uid="{00000000-0005-0000-0000-0000F60B0000}"/>
    <cellStyle name="Normal 2 3 5 7 2 2" xfId="3733" xr:uid="{00000000-0005-0000-0000-0000F70B0000}"/>
    <cellStyle name="Normal 2 3 5 7 3" xfId="2541" xr:uid="{00000000-0005-0000-0000-0000F80B0000}"/>
    <cellStyle name="Normal 2 3 5 8" xfId="1183" xr:uid="{00000000-0005-0000-0000-0000F90B0000}"/>
    <cellStyle name="Normal 2 3 5 8 2" xfId="2380" xr:uid="{00000000-0005-0000-0000-0000FA0B0000}"/>
    <cellStyle name="Normal 2 3 5 8 2 2" xfId="4765" xr:uid="{00000000-0005-0000-0000-0000FB0B0000}"/>
    <cellStyle name="Normal 2 3 5 8 3" xfId="3573" xr:uid="{00000000-0005-0000-0000-0000FC0B0000}"/>
    <cellStyle name="Normal 2 3 5 9" xfId="89" xr:uid="{00000000-0005-0000-0000-0000FD0B0000}"/>
    <cellStyle name="Normal 2 3 5 9 2" xfId="1288" xr:uid="{00000000-0005-0000-0000-0000FE0B0000}"/>
    <cellStyle name="Normal 2 3 5 9 2 2" xfId="3673" xr:uid="{00000000-0005-0000-0000-0000FF0B0000}"/>
    <cellStyle name="Normal 2 3 5 9 3" xfId="2481" xr:uid="{00000000-0005-0000-0000-0000000C0000}"/>
    <cellStyle name="Normal 2 3 6" xfId="125" xr:uid="{00000000-0005-0000-0000-0000010C0000}"/>
    <cellStyle name="Normal 2 3 6 2" xfId="269" xr:uid="{00000000-0005-0000-0000-0000020C0000}"/>
    <cellStyle name="Normal 2 3 6 2 2" xfId="413" xr:uid="{00000000-0005-0000-0000-0000030C0000}"/>
    <cellStyle name="Normal 2 3 6 2 2 2" xfId="762" xr:uid="{00000000-0005-0000-0000-0000040C0000}"/>
    <cellStyle name="Normal 2 3 6 2 2 2 2" xfId="1960" xr:uid="{00000000-0005-0000-0000-0000050C0000}"/>
    <cellStyle name="Normal 2 3 6 2 2 2 2 2" xfId="4345" xr:uid="{00000000-0005-0000-0000-0000060C0000}"/>
    <cellStyle name="Normal 2 3 6 2 2 2 3" xfId="3153" xr:uid="{00000000-0005-0000-0000-0000070C0000}"/>
    <cellStyle name="Normal 2 3 6 2 2 3" xfId="1110" xr:uid="{00000000-0005-0000-0000-0000080C0000}"/>
    <cellStyle name="Normal 2 3 6 2 2 3 2" xfId="2308" xr:uid="{00000000-0005-0000-0000-0000090C0000}"/>
    <cellStyle name="Normal 2 3 6 2 2 3 2 2" xfId="4693" xr:uid="{00000000-0005-0000-0000-00000A0C0000}"/>
    <cellStyle name="Normal 2 3 6 2 2 3 3" xfId="3501" xr:uid="{00000000-0005-0000-0000-00000B0C0000}"/>
    <cellStyle name="Normal 2 3 6 2 2 4" xfId="1612" xr:uid="{00000000-0005-0000-0000-00000C0C0000}"/>
    <cellStyle name="Normal 2 3 6 2 2 4 2" xfId="3997" xr:uid="{00000000-0005-0000-0000-00000D0C0000}"/>
    <cellStyle name="Normal 2 3 6 2 2 5" xfId="2805" xr:uid="{00000000-0005-0000-0000-00000E0C0000}"/>
    <cellStyle name="Normal 2 3 6 2 3" xfId="618" xr:uid="{00000000-0005-0000-0000-00000F0C0000}"/>
    <cellStyle name="Normal 2 3 6 2 3 2" xfId="1816" xr:uid="{00000000-0005-0000-0000-0000100C0000}"/>
    <cellStyle name="Normal 2 3 6 2 3 2 2" xfId="4201" xr:uid="{00000000-0005-0000-0000-0000110C0000}"/>
    <cellStyle name="Normal 2 3 6 2 3 3" xfId="3009" xr:uid="{00000000-0005-0000-0000-0000120C0000}"/>
    <cellStyle name="Normal 2 3 6 2 4" xfId="966" xr:uid="{00000000-0005-0000-0000-0000130C0000}"/>
    <cellStyle name="Normal 2 3 6 2 4 2" xfId="2164" xr:uid="{00000000-0005-0000-0000-0000140C0000}"/>
    <cellStyle name="Normal 2 3 6 2 4 2 2" xfId="4549" xr:uid="{00000000-0005-0000-0000-0000150C0000}"/>
    <cellStyle name="Normal 2 3 6 2 4 3" xfId="3357" xr:uid="{00000000-0005-0000-0000-0000160C0000}"/>
    <cellStyle name="Normal 2 3 6 2 5" xfId="1468" xr:uid="{00000000-0005-0000-0000-0000170C0000}"/>
    <cellStyle name="Normal 2 3 6 2 5 2" xfId="3853" xr:uid="{00000000-0005-0000-0000-0000180C0000}"/>
    <cellStyle name="Normal 2 3 6 2 6" xfId="2661" xr:uid="{00000000-0005-0000-0000-0000190C0000}"/>
    <cellStyle name="Normal 2 3 6 3" xfId="197" xr:uid="{00000000-0005-0000-0000-00001A0C0000}"/>
    <cellStyle name="Normal 2 3 6 3 2" xfId="546" xr:uid="{00000000-0005-0000-0000-00001B0C0000}"/>
    <cellStyle name="Normal 2 3 6 3 2 2" xfId="1744" xr:uid="{00000000-0005-0000-0000-00001C0C0000}"/>
    <cellStyle name="Normal 2 3 6 3 2 2 2" xfId="4129" xr:uid="{00000000-0005-0000-0000-00001D0C0000}"/>
    <cellStyle name="Normal 2 3 6 3 2 3" xfId="2937" xr:uid="{00000000-0005-0000-0000-00001E0C0000}"/>
    <cellStyle name="Normal 2 3 6 3 3" xfId="894" xr:uid="{00000000-0005-0000-0000-00001F0C0000}"/>
    <cellStyle name="Normal 2 3 6 3 3 2" xfId="2092" xr:uid="{00000000-0005-0000-0000-0000200C0000}"/>
    <cellStyle name="Normal 2 3 6 3 3 2 2" xfId="4477" xr:uid="{00000000-0005-0000-0000-0000210C0000}"/>
    <cellStyle name="Normal 2 3 6 3 3 3" xfId="3285" xr:uid="{00000000-0005-0000-0000-0000220C0000}"/>
    <cellStyle name="Normal 2 3 6 3 4" xfId="1396" xr:uid="{00000000-0005-0000-0000-0000230C0000}"/>
    <cellStyle name="Normal 2 3 6 3 4 2" xfId="3781" xr:uid="{00000000-0005-0000-0000-0000240C0000}"/>
    <cellStyle name="Normal 2 3 6 3 5" xfId="2589" xr:uid="{00000000-0005-0000-0000-0000250C0000}"/>
    <cellStyle name="Normal 2 3 6 4" xfId="341" xr:uid="{00000000-0005-0000-0000-0000260C0000}"/>
    <cellStyle name="Normal 2 3 6 4 2" xfId="690" xr:uid="{00000000-0005-0000-0000-0000270C0000}"/>
    <cellStyle name="Normal 2 3 6 4 2 2" xfId="1888" xr:uid="{00000000-0005-0000-0000-0000280C0000}"/>
    <cellStyle name="Normal 2 3 6 4 2 2 2" xfId="4273" xr:uid="{00000000-0005-0000-0000-0000290C0000}"/>
    <cellStyle name="Normal 2 3 6 4 2 3" xfId="3081" xr:uid="{00000000-0005-0000-0000-00002A0C0000}"/>
    <cellStyle name="Normal 2 3 6 4 3" xfId="1038" xr:uid="{00000000-0005-0000-0000-00002B0C0000}"/>
    <cellStyle name="Normal 2 3 6 4 3 2" xfId="2236" xr:uid="{00000000-0005-0000-0000-00002C0C0000}"/>
    <cellStyle name="Normal 2 3 6 4 3 2 2" xfId="4621" xr:uid="{00000000-0005-0000-0000-00002D0C0000}"/>
    <cellStyle name="Normal 2 3 6 4 3 3" xfId="3429" xr:uid="{00000000-0005-0000-0000-00002E0C0000}"/>
    <cellStyle name="Normal 2 3 6 4 4" xfId="1540" xr:uid="{00000000-0005-0000-0000-00002F0C0000}"/>
    <cellStyle name="Normal 2 3 6 4 4 2" xfId="3925" xr:uid="{00000000-0005-0000-0000-0000300C0000}"/>
    <cellStyle name="Normal 2 3 6 4 5" xfId="2733" xr:uid="{00000000-0005-0000-0000-0000310C0000}"/>
    <cellStyle name="Normal 2 3 6 5" xfId="474" xr:uid="{00000000-0005-0000-0000-0000320C0000}"/>
    <cellStyle name="Normal 2 3 6 5 2" xfId="1672" xr:uid="{00000000-0005-0000-0000-0000330C0000}"/>
    <cellStyle name="Normal 2 3 6 5 2 2" xfId="4057" xr:uid="{00000000-0005-0000-0000-0000340C0000}"/>
    <cellStyle name="Normal 2 3 6 5 3" xfId="2865" xr:uid="{00000000-0005-0000-0000-0000350C0000}"/>
    <cellStyle name="Normal 2 3 6 6" xfId="822" xr:uid="{00000000-0005-0000-0000-0000360C0000}"/>
    <cellStyle name="Normal 2 3 6 6 2" xfId="2020" xr:uid="{00000000-0005-0000-0000-0000370C0000}"/>
    <cellStyle name="Normal 2 3 6 6 2 2" xfId="4405" xr:uid="{00000000-0005-0000-0000-0000380C0000}"/>
    <cellStyle name="Normal 2 3 6 6 3" xfId="3213" xr:uid="{00000000-0005-0000-0000-0000390C0000}"/>
    <cellStyle name="Normal 2 3 6 7" xfId="1324" xr:uid="{00000000-0005-0000-0000-00003A0C0000}"/>
    <cellStyle name="Normal 2 3 6 7 2" xfId="3709" xr:uid="{00000000-0005-0000-0000-00003B0C0000}"/>
    <cellStyle name="Normal 2 3 6 8" xfId="2517" xr:uid="{00000000-0005-0000-0000-00003C0C0000}"/>
    <cellStyle name="Normal 2 3 7" xfId="245" xr:uid="{00000000-0005-0000-0000-00003D0C0000}"/>
    <cellStyle name="Normal 2 3 7 2" xfId="389" xr:uid="{00000000-0005-0000-0000-00003E0C0000}"/>
    <cellStyle name="Normal 2 3 7 2 2" xfId="738" xr:uid="{00000000-0005-0000-0000-00003F0C0000}"/>
    <cellStyle name="Normal 2 3 7 2 2 2" xfId="1936" xr:uid="{00000000-0005-0000-0000-0000400C0000}"/>
    <cellStyle name="Normal 2 3 7 2 2 2 2" xfId="4321" xr:uid="{00000000-0005-0000-0000-0000410C0000}"/>
    <cellStyle name="Normal 2 3 7 2 2 3" xfId="3129" xr:uid="{00000000-0005-0000-0000-0000420C0000}"/>
    <cellStyle name="Normal 2 3 7 2 3" xfId="1086" xr:uid="{00000000-0005-0000-0000-0000430C0000}"/>
    <cellStyle name="Normal 2 3 7 2 3 2" xfId="2284" xr:uid="{00000000-0005-0000-0000-0000440C0000}"/>
    <cellStyle name="Normal 2 3 7 2 3 2 2" xfId="4669" xr:uid="{00000000-0005-0000-0000-0000450C0000}"/>
    <cellStyle name="Normal 2 3 7 2 3 3" xfId="3477" xr:uid="{00000000-0005-0000-0000-0000460C0000}"/>
    <cellStyle name="Normal 2 3 7 2 4" xfId="1588" xr:uid="{00000000-0005-0000-0000-0000470C0000}"/>
    <cellStyle name="Normal 2 3 7 2 4 2" xfId="3973" xr:uid="{00000000-0005-0000-0000-0000480C0000}"/>
    <cellStyle name="Normal 2 3 7 2 5" xfId="2781" xr:uid="{00000000-0005-0000-0000-0000490C0000}"/>
    <cellStyle name="Normal 2 3 7 3" xfId="594" xr:uid="{00000000-0005-0000-0000-00004A0C0000}"/>
    <cellStyle name="Normal 2 3 7 3 2" xfId="1792" xr:uid="{00000000-0005-0000-0000-00004B0C0000}"/>
    <cellStyle name="Normal 2 3 7 3 2 2" xfId="4177" xr:uid="{00000000-0005-0000-0000-00004C0C0000}"/>
    <cellStyle name="Normal 2 3 7 3 3" xfId="2985" xr:uid="{00000000-0005-0000-0000-00004D0C0000}"/>
    <cellStyle name="Normal 2 3 7 4" xfId="942" xr:uid="{00000000-0005-0000-0000-00004E0C0000}"/>
    <cellStyle name="Normal 2 3 7 4 2" xfId="2140" xr:uid="{00000000-0005-0000-0000-00004F0C0000}"/>
    <cellStyle name="Normal 2 3 7 4 2 2" xfId="4525" xr:uid="{00000000-0005-0000-0000-0000500C0000}"/>
    <cellStyle name="Normal 2 3 7 4 3" xfId="3333" xr:uid="{00000000-0005-0000-0000-0000510C0000}"/>
    <cellStyle name="Normal 2 3 7 5" xfId="1444" xr:uid="{00000000-0005-0000-0000-0000520C0000}"/>
    <cellStyle name="Normal 2 3 7 5 2" xfId="3829" xr:uid="{00000000-0005-0000-0000-0000530C0000}"/>
    <cellStyle name="Normal 2 3 7 6" xfId="2637" xr:uid="{00000000-0005-0000-0000-0000540C0000}"/>
    <cellStyle name="Normal 2 3 8" xfId="173" xr:uid="{00000000-0005-0000-0000-0000550C0000}"/>
    <cellStyle name="Normal 2 3 8 2" xfId="522" xr:uid="{00000000-0005-0000-0000-0000560C0000}"/>
    <cellStyle name="Normal 2 3 8 2 2" xfId="1720" xr:uid="{00000000-0005-0000-0000-0000570C0000}"/>
    <cellStyle name="Normal 2 3 8 2 2 2" xfId="4105" xr:uid="{00000000-0005-0000-0000-0000580C0000}"/>
    <cellStyle name="Normal 2 3 8 2 3" xfId="2913" xr:uid="{00000000-0005-0000-0000-0000590C0000}"/>
    <cellStyle name="Normal 2 3 8 3" xfId="870" xr:uid="{00000000-0005-0000-0000-00005A0C0000}"/>
    <cellStyle name="Normal 2 3 8 3 2" xfId="2068" xr:uid="{00000000-0005-0000-0000-00005B0C0000}"/>
    <cellStyle name="Normal 2 3 8 3 2 2" xfId="4453" xr:uid="{00000000-0005-0000-0000-00005C0C0000}"/>
    <cellStyle name="Normal 2 3 8 3 3" xfId="3261" xr:uid="{00000000-0005-0000-0000-00005D0C0000}"/>
    <cellStyle name="Normal 2 3 8 4" xfId="1372" xr:uid="{00000000-0005-0000-0000-00005E0C0000}"/>
    <cellStyle name="Normal 2 3 8 4 2" xfId="3757" xr:uid="{00000000-0005-0000-0000-00005F0C0000}"/>
    <cellStyle name="Normal 2 3 8 5" xfId="2565" xr:uid="{00000000-0005-0000-0000-0000600C0000}"/>
    <cellStyle name="Normal 2 3 9" xfId="317" xr:uid="{00000000-0005-0000-0000-0000610C0000}"/>
    <cellStyle name="Normal 2 3 9 2" xfId="666" xr:uid="{00000000-0005-0000-0000-0000620C0000}"/>
    <cellStyle name="Normal 2 3 9 2 2" xfId="1864" xr:uid="{00000000-0005-0000-0000-0000630C0000}"/>
    <cellStyle name="Normal 2 3 9 2 2 2" xfId="4249" xr:uid="{00000000-0005-0000-0000-0000640C0000}"/>
    <cellStyle name="Normal 2 3 9 2 3" xfId="3057" xr:uid="{00000000-0005-0000-0000-0000650C0000}"/>
    <cellStyle name="Normal 2 3 9 3" xfId="1014" xr:uid="{00000000-0005-0000-0000-0000660C0000}"/>
    <cellStyle name="Normal 2 3 9 3 2" xfId="2212" xr:uid="{00000000-0005-0000-0000-0000670C0000}"/>
    <cellStyle name="Normal 2 3 9 3 2 2" xfId="4597" xr:uid="{00000000-0005-0000-0000-0000680C0000}"/>
    <cellStyle name="Normal 2 3 9 3 3" xfId="3405" xr:uid="{00000000-0005-0000-0000-0000690C0000}"/>
    <cellStyle name="Normal 2 3 9 4" xfId="1516" xr:uid="{00000000-0005-0000-0000-00006A0C0000}"/>
    <cellStyle name="Normal 2 3 9 4 2" xfId="3901" xr:uid="{00000000-0005-0000-0000-00006B0C0000}"/>
    <cellStyle name="Normal 2 3 9 5" xfId="2709" xr:uid="{00000000-0005-0000-0000-00006C0C0000}"/>
    <cellStyle name="Normal 2 4" xfId="11" xr:uid="{00000000-0005-0000-0000-00006D0C0000}"/>
    <cellStyle name="Normal 2 4 10" xfId="808" xr:uid="{00000000-0005-0000-0000-00006E0C0000}"/>
    <cellStyle name="Normal 2 4 10 2" xfId="2006" xr:uid="{00000000-0005-0000-0000-00006F0C0000}"/>
    <cellStyle name="Normal 2 4 10 2 2" xfId="4391" xr:uid="{00000000-0005-0000-0000-0000700C0000}"/>
    <cellStyle name="Normal 2 4 10 3" xfId="3199" xr:uid="{00000000-0005-0000-0000-0000710C0000}"/>
    <cellStyle name="Normal 2 4 11" xfId="111" xr:uid="{00000000-0005-0000-0000-0000720C0000}"/>
    <cellStyle name="Normal 2 4 11 2" xfId="1310" xr:uid="{00000000-0005-0000-0000-0000730C0000}"/>
    <cellStyle name="Normal 2 4 11 2 2" xfId="3695" xr:uid="{00000000-0005-0000-0000-0000740C0000}"/>
    <cellStyle name="Normal 2 4 11 3" xfId="2503" xr:uid="{00000000-0005-0000-0000-0000750C0000}"/>
    <cellStyle name="Normal 2 4 12" xfId="1157" xr:uid="{00000000-0005-0000-0000-0000760C0000}"/>
    <cellStyle name="Normal 2 4 12 2" xfId="2354" xr:uid="{00000000-0005-0000-0000-0000770C0000}"/>
    <cellStyle name="Normal 2 4 12 2 2" xfId="4739" xr:uid="{00000000-0005-0000-0000-0000780C0000}"/>
    <cellStyle name="Normal 2 4 12 3" xfId="3547" xr:uid="{00000000-0005-0000-0000-0000790C0000}"/>
    <cellStyle name="Normal 2 4 13" xfId="63" xr:uid="{00000000-0005-0000-0000-00007A0C0000}"/>
    <cellStyle name="Normal 2 4 13 2" xfId="1262" xr:uid="{00000000-0005-0000-0000-00007B0C0000}"/>
    <cellStyle name="Normal 2 4 13 2 2" xfId="3647" xr:uid="{00000000-0005-0000-0000-00007C0C0000}"/>
    <cellStyle name="Normal 2 4 13 3" xfId="2455" xr:uid="{00000000-0005-0000-0000-00007D0C0000}"/>
    <cellStyle name="Normal 2 4 14" xfId="1214" xr:uid="{00000000-0005-0000-0000-00007E0C0000}"/>
    <cellStyle name="Normal 2 4 14 2" xfId="3599" xr:uid="{00000000-0005-0000-0000-00007F0C0000}"/>
    <cellStyle name="Normal 2 4 15" xfId="2407" xr:uid="{00000000-0005-0000-0000-0000800C0000}"/>
    <cellStyle name="Normal 2 4 2" xfId="21" xr:uid="{00000000-0005-0000-0000-0000810C0000}"/>
    <cellStyle name="Normal 2 4 2 10" xfId="117" xr:uid="{00000000-0005-0000-0000-0000820C0000}"/>
    <cellStyle name="Normal 2 4 2 10 2" xfId="1316" xr:uid="{00000000-0005-0000-0000-0000830C0000}"/>
    <cellStyle name="Normal 2 4 2 10 2 2" xfId="3701" xr:uid="{00000000-0005-0000-0000-0000840C0000}"/>
    <cellStyle name="Normal 2 4 2 10 3" xfId="2509" xr:uid="{00000000-0005-0000-0000-0000850C0000}"/>
    <cellStyle name="Normal 2 4 2 11" xfId="1163" xr:uid="{00000000-0005-0000-0000-0000860C0000}"/>
    <cellStyle name="Normal 2 4 2 11 2" xfId="2360" xr:uid="{00000000-0005-0000-0000-0000870C0000}"/>
    <cellStyle name="Normal 2 4 2 11 2 2" xfId="4745" xr:uid="{00000000-0005-0000-0000-0000880C0000}"/>
    <cellStyle name="Normal 2 4 2 11 3" xfId="3553" xr:uid="{00000000-0005-0000-0000-0000890C0000}"/>
    <cellStyle name="Normal 2 4 2 12" xfId="69" xr:uid="{00000000-0005-0000-0000-00008A0C0000}"/>
    <cellStyle name="Normal 2 4 2 12 2" xfId="1268" xr:uid="{00000000-0005-0000-0000-00008B0C0000}"/>
    <cellStyle name="Normal 2 4 2 12 2 2" xfId="3653" xr:uid="{00000000-0005-0000-0000-00008C0C0000}"/>
    <cellStyle name="Normal 2 4 2 12 3" xfId="2461" xr:uid="{00000000-0005-0000-0000-00008D0C0000}"/>
    <cellStyle name="Normal 2 4 2 13" xfId="1220" xr:uid="{00000000-0005-0000-0000-00008E0C0000}"/>
    <cellStyle name="Normal 2 4 2 13 2" xfId="3605" xr:uid="{00000000-0005-0000-0000-00008F0C0000}"/>
    <cellStyle name="Normal 2 4 2 14" xfId="2413" xr:uid="{00000000-0005-0000-0000-0000900C0000}"/>
    <cellStyle name="Normal 2 4 2 2" xfId="33" xr:uid="{00000000-0005-0000-0000-0000910C0000}"/>
    <cellStyle name="Normal 2 4 2 2 10" xfId="1175" xr:uid="{00000000-0005-0000-0000-0000920C0000}"/>
    <cellStyle name="Normal 2 4 2 2 10 2" xfId="2372" xr:uid="{00000000-0005-0000-0000-0000930C0000}"/>
    <cellStyle name="Normal 2 4 2 2 10 2 2" xfId="4757" xr:uid="{00000000-0005-0000-0000-0000940C0000}"/>
    <cellStyle name="Normal 2 4 2 2 10 3" xfId="3565" xr:uid="{00000000-0005-0000-0000-0000950C0000}"/>
    <cellStyle name="Normal 2 4 2 2 11" xfId="81" xr:uid="{00000000-0005-0000-0000-0000960C0000}"/>
    <cellStyle name="Normal 2 4 2 2 11 2" xfId="1280" xr:uid="{00000000-0005-0000-0000-0000970C0000}"/>
    <cellStyle name="Normal 2 4 2 2 11 2 2" xfId="3665" xr:uid="{00000000-0005-0000-0000-0000980C0000}"/>
    <cellStyle name="Normal 2 4 2 2 11 3" xfId="2473" xr:uid="{00000000-0005-0000-0000-0000990C0000}"/>
    <cellStyle name="Normal 2 4 2 2 12" xfId="1232" xr:uid="{00000000-0005-0000-0000-00009A0C0000}"/>
    <cellStyle name="Normal 2 4 2 2 12 2" xfId="3617" xr:uid="{00000000-0005-0000-0000-00009B0C0000}"/>
    <cellStyle name="Normal 2 4 2 2 13" xfId="2425" xr:uid="{00000000-0005-0000-0000-00009C0C0000}"/>
    <cellStyle name="Normal 2 4 2 2 2" xfId="57" xr:uid="{00000000-0005-0000-0000-00009D0C0000}"/>
    <cellStyle name="Normal 2 4 2 2 2 10" xfId="1256" xr:uid="{00000000-0005-0000-0000-00009E0C0000}"/>
    <cellStyle name="Normal 2 4 2 2 2 10 2" xfId="3641" xr:uid="{00000000-0005-0000-0000-00009F0C0000}"/>
    <cellStyle name="Normal 2 4 2 2 2 11" xfId="2449" xr:uid="{00000000-0005-0000-0000-0000A00C0000}"/>
    <cellStyle name="Normal 2 4 2 2 2 2" xfId="309" xr:uid="{00000000-0005-0000-0000-0000A10C0000}"/>
    <cellStyle name="Normal 2 4 2 2 2 2 2" xfId="453" xr:uid="{00000000-0005-0000-0000-0000A20C0000}"/>
    <cellStyle name="Normal 2 4 2 2 2 2 2 2" xfId="802" xr:uid="{00000000-0005-0000-0000-0000A30C0000}"/>
    <cellStyle name="Normal 2 4 2 2 2 2 2 2 2" xfId="2000" xr:uid="{00000000-0005-0000-0000-0000A40C0000}"/>
    <cellStyle name="Normal 2 4 2 2 2 2 2 2 2 2" xfId="4385" xr:uid="{00000000-0005-0000-0000-0000A50C0000}"/>
    <cellStyle name="Normal 2 4 2 2 2 2 2 2 3" xfId="3193" xr:uid="{00000000-0005-0000-0000-0000A60C0000}"/>
    <cellStyle name="Normal 2 4 2 2 2 2 2 3" xfId="1150" xr:uid="{00000000-0005-0000-0000-0000A70C0000}"/>
    <cellStyle name="Normal 2 4 2 2 2 2 2 3 2" xfId="2348" xr:uid="{00000000-0005-0000-0000-0000A80C0000}"/>
    <cellStyle name="Normal 2 4 2 2 2 2 2 3 2 2" xfId="4733" xr:uid="{00000000-0005-0000-0000-0000A90C0000}"/>
    <cellStyle name="Normal 2 4 2 2 2 2 2 3 3" xfId="3541" xr:uid="{00000000-0005-0000-0000-0000AA0C0000}"/>
    <cellStyle name="Normal 2 4 2 2 2 2 2 4" xfId="1652" xr:uid="{00000000-0005-0000-0000-0000AB0C0000}"/>
    <cellStyle name="Normal 2 4 2 2 2 2 2 4 2" xfId="4037" xr:uid="{00000000-0005-0000-0000-0000AC0C0000}"/>
    <cellStyle name="Normal 2 4 2 2 2 2 2 5" xfId="2845" xr:uid="{00000000-0005-0000-0000-0000AD0C0000}"/>
    <cellStyle name="Normal 2 4 2 2 2 2 3" xfId="658" xr:uid="{00000000-0005-0000-0000-0000AE0C0000}"/>
    <cellStyle name="Normal 2 4 2 2 2 2 3 2" xfId="1856" xr:uid="{00000000-0005-0000-0000-0000AF0C0000}"/>
    <cellStyle name="Normal 2 4 2 2 2 2 3 2 2" xfId="4241" xr:uid="{00000000-0005-0000-0000-0000B00C0000}"/>
    <cellStyle name="Normal 2 4 2 2 2 2 3 3" xfId="3049" xr:uid="{00000000-0005-0000-0000-0000B10C0000}"/>
    <cellStyle name="Normal 2 4 2 2 2 2 4" xfId="1006" xr:uid="{00000000-0005-0000-0000-0000B20C0000}"/>
    <cellStyle name="Normal 2 4 2 2 2 2 4 2" xfId="2204" xr:uid="{00000000-0005-0000-0000-0000B30C0000}"/>
    <cellStyle name="Normal 2 4 2 2 2 2 4 2 2" xfId="4589" xr:uid="{00000000-0005-0000-0000-0000B40C0000}"/>
    <cellStyle name="Normal 2 4 2 2 2 2 4 3" xfId="3397" xr:uid="{00000000-0005-0000-0000-0000B50C0000}"/>
    <cellStyle name="Normal 2 4 2 2 2 2 5" xfId="1508" xr:uid="{00000000-0005-0000-0000-0000B60C0000}"/>
    <cellStyle name="Normal 2 4 2 2 2 2 5 2" xfId="3893" xr:uid="{00000000-0005-0000-0000-0000B70C0000}"/>
    <cellStyle name="Normal 2 4 2 2 2 2 6" xfId="2701" xr:uid="{00000000-0005-0000-0000-0000B80C0000}"/>
    <cellStyle name="Normal 2 4 2 2 2 3" xfId="237" xr:uid="{00000000-0005-0000-0000-0000B90C0000}"/>
    <cellStyle name="Normal 2 4 2 2 2 3 2" xfId="586" xr:uid="{00000000-0005-0000-0000-0000BA0C0000}"/>
    <cellStyle name="Normal 2 4 2 2 2 3 2 2" xfId="1784" xr:uid="{00000000-0005-0000-0000-0000BB0C0000}"/>
    <cellStyle name="Normal 2 4 2 2 2 3 2 2 2" xfId="4169" xr:uid="{00000000-0005-0000-0000-0000BC0C0000}"/>
    <cellStyle name="Normal 2 4 2 2 2 3 2 3" xfId="2977" xr:uid="{00000000-0005-0000-0000-0000BD0C0000}"/>
    <cellStyle name="Normal 2 4 2 2 2 3 3" xfId="934" xr:uid="{00000000-0005-0000-0000-0000BE0C0000}"/>
    <cellStyle name="Normal 2 4 2 2 2 3 3 2" xfId="2132" xr:uid="{00000000-0005-0000-0000-0000BF0C0000}"/>
    <cellStyle name="Normal 2 4 2 2 2 3 3 2 2" xfId="4517" xr:uid="{00000000-0005-0000-0000-0000C00C0000}"/>
    <cellStyle name="Normal 2 4 2 2 2 3 3 3" xfId="3325" xr:uid="{00000000-0005-0000-0000-0000C10C0000}"/>
    <cellStyle name="Normal 2 4 2 2 2 3 4" xfId="1436" xr:uid="{00000000-0005-0000-0000-0000C20C0000}"/>
    <cellStyle name="Normal 2 4 2 2 2 3 4 2" xfId="3821" xr:uid="{00000000-0005-0000-0000-0000C30C0000}"/>
    <cellStyle name="Normal 2 4 2 2 2 3 5" xfId="2629" xr:uid="{00000000-0005-0000-0000-0000C40C0000}"/>
    <cellStyle name="Normal 2 4 2 2 2 4" xfId="381" xr:uid="{00000000-0005-0000-0000-0000C50C0000}"/>
    <cellStyle name="Normal 2 4 2 2 2 4 2" xfId="730" xr:uid="{00000000-0005-0000-0000-0000C60C0000}"/>
    <cellStyle name="Normal 2 4 2 2 2 4 2 2" xfId="1928" xr:uid="{00000000-0005-0000-0000-0000C70C0000}"/>
    <cellStyle name="Normal 2 4 2 2 2 4 2 2 2" xfId="4313" xr:uid="{00000000-0005-0000-0000-0000C80C0000}"/>
    <cellStyle name="Normal 2 4 2 2 2 4 2 3" xfId="3121" xr:uid="{00000000-0005-0000-0000-0000C90C0000}"/>
    <cellStyle name="Normal 2 4 2 2 2 4 3" xfId="1078" xr:uid="{00000000-0005-0000-0000-0000CA0C0000}"/>
    <cellStyle name="Normal 2 4 2 2 2 4 3 2" xfId="2276" xr:uid="{00000000-0005-0000-0000-0000CB0C0000}"/>
    <cellStyle name="Normal 2 4 2 2 2 4 3 2 2" xfId="4661" xr:uid="{00000000-0005-0000-0000-0000CC0C0000}"/>
    <cellStyle name="Normal 2 4 2 2 2 4 3 3" xfId="3469" xr:uid="{00000000-0005-0000-0000-0000CD0C0000}"/>
    <cellStyle name="Normal 2 4 2 2 2 4 4" xfId="1580" xr:uid="{00000000-0005-0000-0000-0000CE0C0000}"/>
    <cellStyle name="Normal 2 4 2 2 2 4 4 2" xfId="3965" xr:uid="{00000000-0005-0000-0000-0000CF0C0000}"/>
    <cellStyle name="Normal 2 4 2 2 2 4 5" xfId="2773" xr:uid="{00000000-0005-0000-0000-0000D00C0000}"/>
    <cellStyle name="Normal 2 4 2 2 2 5" xfId="514" xr:uid="{00000000-0005-0000-0000-0000D10C0000}"/>
    <cellStyle name="Normal 2 4 2 2 2 5 2" xfId="1712" xr:uid="{00000000-0005-0000-0000-0000D20C0000}"/>
    <cellStyle name="Normal 2 4 2 2 2 5 2 2" xfId="4097" xr:uid="{00000000-0005-0000-0000-0000D30C0000}"/>
    <cellStyle name="Normal 2 4 2 2 2 5 3" xfId="2905" xr:uid="{00000000-0005-0000-0000-0000D40C0000}"/>
    <cellStyle name="Normal 2 4 2 2 2 6" xfId="862" xr:uid="{00000000-0005-0000-0000-0000D50C0000}"/>
    <cellStyle name="Normal 2 4 2 2 2 6 2" xfId="2060" xr:uid="{00000000-0005-0000-0000-0000D60C0000}"/>
    <cellStyle name="Normal 2 4 2 2 2 6 2 2" xfId="4445" xr:uid="{00000000-0005-0000-0000-0000D70C0000}"/>
    <cellStyle name="Normal 2 4 2 2 2 6 3" xfId="3253" xr:uid="{00000000-0005-0000-0000-0000D80C0000}"/>
    <cellStyle name="Normal 2 4 2 2 2 7" xfId="165" xr:uid="{00000000-0005-0000-0000-0000D90C0000}"/>
    <cellStyle name="Normal 2 4 2 2 2 7 2" xfId="1364" xr:uid="{00000000-0005-0000-0000-0000DA0C0000}"/>
    <cellStyle name="Normal 2 4 2 2 2 7 2 2" xfId="3749" xr:uid="{00000000-0005-0000-0000-0000DB0C0000}"/>
    <cellStyle name="Normal 2 4 2 2 2 7 3" xfId="2557" xr:uid="{00000000-0005-0000-0000-0000DC0C0000}"/>
    <cellStyle name="Normal 2 4 2 2 2 8" xfId="1199" xr:uid="{00000000-0005-0000-0000-0000DD0C0000}"/>
    <cellStyle name="Normal 2 4 2 2 2 8 2" xfId="2396" xr:uid="{00000000-0005-0000-0000-0000DE0C0000}"/>
    <cellStyle name="Normal 2 4 2 2 2 8 2 2" xfId="4781" xr:uid="{00000000-0005-0000-0000-0000DF0C0000}"/>
    <cellStyle name="Normal 2 4 2 2 2 8 3" xfId="3589" xr:uid="{00000000-0005-0000-0000-0000E00C0000}"/>
    <cellStyle name="Normal 2 4 2 2 2 9" xfId="105" xr:uid="{00000000-0005-0000-0000-0000E10C0000}"/>
    <cellStyle name="Normal 2 4 2 2 2 9 2" xfId="1304" xr:uid="{00000000-0005-0000-0000-0000E20C0000}"/>
    <cellStyle name="Normal 2 4 2 2 2 9 2 2" xfId="3689" xr:uid="{00000000-0005-0000-0000-0000E30C0000}"/>
    <cellStyle name="Normal 2 4 2 2 2 9 3" xfId="2497" xr:uid="{00000000-0005-0000-0000-0000E40C0000}"/>
    <cellStyle name="Normal 2 4 2 2 3" xfId="213" xr:uid="{00000000-0005-0000-0000-0000E50C0000}"/>
    <cellStyle name="Normal 2 4 2 2 3 2" xfId="285" xr:uid="{00000000-0005-0000-0000-0000E60C0000}"/>
    <cellStyle name="Normal 2 4 2 2 3 2 2" xfId="429" xr:uid="{00000000-0005-0000-0000-0000E70C0000}"/>
    <cellStyle name="Normal 2 4 2 2 3 2 2 2" xfId="778" xr:uid="{00000000-0005-0000-0000-0000E80C0000}"/>
    <cellStyle name="Normal 2 4 2 2 3 2 2 2 2" xfId="1976" xr:uid="{00000000-0005-0000-0000-0000E90C0000}"/>
    <cellStyle name="Normal 2 4 2 2 3 2 2 2 2 2" xfId="4361" xr:uid="{00000000-0005-0000-0000-0000EA0C0000}"/>
    <cellStyle name="Normal 2 4 2 2 3 2 2 2 3" xfId="3169" xr:uid="{00000000-0005-0000-0000-0000EB0C0000}"/>
    <cellStyle name="Normal 2 4 2 2 3 2 2 3" xfId="1126" xr:uid="{00000000-0005-0000-0000-0000EC0C0000}"/>
    <cellStyle name="Normal 2 4 2 2 3 2 2 3 2" xfId="2324" xr:uid="{00000000-0005-0000-0000-0000ED0C0000}"/>
    <cellStyle name="Normal 2 4 2 2 3 2 2 3 2 2" xfId="4709" xr:uid="{00000000-0005-0000-0000-0000EE0C0000}"/>
    <cellStyle name="Normal 2 4 2 2 3 2 2 3 3" xfId="3517" xr:uid="{00000000-0005-0000-0000-0000EF0C0000}"/>
    <cellStyle name="Normal 2 4 2 2 3 2 2 4" xfId="1628" xr:uid="{00000000-0005-0000-0000-0000F00C0000}"/>
    <cellStyle name="Normal 2 4 2 2 3 2 2 4 2" xfId="4013" xr:uid="{00000000-0005-0000-0000-0000F10C0000}"/>
    <cellStyle name="Normal 2 4 2 2 3 2 2 5" xfId="2821" xr:uid="{00000000-0005-0000-0000-0000F20C0000}"/>
    <cellStyle name="Normal 2 4 2 2 3 2 3" xfId="634" xr:uid="{00000000-0005-0000-0000-0000F30C0000}"/>
    <cellStyle name="Normal 2 4 2 2 3 2 3 2" xfId="1832" xr:uid="{00000000-0005-0000-0000-0000F40C0000}"/>
    <cellStyle name="Normal 2 4 2 2 3 2 3 2 2" xfId="4217" xr:uid="{00000000-0005-0000-0000-0000F50C0000}"/>
    <cellStyle name="Normal 2 4 2 2 3 2 3 3" xfId="3025" xr:uid="{00000000-0005-0000-0000-0000F60C0000}"/>
    <cellStyle name="Normal 2 4 2 2 3 2 4" xfId="982" xr:uid="{00000000-0005-0000-0000-0000F70C0000}"/>
    <cellStyle name="Normal 2 4 2 2 3 2 4 2" xfId="2180" xr:uid="{00000000-0005-0000-0000-0000F80C0000}"/>
    <cellStyle name="Normal 2 4 2 2 3 2 4 2 2" xfId="4565" xr:uid="{00000000-0005-0000-0000-0000F90C0000}"/>
    <cellStyle name="Normal 2 4 2 2 3 2 4 3" xfId="3373" xr:uid="{00000000-0005-0000-0000-0000FA0C0000}"/>
    <cellStyle name="Normal 2 4 2 2 3 2 5" xfId="1484" xr:uid="{00000000-0005-0000-0000-0000FB0C0000}"/>
    <cellStyle name="Normal 2 4 2 2 3 2 5 2" xfId="3869" xr:uid="{00000000-0005-0000-0000-0000FC0C0000}"/>
    <cellStyle name="Normal 2 4 2 2 3 2 6" xfId="2677" xr:uid="{00000000-0005-0000-0000-0000FD0C0000}"/>
    <cellStyle name="Normal 2 4 2 2 3 3" xfId="357" xr:uid="{00000000-0005-0000-0000-0000FE0C0000}"/>
    <cellStyle name="Normal 2 4 2 2 3 3 2" xfId="706" xr:uid="{00000000-0005-0000-0000-0000FF0C0000}"/>
    <cellStyle name="Normal 2 4 2 2 3 3 2 2" xfId="1904" xr:uid="{00000000-0005-0000-0000-0000000D0000}"/>
    <cellStyle name="Normal 2 4 2 2 3 3 2 2 2" xfId="4289" xr:uid="{00000000-0005-0000-0000-0000010D0000}"/>
    <cellStyle name="Normal 2 4 2 2 3 3 2 3" xfId="3097" xr:uid="{00000000-0005-0000-0000-0000020D0000}"/>
    <cellStyle name="Normal 2 4 2 2 3 3 3" xfId="1054" xr:uid="{00000000-0005-0000-0000-0000030D0000}"/>
    <cellStyle name="Normal 2 4 2 2 3 3 3 2" xfId="2252" xr:uid="{00000000-0005-0000-0000-0000040D0000}"/>
    <cellStyle name="Normal 2 4 2 2 3 3 3 2 2" xfId="4637" xr:uid="{00000000-0005-0000-0000-0000050D0000}"/>
    <cellStyle name="Normal 2 4 2 2 3 3 3 3" xfId="3445" xr:uid="{00000000-0005-0000-0000-0000060D0000}"/>
    <cellStyle name="Normal 2 4 2 2 3 3 4" xfId="1556" xr:uid="{00000000-0005-0000-0000-0000070D0000}"/>
    <cellStyle name="Normal 2 4 2 2 3 3 4 2" xfId="3941" xr:uid="{00000000-0005-0000-0000-0000080D0000}"/>
    <cellStyle name="Normal 2 4 2 2 3 3 5" xfId="2749" xr:uid="{00000000-0005-0000-0000-0000090D0000}"/>
    <cellStyle name="Normal 2 4 2 2 3 4" xfId="562" xr:uid="{00000000-0005-0000-0000-00000A0D0000}"/>
    <cellStyle name="Normal 2 4 2 2 3 4 2" xfId="1760" xr:uid="{00000000-0005-0000-0000-00000B0D0000}"/>
    <cellStyle name="Normal 2 4 2 2 3 4 2 2" xfId="4145" xr:uid="{00000000-0005-0000-0000-00000C0D0000}"/>
    <cellStyle name="Normal 2 4 2 2 3 4 3" xfId="2953" xr:uid="{00000000-0005-0000-0000-00000D0D0000}"/>
    <cellStyle name="Normal 2 4 2 2 3 5" xfId="910" xr:uid="{00000000-0005-0000-0000-00000E0D0000}"/>
    <cellStyle name="Normal 2 4 2 2 3 5 2" xfId="2108" xr:uid="{00000000-0005-0000-0000-00000F0D0000}"/>
    <cellStyle name="Normal 2 4 2 2 3 5 2 2" xfId="4493" xr:uid="{00000000-0005-0000-0000-0000100D0000}"/>
    <cellStyle name="Normal 2 4 2 2 3 5 3" xfId="3301" xr:uid="{00000000-0005-0000-0000-0000110D0000}"/>
    <cellStyle name="Normal 2 4 2 2 3 6" xfId="1412" xr:uid="{00000000-0005-0000-0000-0000120D0000}"/>
    <cellStyle name="Normal 2 4 2 2 3 6 2" xfId="3797" xr:uid="{00000000-0005-0000-0000-0000130D0000}"/>
    <cellStyle name="Normal 2 4 2 2 3 7" xfId="2605" xr:uid="{00000000-0005-0000-0000-0000140D0000}"/>
    <cellStyle name="Normal 2 4 2 2 4" xfId="261" xr:uid="{00000000-0005-0000-0000-0000150D0000}"/>
    <cellStyle name="Normal 2 4 2 2 4 2" xfId="405" xr:uid="{00000000-0005-0000-0000-0000160D0000}"/>
    <cellStyle name="Normal 2 4 2 2 4 2 2" xfId="754" xr:uid="{00000000-0005-0000-0000-0000170D0000}"/>
    <cellStyle name="Normal 2 4 2 2 4 2 2 2" xfId="1952" xr:uid="{00000000-0005-0000-0000-0000180D0000}"/>
    <cellStyle name="Normal 2 4 2 2 4 2 2 2 2" xfId="4337" xr:uid="{00000000-0005-0000-0000-0000190D0000}"/>
    <cellStyle name="Normal 2 4 2 2 4 2 2 3" xfId="3145" xr:uid="{00000000-0005-0000-0000-00001A0D0000}"/>
    <cellStyle name="Normal 2 4 2 2 4 2 3" xfId="1102" xr:uid="{00000000-0005-0000-0000-00001B0D0000}"/>
    <cellStyle name="Normal 2 4 2 2 4 2 3 2" xfId="2300" xr:uid="{00000000-0005-0000-0000-00001C0D0000}"/>
    <cellStyle name="Normal 2 4 2 2 4 2 3 2 2" xfId="4685" xr:uid="{00000000-0005-0000-0000-00001D0D0000}"/>
    <cellStyle name="Normal 2 4 2 2 4 2 3 3" xfId="3493" xr:uid="{00000000-0005-0000-0000-00001E0D0000}"/>
    <cellStyle name="Normal 2 4 2 2 4 2 4" xfId="1604" xr:uid="{00000000-0005-0000-0000-00001F0D0000}"/>
    <cellStyle name="Normal 2 4 2 2 4 2 4 2" xfId="3989" xr:uid="{00000000-0005-0000-0000-0000200D0000}"/>
    <cellStyle name="Normal 2 4 2 2 4 2 5" xfId="2797" xr:uid="{00000000-0005-0000-0000-0000210D0000}"/>
    <cellStyle name="Normal 2 4 2 2 4 3" xfId="610" xr:uid="{00000000-0005-0000-0000-0000220D0000}"/>
    <cellStyle name="Normal 2 4 2 2 4 3 2" xfId="1808" xr:uid="{00000000-0005-0000-0000-0000230D0000}"/>
    <cellStyle name="Normal 2 4 2 2 4 3 2 2" xfId="4193" xr:uid="{00000000-0005-0000-0000-0000240D0000}"/>
    <cellStyle name="Normal 2 4 2 2 4 3 3" xfId="3001" xr:uid="{00000000-0005-0000-0000-0000250D0000}"/>
    <cellStyle name="Normal 2 4 2 2 4 4" xfId="958" xr:uid="{00000000-0005-0000-0000-0000260D0000}"/>
    <cellStyle name="Normal 2 4 2 2 4 4 2" xfId="2156" xr:uid="{00000000-0005-0000-0000-0000270D0000}"/>
    <cellStyle name="Normal 2 4 2 2 4 4 2 2" xfId="4541" xr:uid="{00000000-0005-0000-0000-0000280D0000}"/>
    <cellStyle name="Normal 2 4 2 2 4 4 3" xfId="3349" xr:uid="{00000000-0005-0000-0000-0000290D0000}"/>
    <cellStyle name="Normal 2 4 2 2 4 5" xfId="1460" xr:uid="{00000000-0005-0000-0000-00002A0D0000}"/>
    <cellStyle name="Normal 2 4 2 2 4 5 2" xfId="3845" xr:uid="{00000000-0005-0000-0000-00002B0D0000}"/>
    <cellStyle name="Normal 2 4 2 2 4 6" xfId="2653" xr:uid="{00000000-0005-0000-0000-00002C0D0000}"/>
    <cellStyle name="Normal 2 4 2 2 5" xfId="189" xr:uid="{00000000-0005-0000-0000-00002D0D0000}"/>
    <cellStyle name="Normal 2 4 2 2 5 2" xfId="538" xr:uid="{00000000-0005-0000-0000-00002E0D0000}"/>
    <cellStyle name="Normal 2 4 2 2 5 2 2" xfId="1736" xr:uid="{00000000-0005-0000-0000-00002F0D0000}"/>
    <cellStyle name="Normal 2 4 2 2 5 2 2 2" xfId="4121" xr:uid="{00000000-0005-0000-0000-0000300D0000}"/>
    <cellStyle name="Normal 2 4 2 2 5 2 3" xfId="2929" xr:uid="{00000000-0005-0000-0000-0000310D0000}"/>
    <cellStyle name="Normal 2 4 2 2 5 3" xfId="886" xr:uid="{00000000-0005-0000-0000-0000320D0000}"/>
    <cellStyle name="Normal 2 4 2 2 5 3 2" xfId="2084" xr:uid="{00000000-0005-0000-0000-0000330D0000}"/>
    <cellStyle name="Normal 2 4 2 2 5 3 2 2" xfId="4469" xr:uid="{00000000-0005-0000-0000-0000340D0000}"/>
    <cellStyle name="Normal 2 4 2 2 5 3 3" xfId="3277" xr:uid="{00000000-0005-0000-0000-0000350D0000}"/>
    <cellStyle name="Normal 2 4 2 2 5 4" xfId="1388" xr:uid="{00000000-0005-0000-0000-0000360D0000}"/>
    <cellStyle name="Normal 2 4 2 2 5 4 2" xfId="3773" xr:uid="{00000000-0005-0000-0000-0000370D0000}"/>
    <cellStyle name="Normal 2 4 2 2 5 5" xfId="2581" xr:uid="{00000000-0005-0000-0000-0000380D0000}"/>
    <cellStyle name="Normal 2 4 2 2 6" xfId="333" xr:uid="{00000000-0005-0000-0000-0000390D0000}"/>
    <cellStyle name="Normal 2 4 2 2 6 2" xfId="682" xr:uid="{00000000-0005-0000-0000-00003A0D0000}"/>
    <cellStyle name="Normal 2 4 2 2 6 2 2" xfId="1880" xr:uid="{00000000-0005-0000-0000-00003B0D0000}"/>
    <cellStyle name="Normal 2 4 2 2 6 2 2 2" xfId="4265" xr:uid="{00000000-0005-0000-0000-00003C0D0000}"/>
    <cellStyle name="Normal 2 4 2 2 6 2 3" xfId="3073" xr:uid="{00000000-0005-0000-0000-00003D0D0000}"/>
    <cellStyle name="Normal 2 4 2 2 6 3" xfId="1030" xr:uid="{00000000-0005-0000-0000-00003E0D0000}"/>
    <cellStyle name="Normal 2 4 2 2 6 3 2" xfId="2228" xr:uid="{00000000-0005-0000-0000-00003F0D0000}"/>
    <cellStyle name="Normal 2 4 2 2 6 3 2 2" xfId="4613" xr:uid="{00000000-0005-0000-0000-0000400D0000}"/>
    <cellStyle name="Normal 2 4 2 2 6 3 3" xfId="3421" xr:uid="{00000000-0005-0000-0000-0000410D0000}"/>
    <cellStyle name="Normal 2 4 2 2 6 4" xfId="1532" xr:uid="{00000000-0005-0000-0000-0000420D0000}"/>
    <cellStyle name="Normal 2 4 2 2 6 4 2" xfId="3917" xr:uid="{00000000-0005-0000-0000-0000430D0000}"/>
    <cellStyle name="Normal 2 4 2 2 6 5" xfId="2725" xr:uid="{00000000-0005-0000-0000-0000440D0000}"/>
    <cellStyle name="Normal 2 4 2 2 7" xfId="490" xr:uid="{00000000-0005-0000-0000-0000450D0000}"/>
    <cellStyle name="Normal 2 4 2 2 7 2" xfId="1688" xr:uid="{00000000-0005-0000-0000-0000460D0000}"/>
    <cellStyle name="Normal 2 4 2 2 7 2 2" xfId="4073" xr:uid="{00000000-0005-0000-0000-0000470D0000}"/>
    <cellStyle name="Normal 2 4 2 2 7 3" xfId="2881" xr:uid="{00000000-0005-0000-0000-0000480D0000}"/>
    <cellStyle name="Normal 2 4 2 2 8" xfId="838" xr:uid="{00000000-0005-0000-0000-0000490D0000}"/>
    <cellStyle name="Normal 2 4 2 2 8 2" xfId="2036" xr:uid="{00000000-0005-0000-0000-00004A0D0000}"/>
    <cellStyle name="Normal 2 4 2 2 8 2 2" xfId="4421" xr:uid="{00000000-0005-0000-0000-00004B0D0000}"/>
    <cellStyle name="Normal 2 4 2 2 8 3" xfId="3229" xr:uid="{00000000-0005-0000-0000-00004C0D0000}"/>
    <cellStyle name="Normal 2 4 2 2 9" xfId="141" xr:uid="{00000000-0005-0000-0000-00004D0D0000}"/>
    <cellStyle name="Normal 2 4 2 2 9 2" xfId="1340" xr:uid="{00000000-0005-0000-0000-00004E0D0000}"/>
    <cellStyle name="Normal 2 4 2 2 9 2 2" xfId="3725" xr:uid="{00000000-0005-0000-0000-00004F0D0000}"/>
    <cellStyle name="Normal 2 4 2 2 9 3" xfId="2533" xr:uid="{00000000-0005-0000-0000-0000500D0000}"/>
    <cellStyle name="Normal 2 4 2 3" xfId="45" xr:uid="{00000000-0005-0000-0000-0000510D0000}"/>
    <cellStyle name="Normal 2 4 2 3 10" xfId="1244" xr:uid="{00000000-0005-0000-0000-0000520D0000}"/>
    <cellStyle name="Normal 2 4 2 3 10 2" xfId="3629" xr:uid="{00000000-0005-0000-0000-0000530D0000}"/>
    <cellStyle name="Normal 2 4 2 3 11" xfId="2437" xr:uid="{00000000-0005-0000-0000-0000540D0000}"/>
    <cellStyle name="Normal 2 4 2 3 2" xfId="297" xr:uid="{00000000-0005-0000-0000-0000550D0000}"/>
    <cellStyle name="Normal 2 4 2 3 2 2" xfId="441" xr:uid="{00000000-0005-0000-0000-0000560D0000}"/>
    <cellStyle name="Normal 2 4 2 3 2 2 2" xfId="790" xr:uid="{00000000-0005-0000-0000-0000570D0000}"/>
    <cellStyle name="Normal 2 4 2 3 2 2 2 2" xfId="1988" xr:uid="{00000000-0005-0000-0000-0000580D0000}"/>
    <cellStyle name="Normal 2 4 2 3 2 2 2 2 2" xfId="4373" xr:uid="{00000000-0005-0000-0000-0000590D0000}"/>
    <cellStyle name="Normal 2 4 2 3 2 2 2 3" xfId="3181" xr:uid="{00000000-0005-0000-0000-00005A0D0000}"/>
    <cellStyle name="Normal 2 4 2 3 2 2 3" xfId="1138" xr:uid="{00000000-0005-0000-0000-00005B0D0000}"/>
    <cellStyle name="Normal 2 4 2 3 2 2 3 2" xfId="2336" xr:uid="{00000000-0005-0000-0000-00005C0D0000}"/>
    <cellStyle name="Normal 2 4 2 3 2 2 3 2 2" xfId="4721" xr:uid="{00000000-0005-0000-0000-00005D0D0000}"/>
    <cellStyle name="Normal 2 4 2 3 2 2 3 3" xfId="3529" xr:uid="{00000000-0005-0000-0000-00005E0D0000}"/>
    <cellStyle name="Normal 2 4 2 3 2 2 4" xfId="1640" xr:uid="{00000000-0005-0000-0000-00005F0D0000}"/>
    <cellStyle name="Normal 2 4 2 3 2 2 4 2" xfId="4025" xr:uid="{00000000-0005-0000-0000-0000600D0000}"/>
    <cellStyle name="Normal 2 4 2 3 2 2 5" xfId="2833" xr:uid="{00000000-0005-0000-0000-0000610D0000}"/>
    <cellStyle name="Normal 2 4 2 3 2 3" xfId="646" xr:uid="{00000000-0005-0000-0000-0000620D0000}"/>
    <cellStyle name="Normal 2 4 2 3 2 3 2" xfId="1844" xr:uid="{00000000-0005-0000-0000-0000630D0000}"/>
    <cellStyle name="Normal 2 4 2 3 2 3 2 2" xfId="4229" xr:uid="{00000000-0005-0000-0000-0000640D0000}"/>
    <cellStyle name="Normal 2 4 2 3 2 3 3" xfId="3037" xr:uid="{00000000-0005-0000-0000-0000650D0000}"/>
    <cellStyle name="Normal 2 4 2 3 2 4" xfId="994" xr:uid="{00000000-0005-0000-0000-0000660D0000}"/>
    <cellStyle name="Normal 2 4 2 3 2 4 2" xfId="2192" xr:uid="{00000000-0005-0000-0000-0000670D0000}"/>
    <cellStyle name="Normal 2 4 2 3 2 4 2 2" xfId="4577" xr:uid="{00000000-0005-0000-0000-0000680D0000}"/>
    <cellStyle name="Normal 2 4 2 3 2 4 3" xfId="3385" xr:uid="{00000000-0005-0000-0000-0000690D0000}"/>
    <cellStyle name="Normal 2 4 2 3 2 5" xfId="1496" xr:uid="{00000000-0005-0000-0000-00006A0D0000}"/>
    <cellStyle name="Normal 2 4 2 3 2 5 2" xfId="3881" xr:uid="{00000000-0005-0000-0000-00006B0D0000}"/>
    <cellStyle name="Normal 2 4 2 3 2 6" xfId="2689" xr:uid="{00000000-0005-0000-0000-00006C0D0000}"/>
    <cellStyle name="Normal 2 4 2 3 3" xfId="225" xr:uid="{00000000-0005-0000-0000-00006D0D0000}"/>
    <cellStyle name="Normal 2 4 2 3 3 2" xfId="574" xr:uid="{00000000-0005-0000-0000-00006E0D0000}"/>
    <cellStyle name="Normal 2 4 2 3 3 2 2" xfId="1772" xr:uid="{00000000-0005-0000-0000-00006F0D0000}"/>
    <cellStyle name="Normal 2 4 2 3 3 2 2 2" xfId="4157" xr:uid="{00000000-0005-0000-0000-0000700D0000}"/>
    <cellStyle name="Normal 2 4 2 3 3 2 3" xfId="2965" xr:uid="{00000000-0005-0000-0000-0000710D0000}"/>
    <cellStyle name="Normal 2 4 2 3 3 3" xfId="922" xr:uid="{00000000-0005-0000-0000-0000720D0000}"/>
    <cellStyle name="Normal 2 4 2 3 3 3 2" xfId="2120" xr:uid="{00000000-0005-0000-0000-0000730D0000}"/>
    <cellStyle name="Normal 2 4 2 3 3 3 2 2" xfId="4505" xr:uid="{00000000-0005-0000-0000-0000740D0000}"/>
    <cellStyle name="Normal 2 4 2 3 3 3 3" xfId="3313" xr:uid="{00000000-0005-0000-0000-0000750D0000}"/>
    <cellStyle name="Normal 2 4 2 3 3 4" xfId="1424" xr:uid="{00000000-0005-0000-0000-0000760D0000}"/>
    <cellStyle name="Normal 2 4 2 3 3 4 2" xfId="3809" xr:uid="{00000000-0005-0000-0000-0000770D0000}"/>
    <cellStyle name="Normal 2 4 2 3 3 5" xfId="2617" xr:uid="{00000000-0005-0000-0000-0000780D0000}"/>
    <cellStyle name="Normal 2 4 2 3 4" xfId="369" xr:uid="{00000000-0005-0000-0000-0000790D0000}"/>
    <cellStyle name="Normal 2 4 2 3 4 2" xfId="718" xr:uid="{00000000-0005-0000-0000-00007A0D0000}"/>
    <cellStyle name="Normal 2 4 2 3 4 2 2" xfId="1916" xr:uid="{00000000-0005-0000-0000-00007B0D0000}"/>
    <cellStyle name="Normal 2 4 2 3 4 2 2 2" xfId="4301" xr:uid="{00000000-0005-0000-0000-00007C0D0000}"/>
    <cellStyle name="Normal 2 4 2 3 4 2 3" xfId="3109" xr:uid="{00000000-0005-0000-0000-00007D0D0000}"/>
    <cellStyle name="Normal 2 4 2 3 4 3" xfId="1066" xr:uid="{00000000-0005-0000-0000-00007E0D0000}"/>
    <cellStyle name="Normal 2 4 2 3 4 3 2" xfId="2264" xr:uid="{00000000-0005-0000-0000-00007F0D0000}"/>
    <cellStyle name="Normal 2 4 2 3 4 3 2 2" xfId="4649" xr:uid="{00000000-0005-0000-0000-0000800D0000}"/>
    <cellStyle name="Normal 2 4 2 3 4 3 3" xfId="3457" xr:uid="{00000000-0005-0000-0000-0000810D0000}"/>
    <cellStyle name="Normal 2 4 2 3 4 4" xfId="1568" xr:uid="{00000000-0005-0000-0000-0000820D0000}"/>
    <cellStyle name="Normal 2 4 2 3 4 4 2" xfId="3953" xr:uid="{00000000-0005-0000-0000-0000830D0000}"/>
    <cellStyle name="Normal 2 4 2 3 4 5" xfId="2761" xr:uid="{00000000-0005-0000-0000-0000840D0000}"/>
    <cellStyle name="Normal 2 4 2 3 5" xfId="502" xr:uid="{00000000-0005-0000-0000-0000850D0000}"/>
    <cellStyle name="Normal 2 4 2 3 5 2" xfId="1700" xr:uid="{00000000-0005-0000-0000-0000860D0000}"/>
    <cellStyle name="Normal 2 4 2 3 5 2 2" xfId="4085" xr:uid="{00000000-0005-0000-0000-0000870D0000}"/>
    <cellStyle name="Normal 2 4 2 3 5 3" xfId="2893" xr:uid="{00000000-0005-0000-0000-0000880D0000}"/>
    <cellStyle name="Normal 2 4 2 3 6" xfId="850" xr:uid="{00000000-0005-0000-0000-0000890D0000}"/>
    <cellStyle name="Normal 2 4 2 3 6 2" xfId="2048" xr:uid="{00000000-0005-0000-0000-00008A0D0000}"/>
    <cellStyle name="Normal 2 4 2 3 6 2 2" xfId="4433" xr:uid="{00000000-0005-0000-0000-00008B0D0000}"/>
    <cellStyle name="Normal 2 4 2 3 6 3" xfId="3241" xr:uid="{00000000-0005-0000-0000-00008C0D0000}"/>
    <cellStyle name="Normal 2 4 2 3 7" xfId="153" xr:uid="{00000000-0005-0000-0000-00008D0D0000}"/>
    <cellStyle name="Normal 2 4 2 3 7 2" xfId="1352" xr:uid="{00000000-0005-0000-0000-00008E0D0000}"/>
    <cellStyle name="Normal 2 4 2 3 7 2 2" xfId="3737" xr:uid="{00000000-0005-0000-0000-00008F0D0000}"/>
    <cellStyle name="Normal 2 4 2 3 7 3" xfId="2545" xr:uid="{00000000-0005-0000-0000-0000900D0000}"/>
    <cellStyle name="Normal 2 4 2 3 8" xfId="1187" xr:uid="{00000000-0005-0000-0000-0000910D0000}"/>
    <cellStyle name="Normal 2 4 2 3 8 2" xfId="2384" xr:uid="{00000000-0005-0000-0000-0000920D0000}"/>
    <cellStyle name="Normal 2 4 2 3 8 2 2" xfId="4769" xr:uid="{00000000-0005-0000-0000-0000930D0000}"/>
    <cellStyle name="Normal 2 4 2 3 8 3" xfId="3577" xr:uid="{00000000-0005-0000-0000-0000940D0000}"/>
    <cellStyle name="Normal 2 4 2 3 9" xfId="93" xr:uid="{00000000-0005-0000-0000-0000950D0000}"/>
    <cellStyle name="Normal 2 4 2 3 9 2" xfId="1292" xr:uid="{00000000-0005-0000-0000-0000960D0000}"/>
    <cellStyle name="Normal 2 4 2 3 9 2 2" xfId="3677" xr:uid="{00000000-0005-0000-0000-0000970D0000}"/>
    <cellStyle name="Normal 2 4 2 3 9 3" xfId="2485" xr:uid="{00000000-0005-0000-0000-0000980D0000}"/>
    <cellStyle name="Normal 2 4 2 4" xfId="129" xr:uid="{00000000-0005-0000-0000-0000990D0000}"/>
    <cellStyle name="Normal 2 4 2 4 2" xfId="273" xr:uid="{00000000-0005-0000-0000-00009A0D0000}"/>
    <cellStyle name="Normal 2 4 2 4 2 2" xfId="417" xr:uid="{00000000-0005-0000-0000-00009B0D0000}"/>
    <cellStyle name="Normal 2 4 2 4 2 2 2" xfId="766" xr:uid="{00000000-0005-0000-0000-00009C0D0000}"/>
    <cellStyle name="Normal 2 4 2 4 2 2 2 2" xfId="1964" xr:uid="{00000000-0005-0000-0000-00009D0D0000}"/>
    <cellStyle name="Normal 2 4 2 4 2 2 2 2 2" xfId="4349" xr:uid="{00000000-0005-0000-0000-00009E0D0000}"/>
    <cellStyle name="Normal 2 4 2 4 2 2 2 3" xfId="3157" xr:uid="{00000000-0005-0000-0000-00009F0D0000}"/>
    <cellStyle name="Normal 2 4 2 4 2 2 3" xfId="1114" xr:uid="{00000000-0005-0000-0000-0000A00D0000}"/>
    <cellStyle name="Normal 2 4 2 4 2 2 3 2" xfId="2312" xr:uid="{00000000-0005-0000-0000-0000A10D0000}"/>
    <cellStyle name="Normal 2 4 2 4 2 2 3 2 2" xfId="4697" xr:uid="{00000000-0005-0000-0000-0000A20D0000}"/>
    <cellStyle name="Normal 2 4 2 4 2 2 3 3" xfId="3505" xr:uid="{00000000-0005-0000-0000-0000A30D0000}"/>
    <cellStyle name="Normal 2 4 2 4 2 2 4" xfId="1616" xr:uid="{00000000-0005-0000-0000-0000A40D0000}"/>
    <cellStyle name="Normal 2 4 2 4 2 2 4 2" xfId="4001" xr:uid="{00000000-0005-0000-0000-0000A50D0000}"/>
    <cellStyle name="Normal 2 4 2 4 2 2 5" xfId="2809" xr:uid="{00000000-0005-0000-0000-0000A60D0000}"/>
    <cellStyle name="Normal 2 4 2 4 2 3" xfId="622" xr:uid="{00000000-0005-0000-0000-0000A70D0000}"/>
    <cellStyle name="Normal 2 4 2 4 2 3 2" xfId="1820" xr:uid="{00000000-0005-0000-0000-0000A80D0000}"/>
    <cellStyle name="Normal 2 4 2 4 2 3 2 2" xfId="4205" xr:uid="{00000000-0005-0000-0000-0000A90D0000}"/>
    <cellStyle name="Normal 2 4 2 4 2 3 3" xfId="3013" xr:uid="{00000000-0005-0000-0000-0000AA0D0000}"/>
    <cellStyle name="Normal 2 4 2 4 2 4" xfId="970" xr:uid="{00000000-0005-0000-0000-0000AB0D0000}"/>
    <cellStyle name="Normal 2 4 2 4 2 4 2" xfId="2168" xr:uid="{00000000-0005-0000-0000-0000AC0D0000}"/>
    <cellStyle name="Normal 2 4 2 4 2 4 2 2" xfId="4553" xr:uid="{00000000-0005-0000-0000-0000AD0D0000}"/>
    <cellStyle name="Normal 2 4 2 4 2 4 3" xfId="3361" xr:uid="{00000000-0005-0000-0000-0000AE0D0000}"/>
    <cellStyle name="Normal 2 4 2 4 2 5" xfId="1472" xr:uid="{00000000-0005-0000-0000-0000AF0D0000}"/>
    <cellStyle name="Normal 2 4 2 4 2 5 2" xfId="3857" xr:uid="{00000000-0005-0000-0000-0000B00D0000}"/>
    <cellStyle name="Normal 2 4 2 4 2 6" xfId="2665" xr:uid="{00000000-0005-0000-0000-0000B10D0000}"/>
    <cellStyle name="Normal 2 4 2 4 3" xfId="201" xr:uid="{00000000-0005-0000-0000-0000B20D0000}"/>
    <cellStyle name="Normal 2 4 2 4 3 2" xfId="550" xr:uid="{00000000-0005-0000-0000-0000B30D0000}"/>
    <cellStyle name="Normal 2 4 2 4 3 2 2" xfId="1748" xr:uid="{00000000-0005-0000-0000-0000B40D0000}"/>
    <cellStyle name="Normal 2 4 2 4 3 2 2 2" xfId="4133" xr:uid="{00000000-0005-0000-0000-0000B50D0000}"/>
    <cellStyle name="Normal 2 4 2 4 3 2 3" xfId="2941" xr:uid="{00000000-0005-0000-0000-0000B60D0000}"/>
    <cellStyle name="Normal 2 4 2 4 3 3" xfId="898" xr:uid="{00000000-0005-0000-0000-0000B70D0000}"/>
    <cellStyle name="Normal 2 4 2 4 3 3 2" xfId="2096" xr:uid="{00000000-0005-0000-0000-0000B80D0000}"/>
    <cellStyle name="Normal 2 4 2 4 3 3 2 2" xfId="4481" xr:uid="{00000000-0005-0000-0000-0000B90D0000}"/>
    <cellStyle name="Normal 2 4 2 4 3 3 3" xfId="3289" xr:uid="{00000000-0005-0000-0000-0000BA0D0000}"/>
    <cellStyle name="Normal 2 4 2 4 3 4" xfId="1400" xr:uid="{00000000-0005-0000-0000-0000BB0D0000}"/>
    <cellStyle name="Normal 2 4 2 4 3 4 2" xfId="3785" xr:uid="{00000000-0005-0000-0000-0000BC0D0000}"/>
    <cellStyle name="Normal 2 4 2 4 3 5" xfId="2593" xr:uid="{00000000-0005-0000-0000-0000BD0D0000}"/>
    <cellStyle name="Normal 2 4 2 4 4" xfId="345" xr:uid="{00000000-0005-0000-0000-0000BE0D0000}"/>
    <cellStyle name="Normal 2 4 2 4 4 2" xfId="694" xr:uid="{00000000-0005-0000-0000-0000BF0D0000}"/>
    <cellStyle name="Normal 2 4 2 4 4 2 2" xfId="1892" xr:uid="{00000000-0005-0000-0000-0000C00D0000}"/>
    <cellStyle name="Normal 2 4 2 4 4 2 2 2" xfId="4277" xr:uid="{00000000-0005-0000-0000-0000C10D0000}"/>
    <cellStyle name="Normal 2 4 2 4 4 2 3" xfId="3085" xr:uid="{00000000-0005-0000-0000-0000C20D0000}"/>
    <cellStyle name="Normal 2 4 2 4 4 3" xfId="1042" xr:uid="{00000000-0005-0000-0000-0000C30D0000}"/>
    <cellStyle name="Normal 2 4 2 4 4 3 2" xfId="2240" xr:uid="{00000000-0005-0000-0000-0000C40D0000}"/>
    <cellStyle name="Normal 2 4 2 4 4 3 2 2" xfId="4625" xr:uid="{00000000-0005-0000-0000-0000C50D0000}"/>
    <cellStyle name="Normal 2 4 2 4 4 3 3" xfId="3433" xr:uid="{00000000-0005-0000-0000-0000C60D0000}"/>
    <cellStyle name="Normal 2 4 2 4 4 4" xfId="1544" xr:uid="{00000000-0005-0000-0000-0000C70D0000}"/>
    <cellStyle name="Normal 2 4 2 4 4 4 2" xfId="3929" xr:uid="{00000000-0005-0000-0000-0000C80D0000}"/>
    <cellStyle name="Normal 2 4 2 4 4 5" xfId="2737" xr:uid="{00000000-0005-0000-0000-0000C90D0000}"/>
    <cellStyle name="Normal 2 4 2 4 5" xfId="478" xr:uid="{00000000-0005-0000-0000-0000CA0D0000}"/>
    <cellStyle name="Normal 2 4 2 4 5 2" xfId="1676" xr:uid="{00000000-0005-0000-0000-0000CB0D0000}"/>
    <cellStyle name="Normal 2 4 2 4 5 2 2" xfId="4061" xr:uid="{00000000-0005-0000-0000-0000CC0D0000}"/>
    <cellStyle name="Normal 2 4 2 4 5 3" xfId="2869" xr:uid="{00000000-0005-0000-0000-0000CD0D0000}"/>
    <cellStyle name="Normal 2 4 2 4 6" xfId="826" xr:uid="{00000000-0005-0000-0000-0000CE0D0000}"/>
    <cellStyle name="Normal 2 4 2 4 6 2" xfId="2024" xr:uid="{00000000-0005-0000-0000-0000CF0D0000}"/>
    <cellStyle name="Normal 2 4 2 4 6 2 2" xfId="4409" xr:uid="{00000000-0005-0000-0000-0000D00D0000}"/>
    <cellStyle name="Normal 2 4 2 4 6 3" xfId="3217" xr:uid="{00000000-0005-0000-0000-0000D10D0000}"/>
    <cellStyle name="Normal 2 4 2 4 7" xfId="1328" xr:uid="{00000000-0005-0000-0000-0000D20D0000}"/>
    <cellStyle name="Normal 2 4 2 4 7 2" xfId="3713" xr:uid="{00000000-0005-0000-0000-0000D30D0000}"/>
    <cellStyle name="Normal 2 4 2 4 8" xfId="2521" xr:uid="{00000000-0005-0000-0000-0000D40D0000}"/>
    <cellStyle name="Normal 2 4 2 5" xfId="249" xr:uid="{00000000-0005-0000-0000-0000D50D0000}"/>
    <cellStyle name="Normal 2 4 2 5 2" xfId="393" xr:uid="{00000000-0005-0000-0000-0000D60D0000}"/>
    <cellStyle name="Normal 2 4 2 5 2 2" xfId="742" xr:uid="{00000000-0005-0000-0000-0000D70D0000}"/>
    <cellStyle name="Normal 2 4 2 5 2 2 2" xfId="1940" xr:uid="{00000000-0005-0000-0000-0000D80D0000}"/>
    <cellStyle name="Normal 2 4 2 5 2 2 2 2" xfId="4325" xr:uid="{00000000-0005-0000-0000-0000D90D0000}"/>
    <cellStyle name="Normal 2 4 2 5 2 2 3" xfId="3133" xr:uid="{00000000-0005-0000-0000-0000DA0D0000}"/>
    <cellStyle name="Normal 2 4 2 5 2 3" xfId="1090" xr:uid="{00000000-0005-0000-0000-0000DB0D0000}"/>
    <cellStyle name="Normal 2 4 2 5 2 3 2" xfId="2288" xr:uid="{00000000-0005-0000-0000-0000DC0D0000}"/>
    <cellStyle name="Normal 2 4 2 5 2 3 2 2" xfId="4673" xr:uid="{00000000-0005-0000-0000-0000DD0D0000}"/>
    <cellStyle name="Normal 2 4 2 5 2 3 3" xfId="3481" xr:uid="{00000000-0005-0000-0000-0000DE0D0000}"/>
    <cellStyle name="Normal 2 4 2 5 2 4" xfId="1592" xr:uid="{00000000-0005-0000-0000-0000DF0D0000}"/>
    <cellStyle name="Normal 2 4 2 5 2 4 2" xfId="3977" xr:uid="{00000000-0005-0000-0000-0000E00D0000}"/>
    <cellStyle name="Normal 2 4 2 5 2 5" xfId="2785" xr:uid="{00000000-0005-0000-0000-0000E10D0000}"/>
    <cellStyle name="Normal 2 4 2 5 3" xfId="598" xr:uid="{00000000-0005-0000-0000-0000E20D0000}"/>
    <cellStyle name="Normal 2 4 2 5 3 2" xfId="1796" xr:uid="{00000000-0005-0000-0000-0000E30D0000}"/>
    <cellStyle name="Normal 2 4 2 5 3 2 2" xfId="4181" xr:uid="{00000000-0005-0000-0000-0000E40D0000}"/>
    <cellStyle name="Normal 2 4 2 5 3 3" xfId="2989" xr:uid="{00000000-0005-0000-0000-0000E50D0000}"/>
    <cellStyle name="Normal 2 4 2 5 4" xfId="946" xr:uid="{00000000-0005-0000-0000-0000E60D0000}"/>
    <cellStyle name="Normal 2 4 2 5 4 2" xfId="2144" xr:uid="{00000000-0005-0000-0000-0000E70D0000}"/>
    <cellStyle name="Normal 2 4 2 5 4 2 2" xfId="4529" xr:uid="{00000000-0005-0000-0000-0000E80D0000}"/>
    <cellStyle name="Normal 2 4 2 5 4 3" xfId="3337" xr:uid="{00000000-0005-0000-0000-0000E90D0000}"/>
    <cellStyle name="Normal 2 4 2 5 5" xfId="1448" xr:uid="{00000000-0005-0000-0000-0000EA0D0000}"/>
    <cellStyle name="Normal 2 4 2 5 5 2" xfId="3833" xr:uid="{00000000-0005-0000-0000-0000EB0D0000}"/>
    <cellStyle name="Normal 2 4 2 5 6" xfId="2641" xr:uid="{00000000-0005-0000-0000-0000EC0D0000}"/>
    <cellStyle name="Normal 2 4 2 6" xfId="177" xr:uid="{00000000-0005-0000-0000-0000ED0D0000}"/>
    <cellStyle name="Normal 2 4 2 6 2" xfId="526" xr:uid="{00000000-0005-0000-0000-0000EE0D0000}"/>
    <cellStyle name="Normal 2 4 2 6 2 2" xfId="1724" xr:uid="{00000000-0005-0000-0000-0000EF0D0000}"/>
    <cellStyle name="Normal 2 4 2 6 2 2 2" xfId="4109" xr:uid="{00000000-0005-0000-0000-0000F00D0000}"/>
    <cellStyle name="Normal 2 4 2 6 2 3" xfId="2917" xr:uid="{00000000-0005-0000-0000-0000F10D0000}"/>
    <cellStyle name="Normal 2 4 2 6 3" xfId="874" xr:uid="{00000000-0005-0000-0000-0000F20D0000}"/>
    <cellStyle name="Normal 2 4 2 6 3 2" xfId="2072" xr:uid="{00000000-0005-0000-0000-0000F30D0000}"/>
    <cellStyle name="Normal 2 4 2 6 3 2 2" xfId="4457" xr:uid="{00000000-0005-0000-0000-0000F40D0000}"/>
    <cellStyle name="Normal 2 4 2 6 3 3" xfId="3265" xr:uid="{00000000-0005-0000-0000-0000F50D0000}"/>
    <cellStyle name="Normal 2 4 2 6 4" xfId="1376" xr:uid="{00000000-0005-0000-0000-0000F60D0000}"/>
    <cellStyle name="Normal 2 4 2 6 4 2" xfId="3761" xr:uid="{00000000-0005-0000-0000-0000F70D0000}"/>
    <cellStyle name="Normal 2 4 2 6 5" xfId="2569" xr:uid="{00000000-0005-0000-0000-0000F80D0000}"/>
    <cellStyle name="Normal 2 4 2 7" xfId="321" xr:uid="{00000000-0005-0000-0000-0000F90D0000}"/>
    <cellStyle name="Normal 2 4 2 7 2" xfId="670" xr:uid="{00000000-0005-0000-0000-0000FA0D0000}"/>
    <cellStyle name="Normal 2 4 2 7 2 2" xfId="1868" xr:uid="{00000000-0005-0000-0000-0000FB0D0000}"/>
    <cellStyle name="Normal 2 4 2 7 2 2 2" xfId="4253" xr:uid="{00000000-0005-0000-0000-0000FC0D0000}"/>
    <cellStyle name="Normal 2 4 2 7 2 3" xfId="3061" xr:uid="{00000000-0005-0000-0000-0000FD0D0000}"/>
    <cellStyle name="Normal 2 4 2 7 3" xfId="1018" xr:uid="{00000000-0005-0000-0000-0000FE0D0000}"/>
    <cellStyle name="Normal 2 4 2 7 3 2" xfId="2216" xr:uid="{00000000-0005-0000-0000-0000FF0D0000}"/>
    <cellStyle name="Normal 2 4 2 7 3 2 2" xfId="4601" xr:uid="{00000000-0005-0000-0000-0000000E0000}"/>
    <cellStyle name="Normal 2 4 2 7 3 3" xfId="3409" xr:uid="{00000000-0005-0000-0000-0000010E0000}"/>
    <cellStyle name="Normal 2 4 2 7 4" xfId="1520" xr:uid="{00000000-0005-0000-0000-0000020E0000}"/>
    <cellStyle name="Normal 2 4 2 7 4 2" xfId="3905" xr:uid="{00000000-0005-0000-0000-0000030E0000}"/>
    <cellStyle name="Normal 2 4 2 7 5" xfId="2713" xr:uid="{00000000-0005-0000-0000-0000040E0000}"/>
    <cellStyle name="Normal 2 4 2 8" xfId="466" xr:uid="{00000000-0005-0000-0000-0000050E0000}"/>
    <cellStyle name="Normal 2 4 2 8 2" xfId="1664" xr:uid="{00000000-0005-0000-0000-0000060E0000}"/>
    <cellStyle name="Normal 2 4 2 8 2 2" xfId="4049" xr:uid="{00000000-0005-0000-0000-0000070E0000}"/>
    <cellStyle name="Normal 2 4 2 8 3" xfId="2857" xr:uid="{00000000-0005-0000-0000-0000080E0000}"/>
    <cellStyle name="Normal 2 4 2 9" xfId="814" xr:uid="{00000000-0005-0000-0000-0000090E0000}"/>
    <cellStyle name="Normal 2 4 2 9 2" xfId="2012" xr:uid="{00000000-0005-0000-0000-00000A0E0000}"/>
    <cellStyle name="Normal 2 4 2 9 2 2" xfId="4397" xr:uid="{00000000-0005-0000-0000-00000B0E0000}"/>
    <cellStyle name="Normal 2 4 2 9 3" xfId="3205" xr:uid="{00000000-0005-0000-0000-00000C0E0000}"/>
    <cellStyle name="Normal 2 4 3" xfId="27" xr:uid="{00000000-0005-0000-0000-00000D0E0000}"/>
    <cellStyle name="Normal 2 4 3 10" xfId="1169" xr:uid="{00000000-0005-0000-0000-00000E0E0000}"/>
    <cellStyle name="Normal 2 4 3 10 2" xfId="2366" xr:uid="{00000000-0005-0000-0000-00000F0E0000}"/>
    <cellStyle name="Normal 2 4 3 10 2 2" xfId="4751" xr:uid="{00000000-0005-0000-0000-0000100E0000}"/>
    <cellStyle name="Normal 2 4 3 10 3" xfId="3559" xr:uid="{00000000-0005-0000-0000-0000110E0000}"/>
    <cellStyle name="Normal 2 4 3 11" xfId="75" xr:uid="{00000000-0005-0000-0000-0000120E0000}"/>
    <cellStyle name="Normal 2 4 3 11 2" xfId="1274" xr:uid="{00000000-0005-0000-0000-0000130E0000}"/>
    <cellStyle name="Normal 2 4 3 11 2 2" xfId="3659" xr:uid="{00000000-0005-0000-0000-0000140E0000}"/>
    <cellStyle name="Normal 2 4 3 11 3" xfId="2467" xr:uid="{00000000-0005-0000-0000-0000150E0000}"/>
    <cellStyle name="Normal 2 4 3 12" xfId="1226" xr:uid="{00000000-0005-0000-0000-0000160E0000}"/>
    <cellStyle name="Normal 2 4 3 12 2" xfId="3611" xr:uid="{00000000-0005-0000-0000-0000170E0000}"/>
    <cellStyle name="Normal 2 4 3 13" xfId="2419" xr:uid="{00000000-0005-0000-0000-0000180E0000}"/>
    <cellStyle name="Normal 2 4 3 2" xfId="51" xr:uid="{00000000-0005-0000-0000-0000190E0000}"/>
    <cellStyle name="Normal 2 4 3 2 10" xfId="1250" xr:uid="{00000000-0005-0000-0000-00001A0E0000}"/>
    <cellStyle name="Normal 2 4 3 2 10 2" xfId="3635" xr:uid="{00000000-0005-0000-0000-00001B0E0000}"/>
    <cellStyle name="Normal 2 4 3 2 11" xfId="2443" xr:uid="{00000000-0005-0000-0000-00001C0E0000}"/>
    <cellStyle name="Normal 2 4 3 2 2" xfId="303" xr:uid="{00000000-0005-0000-0000-00001D0E0000}"/>
    <cellStyle name="Normal 2 4 3 2 2 2" xfId="447" xr:uid="{00000000-0005-0000-0000-00001E0E0000}"/>
    <cellStyle name="Normal 2 4 3 2 2 2 2" xfId="796" xr:uid="{00000000-0005-0000-0000-00001F0E0000}"/>
    <cellStyle name="Normal 2 4 3 2 2 2 2 2" xfId="1994" xr:uid="{00000000-0005-0000-0000-0000200E0000}"/>
    <cellStyle name="Normal 2 4 3 2 2 2 2 2 2" xfId="4379" xr:uid="{00000000-0005-0000-0000-0000210E0000}"/>
    <cellStyle name="Normal 2 4 3 2 2 2 2 3" xfId="3187" xr:uid="{00000000-0005-0000-0000-0000220E0000}"/>
    <cellStyle name="Normal 2 4 3 2 2 2 3" xfId="1144" xr:uid="{00000000-0005-0000-0000-0000230E0000}"/>
    <cellStyle name="Normal 2 4 3 2 2 2 3 2" xfId="2342" xr:uid="{00000000-0005-0000-0000-0000240E0000}"/>
    <cellStyle name="Normal 2 4 3 2 2 2 3 2 2" xfId="4727" xr:uid="{00000000-0005-0000-0000-0000250E0000}"/>
    <cellStyle name="Normal 2 4 3 2 2 2 3 3" xfId="3535" xr:uid="{00000000-0005-0000-0000-0000260E0000}"/>
    <cellStyle name="Normal 2 4 3 2 2 2 4" xfId="1646" xr:uid="{00000000-0005-0000-0000-0000270E0000}"/>
    <cellStyle name="Normal 2 4 3 2 2 2 4 2" xfId="4031" xr:uid="{00000000-0005-0000-0000-0000280E0000}"/>
    <cellStyle name="Normal 2 4 3 2 2 2 5" xfId="2839" xr:uid="{00000000-0005-0000-0000-0000290E0000}"/>
    <cellStyle name="Normal 2 4 3 2 2 3" xfId="652" xr:uid="{00000000-0005-0000-0000-00002A0E0000}"/>
    <cellStyle name="Normal 2 4 3 2 2 3 2" xfId="1850" xr:uid="{00000000-0005-0000-0000-00002B0E0000}"/>
    <cellStyle name="Normal 2 4 3 2 2 3 2 2" xfId="4235" xr:uid="{00000000-0005-0000-0000-00002C0E0000}"/>
    <cellStyle name="Normal 2 4 3 2 2 3 3" xfId="3043" xr:uid="{00000000-0005-0000-0000-00002D0E0000}"/>
    <cellStyle name="Normal 2 4 3 2 2 4" xfId="1000" xr:uid="{00000000-0005-0000-0000-00002E0E0000}"/>
    <cellStyle name="Normal 2 4 3 2 2 4 2" xfId="2198" xr:uid="{00000000-0005-0000-0000-00002F0E0000}"/>
    <cellStyle name="Normal 2 4 3 2 2 4 2 2" xfId="4583" xr:uid="{00000000-0005-0000-0000-0000300E0000}"/>
    <cellStyle name="Normal 2 4 3 2 2 4 3" xfId="3391" xr:uid="{00000000-0005-0000-0000-0000310E0000}"/>
    <cellStyle name="Normal 2 4 3 2 2 5" xfId="1502" xr:uid="{00000000-0005-0000-0000-0000320E0000}"/>
    <cellStyle name="Normal 2 4 3 2 2 5 2" xfId="3887" xr:uid="{00000000-0005-0000-0000-0000330E0000}"/>
    <cellStyle name="Normal 2 4 3 2 2 6" xfId="2695" xr:uid="{00000000-0005-0000-0000-0000340E0000}"/>
    <cellStyle name="Normal 2 4 3 2 3" xfId="231" xr:uid="{00000000-0005-0000-0000-0000350E0000}"/>
    <cellStyle name="Normal 2 4 3 2 3 2" xfId="580" xr:uid="{00000000-0005-0000-0000-0000360E0000}"/>
    <cellStyle name="Normal 2 4 3 2 3 2 2" xfId="1778" xr:uid="{00000000-0005-0000-0000-0000370E0000}"/>
    <cellStyle name="Normal 2 4 3 2 3 2 2 2" xfId="4163" xr:uid="{00000000-0005-0000-0000-0000380E0000}"/>
    <cellStyle name="Normal 2 4 3 2 3 2 3" xfId="2971" xr:uid="{00000000-0005-0000-0000-0000390E0000}"/>
    <cellStyle name="Normal 2 4 3 2 3 3" xfId="928" xr:uid="{00000000-0005-0000-0000-00003A0E0000}"/>
    <cellStyle name="Normal 2 4 3 2 3 3 2" xfId="2126" xr:uid="{00000000-0005-0000-0000-00003B0E0000}"/>
    <cellStyle name="Normal 2 4 3 2 3 3 2 2" xfId="4511" xr:uid="{00000000-0005-0000-0000-00003C0E0000}"/>
    <cellStyle name="Normal 2 4 3 2 3 3 3" xfId="3319" xr:uid="{00000000-0005-0000-0000-00003D0E0000}"/>
    <cellStyle name="Normal 2 4 3 2 3 4" xfId="1430" xr:uid="{00000000-0005-0000-0000-00003E0E0000}"/>
    <cellStyle name="Normal 2 4 3 2 3 4 2" xfId="3815" xr:uid="{00000000-0005-0000-0000-00003F0E0000}"/>
    <cellStyle name="Normal 2 4 3 2 3 5" xfId="2623" xr:uid="{00000000-0005-0000-0000-0000400E0000}"/>
    <cellStyle name="Normal 2 4 3 2 4" xfId="375" xr:uid="{00000000-0005-0000-0000-0000410E0000}"/>
    <cellStyle name="Normal 2 4 3 2 4 2" xfId="724" xr:uid="{00000000-0005-0000-0000-0000420E0000}"/>
    <cellStyle name="Normal 2 4 3 2 4 2 2" xfId="1922" xr:uid="{00000000-0005-0000-0000-0000430E0000}"/>
    <cellStyle name="Normal 2 4 3 2 4 2 2 2" xfId="4307" xr:uid="{00000000-0005-0000-0000-0000440E0000}"/>
    <cellStyle name="Normal 2 4 3 2 4 2 3" xfId="3115" xr:uid="{00000000-0005-0000-0000-0000450E0000}"/>
    <cellStyle name="Normal 2 4 3 2 4 3" xfId="1072" xr:uid="{00000000-0005-0000-0000-0000460E0000}"/>
    <cellStyle name="Normal 2 4 3 2 4 3 2" xfId="2270" xr:uid="{00000000-0005-0000-0000-0000470E0000}"/>
    <cellStyle name="Normal 2 4 3 2 4 3 2 2" xfId="4655" xr:uid="{00000000-0005-0000-0000-0000480E0000}"/>
    <cellStyle name="Normal 2 4 3 2 4 3 3" xfId="3463" xr:uid="{00000000-0005-0000-0000-0000490E0000}"/>
    <cellStyle name="Normal 2 4 3 2 4 4" xfId="1574" xr:uid="{00000000-0005-0000-0000-00004A0E0000}"/>
    <cellStyle name="Normal 2 4 3 2 4 4 2" xfId="3959" xr:uid="{00000000-0005-0000-0000-00004B0E0000}"/>
    <cellStyle name="Normal 2 4 3 2 4 5" xfId="2767" xr:uid="{00000000-0005-0000-0000-00004C0E0000}"/>
    <cellStyle name="Normal 2 4 3 2 5" xfId="508" xr:uid="{00000000-0005-0000-0000-00004D0E0000}"/>
    <cellStyle name="Normal 2 4 3 2 5 2" xfId="1706" xr:uid="{00000000-0005-0000-0000-00004E0E0000}"/>
    <cellStyle name="Normal 2 4 3 2 5 2 2" xfId="4091" xr:uid="{00000000-0005-0000-0000-00004F0E0000}"/>
    <cellStyle name="Normal 2 4 3 2 5 3" xfId="2899" xr:uid="{00000000-0005-0000-0000-0000500E0000}"/>
    <cellStyle name="Normal 2 4 3 2 6" xfId="856" xr:uid="{00000000-0005-0000-0000-0000510E0000}"/>
    <cellStyle name="Normal 2 4 3 2 6 2" xfId="2054" xr:uid="{00000000-0005-0000-0000-0000520E0000}"/>
    <cellStyle name="Normal 2 4 3 2 6 2 2" xfId="4439" xr:uid="{00000000-0005-0000-0000-0000530E0000}"/>
    <cellStyle name="Normal 2 4 3 2 6 3" xfId="3247" xr:uid="{00000000-0005-0000-0000-0000540E0000}"/>
    <cellStyle name="Normal 2 4 3 2 7" xfId="159" xr:uid="{00000000-0005-0000-0000-0000550E0000}"/>
    <cellStyle name="Normal 2 4 3 2 7 2" xfId="1358" xr:uid="{00000000-0005-0000-0000-0000560E0000}"/>
    <cellStyle name="Normal 2 4 3 2 7 2 2" xfId="3743" xr:uid="{00000000-0005-0000-0000-0000570E0000}"/>
    <cellStyle name="Normal 2 4 3 2 7 3" xfId="2551" xr:uid="{00000000-0005-0000-0000-0000580E0000}"/>
    <cellStyle name="Normal 2 4 3 2 8" xfId="1193" xr:uid="{00000000-0005-0000-0000-0000590E0000}"/>
    <cellStyle name="Normal 2 4 3 2 8 2" xfId="2390" xr:uid="{00000000-0005-0000-0000-00005A0E0000}"/>
    <cellStyle name="Normal 2 4 3 2 8 2 2" xfId="4775" xr:uid="{00000000-0005-0000-0000-00005B0E0000}"/>
    <cellStyle name="Normal 2 4 3 2 8 3" xfId="3583" xr:uid="{00000000-0005-0000-0000-00005C0E0000}"/>
    <cellStyle name="Normal 2 4 3 2 9" xfId="99" xr:uid="{00000000-0005-0000-0000-00005D0E0000}"/>
    <cellStyle name="Normal 2 4 3 2 9 2" xfId="1298" xr:uid="{00000000-0005-0000-0000-00005E0E0000}"/>
    <cellStyle name="Normal 2 4 3 2 9 2 2" xfId="3683" xr:uid="{00000000-0005-0000-0000-00005F0E0000}"/>
    <cellStyle name="Normal 2 4 3 2 9 3" xfId="2491" xr:uid="{00000000-0005-0000-0000-0000600E0000}"/>
    <cellStyle name="Normal 2 4 3 3" xfId="207" xr:uid="{00000000-0005-0000-0000-0000610E0000}"/>
    <cellStyle name="Normal 2 4 3 3 2" xfId="279" xr:uid="{00000000-0005-0000-0000-0000620E0000}"/>
    <cellStyle name="Normal 2 4 3 3 2 2" xfId="423" xr:uid="{00000000-0005-0000-0000-0000630E0000}"/>
    <cellStyle name="Normal 2 4 3 3 2 2 2" xfId="772" xr:uid="{00000000-0005-0000-0000-0000640E0000}"/>
    <cellStyle name="Normal 2 4 3 3 2 2 2 2" xfId="1970" xr:uid="{00000000-0005-0000-0000-0000650E0000}"/>
    <cellStyle name="Normal 2 4 3 3 2 2 2 2 2" xfId="4355" xr:uid="{00000000-0005-0000-0000-0000660E0000}"/>
    <cellStyle name="Normal 2 4 3 3 2 2 2 3" xfId="3163" xr:uid="{00000000-0005-0000-0000-0000670E0000}"/>
    <cellStyle name="Normal 2 4 3 3 2 2 3" xfId="1120" xr:uid="{00000000-0005-0000-0000-0000680E0000}"/>
    <cellStyle name="Normal 2 4 3 3 2 2 3 2" xfId="2318" xr:uid="{00000000-0005-0000-0000-0000690E0000}"/>
    <cellStyle name="Normal 2 4 3 3 2 2 3 2 2" xfId="4703" xr:uid="{00000000-0005-0000-0000-00006A0E0000}"/>
    <cellStyle name="Normal 2 4 3 3 2 2 3 3" xfId="3511" xr:uid="{00000000-0005-0000-0000-00006B0E0000}"/>
    <cellStyle name="Normal 2 4 3 3 2 2 4" xfId="1622" xr:uid="{00000000-0005-0000-0000-00006C0E0000}"/>
    <cellStyle name="Normal 2 4 3 3 2 2 4 2" xfId="4007" xr:uid="{00000000-0005-0000-0000-00006D0E0000}"/>
    <cellStyle name="Normal 2 4 3 3 2 2 5" xfId="2815" xr:uid="{00000000-0005-0000-0000-00006E0E0000}"/>
    <cellStyle name="Normal 2 4 3 3 2 3" xfId="628" xr:uid="{00000000-0005-0000-0000-00006F0E0000}"/>
    <cellStyle name="Normal 2 4 3 3 2 3 2" xfId="1826" xr:uid="{00000000-0005-0000-0000-0000700E0000}"/>
    <cellStyle name="Normal 2 4 3 3 2 3 2 2" xfId="4211" xr:uid="{00000000-0005-0000-0000-0000710E0000}"/>
    <cellStyle name="Normal 2 4 3 3 2 3 3" xfId="3019" xr:uid="{00000000-0005-0000-0000-0000720E0000}"/>
    <cellStyle name="Normal 2 4 3 3 2 4" xfId="976" xr:uid="{00000000-0005-0000-0000-0000730E0000}"/>
    <cellStyle name="Normal 2 4 3 3 2 4 2" xfId="2174" xr:uid="{00000000-0005-0000-0000-0000740E0000}"/>
    <cellStyle name="Normal 2 4 3 3 2 4 2 2" xfId="4559" xr:uid="{00000000-0005-0000-0000-0000750E0000}"/>
    <cellStyle name="Normal 2 4 3 3 2 4 3" xfId="3367" xr:uid="{00000000-0005-0000-0000-0000760E0000}"/>
    <cellStyle name="Normal 2 4 3 3 2 5" xfId="1478" xr:uid="{00000000-0005-0000-0000-0000770E0000}"/>
    <cellStyle name="Normal 2 4 3 3 2 5 2" xfId="3863" xr:uid="{00000000-0005-0000-0000-0000780E0000}"/>
    <cellStyle name="Normal 2 4 3 3 2 6" xfId="2671" xr:uid="{00000000-0005-0000-0000-0000790E0000}"/>
    <cellStyle name="Normal 2 4 3 3 3" xfId="351" xr:uid="{00000000-0005-0000-0000-00007A0E0000}"/>
    <cellStyle name="Normal 2 4 3 3 3 2" xfId="700" xr:uid="{00000000-0005-0000-0000-00007B0E0000}"/>
    <cellStyle name="Normal 2 4 3 3 3 2 2" xfId="1898" xr:uid="{00000000-0005-0000-0000-00007C0E0000}"/>
    <cellStyle name="Normal 2 4 3 3 3 2 2 2" xfId="4283" xr:uid="{00000000-0005-0000-0000-00007D0E0000}"/>
    <cellStyle name="Normal 2 4 3 3 3 2 3" xfId="3091" xr:uid="{00000000-0005-0000-0000-00007E0E0000}"/>
    <cellStyle name="Normal 2 4 3 3 3 3" xfId="1048" xr:uid="{00000000-0005-0000-0000-00007F0E0000}"/>
    <cellStyle name="Normal 2 4 3 3 3 3 2" xfId="2246" xr:uid="{00000000-0005-0000-0000-0000800E0000}"/>
    <cellStyle name="Normal 2 4 3 3 3 3 2 2" xfId="4631" xr:uid="{00000000-0005-0000-0000-0000810E0000}"/>
    <cellStyle name="Normal 2 4 3 3 3 3 3" xfId="3439" xr:uid="{00000000-0005-0000-0000-0000820E0000}"/>
    <cellStyle name="Normal 2 4 3 3 3 4" xfId="1550" xr:uid="{00000000-0005-0000-0000-0000830E0000}"/>
    <cellStyle name="Normal 2 4 3 3 3 4 2" xfId="3935" xr:uid="{00000000-0005-0000-0000-0000840E0000}"/>
    <cellStyle name="Normal 2 4 3 3 3 5" xfId="2743" xr:uid="{00000000-0005-0000-0000-0000850E0000}"/>
    <cellStyle name="Normal 2 4 3 3 4" xfId="556" xr:uid="{00000000-0005-0000-0000-0000860E0000}"/>
    <cellStyle name="Normal 2 4 3 3 4 2" xfId="1754" xr:uid="{00000000-0005-0000-0000-0000870E0000}"/>
    <cellStyle name="Normal 2 4 3 3 4 2 2" xfId="4139" xr:uid="{00000000-0005-0000-0000-0000880E0000}"/>
    <cellStyle name="Normal 2 4 3 3 4 3" xfId="2947" xr:uid="{00000000-0005-0000-0000-0000890E0000}"/>
    <cellStyle name="Normal 2 4 3 3 5" xfId="904" xr:uid="{00000000-0005-0000-0000-00008A0E0000}"/>
    <cellStyle name="Normal 2 4 3 3 5 2" xfId="2102" xr:uid="{00000000-0005-0000-0000-00008B0E0000}"/>
    <cellStyle name="Normal 2 4 3 3 5 2 2" xfId="4487" xr:uid="{00000000-0005-0000-0000-00008C0E0000}"/>
    <cellStyle name="Normal 2 4 3 3 5 3" xfId="3295" xr:uid="{00000000-0005-0000-0000-00008D0E0000}"/>
    <cellStyle name="Normal 2 4 3 3 6" xfId="1406" xr:uid="{00000000-0005-0000-0000-00008E0E0000}"/>
    <cellStyle name="Normal 2 4 3 3 6 2" xfId="3791" xr:uid="{00000000-0005-0000-0000-00008F0E0000}"/>
    <cellStyle name="Normal 2 4 3 3 7" xfId="2599" xr:uid="{00000000-0005-0000-0000-0000900E0000}"/>
    <cellStyle name="Normal 2 4 3 4" xfId="255" xr:uid="{00000000-0005-0000-0000-0000910E0000}"/>
    <cellStyle name="Normal 2 4 3 4 2" xfId="399" xr:uid="{00000000-0005-0000-0000-0000920E0000}"/>
    <cellStyle name="Normal 2 4 3 4 2 2" xfId="748" xr:uid="{00000000-0005-0000-0000-0000930E0000}"/>
    <cellStyle name="Normal 2 4 3 4 2 2 2" xfId="1946" xr:uid="{00000000-0005-0000-0000-0000940E0000}"/>
    <cellStyle name="Normal 2 4 3 4 2 2 2 2" xfId="4331" xr:uid="{00000000-0005-0000-0000-0000950E0000}"/>
    <cellStyle name="Normal 2 4 3 4 2 2 3" xfId="3139" xr:uid="{00000000-0005-0000-0000-0000960E0000}"/>
    <cellStyle name="Normal 2 4 3 4 2 3" xfId="1096" xr:uid="{00000000-0005-0000-0000-0000970E0000}"/>
    <cellStyle name="Normal 2 4 3 4 2 3 2" xfId="2294" xr:uid="{00000000-0005-0000-0000-0000980E0000}"/>
    <cellStyle name="Normal 2 4 3 4 2 3 2 2" xfId="4679" xr:uid="{00000000-0005-0000-0000-0000990E0000}"/>
    <cellStyle name="Normal 2 4 3 4 2 3 3" xfId="3487" xr:uid="{00000000-0005-0000-0000-00009A0E0000}"/>
    <cellStyle name="Normal 2 4 3 4 2 4" xfId="1598" xr:uid="{00000000-0005-0000-0000-00009B0E0000}"/>
    <cellStyle name="Normal 2 4 3 4 2 4 2" xfId="3983" xr:uid="{00000000-0005-0000-0000-00009C0E0000}"/>
    <cellStyle name="Normal 2 4 3 4 2 5" xfId="2791" xr:uid="{00000000-0005-0000-0000-00009D0E0000}"/>
    <cellStyle name="Normal 2 4 3 4 3" xfId="604" xr:uid="{00000000-0005-0000-0000-00009E0E0000}"/>
    <cellStyle name="Normal 2 4 3 4 3 2" xfId="1802" xr:uid="{00000000-0005-0000-0000-00009F0E0000}"/>
    <cellStyle name="Normal 2 4 3 4 3 2 2" xfId="4187" xr:uid="{00000000-0005-0000-0000-0000A00E0000}"/>
    <cellStyle name="Normal 2 4 3 4 3 3" xfId="2995" xr:uid="{00000000-0005-0000-0000-0000A10E0000}"/>
    <cellStyle name="Normal 2 4 3 4 4" xfId="952" xr:uid="{00000000-0005-0000-0000-0000A20E0000}"/>
    <cellStyle name="Normal 2 4 3 4 4 2" xfId="2150" xr:uid="{00000000-0005-0000-0000-0000A30E0000}"/>
    <cellStyle name="Normal 2 4 3 4 4 2 2" xfId="4535" xr:uid="{00000000-0005-0000-0000-0000A40E0000}"/>
    <cellStyle name="Normal 2 4 3 4 4 3" xfId="3343" xr:uid="{00000000-0005-0000-0000-0000A50E0000}"/>
    <cellStyle name="Normal 2 4 3 4 5" xfId="1454" xr:uid="{00000000-0005-0000-0000-0000A60E0000}"/>
    <cellStyle name="Normal 2 4 3 4 5 2" xfId="3839" xr:uid="{00000000-0005-0000-0000-0000A70E0000}"/>
    <cellStyle name="Normal 2 4 3 4 6" xfId="2647" xr:uid="{00000000-0005-0000-0000-0000A80E0000}"/>
    <cellStyle name="Normal 2 4 3 5" xfId="183" xr:uid="{00000000-0005-0000-0000-0000A90E0000}"/>
    <cellStyle name="Normal 2 4 3 5 2" xfId="532" xr:uid="{00000000-0005-0000-0000-0000AA0E0000}"/>
    <cellStyle name="Normal 2 4 3 5 2 2" xfId="1730" xr:uid="{00000000-0005-0000-0000-0000AB0E0000}"/>
    <cellStyle name="Normal 2 4 3 5 2 2 2" xfId="4115" xr:uid="{00000000-0005-0000-0000-0000AC0E0000}"/>
    <cellStyle name="Normal 2 4 3 5 2 3" xfId="2923" xr:uid="{00000000-0005-0000-0000-0000AD0E0000}"/>
    <cellStyle name="Normal 2 4 3 5 3" xfId="880" xr:uid="{00000000-0005-0000-0000-0000AE0E0000}"/>
    <cellStyle name="Normal 2 4 3 5 3 2" xfId="2078" xr:uid="{00000000-0005-0000-0000-0000AF0E0000}"/>
    <cellStyle name="Normal 2 4 3 5 3 2 2" xfId="4463" xr:uid="{00000000-0005-0000-0000-0000B00E0000}"/>
    <cellStyle name="Normal 2 4 3 5 3 3" xfId="3271" xr:uid="{00000000-0005-0000-0000-0000B10E0000}"/>
    <cellStyle name="Normal 2 4 3 5 4" xfId="1382" xr:uid="{00000000-0005-0000-0000-0000B20E0000}"/>
    <cellStyle name="Normal 2 4 3 5 4 2" xfId="3767" xr:uid="{00000000-0005-0000-0000-0000B30E0000}"/>
    <cellStyle name="Normal 2 4 3 5 5" xfId="2575" xr:uid="{00000000-0005-0000-0000-0000B40E0000}"/>
    <cellStyle name="Normal 2 4 3 6" xfId="327" xr:uid="{00000000-0005-0000-0000-0000B50E0000}"/>
    <cellStyle name="Normal 2 4 3 6 2" xfId="676" xr:uid="{00000000-0005-0000-0000-0000B60E0000}"/>
    <cellStyle name="Normal 2 4 3 6 2 2" xfId="1874" xr:uid="{00000000-0005-0000-0000-0000B70E0000}"/>
    <cellStyle name="Normal 2 4 3 6 2 2 2" xfId="4259" xr:uid="{00000000-0005-0000-0000-0000B80E0000}"/>
    <cellStyle name="Normal 2 4 3 6 2 3" xfId="3067" xr:uid="{00000000-0005-0000-0000-0000B90E0000}"/>
    <cellStyle name="Normal 2 4 3 6 3" xfId="1024" xr:uid="{00000000-0005-0000-0000-0000BA0E0000}"/>
    <cellStyle name="Normal 2 4 3 6 3 2" xfId="2222" xr:uid="{00000000-0005-0000-0000-0000BB0E0000}"/>
    <cellStyle name="Normal 2 4 3 6 3 2 2" xfId="4607" xr:uid="{00000000-0005-0000-0000-0000BC0E0000}"/>
    <cellStyle name="Normal 2 4 3 6 3 3" xfId="3415" xr:uid="{00000000-0005-0000-0000-0000BD0E0000}"/>
    <cellStyle name="Normal 2 4 3 6 4" xfId="1526" xr:uid="{00000000-0005-0000-0000-0000BE0E0000}"/>
    <cellStyle name="Normal 2 4 3 6 4 2" xfId="3911" xr:uid="{00000000-0005-0000-0000-0000BF0E0000}"/>
    <cellStyle name="Normal 2 4 3 6 5" xfId="2719" xr:uid="{00000000-0005-0000-0000-0000C00E0000}"/>
    <cellStyle name="Normal 2 4 3 7" xfId="484" xr:uid="{00000000-0005-0000-0000-0000C10E0000}"/>
    <cellStyle name="Normal 2 4 3 7 2" xfId="1682" xr:uid="{00000000-0005-0000-0000-0000C20E0000}"/>
    <cellStyle name="Normal 2 4 3 7 2 2" xfId="4067" xr:uid="{00000000-0005-0000-0000-0000C30E0000}"/>
    <cellStyle name="Normal 2 4 3 7 3" xfId="2875" xr:uid="{00000000-0005-0000-0000-0000C40E0000}"/>
    <cellStyle name="Normal 2 4 3 8" xfId="832" xr:uid="{00000000-0005-0000-0000-0000C50E0000}"/>
    <cellStyle name="Normal 2 4 3 8 2" xfId="2030" xr:uid="{00000000-0005-0000-0000-0000C60E0000}"/>
    <cellStyle name="Normal 2 4 3 8 2 2" xfId="4415" xr:uid="{00000000-0005-0000-0000-0000C70E0000}"/>
    <cellStyle name="Normal 2 4 3 8 3" xfId="3223" xr:uid="{00000000-0005-0000-0000-0000C80E0000}"/>
    <cellStyle name="Normal 2 4 3 9" xfId="135" xr:uid="{00000000-0005-0000-0000-0000C90E0000}"/>
    <cellStyle name="Normal 2 4 3 9 2" xfId="1334" xr:uid="{00000000-0005-0000-0000-0000CA0E0000}"/>
    <cellStyle name="Normal 2 4 3 9 2 2" xfId="3719" xr:uid="{00000000-0005-0000-0000-0000CB0E0000}"/>
    <cellStyle name="Normal 2 4 3 9 3" xfId="2527" xr:uid="{00000000-0005-0000-0000-0000CC0E0000}"/>
    <cellStyle name="Normal 2 4 4" xfId="39" xr:uid="{00000000-0005-0000-0000-0000CD0E0000}"/>
    <cellStyle name="Normal 2 4 4 10" xfId="1238" xr:uid="{00000000-0005-0000-0000-0000CE0E0000}"/>
    <cellStyle name="Normal 2 4 4 10 2" xfId="3623" xr:uid="{00000000-0005-0000-0000-0000CF0E0000}"/>
    <cellStyle name="Normal 2 4 4 11" xfId="2431" xr:uid="{00000000-0005-0000-0000-0000D00E0000}"/>
    <cellStyle name="Normal 2 4 4 2" xfId="291" xr:uid="{00000000-0005-0000-0000-0000D10E0000}"/>
    <cellStyle name="Normal 2 4 4 2 2" xfId="435" xr:uid="{00000000-0005-0000-0000-0000D20E0000}"/>
    <cellStyle name="Normal 2 4 4 2 2 2" xfId="784" xr:uid="{00000000-0005-0000-0000-0000D30E0000}"/>
    <cellStyle name="Normal 2 4 4 2 2 2 2" xfId="1982" xr:uid="{00000000-0005-0000-0000-0000D40E0000}"/>
    <cellStyle name="Normal 2 4 4 2 2 2 2 2" xfId="4367" xr:uid="{00000000-0005-0000-0000-0000D50E0000}"/>
    <cellStyle name="Normal 2 4 4 2 2 2 3" xfId="3175" xr:uid="{00000000-0005-0000-0000-0000D60E0000}"/>
    <cellStyle name="Normal 2 4 4 2 2 3" xfId="1132" xr:uid="{00000000-0005-0000-0000-0000D70E0000}"/>
    <cellStyle name="Normal 2 4 4 2 2 3 2" xfId="2330" xr:uid="{00000000-0005-0000-0000-0000D80E0000}"/>
    <cellStyle name="Normal 2 4 4 2 2 3 2 2" xfId="4715" xr:uid="{00000000-0005-0000-0000-0000D90E0000}"/>
    <cellStyle name="Normal 2 4 4 2 2 3 3" xfId="3523" xr:uid="{00000000-0005-0000-0000-0000DA0E0000}"/>
    <cellStyle name="Normal 2 4 4 2 2 4" xfId="1634" xr:uid="{00000000-0005-0000-0000-0000DB0E0000}"/>
    <cellStyle name="Normal 2 4 4 2 2 4 2" xfId="4019" xr:uid="{00000000-0005-0000-0000-0000DC0E0000}"/>
    <cellStyle name="Normal 2 4 4 2 2 5" xfId="2827" xr:uid="{00000000-0005-0000-0000-0000DD0E0000}"/>
    <cellStyle name="Normal 2 4 4 2 3" xfId="640" xr:uid="{00000000-0005-0000-0000-0000DE0E0000}"/>
    <cellStyle name="Normal 2 4 4 2 3 2" xfId="1838" xr:uid="{00000000-0005-0000-0000-0000DF0E0000}"/>
    <cellStyle name="Normal 2 4 4 2 3 2 2" xfId="4223" xr:uid="{00000000-0005-0000-0000-0000E00E0000}"/>
    <cellStyle name="Normal 2 4 4 2 3 3" xfId="3031" xr:uid="{00000000-0005-0000-0000-0000E10E0000}"/>
    <cellStyle name="Normal 2 4 4 2 4" xfId="988" xr:uid="{00000000-0005-0000-0000-0000E20E0000}"/>
    <cellStyle name="Normal 2 4 4 2 4 2" xfId="2186" xr:uid="{00000000-0005-0000-0000-0000E30E0000}"/>
    <cellStyle name="Normal 2 4 4 2 4 2 2" xfId="4571" xr:uid="{00000000-0005-0000-0000-0000E40E0000}"/>
    <cellStyle name="Normal 2 4 4 2 4 3" xfId="3379" xr:uid="{00000000-0005-0000-0000-0000E50E0000}"/>
    <cellStyle name="Normal 2 4 4 2 5" xfId="1490" xr:uid="{00000000-0005-0000-0000-0000E60E0000}"/>
    <cellStyle name="Normal 2 4 4 2 5 2" xfId="3875" xr:uid="{00000000-0005-0000-0000-0000E70E0000}"/>
    <cellStyle name="Normal 2 4 4 2 6" xfId="2683" xr:uid="{00000000-0005-0000-0000-0000E80E0000}"/>
    <cellStyle name="Normal 2 4 4 3" xfId="219" xr:uid="{00000000-0005-0000-0000-0000E90E0000}"/>
    <cellStyle name="Normal 2 4 4 3 2" xfId="568" xr:uid="{00000000-0005-0000-0000-0000EA0E0000}"/>
    <cellStyle name="Normal 2 4 4 3 2 2" xfId="1766" xr:uid="{00000000-0005-0000-0000-0000EB0E0000}"/>
    <cellStyle name="Normal 2 4 4 3 2 2 2" xfId="4151" xr:uid="{00000000-0005-0000-0000-0000EC0E0000}"/>
    <cellStyle name="Normal 2 4 4 3 2 3" xfId="2959" xr:uid="{00000000-0005-0000-0000-0000ED0E0000}"/>
    <cellStyle name="Normal 2 4 4 3 3" xfId="916" xr:uid="{00000000-0005-0000-0000-0000EE0E0000}"/>
    <cellStyle name="Normal 2 4 4 3 3 2" xfId="2114" xr:uid="{00000000-0005-0000-0000-0000EF0E0000}"/>
    <cellStyle name="Normal 2 4 4 3 3 2 2" xfId="4499" xr:uid="{00000000-0005-0000-0000-0000F00E0000}"/>
    <cellStyle name="Normal 2 4 4 3 3 3" xfId="3307" xr:uid="{00000000-0005-0000-0000-0000F10E0000}"/>
    <cellStyle name="Normal 2 4 4 3 4" xfId="1418" xr:uid="{00000000-0005-0000-0000-0000F20E0000}"/>
    <cellStyle name="Normal 2 4 4 3 4 2" xfId="3803" xr:uid="{00000000-0005-0000-0000-0000F30E0000}"/>
    <cellStyle name="Normal 2 4 4 3 5" xfId="2611" xr:uid="{00000000-0005-0000-0000-0000F40E0000}"/>
    <cellStyle name="Normal 2 4 4 4" xfId="363" xr:uid="{00000000-0005-0000-0000-0000F50E0000}"/>
    <cellStyle name="Normal 2 4 4 4 2" xfId="712" xr:uid="{00000000-0005-0000-0000-0000F60E0000}"/>
    <cellStyle name="Normal 2 4 4 4 2 2" xfId="1910" xr:uid="{00000000-0005-0000-0000-0000F70E0000}"/>
    <cellStyle name="Normal 2 4 4 4 2 2 2" xfId="4295" xr:uid="{00000000-0005-0000-0000-0000F80E0000}"/>
    <cellStyle name="Normal 2 4 4 4 2 3" xfId="3103" xr:uid="{00000000-0005-0000-0000-0000F90E0000}"/>
    <cellStyle name="Normal 2 4 4 4 3" xfId="1060" xr:uid="{00000000-0005-0000-0000-0000FA0E0000}"/>
    <cellStyle name="Normal 2 4 4 4 3 2" xfId="2258" xr:uid="{00000000-0005-0000-0000-0000FB0E0000}"/>
    <cellStyle name="Normal 2 4 4 4 3 2 2" xfId="4643" xr:uid="{00000000-0005-0000-0000-0000FC0E0000}"/>
    <cellStyle name="Normal 2 4 4 4 3 3" xfId="3451" xr:uid="{00000000-0005-0000-0000-0000FD0E0000}"/>
    <cellStyle name="Normal 2 4 4 4 4" xfId="1562" xr:uid="{00000000-0005-0000-0000-0000FE0E0000}"/>
    <cellStyle name="Normal 2 4 4 4 4 2" xfId="3947" xr:uid="{00000000-0005-0000-0000-0000FF0E0000}"/>
    <cellStyle name="Normal 2 4 4 4 5" xfId="2755" xr:uid="{00000000-0005-0000-0000-0000000F0000}"/>
    <cellStyle name="Normal 2 4 4 5" xfId="496" xr:uid="{00000000-0005-0000-0000-0000010F0000}"/>
    <cellStyle name="Normal 2 4 4 5 2" xfId="1694" xr:uid="{00000000-0005-0000-0000-0000020F0000}"/>
    <cellStyle name="Normal 2 4 4 5 2 2" xfId="4079" xr:uid="{00000000-0005-0000-0000-0000030F0000}"/>
    <cellStyle name="Normal 2 4 4 5 3" xfId="2887" xr:uid="{00000000-0005-0000-0000-0000040F0000}"/>
    <cellStyle name="Normal 2 4 4 6" xfId="844" xr:uid="{00000000-0005-0000-0000-0000050F0000}"/>
    <cellStyle name="Normal 2 4 4 6 2" xfId="2042" xr:uid="{00000000-0005-0000-0000-0000060F0000}"/>
    <cellStyle name="Normal 2 4 4 6 2 2" xfId="4427" xr:uid="{00000000-0005-0000-0000-0000070F0000}"/>
    <cellStyle name="Normal 2 4 4 6 3" xfId="3235" xr:uid="{00000000-0005-0000-0000-0000080F0000}"/>
    <cellStyle name="Normal 2 4 4 7" xfId="147" xr:uid="{00000000-0005-0000-0000-0000090F0000}"/>
    <cellStyle name="Normal 2 4 4 7 2" xfId="1346" xr:uid="{00000000-0005-0000-0000-00000A0F0000}"/>
    <cellStyle name="Normal 2 4 4 7 2 2" xfId="3731" xr:uid="{00000000-0005-0000-0000-00000B0F0000}"/>
    <cellStyle name="Normal 2 4 4 7 3" xfId="2539" xr:uid="{00000000-0005-0000-0000-00000C0F0000}"/>
    <cellStyle name="Normal 2 4 4 8" xfId="1181" xr:uid="{00000000-0005-0000-0000-00000D0F0000}"/>
    <cellStyle name="Normal 2 4 4 8 2" xfId="2378" xr:uid="{00000000-0005-0000-0000-00000E0F0000}"/>
    <cellStyle name="Normal 2 4 4 8 2 2" xfId="4763" xr:uid="{00000000-0005-0000-0000-00000F0F0000}"/>
    <cellStyle name="Normal 2 4 4 8 3" xfId="3571" xr:uid="{00000000-0005-0000-0000-0000100F0000}"/>
    <cellStyle name="Normal 2 4 4 9" xfId="87" xr:uid="{00000000-0005-0000-0000-0000110F0000}"/>
    <cellStyle name="Normal 2 4 4 9 2" xfId="1286" xr:uid="{00000000-0005-0000-0000-0000120F0000}"/>
    <cellStyle name="Normal 2 4 4 9 2 2" xfId="3671" xr:uid="{00000000-0005-0000-0000-0000130F0000}"/>
    <cellStyle name="Normal 2 4 4 9 3" xfId="2479" xr:uid="{00000000-0005-0000-0000-0000140F0000}"/>
    <cellStyle name="Normal 2 4 5" xfId="123" xr:uid="{00000000-0005-0000-0000-0000150F0000}"/>
    <cellStyle name="Normal 2 4 5 2" xfId="267" xr:uid="{00000000-0005-0000-0000-0000160F0000}"/>
    <cellStyle name="Normal 2 4 5 2 2" xfId="411" xr:uid="{00000000-0005-0000-0000-0000170F0000}"/>
    <cellStyle name="Normal 2 4 5 2 2 2" xfId="760" xr:uid="{00000000-0005-0000-0000-0000180F0000}"/>
    <cellStyle name="Normal 2 4 5 2 2 2 2" xfId="1958" xr:uid="{00000000-0005-0000-0000-0000190F0000}"/>
    <cellStyle name="Normal 2 4 5 2 2 2 2 2" xfId="4343" xr:uid="{00000000-0005-0000-0000-00001A0F0000}"/>
    <cellStyle name="Normal 2 4 5 2 2 2 3" xfId="3151" xr:uid="{00000000-0005-0000-0000-00001B0F0000}"/>
    <cellStyle name="Normal 2 4 5 2 2 3" xfId="1108" xr:uid="{00000000-0005-0000-0000-00001C0F0000}"/>
    <cellStyle name="Normal 2 4 5 2 2 3 2" xfId="2306" xr:uid="{00000000-0005-0000-0000-00001D0F0000}"/>
    <cellStyle name="Normal 2 4 5 2 2 3 2 2" xfId="4691" xr:uid="{00000000-0005-0000-0000-00001E0F0000}"/>
    <cellStyle name="Normal 2 4 5 2 2 3 3" xfId="3499" xr:uid="{00000000-0005-0000-0000-00001F0F0000}"/>
    <cellStyle name="Normal 2 4 5 2 2 4" xfId="1610" xr:uid="{00000000-0005-0000-0000-0000200F0000}"/>
    <cellStyle name="Normal 2 4 5 2 2 4 2" xfId="3995" xr:uid="{00000000-0005-0000-0000-0000210F0000}"/>
    <cellStyle name="Normal 2 4 5 2 2 5" xfId="2803" xr:uid="{00000000-0005-0000-0000-0000220F0000}"/>
    <cellStyle name="Normal 2 4 5 2 3" xfId="616" xr:uid="{00000000-0005-0000-0000-0000230F0000}"/>
    <cellStyle name="Normal 2 4 5 2 3 2" xfId="1814" xr:uid="{00000000-0005-0000-0000-0000240F0000}"/>
    <cellStyle name="Normal 2 4 5 2 3 2 2" xfId="4199" xr:uid="{00000000-0005-0000-0000-0000250F0000}"/>
    <cellStyle name="Normal 2 4 5 2 3 3" xfId="3007" xr:uid="{00000000-0005-0000-0000-0000260F0000}"/>
    <cellStyle name="Normal 2 4 5 2 4" xfId="964" xr:uid="{00000000-0005-0000-0000-0000270F0000}"/>
    <cellStyle name="Normal 2 4 5 2 4 2" xfId="2162" xr:uid="{00000000-0005-0000-0000-0000280F0000}"/>
    <cellStyle name="Normal 2 4 5 2 4 2 2" xfId="4547" xr:uid="{00000000-0005-0000-0000-0000290F0000}"/>
    <cellStyle name="Normal 2 4 5 2 4 3" xfId="3355" xr:uid="{00000000-0005-0000-0000-00002A0F0000}"/>
    <cellStyle name="Normal 2 4 5 2 5" xfId="1466" xr:uid="{00000000-0005-0000-0000-00002B0F0000}"/>
    <cellStyle name="Normal 2 4 5 2 5 2" xfId="3851" xr:uid="{00000000-0005-0000-0000-00002C0F0000}"/>
    <cellStyle name="Normal 2 4 5 2 6" xfId="2659" xr:uid="{00000000-0005-0000-0000-00002D0F0000}"/>
    <cellStyle name="Normal 2 4 5 3" xfId="195" xr:uid="{00000000-0005-0000-0000-00002E0F0000}"/>
    <cellStyle name="Normal 2 4 5 3 2" xfId="544" xr:uid="{00000000-0005-0000-0000-00002F0F0000}"/>
    <cellStyle name="Normal 2 4 5 3 2 2" xfId="1742" xr:uid="{00000000-0005-0000-0000-0000300F0000}"/>
    <cellStyle name="Normal 2 4 5 3 2 2 2" xfId="4127" xr:uid="{00000000-0005-0000-0000-0000310F0000}"/>
    <cellStyle name="Normal 2 4 5 3 2 3" xfId="2935" xr:uid="{00000000-0005-0000-0000-0000320F0000}"/>
    <cellStyle name="Normal 2 4 5 3 3" xfId="892" xr:uid="{00000000-0005-0000-0000-0000330F0000}"/>
    <cellStyle name="Normal 2 4 5 3 3 2" xfId="2090" xr:uid="{00000000-0005-0000-0000-0000340F0000}"/>
    <cellStyle name="Normal 2 4 5 3 3 2 2" xfId="4475" xr:uid="{00000000-0005-0000-0000-0000350F0000}"/>
    <cellStyle name="Normal 2 4 5 3 3 3" xfId="3283" xr:uid="{00000000-0005-0000-0000-0000360F0000}"/>
    <cellStyle name="Normal 2 4 5 3 4" xfId="1394" xr:uid="{00000000-0005-0000-0000-0000370F0000}"/>
    <cellStyle name="Normal 2 4 5 3 4 2" xfId="3779" xr:uid="{00000000-0005-0000-0000-0000380F0000}"/>
    <cellStyle name="Normal 2 4 5 3 5" xfId="2587" xr:uid="{00000000-0005-0000-0000-0000390F0000}"/>
    <cellStyle name="Normal 2 4 5 4" xfId="339" xr:uid="{00000000-0005-0000-0000-00003A0F0000}"/>
    <cellStyle name="Normal 2 4 5 4 2" xfId="688" xr:uid="{00000000-0005-0000-0000-00003B0F0000}"/>
    <cellStyle name="Normal 2 4 5 4 2 2" xfId="1886" xr:uid="{00000000-0005-0000-0000-00003C0F0000}"/>
    <cellStyle name="Normal 2 4 5 4 2 2 2" xfId="4271" xr:uid="{00000000-0005-0000-0000-00003D0F0000}"/>
    <cellStyle name="Normal 2 4 5 4 2 3" xfId="3079" xr:uid="{00000000-0005-0000-0000-00003E0F0000}"/>
    <cellStyle name="Normal 2 4 5 4 3" xfId="1036" xr:uid="{00000000-0005-0000-0000-00003F0F0000}"/>
    <cellStyle name="Normal 2 4 5 4 3 2" xfId="2234" xr:uid="{00000000-0005-0000-0000-0000400F0000}"/>
    <cellStyle name="Normal 2 4 5 4 3 2 2" xfId="4619" xr:uid="{00000000-0005-0000-0000-0000410F0000}"/>
    <cellStyle name="Normal 2 4 5 4 3 3" xfId="3427" xr:uid="{00000000-0005-0000-0000-0000420F0000}"/>
    <cellStyle name="Normal 2 4 5 4 4" xfId="1538" xr:uid="{00000000-0005-0000-0000-0000430F0000}"/>
    <cellStyle name="Normal 2 4 5 4 4 2" xfId="3923" xr:uid="{00000000-0005-0000-0000-0000440F0000}"/>
    <cellStyle name="Normal 2 4 5 4 5" xfId="2731" xr:uid="{00000000-0005-0000-0000-0000450F0000}"/>
    <cellStyle name="Normal 2 4 5 5" xfId="472" xr:uid="{00000000-0005-0000-0000-0000460F0000}"/>
    <cellStyle name="Normal 2 4 5 5 2" xfId="1670" xr:uid="{00000000-0005-0000-0000-0000470F0000}"/>
    <cellStyle name="Normal 2 4 5 5 2 2" xfId="4055" xr:uid="{00000000-0005-0000-0000-0000480F0000}"/>
    <cellStyle name="Normal 2 4 5 5 3" xfId="2863" xr:uid="{00000000-0005-0000-0000-0000490F0000}"/>
    <cellStyle name="Normal 2 4 5 6" xfId="820" xr:uid="{00000000-0005-0000-0000-00004A0F0000}"/>
    <cellStyle name="Normal 2 4 5 6 2" xfId="2018" xr:uid="{00000000-0005-0000-0000-00004B0F0000}"/>
    <cellStyle name="Normal 2 4 5 6 2 2" xfId="4403" xr:uid="{00000000-0005-0000-0000-00004C0F0000}"/>
    <cellStyle name="Normal 2 4 5 6 3" xfId="3211" xr:uid="{00000000-0005-0000-0000-00004D0F0000}"/>
    <cellStyle name="Normal 2 4 5 7" xfId="1322" xr:uid="{00000000-0005-0000-0000-00004E0F0000}"/>
    <cellStyle name="Normal 2 4 5 7 2" xfId="3707" xr:uid="{00000000-0005-0000-0000-00004F0F0000}"/>
    <cellStyle name="Normal 2 4 5 8" xfId="2515" xr:uid="{00000000-0005-0000-0000-0000500F0000}"/>
    <cellStyle name="Normal 2 4 6" xfId="243" xr:uid="{00000000-0005-0000-0000-0000510F0000}"/>
    <cellStyle name="Normal 2 4 6 2" xfId="387" xr:uid="{00000000-0005-0000-0000-0000520F0000}"/>
    <cellStyle name="Normal 2 4 6 2 2" xfId="736" xr:uid="{00000000-0005-0000-0000-0000530F0000}"/>
    <cellStyle name="Normal 2 4 6 2 2 2" xfId="1934" xr:uid="{00000000-0005-0000-0000-0000540F0000}"/>
    <cellStyle name="Normal 2 4 6 2 2 2 2" xfId="4319" xr:uid="{00000000-0005-0000-0000-0000550F0000}"/>
    <cellStyle name="Normal 2 4 6 2 2 3" xfId="3127" xr:uid="{00000000-0005-0000-0000-0000560F0000}"/>
    <cellStyle name="Normal 2 4 6 2 3" xfId="1084" xr:uid="{00000000-0005-0000-0000-0000570F0000}"/>
    <cellStyle name="Normal 2 4 6 2 3 2" xfId="2282" xr:uid="{00000000-0005-0000-0000-0000580F0000}"/>
    <cellStyle name="Normal 2 4 6 2 3 2 2" xfId="4667" xr:uid="{00000000-0005-0000-0000-0000590F0000}"/>
    <cellStyle name="Normal 2 4 6 2 3 3" xfId="3475" xr:uid="{00000000-0005-0000-0000-00005A0F0000}"/>
    <cellStyle name="Normal 2 4 6 2 4" xfId="1586" xr:uid="{00000000-0005-0000-0000-00005B0F0000}"/>
    <cellStyle name="Normal 2 4 6 2 4 2" xfId="3971" xr:uid="{00000000-0005-0000-0000-00005C0F0000}"/>
    <cellStyle name="Normal 2 4 6 2 5" xfId="2779" xr:uid="{00000000-0005-0000-0000-00005D0F0000}"/>
    <cellStyle name="Normal 2 4 6 3" xfId="592" xr:uid="{00000000-0005-0000-0000-00005E0F0000}"/>
    <cellStyle name="Normal 2 4 6 3 2" xfId="1790" xr:uid="{00000000-0005-0000-0000-00005F0F0000}"/>
    <cellStyle name="Normal 2 4 6 3 2 2" xfId="4175" xr:uid="{00000000-0005-0000-0000-0000600F0000}"/>
    <cellStyle name="Normal 2 4 6 3 3" xfId="2983" xr:uid="{00000000-0005-0000-0000-0000610F0000}"/>
    <cellStyle name="Normal 2 4 6 4" xfId="940" xr:uid="{00000000-0005-0000-0000-0000620F0000}"/>
    <cellStyle name="Normal 2 4 6 4 2" xfId="2138" xr:uid="{00000000-0005-0000-0000-0000630F0000}"/>
    <cellStyle name="Normal 2 4 6 4 2 2" xfId="4523" xr:uid="{00000000-0005-0000-0000-0000640F0000}"/>
    <cellStyle name="Normal 2 4 6 4 3" xfId="3331" xr:uid="{00000000-0005-0000-0000-0000650F0000}"/>
    <cellStyle name="Normal 2 4 6 5" xfId="1442" xr:uid="{00000000-0005-0000-0000-0000660F0000}"/>
    <cellStyle name="Normal 2 4 6 5 2" xfId="3827" xr:uid="{00000000-0005-0000-0000-0000670F0000}"/>
    <cellStyle name="Normal 2 4 6 6" xfId="2635" xr:uid="{00000000-0005-0000-0000-0000680F0000}"/>
    <cellStyle name="Normal 2 4 7" xfId="171" xr:uid="{00000000-0005-0000-0000-0000690F0000}"/>
    <cellStyle name="Normal 2 4 7 2" xfId="520" xr:uid="{00000000-0005-0000-0000-00006A0F0000}"/>
    <cellStyle name="Normal 2 4 7 2 2" xfId="1718" xr:uid="{00000000-0005-0000-0000-00006B0F0000}"/>
    <cellStyle name="Normal 2 4 7 2 2 2" xfId="4103" xr:uid="{00000000-0005-0000-0000-00006C0F0000}"/>
    <cellStyle name="Normal 2 4 7 2 3" xfId="2911" xr:uid="{00000000-0005-0000-0000-00006D0F0000}"/>
    <cellStyle name="Normal 2 4 7 3" xfId="868" xr:uid="{00000000-0005-0000-0000-00006E0F0000}"/>
    <cellStyle name="Normal 2 4 7 3 2" xfId="2066" xr:uid="{00000000-0005-0000-0000-00006F0F0000}"/>
    <cellStyle name="Normal 2 4 7 3 2 2" xfId="4451" xr:uid="{00000000-0005-0000-0000-0000700F0000}"/>
    <cellStyle name="Normal 2 4 7 3 3" xfId="3259" xr:uid="{00000000-0005-0000-0000-0000710F0000}"/>
    <cellStyle name="Normal 2 4 7 4" xfId="1370" xr:uid="{00000000-0005-0000-0000-0000720F0000}"/>
    <cellStyle name="Normal 2 4 7 4 2" xfId="3755" xr:uid="{00000000-0005-0000-0000-0000730F0000}"/>
    <cellStyle name="Normal 2 4 7 5" xfId="2563" xr:uid="{00000000-0005-0000-0000-0000740F0000}"/>
    <cellStyle name="Normal 2 4 8" xfId="315" xr:uid="{00000000-0005-0000-0000-0000750F0000}"/>
    <cellStyle name="Normal 2 4 8 2" xfId="664" xr:uid="{00000000-0005-0000-0000-0000760F0000}"/>
    <cellStyle name="Normal 2 4 8 2 2" xfId="1862" xr:uid="{00000000-0005-0000-0000-0000770F0000}"/>
    <cellStyle name="Normal 2 4 8 2 2 2" xfId="4247" xr:uid="{00000000-0005-0000-0000-0000780F0000}"/>
    <cellStyle name="Normal 2 4 8 2 3" xfId="3055" xr:uid="{00000000-0005-0000-0000-0000790F0000}"/>
    <cellStyle name="Normal 2 4 8 3" xfId="1012" xr:uid="{00000000-0005-0000-0000-00007A0F0000}"/>
    <cellStyle name="Normal 2 4 8 3 2" xfId="2210" xr:uid="{00000000-0005-0000-0000-00007B0F0000}"/>
    <cellStyle name="Normal 2 4 8 3 2 2" xfId="4595" xr:uid="{00000000-0005-0000-0000-00007C0F0000}"/>
    <cellStyle name="Normal 2 4 8 3 3" xfId="3403" xr:uid="{00000000-0005-0000-0000-00007D0F0000}"/>
    <cellStyle name="Normal 2 4 8 4" xfId="1514" xr:uid="{00000000-0005-0000-0000-00007E0F0000}"/>
    <cellStyle name="Normal 2 4 8 4 2" xfId="3899" xr:uid="{00000000-0005-0000-0000-00007F0F0000}"/>
    <cellStyle name="Normal 2 4 8 5" xfId="2707" xr:uid="{00000000-0005-0000-0000-0000800F0000}"/>
    <cellStyle name="Normal 2 4 9" xfId="460" xr:uid="{00000000-0005-0000-0000-0000810F0000}"/>
    <cellStyle name="Normal 2 4 9 2" xfId="1658" xr:uid="{00000000-0005-0000-0000-0000820F0000}"/>
    <cellStyle name="Normal 2 4 9 2 2" xfId="4043" xr:uid="{00000000-0005-0000-0000-0000830F0000}"/>
    <cellStyle name="Normal 2 4 9 3" xfId="2851" xr:uid="{00000000-0005-0000-0000-0000840F0000}"/>
    <cellStyle name="Normal 2 5" xfId="18" xr:uid="{00000000-0005-0000-0000-0000850F0000}"/>
    <cellStyle name="Normal 2 5 10" xfId="811" xr:uid="{00000000-0005-0000-0000-0000860F0000}"/>
    <cellStyle name="Normal 2 5 10 2" xfId="2009" xr:uid="{00000000-0005-0000-0000-0000870F0000}"/>
    <cellStyle name="Normal 2 5 10 2 2" xfId="4394" xr:uid="{00000000-0005-0000-0000-0000880F0000}"/>
    <cellStyle name="Normal 2 5 10 3" xfId="3202" xr:uid="{00000000-0005-0000-0000-0000890F0000}"/>
    <cellStyle name="Normal 2 5 11" xfId="114" xr:uid="{00000000-0005-0000-0000-00008A0F0000}"/>
    <cellStyle name="Normal 2 5 11 2" xfId="1313" xr:uid="{00000000-0005-0000-0000-00008B0F0000}"/>
    <cellStyle name="Normal 2 5 11 2 2" xfId="3698" xr:uid="{00000000-0005-0000-0000-00008C0F0000}"/>
    <cellStyle name="Normal 2 5 11 3" xfId="2506" xr:uid="{00000000-0005-0000-0000-00008D0F0000}"/>
    <cellStyle name="Normal 2 5 12" xfId="1160" xr:uid="{00000000-0005-0000-0000-00008E0F0000}"/>
    <cellStyle name="Normal 2 5 12 2" xfId="2357" xr:uid="{00000000-0005-0000-0000-00008F0F0000}"/>
    <cellStyle name="Normal 2 5 12 2 2" xfId="4742" xr:uid="{00000000-0005-0000-0000-0000900F0000}"/>
    <cellStyle name="Normal 2 5 12 3" xfId="3550" xr:uid="{00000000-0005-0000-0000-0000910F0000}"/>
    <cellStyle name="Normal 2 5 13" xfId="66" xr:uid="{00000000-0005-0000-0000-0000920F0000}"/>
    <cellStyle name="Normal 2 5 13 2" xfId="1265" xr:uid="{00000000-0005-0000-0000-0000930F0000}"/>
    <cellStyle name="Normal 2 5 13 2 2" xfId="3650" xr:uid="{00000000-0005-0000-0000-0000940F0000}"/>
    <cellStyle name="Normal 2 5 13 3" xfId="2458" xr:uid="{00000000-0005-0000-0000-0000950F0000}"/>
    <cellStyle name="Normal 2 5 14" xfId="1217" xr:uid="{00000000-0005-0000-0000-0000960F0000}"/>
    <cellStyle name="Normal 2 5 14 2" xfId="3602" xr:uid="{00000000-0005-0000-0000-0000970F0000}"/>
    <cellStyle name="Normal 2 5 15" xfId="2410" xr:uid="{00000000-0005-0000-0000-0000980F0000}"/>
    <cellStyle name="Normal 2 5 2" xfId="24" xr:uid="{00000000-0005-0000-0000-0000990F0000}"/>
    <cellStyle name="Normal 2 5 2 10" xfId="120" xr:uid="{00000000-0005-0000-0000-00009A0F0000}"/>
    <cellStyle name="Normal 2 5 2 10 2" xfId="1319" xr:uid="{00000000-0005-0000-0000-00009B0F0000}"/>
    <cellStyle name="Normal 2 5 2 10 2 2" xfId="3704" xr:uid="{00000000-0005-0000-0000-00009C0F0000}"/>
    <cellStyle name="Normal 2 5 2 10 3" xfId="2512" xr:uid="{00000000-0005-0000-0000-00009D0F0000}"/>
    <cellStyle name="Normal 2 5 2 11" xfId="1166" xr:uid="{00000000-0005-0000-0000-00009E0F0000}"/>
    <cellStyle name="Normal 2 5 2 11 2" xfId="2363" xr:uid="{00000000-0005-0000-0000-00009F0F0000}"/>
    <cellStyle name="Normal 2 5 2 11 2 2" xfId="4748" xr:uid="{00000000-0005-0000-0000-0000A00F0000}"/>
    <cellStyle name="Normal 2 5 2 11 3" xfId="3556" xr:uid="{00000000-0005-0000-0000-0000A10F0000}"/>
    <cellStyle name="Normal 2 5 2 12" xfId="72" xr:uid="{00000000-0005-0000-0000-0000A20F0000}"/>
    <cellStyle name="Normal 2 5 2 12 2" xfId="1271" xr:uid="{00000000-0005-0000-0000-0000A30F0000}"/>
    <cellStyle name="Normal 2 5 2 12 2 2" xfId="3656" xr:uid="{00000000-0005-0000-0000-0000A40F0000}"/>
    <cellStyle name="Normal 2 5 2 12 3" xfId="2464" xr:uid="{00000000-0005-0000-0000-0000A50F0000}"/>
    <cellStyle name="Normal 2 5 2 13" xfId="1223" xr:uid="{00000000-0005-0000-0000-0000A60F0000}"/>
    <cellStyle name="Normal 2 5 2 13 2" xfId="3608" xr:uid="{00000000-0005-0000-0000-0000A70F0000}"/>
    <cellStyle name="Normal 2 5 2 14" xfId="2416" xr:uid="{00000000-0005-0000-0000-0000A80F0000}"/>
    <cellStyle name="Normal 2 5 2 2" xfId="36" xr:uid="{00000000-0005-0000-0000-0000A90F0000}"/>
    <cellStyle name="Normal 2 5 2 2 10" xfId="1178" xr:uid="{00000000-0005-0000-0000-0000AA0F0000}"/>
    <cellStyle name="Normal 2 5 2 2 10 2" xfId="2375" xr:uid="{00000000-0005-0000-0000-0000AB0F0000}"/>
    <cellStyle name="Normal 2 5 2 2 10 2 2" xfId="4760" xr:uid="{00000000-0005-0000-0000-0000AC0F0000}"/>
    <cellStyle name="Normal 2 5 2 2 10 3" xfId="3568" xr:uid="{00000000-0005-0000-0000-0000AD0F0000}"/>
    <cellStyle name="Normal 2 5 2 2 11" xfId="84" xr:uid="{00000000-0005-0000-0000-0000AE0F0000}"/>
    <cellStyle name="Normal 2 5 2 2 11 2" xfId="1283" xr:uid="{00000000-0005-0000-0000-0000AF0F0000}"/>
    <cellStyle name="Normal 2 5 2 2 11 2 2" xfId="3668" xr:uid="{00000000-0005-0000-0000-0000B00F0000}"/>
    <cellStyle name="Normal 2 5 2 2 11 3" xfId="2476" xr:uid="{00000000-0005-0000-0000-0000B10F0000}"/>
    <cellStyle name="Normal 2 5 2 2 12" xfId="1235" xr:uid="{00000000-0005-0000-0000-0000B20F0000}"/>
    <cellStyle name="Normal 2 5 2 2 12 2" xfId="3620" xr:uid="{00000000-0005-0000-0000-0000B30F0000}"/>
    <cellStyle name="Normal 2 5 2 2 13" xfId="2428" xr:uid="{00000000-0005-0000-0000-0000B40F0000}"/>
    <cellStyle name="Normal 2 5 2 2 2" xfId="60" xr:uid="{00000000-0005-0000-0000-0000B50F0000}"/>
    <cellStyle name="Normal 2 5 2 2 2 10" xfId="1259" xr:uid="{00000000-0005-0000-0000-0000B60F0000}"/>
    <cellStyle name="Normal 2 5 2 2 2 10 2" xfId="3644" xr:uid="{00000000-0005-0000-0000-0000B70F0000}"/>
    <cellStyle name="Normal 2 5 2 2 2 11" xfId="2452" xr:uid="{00000000-0005-0000-0000-0000B80F0000}"/>
    <cellStyle name="Normal 2 5 2 2 2 2" xfId="312" xr:uid="{00000000-0005-0000-0000-0000B90F0000}"/>
    <cellStyle name="Normal 2 5 2 2 2 2 2" xfId="456" xr:uid="{00000000-0005-0000-0000-0000BA0F0000}"/>
    <cellStyle name="Normal 2 5 2 2 2 2 2 2" xfId="805" xr:uid="{00000000-0005-0000-0000-0000BB0F0000}"/>
    <cellStyle name="Normal 2 5 2 2 2 2 2 2 2" xfId="2003" xr:uid="{00000000-0005-0000-0000-0000BC0F0000}"/>
    <cellStyle name="Normal 2 5 2 2 2 2 2 2 2 2" xfId="4388" xr:uid="{00000000-0005-0000-0000-0000BD0F0000}"/>
    <cellStyle name="Normal 2 5 2 2 2 2 2 2 3" xfId="3196" xr:uid="{00000000-0005-0000-0000-0000BE0F0000}"/>
    <cellStyle name="Normal 2 5 2 2 2 2 2 3" xfId="1153" xr:uid="{00000000-0005-0000-0000-0000BF0F0000}"/>
    <cellStyle name="Normal 2 5 2 2 2 2 2 3 2" xfId="2351" xr:uid="{00000000-0005-0000-0000-0000C00F0000}"/>
    <cellStyle name="Normal 2 5 2 2 2 2 2 3 2 2" xfId="4736" xr:uid="{00000000-0005-0000-0000-0000C10F0000}"/>
    <cellStyle name="Normal 2 5 2 2 2 2 2 3 3" xfId="3544" xr:uid="{00000000-0005-0000-0000-0000C20F0000}"/>
    <cellStyle name="Normal 2 5 2 2 2 2 2 4" xfId="1655" xr:uid="{00000000-0005-0000-0000-0000C30F0000}"/>
    <cellStyle name="Normal 2 5 2 2 2 2 2 4 2" xfId="4040" xr:uid="{00000000-0005-0000-0000-0000C40F0000}"/>
    <cellStyle name="Normal 2 5 2 2 2 2 2 5" xfId="2848" xr:uid="{00000000-0005-0000-0000-0000C50F0000}"/>
    <cellStyle name="Normal 2 5 2 2 2 2 3" xfId="661" xr:uid="{00000000-0005-0000-0000-0000C60F0000}"/>
    <cellStyle name="Normal 2 5 2 2 2 2 3 2" xfId="1859" xr:uid="{00000000-0005-0000-0000-0000C70F0000}"/>
    <cellStyle name="Normal 2 5 2 2 2 2 3 2 2" xfId="4244" xr:uid="{00000000-0005-0000-0000-0000C80F0000}"/>
    <cellStyle name="Normal 2 5 2 2 2 2 3 3" xfId="3052" xr:uid="{00000000-0005-0000-0000-0000C90F0000}"/>
    <cellStyle name="Normal 2 5 2 2 2 2 4" xfId="1009" xr:uid="{00000000-0005-0000-0000-0000CA0F0000}"/>
    <cellStyle name="Normal 2 5 2 2 2 2 4 2" xfId="2207" xr:uid="{00000000-0005-0000-0000-0000CB0F0000}"/>
    <cellStyle name="Normal 2 5 2 2 2 2 4 2 2" xfId="4592" xr:uid="{00000000-0005-0000-0000-0000CC0F0000}"/>
    <cellStyle name="Normal 2 5 2 2 2 2 4 3" xfId="3400" xr:uid="{00000000-0005-0000-0000-0000CD0F0000}"/>
    <cellStyle name="Normal 2 5 2 2 2 2 5" xfId="1511" xr:uid="{00000000-0005-0000-0000-0000CE0F0000}"/>
    <cellStyle name="Normal 2 5 2 2 2 2 5 2" xfId="3896" xr:uid="{00000000-0005-0000-0000-0000CF0F0000}"/>
    <cellStyle name="Normal 2 5 2 2 2 2 6" xfId="2704" xr:uid="{00000000-0005-0000-0000-0000D00F0000}"/>
    <cellStyle name="Normal 2 5 2 2 2 3" xfId="240" xr:uid="{00000000-0005-0000-0000-0000D10F0000}"/>
    <cellStyle name="Normal 2 5 2 2 2 3 2" xfId="589" xr:uid="{00000000-0005-0000-0000-0000D20F0000}"/>
    <cellStyle name="Normal 2 5 2 2 2 3 2 2" xfId="1787" xr:uid="{00000000-0005-0000-0000-0000D30F0000}"/>
    <cellStyle name="Normal 2 5 2 2 2 3 2 2 2" xfId="4172" xr:uid="{00000000-0005-0000-0000-0000D40F0000}"/>
    <cellStyle name="Normal 2 5 2 2 2 3 2 3" xfId="2980" xr:uid="{00000000-0005-0000-0000-0000D50F0000}"/>
    <cellStyle name="Normal 2 5 2 2 2 3 3" xfId="937" xr:uid="{00000000-0005-0000-0000-0000D60F0000}"/>
    <cellStyle name="Normal 2 5 2 2 2 3 3 2" xfId="2135" xr:uid="{00000000-0005-0000-0000-0000D70F0000}"/>
    <cellStyle name="Normal 2 5 2 2 2 3 3 2 2" xfId="4520" xr:uid="{00000000-0005-0000-0000-0000D80F0000}"/>
    <cellStyle name="Normal 2 5 2 2 2 3 3 3" xfId="3328" xr:uid="{00000000-0005-0000-0000-0000D90F0000}"/>
    <cellStyle name="Normal 2 5 2 2 2 3 4" xfId="1439" xr:uid="{00000000-0005-0000-0000-0000DA0F0000}"/>
    <cellStyle name="Normal 2 5 2 2 2 3 4 2" xfId="3824" xr:uid="{00000000-0005-0000-0000-0000DB0F0000}"/>
    <cellStyle name="Normal 2 5 2 2 2 3 5" xfId="2632" xr:uid="{00000000-0005-0000-0000-0000DC0F0000}"/>
    <cellStyle name="Normal 2 5 2 2 2 4" xfId="384" xr:uid="{00000000-0005-0000-0000-0000DD0F0000}"/>
    <cellStyle name="Normal 2 5 2 2 2 4 2" xfId="733" xr:uid="{00000000-0005-0000-0000-0000DE0F0000}"/>
    <cellStyle name="Normal 2 5 2 2 2 4 2 2" xfId="1931" xr:uid="{00000000-0005-0000-0000-0000DF0F0000}"/>
    <cellStyle name="Normal 2 5 2 2 2 4 2 2 2" xfId="4316" xr:uid="{00000000-0005-0000-0000-0000E00F0000}"/>
    <cellStyle name="Normal 2 5 2 2 2 4 2 3" xfId="3124" xr:uid="{00000000-0005-0000-0000-0000E10F0000}"/>
    <cellStyle name="Normal 2 5 2 2 2 4 3" xfId="1081" xr:uid="{00000000-0005-0000-0000-0000E20F0000}"/>
    <cellStyle name="Normal 2 5 2 2 2 4 3 2" xfId="2279" xr:uid="{00000000-0005-0000-0000-0000E30F0000}"/>
    <cellStyle name="Normal 2 5 2 2 2 4 3 2 2" xfId="4664" xr:uid="{00000000-0005-0000-0000-0000E40F0000}"/>
    <cellStyle name="Normal 2 5 2 2 2 4 3 3" xfId="3472" xr:uid="{00000000-0005-0000-0000-0000E50F0000}"/>
    <cellStyle name="Normal 2 5 2 2 2 4 4" xfId="1583" xr:uid="{00000000-0005-0000-0000-0000E60F0000}"/>
    <cellStyle name="Normal 2 5 2 2 2 4 4 2" xfId="3968" xr:uid="{00000000-0005-0000-0000-0000E70F0000}"/>
    <cellStyle name="Normal 2 5 2 2 2 4 5" xfId="2776" xr:uid="{00000000-0005-0000-0000-0000E80F0000}"/>
    <cellStyle name="Normal 2 5 2 2 2 5" xfId="517" xr:uid="{00000000-0005-0000-0000-0000E90F0000}"/>
    <cellStyle name="Normal 2 5 2 2 2 5 2" xfId="1715" xr:uid="{00000000-0005-0000-0000-0000EA0F0000}"/>
    <cellStyle name="Normal 2 5 2 2 2 5 2 2" xfId="4100" xr:uid="{00000000-0005-0000-0000-0000EB0F0000}"/>
    <cellStyle name="Normal 2 5 2 2 2 5 3" xfId="2908" xr:uid="{00000000-0005-0000-0000-0000EC0F0000}"/>
    <cellStyle name="Normal 2 5 2 2 2 6" xfId="865" xr:uid="{00000000-0005-0000-0000-0000ED0F0000}"/>
    <cellStyle name="Normal 2 5 2 2 2 6 2" xfId="2063" xr:uid="{00000000-0005-0000-0000-0000EE0F0000}"/>
    <cellStyle name="Normal 2 5 2 2 2 6 2 2" xfId="4448" xr:uid="{00000000-0005-0000-0000-0000EF0F0000}"/>
    <cellStyle name="Normal 2 5 2 2 2 6 3" xfId="3256" xr:uid="{00000000-0005-0000-0000-0000F00F0000}"/>
    <cellStyle name="Normal 2 5 2 2 2 7" xfId="168" xr:uid="{00000000-0005-0000-0000-0000F10F0000}"/>
    <cellStyle name="Normal 2 5 2 2 2 7 2" xfId="1367" xr:uid="{00000000-0005-0000-0000-0000F20F0000}"/>
    <cellStyle name="Normal 2 5 2 2 2 7 2 2" xfId="3752" xr:uid="{00000000-0005-0000-0000-0000F30F0000}"/>
    <cellStyle name="Normal 2 5 2 2 2 7 3" xfId="2560" xr:uid="{00000000-0005-0000-0000-0000F40F0000}"/>
    <cellStyle name="Normal 2 5 2 2 2 8" xfId="1202" xr:uid="{00000000-0005-0000-0000-0000F50F0000}"/>
    <cellStyle name="Normal 2 5 2 2 2 8 2" xfId="2399" xr:uid="{00000000-0005-0000-0000-0000F60F0000}"/>
    <cellStyle name="Normal 2 5 2 2 2 8 2 2" xfId="4784" xr:uid="{00000000-0005-0000-0000-0000F70F0000}"/>
    <cellStyle name="Normal 2 5 2 2 2 8 3" xfId="3592" xr:uid="{00000000-0005-0000-0000-0000F80F0000}"/>
    <cellStyle name="Normal 2 5 2 2 2 9" xfId="108" xr:uid="{00000000-0005-0000-0000-0000F90F0000}"/>
    <cellStyle name="Normal 2 5 2 2 2 9 2" xfId="1307" xr:uid="{00000000-0005-0000-0000-0000FA0F0000}"/>
    <cellStyle name="Normal 2 5 2 2 2 9 2 2" xfId="3692" xr:uid="{00000000-0005-0000-0000-0000FB0F0000}"/>
    <cellStyle name="Normal 2 5 2 2 2 9 3" xfId="2500" xr:uid="{00000000-0005-0000-0000-0000FC0F0000}"/>
    <cellStyle name="Normal 2 5 2 2 3" xfId="216" xr:uid="{00000000-0005-0000-0000-0000FD0F0000}"/>
    <cellStyle name="Normal 2 5 2 2 3 2" xfId="288" xr:uid="{00000000-0005-0000-0000-0000FE0F0000}"/>
    <cellStyle name="Normal 2 5 2 2 3 2 2" xfId="432" xr:uid="{00000000-0005-0000-0000-0000FF0F0000}"/>
    <cellStyle name="Normal 2 5 2 2 3 2 2 2" xfId="781" xr:uid="{00000000-0005-0000-0000-000000100000}"/>
    <cellStyle name="Normal 2 5 2 2 3 2 2 2 2" xfId="1979" xr:uid="{00000000-0005-0000-0000-000001100000}"/>
    <cellStyle name="Normal 2 5 2 2 3 2 2 2 2 2" xfId="4364" xr:uid="{00000000-0005-0000-0000-000002100000}"/>
    <cellStyle name="Normal 2 5 2 2 3 2 2 2 3" xfId="3172" xr:uid="{00000000-0005-0000-0000-000003100000}"/>
    <cellStyle name="Normal 2 5 2 2 3 2 2 3" xfId="1129" xr:uid="{00000000-0005-0000-0000-000004100000}"/>
    <cellStyle name="Normal 2 5 2 2 3 2 2 3 2" xfId="2327" xr:uid="{00000000-0005-0000-0000-000005100000}"/>
    <cellStyle name="Normal 2 5 2 2 3 2 2 3 2 2" xfId="4712" xr:uid="{00000000-0005-0000-0000-000006100000}"/>
    <cellStyle name="Normal 2 5 2 2 3 2 2 3 3" xfId="3520" xr:uid="{00000000-0005-0000-0000-000007100000}"/>
    <cellStyle name="Normal 2 5 2 2 3 2 2 4" xfId="1631" xr:uid="{00000000-0005-0000-0000-000008100000}"/>
    <cellStyle name="Normal 2 5 2 2 3 2 2 4 2" xfId="4016" xr:uid="{00000000-0005-0000-0000-000009100000}"/>
    <cellStyle name="Normal 2 5 2 2 3 2 2 5" xfId="2824" xr:uid="{00000000-0005-0000-0000-00000A100000}"/>
    <cellStyle name="Normal 2 5 2 2 3 2 3" xfId="637" xr:uid="{00000000-0005-0000-0000-00000B100000}"/>
    <cellStyle name="Normal 2 5 2 2 3 2 3 2" xfId="1835" xr:uid="{00000000-0005-0000-0000-00000C100000}"/>
    <cellStyle name="Normal 2 5 2 2 3 2 3 2 2" xfId="4220" xr:uid="{00000000-0005-0000-0000-00000D100000}"/>
    <cellStyle name="Normal 2 5 2 2 3 2 3 3" xfId="3028" xr:uid="{00000000-0005-0000-0000-00000E100000}"/>
    <cellStyle name="Normal 2 5 2 2 3 2 4" xfId="985" xr:uid="{00000000-0005-0000-0000-00000F100000}"/>
    <cellStyle name="Normal 2 5 2 2 3 2 4 2" xfId="2183" xr:uid="{00000000-0005-0000-0000-000010100000}"/>
    <cellStyle name="Normal 2 5 2 2 3 2 4 2 2" xfId="4568" xr:uid="{00000000-0005-0000-0000-000011100000}"/>
    <cellStyle name="Normal 2 5 2 2 3 2 4 3" xfId="3376" xr:uid="{00000000-0005-0000-0000-000012100000}"/>
    <cellStyle name="Normal 2 5 2 2 3 2 5" xfId="1487" xr:uid="{00000000-0005-0000-0000-000013100000}"/>
    <cellStyle name="Normal 2 5 2 2 3 2 5 2" xfId="3872" xr:uid="{00000000-0005-0000-0000-000014100000}"/>
    <cellStyle name="Normal 2 5 2 2 3 2 6" xfId="2680" xr:uid="{00000000-0005-0000-0000-000015100000}"/>
    <cellStyle name="Normal 2 5 2 2 3 3" xfId="360" xr:uid="{00000000-0005-0000-0000-000016100000}"/>
    <cellStyle name="Normal 2 5 2 2 3 3 2" xfId="709" xr:uid="{00000000-0005-0000-0000-000017100000}"/>
    <cellStyle name="Normal 2 5 2 2 3 3 2 2" xfId="1907" xr:uid="{00000000-0005-0000-0000-000018100000}"/>
    <cellStyle name="Normal 2 5 2 2 3 3 2 2 2" xfId="4292" xr:uid="{00000000-0005-0000-0000-000019100000}"/>
    <cellStyle name="Normal 2 5 2 2 3 3 2 3" xfId="3100" xr:uid="{00000000-0005-0000-0000-00001A100000}"/>
    <cellStyle name="Normal 2 5 2 2 3 3 3" xfId="1057" xr:uid="{00000000-0005-0000-0000-00001B100000}"/>
    <cellStyle name="Normal 2 5 2 2 3 3 3 2" xfId="2255" xr:uid="{00000000-0005-0000-0000-00001C100000}"/>
    <cellStyle name="Normal 2 5 2 2 3 3 3 2 2" xfId="4640" xr:uid="{00000000-0005-0000-0000-00001D100000}"/>
    <cellStyle name="Normal 2 5 2 2 3 3 3 3" xfId="3448" xr:uid="{00000000-0005-0000-0000-00001E100000}"/>
    <cellStyle name="Normal 2 5 2 2 3 3 4" xfId="1559" xr:uid="{00000000-0005-0000-0000-00001F100000}"/>
    <cellStyle name="Normal 2 5 2 2 3 3 4 2" xfId="3944" xr:uid="{00000000-0005-0000-0000-000020100000}"/>
    <cellStyle name="Normal 2 5 2 2 3 3 5" xfId="2752" xr:uid="{00000000-0005-0000-0000-000021100000}"/>
    <cellStyle name="Normal 2 5 2 2 3 4" xfId="565" xr:uid="{00000000-0005-0000-0000-000022100000}"/>
    <cellStyle name="Normal 2 5 2 2 3 4 2" xfId="1763" xr:uid="{00000000-0005-0000-0000-000023100000}"/>
    <cellStyle name="Normal 2 5 2 2 3 4 2 2" xfId="4148" xr:uid="{00000000-0005-0000-0000-000024100000}"/>
    <cellStyle name="Normal 2 5 2 2 3 4 3" xfId="2956" xr:uid="{00000000-0005-0000-0000-000025100000}"/>
    <cellStyle name="Normal 2 5 2 2 3 5" xfId="913" xr:uid="{00000000-0005-0000-0000-000026100000}"/>
    <cellStyle name="Normal 2 5 2 2 3 5 2" xfId="2111" xr:uid="{00000000-0005-0000-0000-000027100000}"/>
    <cellStyle name="Normal 2 5 2 2 3 5 2 2" xfId="4496" xr:uid="{00000000-0005-0000-0000-000028100000}"/>
    <cellStyle name="Normal 2 5 2 2 3 5 3" xfId="3304" xr:uid="{00000000-0005-0000-0000-000029100000}"/>
    <cellStyle name="Normal 2 5 2 2 3 6" xfId="1415" xr:uid="{00000000-0005-0000-0000-00002A100000}"/>
    <cellStyle name="Normal 2 5 2 2 3 6 2" xfId="3800" xr:uid="{00000000-0005-0000-0000-00002B100000}"/>
    <cellStyle name="Normal 2 5 2 2 3 7" xfId="2608" xr:uid="{00000000-0005-0000-0000-00002C100000}"/>
    <cellStyle name="Normal 2 5 2 2 4" xfId="264" xr:uid="{00000000-0005-0000-0000-00002D100000}"/>
    <cellStyle name="Normal 2 5 2 2 4 2" xfId="408" xr:uid="{00000000-0005-0000-0000-00002E100000}"/>
    <cellStyle name="Normal 2 5 2 2 4 2 2" xfId="757" xr:uid="{00000000-0005-0000-0000-00002F100000}"/>
    <cellStyle name="Normal 2 5 2 2 4 2 2 2" xfId="1955" xr:uid="{00000000-0005-0000-0000-000030100000}"/>
    <cellStyle name="Normal 2 5 2 2 4 2 2 2 2" xfId="4340" xr:uid="{00000000-0005-0000-0000-000031100000}"/>
    <cellStyle name="Normal 2 5 2 2 4 2 2 3" xfId="3148" xr:uid="{00000000-0005-0000-0000-000032100000}"/>
    <cellStyle name="Normal 2 5 2 2 4 2 3" xfId="1105" xr:uid="{00000000-0005-0000-0000-000033100000}"/>
    <cellStyle name="Normal 2 5 2 2 4 2 3 2" xfId="2303" xr:uid="{00000000-0005-0000-0000-000034100000}"/>
    <cellStyle name="Normal 2 5 2 2 4 2 3 2 2" xfId="4688" xr:uid="{00000000-0005-0000-0000-000035100000}"/>
    <cellStyle name="Normal 2 5 2 2 4 2 3 3" xfId="3496" xr:uid="{00000000-0005-0000-0000-000036100000}"/>
    <cellStyle name="Normal 2 5 2 2 4 2 4" xfId="1607" xr:uid="{00000000-0005-0000-0000-000037100000}"/>
    <cellStyle name="Normal 2 5 2 2 4 2 4 2" xfId="3992" xr:uid="{00000000-0005-0000-0000-000038100000}"/>
    <cellStyle name="Normal 2 5 2 2 4 2 5" xfId="2800" xr:uid="{00000000-0005-0000-0000-000039100000}"/>
    <cellStyle name="Normal 2 5 2 2 4 3" xfId="613" xr:uid="{00000000-0005-0000-0000-00003A100000}"/>
    <cellStyle name="Normal 2 5 2 2 4 3 2" xfId="1811" xr:uid="{00000000-0005-0000-0000-00003B100000}"/>
    <cellStyle name="Normal 2 5 2 2 4 3 2 2" xfId="4196" xr:uid="{00000000-0005-0000-0000-00003C100000}"/>
    <cellStyle name="Normal 2 5 2 2 4 3 3" xfId="3004" xr:uid="{00000000-0005-0000-0000-00003D100000}"/>
    <cellStyle name="Normal 2 5 2 2 4 4" xfId="961" xr:uid="{00000000-0005-0000-0000-00003E100000}"/>
    <cellStyle name="Normal 2 5 2 2 4 4 2" xfId="2159" xr:uid="{00000000-0005-0000-0000-00003F100000}"/>
    <cellStyle name="Normal 2 5 2 2 4 4 2 2" xfId="4544" xr:uid="{00000000-0005-0000-0000-000040100000}"/>
    <cellStyle name="Normal 2 5 2 2 4 4 3" xfId="3352" xr:uid="{00000000-0005-0000-0000-000041100000}"/>
    <cellStyle name="Normal 2 5 2 2 4 5" xfId="1463" xr:uid="{00000000-0005-0000-0000-000042100000}"/>
    <cellStyle name="Normal 2 5 2 2 4 5 2" xfId="3848" xr:uid="{00000000-0005-0000-0000-000043100000}"/>
    <cellStyle name="Normal 2 5 2 2 4 6" xfId="2656" xr:uid="{00000000-0005-0000-0000-000044100000}"/>
    <cellStyle name="Normal 2 5 2 2 5" xfId="192" xr:uid="{00000000-0005-0000-0000-000045100000}"/>
    <cellStyle name="Normal 2 5 2 2 5 2" xfId="541" xr:uid="{00000000-0005-0000-0000-000046100000}"/>
    <cellStyle name="Normal 2 5 2 2 5 2 2" xfId="1739" xr:uid="{00000000-0005-0000-0000-000047100000}"/>
    <cellStyle name="Normal 2 5 2 2 5 2 2 2" xfId="4124" xr:uid="{00000000-0005-0000-0000-000048100000}"/>
    <cellStyle name="Normal 2 5 2 2 5 2 3" xfId="2932" xr:uid="{00000000-0005-0000-0000-000049100000}"/>
    <cellStyle name="Normal 2 5 2 2 5 3" xfId="889" xr:uid="{00000000-0005-0000-0000-00004A100000}"/>
    <cellStyle name="Normal 2 5 2 2 5 3 2" xfId="2087" xr:uid="{00000000-0005-0000-0000-00004B100000}"/>
    <cellStyle name="Normal 2 5 2 2 5 3 2 2" xfId="4472" xr:uid="{00000000-0005-0000-0000-00004C100000}"/>
    <cellStyle name="Normal 2 5 2 2 5 3 3" xfId="3280" xr:uid="{00000000-0005-0000-0000-00004D100000}"/>
    <cellStyle name="Normal 2 5 2 2 5 4" xfId="1391" xr:uid="{00000000-0005-0000-0000-00004E100000}"/>
    <cellStyle name="Normal 2 5 2 2 5 4 2" xfId="3776" xr:uid="{00000000-0005-0000-0000-00004F100000}"/>
    <cellStyle name="Normal 2 5 2 2 5 5" xfId="2584" xr:uid="{00000000-0005-0000-0000-000050100000}"/>
    <cellStyle name="Normal 2 5 2 2 6" xfId="336" xr:uid="{00000000-0005-0000-0000-000051100000}"/>
    <cellStyle name="Normal 2 5 2 2 6 2" xfId="685" xr:uid="{00000000-0005-0000-0000-000052100000}"/>
    <cellStyle name="Normal 2 5 2 2 6 2 2" xfId="1883" xr:uid="{00000000-0005-0000-0000-000053100000}"/>
    <cellStyle name="Normal 2 5 2 2 6 2 2 2" xfId="4268" xr:uid="{00000000-0005-0000-0000-000054100000}"/>
    <cellStyle name="Normal 2 5 2 2 6 2 3" xfId="3076" xr:uid="{00000000-0005-0000-0000-000055100000}"/>
    <cellStyle name="Normal 2 5 2 2 6 3" xfId="1033" xr:uid="{00000000-0005-0000-0000-000056100000}"/>
    <cellStyle name="Normal 2 5 2 2 6 3 2" xfId="2231" xr:uid="{00000000-0005-0000-0000-000057100000}"/>
    <cellStyle name="Normal 2 5 2 2 6 3 2 2" xfId="4616" xr:uid="{00000000-0005-0000-0000-000058100000}"/>
    <cellStyle name="Normal 2 5 2 2 6 3 3" xfId="3424" xr:uid="{00000000-0005-0000-0000-000059100000}"/>
    <cellStyle name="Normal 2 5 2 2 6 4" xfId="1535" xr:uid="{00000000-0005-0000-0000-00005A100000}"/>
    <cellStyle name="Normal 2 5 2 2 6 4 2" xfId="3920" xr:uid="{00000000-0005-0000-0000-00005B100000}"/>
    <cellStyle name="Normal 2 5 2 2 6 5" xfId="2728" xr:uid="{00000000-0005-0000-0000-00005C100000}"/>
    <cellStyle name="Normal 2 5 2 2 7" xfId="493" xr:uid="{00000000-0005-0000-0000-00005D100000}"/>
    <cellStyle name="Normal 2 5 2 2 7 2" xfId="1691" xr:uid="{00000000-0005-0000-0000-00005E100000}"/>
    <cellStyle name="Normal 2 5 2 2 7 2 2" xfId="4076" xr:uid="{00000000-0005-0000-0000-00005F100000}"/>
    <cellStyle name="Normal 2 5 2 2 7 3" xfId="2884" xr:uid="{00000000-0005-0000-0000-000060100000}"/>
    <cellStyle name="Normal 2 5 2 2 8" xfId="841" xr:uid="{00000000-0005-0000-0000-000061100000}"/>
    <cellStyle name="Normal 2 5 2 2 8 2" xfId="2039" xr:uid="{00000000-0005-0000-0000-000062100000}"/>
    <cellStyle name="Normal 2 5 2 2 8 2 2" xfId="4424" xr:uid="{00000000-0005-0000-0000-000063100000}"/>
    <cellStyle name="Normal 2 5 2 2 8 3" xfId="3232" xr:uid="{00000000-0005-0000-0000-000064100000}"/>
    <cellStyle name="Normal 2 5 2 2 9" xfId="144" xr:uid="{00000000-0005-0000-0000-000065100000}"/>
    <cellStyle name="Normal 2 5 2 2 9 2" xfId="1343" xr:uid="{00000000-0005-0000-0000-000066100000}"/>
    <cellStyle name="Normal 2 5 2 2 9 2 2" xfId="3728" xr:uid="{00000000-0005-0000-0000-000067100000}"/>
    <cellStyle name="Normal 2 5 2 2 9 3" xfId="2536" xr:uid="{00000000-0005-0000-0000-000068100000}"/>
    <cellStyle name="Normal 2 5 2 3" xfId="48" xr:uid="{00000000-0005-0000-0000-000069100000}"/>
    <cellStyle name="Normal 2 5 2 3 10" xfId="1247" xr:uid="{00000000-0005-0000-0000-00006A100000}"/>
    <cellStyle name="Normal 2 5 2 3 10 2" xfId="3632" xr:uid="{00000000-0005-0000-0000-00006B100000}"/>
    <cellStyle name="Normal 2 5 2 3 11" xfId="2440" xr:uid="{00000000-0005-0000-0000-00006C100000}"/>
    <cellStyle name="Normal 2 5 2 3 2" xfId="300" xr:uid="{00000000-0005-0000-0000-00006D100000}"/>
    <cellStyle name="Normal 2 5 2 3 2 2" xfId="444" xr:uid="{00000000-0005-0000-0000-00006E100000}"/>
    <cellStyle name="Normal 2 5 2 3 2 2 2" xfId="793" xr:uid="{00000000-0005-0000-0000-00006F100000}"/>
    <cellStyle name="Normal 2 5 2 3 2 2 2 2" xfId="1991" xr:uid="{00000000-0005-0000-0000-000070100000}"/>
    <cellStyle name="Normal 2 5 2 3 2 2 2 2 2" xfId="4376" xr:uid="{00000000-0005-0000-0000-000071100000}"/>
    <cellStyle name="Normal 2 5 2 3 2 2 2 3" xfId="3184" xr:uid="{00000000-0005-0000-0000-000072100000}"/>
    <cellStyle name="Normal 2 5 2 3 2 2 3" xfId="1141" xr:uid="{00000000-0005-0000-0000-000073100000}"/>
    <cellStyle name="Normal 2 5 2 3 2 2 3 2" xfId="2339" xr:uid="{00000000-0005-0000-0000-000074100000}"/>
    <cellStyle name="Normal 2 5 2 3 2 2 3 2 2" xfId="4724" xr:uid="{00000000-0005-0000-0000-000075100000}"/>
    <cellStyle name="Normal 2 5 2 3 2 2 3 3" xfId="3532" xr:uid="{00000000-0005-0000-0000-000076100000}"/>
    <cellStyle name="Normal 2 5 2 3 2 2 4" xfId="1643" xr:uid="{00000000-0005-0000-0000-000077100000}"/>
    <cellStyle name="Normal 2 5 2 3 2 2 4 2" xfId="4028" xr:uid="{00000000-0005-0000-0000-000078100000}"/>
    <cellStyle name="Normal 2 5 2 3 2 2 5" xfId="2836" xr:uid="{00000000-0005-0000-0000-000079100000}"/>
    <cellStyle name="Normal 2 5 2 3 2 3" xfId="649" xr:uid="{00000000-0005-0000-0000-00007A100000}"/>
    <cellStyle name="Normal 2 5 2 3 2 3 2" xfId="1847" xr:uid="{00000000-0005-0000-0000-00007B100000}"/>
    <cellStyle name="Normal 2 5 2 3 2 3 2 2" xfId="4232" xr:uid="{00000000-0005-0000-0000-00007C100000}"/>
    <cellStyle name="Normal 2 5 2 3 2 3 3" xfId="3040" xr:uid="{00000000-0005-0000-0000-00007D100000}"/>
    <cellStyle name="Normal 2 5 2 3 2 4" xfId="997" xr:uid="{00000000-0005-0000-0000-00007E100000}"/>
    <cellStyle name="Normal 2 5 2 3 2 4 2" xfId="2195" xr:uid="{00000000-0005-0000-0000-00007F100000}"/>
    <cellStyle name="Normal 2 5 2 3 2 4 2 2" xfId="4580" xr:uid="{00000000-0005-0000-0000-000080100000}"/>
    <cellStyle name="Normal 2 5 2 3 2 4 3" xfId="3388" xr:uid="{00000000-0005-0000-0000-000081100000}"/>
    <cellStyle name="Normal 2 5 2 3 2 5" xfId="1499" xr:uid="{00000000-0005-0000-0000-000082100000}"/>
    <cellStyle name="Normal 2 5 2 3 2 5 2" xfId="3884" xr:uid="{00000000-0005-0000-0000-000083100000}"/>
    <cellStyle name="Normal 2 5 2 3 2 6" xfId="2692" xr:uid="{00000000-0005-0000-0000-000084100000}"/>
    <cellStyle name="Normal 2 5 2 3 3" xfId="228" xr:uid="{00000000-0005-0000-0000-000085100000}"/>
    <cellStyle name="Normal 2 5 2 3 3 2" xfId="577" xr:uid="{00000000-0005-0000-0000-000086100000}"/>
    <cellStyle name="Normal 2 5 2 3 3 2 2" xfId="1775" xr:uid="{00000000-0005-0000-0000-000087100000}"/>
    <cellStyle name="Normal 2 5 2 3 3 2 2 2" xfId="4160" xr:uid="{00000000-0005-0000-0000-000088100000}"/>
    <cellStyle name="Normal 2 5 2 3 3 2 3" xfId="2968" xr:uid="{00000000-0005-0000-0000-000089100000}"/>
    <cellStyle name="Normal 2 5 2 3 3 3" xfId="925" xr:uid="{00000000-0005-0000-0000-00008A100000}"/>
    <cellStyle name="Normal 2 5 2 3 3 3 2" xfId="2123" xr:uid="{00000000-0005-0000-0000-00008B100000}"/>
    <cellStyle name="Normal 2 5 2 3 3 3 2 2" xfId="4508" xr:uid="{00000000-0005-0000-0000-00008C100000}"/>
    <cellStyle name="Normal 2 5 2 3 3 3 3" xfId="3316" xr:uid="{00000000-0005-0000-0000-00008D100000}"/>
    <cellStyle name="Normal 2 5 2 3 3 4" xfId="1427" xr:uid="{00000000-0005-0000-0000-00008E100000}"/>
    <cellStyle name="Normal 2 5 2 3 3 4 2" xfId="3812" xr:uid="{00000000-0005-0000-0000-00008F100000}"/>
    <cellStyle name="Normal 2 5 2 3 3 5" xfId="2620" xr:uid="{00000000-0005-0000-0000-000090100000}"/>
    <cellStyle name="Normal 2 5 2 3 4" xfId="372" xr:uid="{00000000-0005-0000-0000-000091100000}"/>
    <cellStyle name="Normal 2 5 2 3 4 2" xfId="721" xr:uid="{00000000-0005-0000-0000-000092100000}"/>
    <cellStyle name="Normal 2 5 2 3 4 2 2" xfId="1919" xr:uid="{00000000-0005-0000-0000-000093100000}"/>
    <cellStyle name="Normal 2 5 2 3 4 2 2 2" xfId="4304" xr:uid="{00000000-0005-0000-0000-000094100000}"/>
    <cellStyle name="Normal 2 5 2 3 4 2 3" xfId="3112" xr:uid="{00000000-0005-0000-0000-000095100000}"/>
    <cellStyle name="Normal 2 5 2 3 4 3" xfId="1069" xr:uid="{00000000-0005-0000-0000-000096100000}"/>
    <cellStyle name="Normal 2 5 2 3 4 3 2" xfId="2267" xr:uid="{00000000-0005-0000-0000-000097100000}"/>
    <cellStyle name="Normal 2 5 2 3 4 3 2 2" xfId="4652" xr:uid="{00000000-0005-0000-0000-000098100000}"/>
    <cellStyle name="Normal 2 5 2 3 4 3 3" xfId="3460" xr:uid="{00000000-0005-0000-0000-000099100000}"/>
    <cellStyle name="Normal 2 5 2 3 4 4" xfId="1571" xr:uid="{00000000-0005-0000-0000-00009A100000}"/>
    <cellStyle name="Normal 2 5 2 3 4 4 2" xfId="3956" xr:uid="{00000000-0005-0000-0000-00009B100000}"/>
    <cellStyle name="Normal 2 5 2 3 4 5" xfId="2764" xr:uid="{00000000-0005-0000-0000-00009C100000}"/>
    <cellStyle name="Normal 2 5 2 3 5" xfId="505" xr:uid="{00000000-0005-0000-0000-00009D100000}"/>
    <cellStyle name="Normal 2 5 2 3 5 2" xfId="1703" xr:uid="{00000000-0005-0000-0000-00009E100000}"/>
    <cellStyle name="Normal 2 5 2 3 5 2 2" xfId="4088" xr:uid="{00000000-0005-0000-0000-00009F100000}"/>
    <cellStyle name="Normal 2 5 2 3 5 3" xfId="2896" xr:uid="{00000000-0005-0000-0000-0000A0100000}"/>
    <cellStyle name="Normal 2 5 2 3 6" xfId="853" xr:uid="{00000000-0005-0000-0000-0000A1100000}"/>
    <cellStyle name="Normal 2 5 2 3 6 2" xfId="2051" xr:uid="{00000000-0005-0000-0000-0000A2100000}"/>
    <cellStyle name="Normal 2 5 2 3 6 2 2" xfId="4436" xr:uid="{00000000-0005-0000-0000-0000A3100000}"/>
    <cellStyle name="Normal 2 5 2 3 6 3" xfId="3244" xr:uid="{00000000-0005-0000-0000-0000A4100000}"/>
    <cellStyle name="Normal 2 5 2 3 7" xfId="156" xr:uid="{00000000-0005-0000-0000-0000A5100000}"/>
    <cellStyle name="Normal 2 5 2 3 7 2" xfId="1355" xr:uid="{00000000-0005-0000-0000-0000A6100000}"/>
    <cellStyle name="Normal 2 5 2 3 7 2 2" xfId="3740" xr:uid="{00000000-0005-0000-0000-0000A7100000}"/>
    <cellStyle name="Normal 2 5 2 3 7 3" xfId="2548" xr:uid="{00000000-0005-0000-0000-0000A8100000}"/>
    <cellStyle name="Normal 2 5 2 3 8" xfId="1190" xr:uid="{00000000-0005-0000-0000-0000A9100000}"/>
    <cellStyle name="Normal 2 5 2 3 8 2" xfId="2387" xr:uid="{00000000-0005-0000-0000-0000AA100000}"/>
    <cellStyle name="Normal 2 5 2 3 8 2 2" xfId="4772" xr:uid="{00000000-0005-0000-0000-0000AB100000}"/>
    <cellStyle name="Normal 2 5 2 3 8 3" xfId="3580" xr:uid="{00000000-0005-0000-0000-0000AC100000}"/>
    <cellStyle name="Normal 2 5 2 3 9" xfId="96" xr:uid="{00000000-0005-0000-0000-0000AD100000}"/>
    <cellStyle name="Normal 2 5 2 3 9 2" xfId="1295" xr:uid="{00000000-0005-0000-0000-0000AE100000}"/>
    <cellStyle name="Normal 2 5 2 3 9 2 2" xfId="3680" xr:uid="{00000000-0005-0000-0000-0000AF100000}"/>
    <cellStyle name="Normal 2 5 2 3 9 3" xfId="2488" xr:uid="{00000000-0005-0000-0000-0000B0100000}"/>
    <cellStyle name="Normal 2 5 2 4" xfId="132" xr:uid="{00000000-0005-0000-0000-0000B1100000}"/>
    <cellStyle name="Normal 2 5 2 4 2" xfId="276" xr:uid="{00000000-0005-0000-0000-0000B2100000}"/>
    <cellStyle name="Normal 2 5 2 4 2 2" xfId="420" xr:uid="{00000000-0005-0000-0000-0000B3100000}"/>
    <cellStyle name="Normal 2 5 2 4 2 2 2" xfId="769" xr:uid="{00000000-0005-0000-0000-0000B4100000}"/>
    <cellStyle name="Normal 2 5 2 4 2 2 2 2" xfId="1967" xr:uid="{00000000-0005-0000-0000-0000B5100000}"/>
    <cellStyle name="Normal 2 5 2 4 2 2 2 2 2" xfId="4352" xr:uid="{00000000-0005-0000-0000-0000B6100000}"/>
    <cellStyle name="Normal 2 5 2 4 2 2 2 3" xfId="3160" xr:uid="{00000000-0005-0000-0000-0000B7100000}"/>
    <cellStyle name="Normal 2 5 2 4 2 2 3" xfId="1117" xr:uid="{00000000-0005-0000-0000-0000B8100000}"/>
    <cellStyle name="Normal 2 5 2 4 2 2 3 2" xfId="2315" xr:uid="{00000000-0005-0000-0000-0000B9100000}"/>
    <cellStyle name="Normal 2 5 2 4 2 2 3 2 2" xfId="4700" xr:uid="{00000000-0005-0000-0000-0000BA100000}"/>
    <cellStyle name="Normal 2 5 2 4 2 2 3 3" xfId="3508" xr:uid="{00000000-0005-0000-0000-0000BB100000}"/>
    <cellStyle name="Normal 2 5 2 4 2 2 4" xfId="1619" xr:uid="{00000000-0005-0000-0000-0000BC100000}"/>
    <cellStyle name="Normal 2 5 2 4 2 2 4 2" xfId="4004" xr:uid="{00000000-0005-0000-0000-0000BD100000}"/>
    <cellStyle name="Normal 2 5 2 4 2 2 5" xfId="2812" xr:uid="{00000000-0005-0000-0000-0000BE100000}"/>
    <cellStyle name="Normal 2 5 2 4 2 3" xfId="625" xr:uid="{00000000-0005-0000-0000-0000BF100000}"/>
    <cellStyle name="Normal 2 5 2 4 2 3 2" xfId="1823" xr:uid="{00000000-0005-0000-0000-0000C0100000}"/>
    <cellStyle name="Normal 2 5 2 4 2 3 2 2" xfId="4208" xr:uid="{00000000-0005-0000-0000-0000C1100000}"/>
    <cellStyle name="Normal 2 5 2 4 2 3 3" xfId="3016" xr:uid="{00000000-0005-0000-0000-0000C2100000}"/>
    <cellStyle name="Normal 2 5 2 4 2 4" xfId="973" xr:uid="{00000000-0005-0000-0000-0000C3100000}"/>
    <cellStyle name="Normal 2 5 2 4 2 4 2" xfId="2171" xr:uid="{00000000-0005-0000-0000-0000C4100000}"/>
    <cellStyle name="Normal 2 5 2 4 2 4 2 2" xfId="4556" xr:uid="{00000000-0005-0000-0000-0000C5100000}"/>
    <cellStyle name="Normal 2 5 2 4 2 4 3" xfId="3364" xr:uid="{00000000-0005-0000-0000-0000C6100000}"/>
    <cellStyle name="Normal 2 5 2 4 2 5" xfId="1475" xr:uid="{00000000-0005-0000-0000-0000C7100000}"/>
    <cellStyle name="Normal 2 5 2 4 2 5 2" xfId="3860" xr:uid="{00000000-0005-0000-0000-0000C8100000}"/>
    <cellStyle name="Normal 2 5 2 4 2 6" xfId="2668" xr:uid="{00000000-0005-0000-0000-0000C9100000}"/>
    <cellStyle name="Normal 2 5 2 4 3" xfId="204" xr:uid="{00000000-0005-0000-0000-0000CA100000}"/>
    <cellStyle name="Normal 2 5 2 4 3 2" xfId="553" xr:uid="{00000000-0005-0000-0000-0000CB100000}"/>
    <cellStyle name="Normal 2 5 2 4 3 2 2" xfId="1751" xr:uid="{00000000-0005-0000-0000-0000CC100000}"/>
    <cellStyle name="Normal 2 5 2 4 3 2 2 2" xfId="4136" xr:uid="{00000000-0005-0000-0000-0000CD100000}"/>
    <cellStyle name="Normal 2 5 2 4 3 2 3" xfId="2944" xr:uid="{00000000-0005-0000-0000-0000CE100000}"/>
    <cellStyle name="Normal 2 5 2 4 3 3" xfId="901" xr:uid="{00000000-0005-0000-0000-0000CF100000}"/>
    <cellStyle name="Normal 2 5 2 4 3 3 2" xfId="2099" xr:uid="{00000000-0005-0000-0000-0000D0100000}"/>
    <cellStyle name="Normal 2 5 2 4 3 3 2 2" xfId="4484" xr:uid="{00000000-0005-0000-0000-0000D1100000}"/>
    <cellStyle name="Normal 2 5 2 4 3 3 3" xfId="3292" xr:uid="{00000000-0005-0000-0000-0000D2100000}"/>
    <cellStyle name="Normal 2 5 2 4 3 4" xfId="1403" xr:uid="{00000000-0005-0000-0000-0000D3100000}"/>
    <cellStyle name="Normal 2 5 2 4 3 4 2" xfId="3788" xr:uid="{00000000-0005-0000-0000-0000D4100000}"/>
    <cellStyle name="Normal 2 5 2 4 3 5" xfId="2596" xr:uid="{00000000-0005-0000-0000-0000D5100000}"/>
    <cellStyle name="Normal 2 5 2 4 4" xfId="348" xr:uid="{00000000-0005-0000-0000-0000D6100000}"/>
    <cellStyle name="Normal 2 5 2 4 4 2" xfId="697" xr:uid="{00000000-0005-0000-0000-0000D7100000}"/>
    <cellStyle name="Normal 2 5 2 4 4 2 2" xfId="1895" xr:uid="{00000000-0005-0000-0000-0000D8100000}"/>
    <cellStyle name="Normal 2 5 2 4 4 2 2 2" xfId="4280" xr:uid="{00000000-0005-0000-0000-0000D9100000}"/>
    <cellStyle name="Normal 2 5 2 4 4 2 3" xfId="3088" xr:uid="{00000000-0005-0000-0000-0000DA100000}"/>
    <cellStyle name="Normal 2 5 2 4 4 3" xfId="1045" xr:uid="{00000000-0005-0000-0000-0000DB100000}"/>
    <cellStyle name="Normal 2 5 2 4 4 3 2" xfId="2243" xr:uid="{00000000-0005-0000-0000-0000DC100000}"/>
    <cellStyle name="Normal 2 5 2 4 4 3 2 2" xfId="4628" xr:uid="{00000000-0005-0000-0000-0000DD100000}"/>
    <cellStyle name="Normal 2 5 2 4 4 3 3" xfId="3436" xr:uid="{00000000-0005-0000-0000-0000DE100000}"/>
    <cellStyle name="Normal 2 5 2 4 4 4" xfId="1547" xr:uid="{00000000-0005-0000-0000-0000DF100000}"/>
    <cellStyle name="Normal 2 5 2 4 4 4 2" xfId="3932" xr:uid="{00000000-0005-0000-0000-0000E0100000}"/>
    <cellStyle name="Normal 2 5 2 4 4 5" xfId="2740" xr:uid="{00000000-0005-0000-0000-0000E1100000}"/>
    <cellStyle name="Normal 2 5 2 4 5" xfId="481" xr:uid="{00000000-0005-0000-0000-0000E2100000}"/>
    <cellStyle name="Normal 2 5 2 4 5 2" xfId="1679" xr:uid="{00000000-0005-0000-0000-0000E3100000}"/>
    <cellStyle name="Normal 2 5 2 4 5 2 2" xfId="4064" xr:uid="{00000000-0005-0000-0000-0000E4100000}"/>
    <cellStyle name="Normal 2 5 2 4 5 3" xfId="2872" xr:uid="{00000000-0005-0000-0000-0000E5100000}"/>
    <cellStyle name="Normal 2 5 2 4 6" xfId="829" xr:uid="{00000000-0005-0000-0000-0000E6100000}"/>
    <cellStyle name="Normal 2 5 2 4 6 2" xfId="2027" xr:uid="{00000000-0005-0000-0000-0000E7100000}"/>
    <cellStyle name="Normal 2 5 2 4 6 2 2" xfId="4412" xr:uid="{00000000-0005-0000-0000-0000E8100000}"/>
    <cellStyle name="Normal 2 5 2 4 6 3" xfId="3220" xr:uid="{00000000-0005-0000-0000-0000E9100000}"/>
    <cellStyle name="Normal 2 5 2 4 7" xfId="1331" xr:uid="{00000000-0005-0000-0000-0000EA100000}"/>
    <cellStyle name="Normal 2 5 2 4 7 2" xfId="3716" xr:uid="{00000000-0005-0000-0000-0000EB100000}"/>
    <cellStyle name="Normal 2 5 2 4 8" xfId="2524" xr:uid="{00000000-0005-0000-0000-0000EC100000}"/>
    <cellStyle name="Normal 2 5 2 5" xfId="252" xr:uid="{00000000-0005-0000-0000-0000ED100000}"/>
    <cellStyle name="Normal 2 5 2 5 2" xfId="396" xr:uid="{00000000-0005-0000-0000-0000EE100000}"/>
    <cellStyle name="Normal 2 5 2 5 2 2" xfId="745" xr:uid="{00000000-0005-0000-0000-0000EF100000}"/>
    <cellStyle name="Normal 2 5 2 5 2 2 2" xfId="1943" xr:uid="{00000000-0005-0000-0000-0000F0100000}"/>
    <cellStyle name="Normal 2 5 2 5 2 2 2 2" xfId="4328" xr:uid="{00000000-0005-0000-0000-0000F1100000}"/>
    <cellStyle name="Normal 2 5 2 5 2 2 3" xfId="3136" xr:uid="{00000000-0005-0000-0000-0000F2100000}"/>
    <cellStyle name="Normal 2 5 2 5 2 3" xfId="1093" xr:uid="{00000000-0005-0000-0000-0000F3100000}"/>
    <cellStyle name="Normal 2 5 2 5 2 3 2" xfId="2291" xr:uid="{00000000-0005-0000-0000-0000F4100000}"/>
    <cellStyle name="Normal 2 5 2 5 2 3 2 2" xfId="4676" xr:uid="{00000000-0005-0000-0000-0000F5100000}"/>
    <cellStyle name="Normal 2 5 2 5 2 3 3" xfId="3484" xr:uid="{00000000-0005-0000-0000-0000F6100000}"/>
    <cellStyle name="Normal 2 5 2 5 2 4" xfId="1595" xr:uid="{00000000-0005-0000-0000-0000F7100000}"/>
    <cellStyle name="Normal 2 5 2 5 2 4 2" xfId="3980" xr:uid="{00000000-0005-0000-0000-0000F8100000}"/>
    <cellStyle name="Normal 2 5 2 5 2 5" xfId="2788" xr:uid="{00000000-0005-0000-0000-0000F9100000}"/>
    <cellStyle name="Normal 2 5 2 5 3" xfId="601" xr:uid="{00000000-0005-0000-0000-0000FA100000}"/>
    <cellStyle name="Normal 2 5 2 5 3 2" xfId="1799" xr:uid="{00000000-0005-0000-0000-0000FB100000}"/>
    <cellStyle name="Normal 2 5 2 5 3 2 2" xfId="4184" xr:uid="{00000000-0005-0000-0000-0000FC100000}"/>
    <cellStyle name="Normal 2 5 2 5 3 3" xfId="2992" xr:uid="{00000000-0005-0000-0000-0000FD100000}"/>
    <cellStyle name="Normal 2 5 2 5 4" xfId="949" xr:uid="{00000000-0005-0000-0000-0000FE100000}"/>
    <cellStyle name="Normal 2 5 2 5 4 2" xfId="2147" xr:uid="{00000000-0005-0000-0000-0000FF100000}"/>
    <cellStyle name="Normal 2 5 2 5 4 2 2" xfId="4532" xr:uid="{00000000-0005-0000-0000-000000110000}"/>
    <cellStyle name="Normal 2 5 2 5 4 3" xfId="3340" xr:uid="{00000000-0005-0000-0000-000001110000}"/>
    <cellStyle name="Normal 2 5 2 5 5" xfId="1451" xr:uid="{00000000-0005-0000-0000-000002110000}"/>
    <cellStyle name="Normal 2 5 2 5 5 2" xfId="3836" xr:uid="{00000000-0005-0000-0000-000003110000}"/>
    <cellStyle name="Normal 2 5 2 5 6" xfId="2644" xr:uid="{00000000-0005-0000-0000-000004110000}"/>
    <cellStyle name="Normal 2 5 2 6" xfId="180" xr:uid="{00000000-0005-0000-0000-000005110000}"/>
    <cellStyle name="Normal 2 5 2 6 2" xfId="529" xr:uid="{00000000-0005-0000-0000-000006110000}"/>
    <cellStyle name="Normal 2 5 2 6 2 2" xfId="1727" xr:uid="{00000000-0005-0000-0000-000007110000}"/>
    <cellStyle name="Normal 2 5 2 6 2 2 2" xfId="4112" xr:uid="{00000000-0005-0000-0000-000008110000}"/>
    <cellStyle name="Normal 2 5 2 6 2 3" xfId="2920" xr:uid="{00000000-0005-0000-0000-000009110000}"/>
    <cellStyle name="Normal 2 5 2 6 3" xfId="877" xr:uid="{00000000-0005-0000-0000-00000A110000}"/>
    <cellStyle name="Normal 2 5 2 6 3 2" xfId="2075" xr:uid="{00000000-0005-0000-0000-00000B110000}"/>
    <cellStyle name="Normal 2 5 2 6 3 2 2" xfId="4460" xr:uid="{00000000-0005-0000-0000-00000C110000}"/>
    <cellStyle name="Normal 2 5 2 6 3 3" xfId="3268" xr:uid="{00000000-0005-0000-0000-00000D110000}"/>
    <cellStyle name="Normal 2 5 2 6 4" xfId="1379" xr:uid="{00000000-0005-0000-0000-00000E110000}"/>
    <cellStyle name="Normal 2 5 2 6 4 2" xfId="3764" xr:uid="{00000000-0005-0000-0000-00000F110000}"/>
    <cellStyle name="Normal 2 5 2 6 5" xfId="2572" xr:uid="{00000000-0005-0000-0000-000010110000}"/>
    <cellStyle name="Normal 2 5 2 7" xfId="324" xr:uid="{00000000-0005-0000-0000-000011110000}"/>
    <cellStyle name="Normal 2 5 2 7 2" xfId="673" xr:uid="{00000000-0005-0000-0000-000012110000}"/>
    <cellStyle name="Normal 2 5 2 7 2 2" xfId="1871" xr:uid="{00000000-0005-0000-0000-000013110000}"/>
    <cellStyle name="Normal 2 5 2 7 2 2 2" xfId="4256" xr:uid="{00000000-0005-0000-0000-000014110000}"/>
    <cellStyle name="Normal 2 5 2 7 2 3" xfId="3064" xr:uid="{00000000-0005-0000-0000-000015110000}"/>
    <cellStyle name="Normal 2 5 2 7 3" xfId="1021" xr:uid="{00000000-0005-0000-0000-000016110000}"/>
    <cellStyle name="Normal 2 5 2 7 3 2" xfId="2219" xr:uid="{00000000-0005-0000-0000-000017110000}"/>
    <cellStyle name="Normal 2 5 2 7 3 2 2" xfId="4604" xr:uid="{00000000-0005-0000-0000-000018110000}"/>
    <cellStyle name="Normal 2 5 2 7 3 3" xfId="3412" xr:uid="{00000000-0005-0000-0000-000019110000}"/>
    <cellStyle name="Normal 2 5 2 7 4" xfId="1523" xr:uid="{00000000-0005-0000-0000-00001A110000}"/>
    <cellStyle name="Normal 2 5 2 7 4 2" xfId="3908" xr:uid="{00000000-0005-0000-0000-00001B110000}"/>
    <cellStyle name="Normal 2 5 2 7 5" xfId="2716" xr:uid="{00000000-0005-0000-0000-00001C110000}"/>
    <cellStyle name="Normal 2 5 2 8" xfId="469" xr:uid="{00000000-0005-0000-0000-00001D110000}"/>
    <cellStyle name="Normal 2 5 2 8 2" xfId="1667" xr:uid="{00000000-0005-0000-0000-00001E110000}"/>
    <cellStyle name="Normal 2 5 2 8 2 2" xfId="4052" xr:uid="{00000000-0005-0000-0000-00001F110000}"/>
    <cellStyle name="Normal 2 5 2 8 3" xfId="2860" xr:uid="{00000000-0005-0000-0000-000020110000}"/>
    <cellStyle name="Normal 2 5 2 9" xfId="817" xr:uid="{00000000-0005-0000-0000-000021110000}"/>
    <cellStyle name="Normal 2 5 2 9 2" xfId="2015" xr:uid="{00000000-0005-0000-0000-000022110000}"/>
    <cellStyle name="Normal 2 5 2 9 2 2" xfId="4400" xr:uid="{00000000-0005-0000-0000-000023110000}"/>
    <cellStyle name="Normal 2 5 2 9 3" xfId="3208" xr:uid="{00000000-0005-0000-0000-000024110000}"/>
    <cellStyle name="Normal 2 5 3" xfId="30" xr:uid="{00000000-0005-0000-0000-000025110000}"/>
    <cellStyle name="Normal 2 5 3 10" xfId="1172" xr:uid="{00000000-0005-0000-0000-000026110000}"/>
    <cellStyle name="Normal 2 5 3 10 2" xfId="2369" xr:uid="{00000000-0005-0000-0000-000027110000}"/>
    <cellStyle name="Normal 2 5 3 10 2 2" xfId="4754" xr:uid="{00000000-0005-0000-0000-000028110000}"/>
    <cellStyle name="Normal 2 5 3 10 3" xfId="3562" xr:uid="{00000000-0005-0000-0000-000029110000}"/>
    <cellStyle name="Normal 2 5 3 11" xfId="78" xr:uid="{00000000-0005-0000-0000-00002A110000}"/>
    <cellStyle name="Normal 2 5 3 11 2" xfId="1277" xr:uid="{00000000-0005-0000-0000-00002B110000}"/>
    <cellStyle name="Normal 2 5 3 11 2 2" xfId="3662" xr:uid="{00000000-0005-0000-0000-00002C110000}"/>
    <cellStyle name="Normal 2 5 3 11 3" xfId="2470" xr:uid="{00000000-0005-0000-0000-00002D110000}"/>
    <cellStyle name="Normal 2 5 3 12" xfId="1229" xr:uid="{00000000-0005-0000-0000-00002E110000}"/>
    <cellStyle name="Normal 2 5 3 12 2" xfId="3614" xr:uid="{00000000-0005-0000-0000-00002F110000}"/>
    <cellStyle name="Normal 2 5 3 13" xfId="2422" xr:uid="{00000000-0005-0000-0000-000030110000}"/>
    <cellStyle name="Normal 2 5 3 2" xfId="54" xr:uid="{00000000-0005-0000-0000-000031110000}"/>
    <cellStyle name="Normal 2 5 3 2 10" xfId="1253" xr:uid="{00000000-0005-0000-0000-000032110000}"/>
    <cellStyle name="Normal 2 5 3 2 10 2" xfId="3638" xr:uid="{00000000-0005-0000-0000-000033110000}"/>
    <cellStyle name="Normal 2 5 3 2 11" xfId="2446" xr:uid="{00000000-0005-0000-0000-000034110000}"/>
    <cellStyle name="Normal 2 5 3 2 2" xfId="306" xr:uid="{00000000-0005-0000-0000-000035110000}"/>
    <cellStyle name="Normal 2 5 3 2 2 2" xfId="450" xr:uid="{00000000-0005-0000-0000-000036110000}"/>
    <cellStyle name="Normal 2 5 3 2 2 2 2" xfId="799" xr:uid="{00000000-0005-0000-0000-000037110000}"/>
    <cellStyle name="Normal 2 5 3 2 2 2 2 2" xfId="1997" xr:uid="{00000000-0005-0000-0000-000038110000}"/>
    <cellStyle name="Normal 2 5 3 2 2 2 2 2 2" xfId="4382" xr:uid="{00000000-0005-0000-0000-000039110000}"/>
    <cellStyle name="Normal 2 5 3 2 2 2 2 3" xfId="3190" xr:uid="{00000000-0005-0000-0000-00003A110000}"/>
    <cellStyle name="Normal 2 5 3 2 2 2 3" xfId="1147" xr:uid="{00000000-0005-0000-0000-00003B110000}"/>
    <cellStyle name="Normal 2 5 3 2 2 2 3 2" xfId="2345" xr:uid="{00000000-0005-0000-0000-00003C110000}"/>
    <cellStyle name="Normal 2 5 3 2 2 2 3 2 2" xfId="4730" xr:uid="{00000000-0005-0000-0000-00003D110000}"/>
    <cellStyle name="Normal 2 5 3 2 2 2 3 3" xfId="3538" xr:uid="{00000000-0005-0000-0000-00003E110000}"/>
    <cellStyle name="Normal 2 5 3 2 2 2 4" xfId="1649" xr:uid="{00000000-0005-0000-0000-00003F110000}"/>
    <cellStyle name="Normal 2 5 3 2 2 2 4 2" xfId="4034" xr:uid="{00000000-0005-0000-0000-000040110000}"/>
    <cellStyle name="Normal 2 5 3 2 2 2 5" xfId="2842" xr:uid="{00000000-0005-0000-0000-000041110000}"/>
    <cellStyle name="Normal 2 5 3 2 2 3" xfId="655" xr:uid="{00000000-0005-0000-0000-000042110000}"/>
    <cellStyle name="Normal 2 5 3 2 2 3 2" xfId="1853" xr:uid="{00000000-0005-0000-0000-000043110000}"/>
    <cellStyle name="Normal 2 5 3 2 2 3 2 2" xfId="4238" xr:uid="{00000000-0005-0000-0000-000044110000}"/>
    <cellStyle name="Normal 2 5 3 2 2 3 3" xfId="3046" xr:uid="{00000000-0005-0000-0000-000045110000}"/>
    <cellStyle name="Normal 2 5 3 2 2 4" xfId="1003" xr:uid="{00000000-0005-0000-0000-000046110000}"/>
    <cellStyle name="Normal 2 5 3 2 2 4 2" xfId="2201" xr:uid="{00000000-0005-0000-0000-000047110000}"/>
    <cellStyle name="Normal 2 5 3 2 2 4 2 2" xfId="4586" xr:uid="{00000000-0005-0000-0000-000048110000}"/>
    <cellStyle name="Normal 2 5 3 2 2 4 3" xfId="3394" xr:uid="{00000000-0005-0000-0000-000049110000}"/>
    <cellStyle name="Normal 2 5 3 2 2 5" xfId="1505" xr:uid="{00000000-0005-0000-0000-00004A110000}"/>
    <cellStyle name="Normal 2 5 3 2 2 5 2" xfId="3890" xr:uid="{00000000-0005-0000-0000-00004B110000}"/>
    <cellStyle name="Normal 2 5 3 2 2 6" xfId="2698" xr:uid="{00000000-0005-0000-0000-00004C110000}"/>
    <cellStyle name="Normal 2 5 3 2 3" xfId="234" xr:uid="{00000000-0005-0000-0000-00004D110000}"/>
    <cellStyle name="Normal 2 5 3 2 3 2" xfId="583" xr:uid="{00000000-0005-0000-0000-00004E110000}"/>
    <cellStyle name="Normal 2 5 3 2 3 2 2" xfId="1781" xr:uid="{00000000-0005-0000-0000-00004F110000}"/>
    <cellStyle name="Normal 2 5 3 2 3 2 2 2" xfId="4166" xr:uid="{00000000-0005-0000-0000-000050110000}"/>
    <cellStyle name="Normal 2 5 3 2 3 2 3" xfId="2974" xr:uid="{00000000-0005-0000-0000-000051110000}"/>
    <cellStyle name="Normal 2 5 3 2 3 3" xfId="931" xr:uid="{00000000-0005-0000-0000-000052110000}"/>
    <cellStyle name="Normal 2 5 3 2 3 3 2" xfId="2129" xr:uid="{00000000-0005-0000-0000-000053110000}"/>
    <cellStyle name="Normal 2 5 3 2 3 3 2 2" xfId="4514" xr:uid="{00000000-0005-0000-0000-000054110000}"/>
    <cellStyle name="Normal 2 5 3 2 3 3 3" xfId="3322" xr:uid="{00000000-0005-0000-0000-000055110000}"/>
    <cellStyle name="Normal 2 5 3 2 3 4" xfId="1433" xr:uid="{00000000-0005-0000-0000-000056110000}"/>
    <cellStyle name="Normal 2 5 3 2 3 4 2" xfId="3818" xr:uid="{00000000-0005-0000-0000-000057110000}"/>
    <cellStyle name="Normal 2 5 3 2 3 5" xfId="2626" xr:uid="{00000000-0005-0000-0000-000058110000}"/>
    <cellStyle name="Normal 2 5 3 2 4" xfId="378" xr:uid="{00000000-0005-0000-0000-000059110000}"/>
    <cellStyle name="Normal 2 5 3 2 4 2" xfId="727" xr:uid="{00000000-0005-0000-0000-00005A110000}"/>
    <cellStyle name="Normal 2 5 3 2 4 2 2" xfId="1925" xr:uid="{00000000-0005-0000-0000-00005B110000}"/>
    <cellStyle name="Normal 2 5 3 2 4 2 2 2" xfId="4310" xr:uid="{00000000-0005-0000-0000-00005C110000}"/>
    <cellStyle name="Normal 2 5 3 2 4 2 3" xfId="3118" xr:uid="{00000000-0005-0000-0000-00005D110000}"/>
    <cellStyle name="Normal 2 5 3 2 4 3" xfId="1075" xr:uid="{00000000-0005-0000-0000-00005E110000}"/>
    <cellStyle name="Normal 2 5 3 2 4 3 2" xfId="2273" xr:uid="{00000000-0005-0000-0000-00005F110000}"/>
    <cellStyle name="Normal 2 5 3 2 4 3 2 2" xfId="4658" xr:uid="{00000000-0005-0000-0000-000060110000}"/>
    <cellStyle name="Normal 2 5 3 2 4 3 3" xfId="3466" xr:uid="{00000000-0005-0000-0000-000061110000}"/>
    <cellStyle name="Normal 2 5 3 2 4 4" xfId="1577" xr:uid="{00000000-0005-0000-0000-000062110000}"/>
    <cellStyle name="Normal 2 5 3 2 4 4 2" xfId="3962" xr:uid="{00000000-0005-0000-0000-000063110000}"/>
    <cellStyle name="Normal 2 5 3 2 4 5" xfId="2770" xr:uid="{00000000-0005-0000-0000-000064110000}"/>
    <cellStyle name="Normal 2 5 3 2 5" xfId="511" xr:uid="{00000000-0005-0000-0000-000065110000}"/>
    <cellStyle name="Normal 2 5 3 2 5 2" xfId="1709" xr:uid="{00000000-0005-0000-0000-000066110000}"/>
    <cellStyle name="Normal 2 5 3 2 5 2 2" xfId="4094" xr:uid="{00000000-0005-0000-0000-000067110000}"/>
    <cellStyle name="Normal 2 5 3 2 5 3" xfId="2902" xr:uid="{00000000-0005-0000-0000-000068110000}"/>
    <cellStyle name="Normal 2 5 3 2 6" xfId="859" xr:uid="{00000000-0005-0000-0000-000069110000}"/>
    <cellStyle name="Normal 2 5 3 2 6 2" xfId="2057" xr:uid="{00000000-0005-0000-0000-00006A110000}"/>
    <cellStyle name="Normal 2 5 3 2 6 2 2" xfId="4442" xr:uid="{00000000-0005-0000-0000-00006B110000}"/>
    <cellStyle name="Normal 2 5 3 2 6 3" xfId="3250" xr:uid="{00000000-0005-0000-0000-00006C110000}"/>
    <cellStyle name="Normal 2 5 3 2 7" xfId="162" xr:uid="{00000000-0005-0000-0000-00006D110000}"/>
    <cellStyle name="Normal 2 5 3 2 7 2" xfId="1361" xr:uid="{00000000-0005-0000-0000-00006E110000}"/>
    <cellStyle name="Normal 2 5 3 2 7 2 2" xfId="3746" xr:uid="{00000000-0005-0000-0000-00006F110000}"/>
    <cellStyle name="Normal 2 5 3 2 7 3" xfId="2554" xr:uid="{00000000-0005-0000-0000-000070110000}"/>
    <cellStyle name="Normal 2 5 3 2 8" xfId="1196" xr:uid="{00000000-0005-0000-0000-000071110000}"/>
    <cellStyle name="Normal 2 5 3 2 8 2" xfId="2393" xr:uid="{00000000-0005-0000-0000-000072110000}"/>
    <cellStyle name="Normal 2 5 3 2 8 2 2" xfId="4778" xr:uid="{00000000-0005-0000-0000-000073110000}"/>
    <cellStyle name="Normal 2 5 3 2 8 3" xfId="3586" xr:uid="{00000000-0005-0000-0000-000074110000}"/>
    <cellStyle name="Normal 2 5 3 2 9" xfId="102" xr:uid="{00000000-0005-0000-0000-000075110000}"/>
    <cellStyle name="Normal 2 5 3 2 9 2" xfId="1301" xr:uid="{00000000-0005-0000-0000-000076110000}"/>
    <cellStyle name="Normal 2 5 3 2 9 2 2" xfId="3686" xr:uid="{00000000-0005-0000-0000-000077110000}"/>
    <cellStyle name="Normal 2 5 3 2 9 3" xfId="2494" xr:uid="{00000000-0005-0000-0000-000078110000}"/>
    <cellStyle name="Normal 2 5 3 3" xfId="210" xr:uid="{00000000-0005-0000-0000-000079110000}"/>
    <cellStyle name="Normal 2 5 3 3 2" xfId="282" xr:uid="{00000000-0005-0000-0000-00007A110000}"/>
    <cellStyle name="Normal 2 5 3 3 2 2" xfId="426" xr:uid="{00000000-0005-0000-0000-00007B110000}"/>
    <cellStyle name="Normal 2 5 3 3 2 2 2" xfId="775" xr:uid="{00000000-0005-0000-0000-00007C110000}"/>
    <cellStyle name="Normal 2 5 3 3 2 2 2 2" xfId="1973" xr:uid="{00000000-0005-0000-0000-00007D110000}"/>
    <cellStyle name="Normal 2 5 3 3 2 2 2 2 2" xfId="4358" xr:uid="{00000000-0005-0000-0000-00007E110000}"/>
    <cellStyle name="Normal 2 5 3 3 2 2 2 3" xfId="3166" xr:uid="{00000000-0005-0000-0000-00007F110000}"/>
    <cellStyle name="Normal 2 5 3 3 2 2 3" xfId="1123" xr:uid="{00000000-0005-0000-0000-000080110000}"/>
    <cellStyle name="Normal 2 5 3 3 2 2 3 2" xfId="2321" xr:uid="{00000000-0005-0000-0000-000081110000}"/>
    <cellStyle name="Normal 2 5 3 3 2 2 3 2 2" xfId="4706" xr:uid="{00000000-0005-0000-0000-000082110000}"/>
    <cellStyle name="Normal 2 5 3 3 2 2 3 3" xfId="3514" xr:uid="{00000000-0005-0000-0000-000083110000}"/>
    <cellStyle name="Normal 2 5 3 3 2 2 4" xfId="1625" xr:uid="{00000000-0005-0000-0000-000084110000}"/>
    <cellStyle name="Normal 2 5 3 3 2 2 4 2" xfId="4010" xr:uid="{00000000-0005-0000-0000-000085110000}"/>
    <cellStyle name="Normal 2 5 3 3 2 2 5" xfId="2818" xr:uid="{00000000-0005-0000-0000-000086110000}"/>
    <cellStyle name="Normal 2 5 3 3 2 3" xfId="631" xr:uid="{00000000-0005-0000-0000-000087110000}"/>
    <cellStyle name="Normal 2 5 3 3 2 3 2" xfId="1829" xr:uid="{00000000-0005-0000-0000-000088110000}"/>
    <cellStyle name="Normal 2 5 3 3 2 3 2 2" xfId="4214" xr:uid="{00000000-0005-0000-0000-000089110000}"/>
    <cellStyle name="Normal 2 5 3 3 2 3 3" xfId="3022" xr:uid="{00000000-0005-0000-0000-00008A110000}"/>
    <cellStyle name="Normal 2 5 3 3 2 4" xfId="979" xr:uid="{00000000-0005-0000-0000-00008B110000}"/>
    <cellStyle name="Normal 2 5 3 3 2 4 2" xfId="2177" xr:uid="{00000000-0005-0000-0000-00008C110000}"/>
    <cellStyle name="Normal 2 5 3 3 2 4 2 2" xfId="4562" xr:uid="{00000000-0005-0000-0000-00008D110000}"/>
    <cellStyle name="Normal 2 5 3 3 2 4 3" xfId="3370" xr:uid="{00000000-0005-0000-0000-00008E110000}"/>
    <cellStyle name="Normal 2 5 3 3 2 5" xfId="1481" xr:uid="{00000000-0005-0000-0000-00008F110000}"/>
    <cellStyle name="Normal 2 5 3 3 2 5 2" xfId="3866" xr:uid="{00000000-0005-0000-0000-000090110000}"/>
    <cellStyle name="Normal 2 5 3 3 2 6" xfId="2674" xr:uid="{00000000-0005-0000-0000-000091110000}"/>
    <cellStyle name="Normal 2 5 3 3 3" xfId="354" xr:uid="{00000000-0005-0000-0000-000092110000}"/>
    <cellStyle name="Normal 2 5 3 3 3 2" xfId="703" xr:uid="{00000000-0005-0000-0000-000093110000}"/>
    <cellStyle name="Normal 2 5 3 3 3 2 2" xfId="1901" xr:uid="{00000000-0005-0000-0000-000094110000}"/>
    <cellStyle name="Normal 2 5 3 3 3 2 2 2" xfId="4286" xr:uid="{00000000-0005-0000-0000-000095110000}"/>
    <cellStyle name="Normal 2 5 3 3 3 2 3" xfId="3094" xr:uid="{00000000-0005-0000-0000-000096110000}"/>
    <cellStyle name="Normal 2 5 3 3 3 3" xfId="1051" xr:uid="{00000000-0005-0000-0000-000097110000}"/>
    <cellStyle name="Normal 2 5 3 3 3 3 2" xfId="2249" xr:uid="{00000000-0005-0000-0000-000098110000}"/>
    <cellStyle name="Normal 2 5 3 3 3 3 2 2" xfId="4634" xr:uid="{00000000-0005-0000-0000-000099110000}"/>
    <cellStyle name="Normal 2 5 3 3 3 3 3" xfId="3442" xr:uid="{00000000-0005-0000-0000-00009A110000}"/>
    <cellStyle name="Normal 2 5 3 3 3 4" xfId="1553" xr:uid="{00000000-0005-0000-0000-00009B110000}"/>
    <cellStyle name="Normal 2 5 3 3 3 4 2" xfId="3938" xr:uid="{00000000-0005-0000-0000-00009C110000}"/>
    <cellStyle name="Normal 2 5 3 3 3 5" xfId="2746" xr:uid="{00000000-0005-0000-0000-00009D110000}"/>
    <cellStyle name="Normal 2 5 3 3 4" xfId="559" xr:uid="{00000000-0005-0000-0000-00009E110000}"/>
    <cellStyle name="Normal 2 5 3 3 4 2" xfId="1757" xr:uid="{00000000-0005-0000-0000-00009F110000}"/>
    <cellStyle name="Normal 2 5 3 3 4 2 2" xfId="4142" xr:uid="{00000000-0005-0000-0000-0000A0110000}"/>
    <cellStyle name="Normal 2 5 3 3 4 3" xfId="2950" xr:uid="{00000000-0005-0000-0000-0000A1110000}"/>
    <cellStyle name="Normal 2 5 3 3 5" xfId="907" xr:uid="{00000000-0005-0000-0000-0000A2110000}"/>
    <cellStyle name="Normal 2 5 3 3 5 2" xfId="2105" xr:uid="{00000000-0005-0000-0000-0000A3110000}"/>
    <cellStyle name="Normal 2 5 3 3 5 2 2" xfId="4490" xr:uid="{00000000-0005-0000-0000-0000A4110000}"/>
    <cellStyle name="Normal 2 5 3 3 5 3" xfId="3298" xr:uid="{00000000-0005-0000-0000-0000A5110000}"/>
    <cellStyle name="Normal 2 5 3 3 6" xfId="1409" xr:uid="{00000000-0005-0000-0000-0000A6110000}"/>
    <cellStyle name="Normal 2 5 3 3 6 2" xfId="3794" xr:uid="{00000000-0005-0000-0000-0000A7110000}"/>
    <cellStyle name="Normal 2 5 3 3 7" xfId="2602" xr:uid="{00000000-0005-0000-0000-0000A8110000}"/>
    <cellStyle name="Normal 2 5 3 4" xfId="258" xr:uid="{00000000-0005-0000-0000-0000A9110000}"/>
    <cellStyle name="Normal 2 5 3 4 2" xfId="402" xr:uid="{00000000-0005-0000-0000-0000AA110000}"/>
    <cellStyle name="Normal 2 5 3 4 2 2" xfId="751" xr:uid="{00000000-0005-0000-0000-0000AB110000}"/>
    <cellStyle name="Normal 2 5 3 4 2 2 2" xfId="1949" xr:uid="{00000000-0005-0000-0000-0000AC110000}"/>
    <cellStyle name="Normal 2 5 3 4 2 2 2 2" xfId="4334" xr:uid="{00000000-0005-0000-0000-0000AD110000}"/>
    <cellStyle name="Normal 2 5 3 4 2 2 3" xfId="3142" xr:uid="{00000000-0005-0000-0000-0000AE110000}"/>
    <cellStyle name="Normal 2 5 3 4 2 3" xfId="1099" xr:uid="{00000000-0005-0000-0000-0000AF110000}"/>
    <cellStyle name="Normal 2 5 3 4 2 3 2" xfId="2297" xr:uid="{00000000-0005-0000-0000-0000B0110000}"/>
    <cellStyle name="Normal 2 5 3 4 2 3 2 2" xfId="4682" xr:uid="{00000000-0005-0000-0000-0000B1110000}"/>
    <cellStyle name="Normal 2 5 3 4 2 3 3" xfId="3490" xr:uid="{00000000-0005-0000-0000-0000B2110000}"/>
    <cellStyle name="Normal 2 5 3 4 2 4" xfId="1601" xr:uid="{00000000-0005-0000-0000-0000B3110000}"/>
    <cellStyle name="Normal 2 5 3 4 2 4 2" xfId="3986" xr:uid="{00000000-0005-0000-0000-0000B4110000}"/>
    <cellStyle name="Normal 2 5 3 4 2 5" xfId="2794" xr:uid="{00000000-0005-0000-0000-0000B5110000}"/>
    <cellStyle name="Normal 2 5 3 4 3" xfId="607" xr:uid="{00000000-0005-0000-0000-0000B6110000}"/>
    <cellStyle name="Normal 2 5 3 4 3 2" xfId="1805" xr:uid="{00000000-0005-0000-0000-0000B7110000}"/>
    <cellStyle name="Normal 2 5 3 4 3 2 2" xfId="4190" xr:uid="{00000000-0005-0000-0000-0000B8110000}"/>
    <cellStyle name="Normal 2 5 3 4 3 3" xfId="2998" xr:uid="{00000000-0005-0000-0000-0000B9110000}"/>
    <cellStyle name="Normal 2 5 3 4 4" xfId="955" xr:uid="{00000000-0005-0000-0000-0000BA110000}"/>
    <cellStyle name="Normal 2 5 3 4 4 2" xfId="2153" xr:uid="{00000000-0005-0000-0000-0000BB110000}"/>
    <cellStyle name="Normal 2 5 3 4 4 2 2" xfId="4538" xr:uid="{00000000-0005-0000-0000-0000BC110000}"/>
    <cellStyle name="Normal 2 5 3 4 4 3" xfId="3346" xr:uid="{00000000-0005-0000-0000-0000BD110000}"/>
    <cellStyle name="Normal 2 5 3 4 5" xfId="1457" xr:uid="{00000000-0005-0000-0000-0000BE110000}"/>
    <cellStyle name="Normal 2 5 3 4 5 2" xfId="3842" xr:uid="{00000000-0005-0000-0000-0000BF110000}"/>
    <cellStyle name="Normal 2 5 3 4 6" xfId="2650" xr:uid="{00000000-0005-0000-0000-0000C0110000}"/>
    <cellStyle name="Normal 2 5 3 5" xfId="186" xr:uid="{00000000-0005-0000-0000-0000C1110000}"/>
    <cellStyle name="Normal 2 5 3 5 2" xfId="535" xr:uid="{00000000-0005-0000-0000-0000C2110000}"/>
    <cellStyle name="Normal 2 5 3 5 2 2" xfId="1733" xr:uid="{00000000-0005-0000-0000-0000C3110000}"/>
    <cellStyle name="Normal 2 5 3 5 2 2 2" xfId="4118" xr:uid="{00000000-0005-0000-0000-0000C4110000}"/>
    <cellStyle name="Normal 2 5 3 5 2 3" xfId="2926" xr:uid="{00000000-0005-0000-0000-0000C5110000}"/>
    <cellStyle name="Normal 2 5 3 5 3" xfId="883" xr:uid="{00000000-0005-0000-0000-0000C6110000}"/>
    <cellStyle name="Normal 2 5 3 5 3 2" xfId="2081" xr:uid="{00000000-0005-0000-0000-0000C7110000}"/>
    <cellStyle name="Normal 2 5 3 5 3 2 2" xfId="4466" xr:uid="{00000000-0005-0000-0000-0000C8110000}"/>
    <cellStyle name="Normal 2 5 3 5 3 3" xfId="3274" xr:uid="{00000000-0005-0000-0000-0000C9110000}"/>
    <cellStyle name="Normal 2 5 3 5 4" xfId="1385" xr:uid="{00000000-0005-0000-0000-0000CA110000}"/>
    <cellStyle name="Normal 2 5 3 5 4 2" xfId="3770" xr:uid="{00000000-0005-0000-0000-0000CB110000}"/>
    <cellStyle name="Normal 2 5 3 5 5" xfId="2578" xr:uid="{00000000-0005-0000-0000-0000CC110000}"/>
    <cellStyle name="Normal 2 5 3 6" xfId="330" xr:uid="{00000000-0005-0000-0000-0000CD110000}"/>
    <cellStyle name="Normal 2 5 3 6 2" xfId="679" xr:uid="{00000000-0005-0000-0000-0000CE110000}"/>
    <cellStyle name="Normal 2 5 3 6 2 2" xfId="1877" xr:uid="{00000000-0005-0000-0000-0000CF110000}"/>
    <cellStyle name="Normal 2 5 3 6 2 2 2" xfId="4262" xr:uid="{00000000-0005-0000-0000-0000D0110000}"/>
    <cellStyle name="Normal 2 5 3 6 2 3" xfId="3070" xr:uid="{00000000-0005-0000-0000-0000D1110000}"/>
    <cellStyle name="Normal 2 5 3 6 3" xfId="1027" xr:uid="{00000000-0005-0000-0000-0000D2110000}"/>
    <cellStyle name="Normal 2 5 3 6 3 2" xfId="2225" xr:uid="{00000000-0005-0000-0000-0000D3110000}"/>
    <cellStyle name="Normal 2 5 3 6 3 2 2" xfId="4610" xr:uid="{00000000-0005-0000-0000-0000D4110000}"/>
    <cellStyle name="Normal 2 5 3 6 3 3" xfId="3418" xr:uid="{00000000-0005-0000-0000-0000D5110000}"/>
    <cellStyle name="Normal 2 5 3 6 4" xfId="1529" xr:uid="{00000000-0005-0000-0000-0000D6110000}"/>
    <cellStyle name="Normal 2 5 3 6 4 2" xfId="3914" xr:uid="{00000000-0005-0000-0000-0000D7110000}"/>
    <cellStyle name="Normal 2 5 3 6 5" xfId="2722" xr:uid="{00000000-0005-0000-0000-0000D8110000}"/>
    <cellStyle name="Normal 2 5 3 7" xfId="487" xr:uid="{00000000-0005-0000-0000-0000D9110000}"/>
    <cellStyle name="Normal 2 5 3 7 2" xfId="1685" xr:uid="{00000000-0005-0000-0000-0000DA110000}"/>
    <cellStyle name="Normal 2 5 3 7 2 2" xfId="4070" xr:uid="{00000000-0005-0000-0000-0000DB110000}"/>
    <cellStyle name="Normal 2 5 3 7 3" xfId="2878" xr:uid="{00000000-0005-0000-0000-0000DC110000}"/>
    <cellStyle name="Normal 2 5 3 8" xfId="835" xr:uid="{00000000-0005-0000-0000-0000DD110000}"/>
    <cellStyle name="Normal 2 5 3 8 2" xfId="2033" xr:uid="{00000000-0005-0000-0000-0000DE110000}"/>
    <cellStyle name="Normal 2 5 3 8 2 2" xfId="4418" xr:uid="{00000000-0005-0000-0000-0000DF110000}"/>
    <cellStyle name="Normal 2 5 3 8 3" xfId="3226" xr:uid="{00000000-0005-0000-0000-0000E0110000}"/>
    <cellStyle name="Normal 2 5 3 9" xfId="138" xr:uid="{00000000-0005-0000-0000-0000E1110000}"/>
    <cellStyle name="Normal 2 5 3 9 2" xfId="1337" xr:uid="{00000000-0005-0000-0000-0000E2110000}"/>
    <cellStyle name="Normal 2 5 3 9 2 2" xfId="3722" xr:uid="{00000000-0005-0000-0000-0000E3110000}"/>
    <cellStyle name="Normal 2 5 3 9 3" xfId="2530" xr:uid="{00000000-0005-0000-0000-0000E4110000}"/>
    <cellStyle name="Normal 2 5 4" xfId="42" xr:uid="{00000000-0005-0000-0000-0000E5110000}"/>
    <cellStyle name="Normal 2 5 4 10" xfId="1241" xr:uid="{00000000-0005-0000-0000-0000E6110000}"/>
    <cellStyle name="Normal 2 5 4 10 2" xfId="3626" xr:uid="{00000000-0005-0000-0000-0000E7110000}"/>
    <cellStyle name="Normal 2 5 4 11" xfId="2434" xr:uid="{00000000-0005-0000-0000-0000E8110000}"/>
    <cellStyle name="Normal 2 5 4 2" xfId="294" xr:uid="{00000000-0005-0000-0000-0000E9110000}"/>
    <cellStyle name="Normal 2 5 4 2 2" xfId="438" xr:uid="{00000000-0005-0000-0000-0000EA110000}"/>
    <cellStyle name="Normal 2 5 4 2 2 2" xfId="787" xr:uid="{00000000-0005-0000-0000-0000EB110000}"/>
    <cellStyle name="Normal 2 5 4 2 2 2 2" xfId="1985" xr:uid="{00000000-0005-0000-0000-0000EC110000}"/>
    <cellStyle name="Normal 2 5 4 2 2 2 2 2" xfId="4370" xr:uid="{00000000-0005-0000-0000-0000ED110000}"/>
    <cellStyle name="Normal 2 5 4 2 2 2 3" xfId="3178" xr:uid="{00000000-0005-0000-0000-0000EE110000}"/>
    <cellStyle name="Normal 2 5 4 2 2 3" xfId="1135" xr:uid="{00000000-0005-0000-0000-0000EF110000}"/>
    <cellStyle name="Normal 2 5 4 2 2 3 2" xfId="2333" xr:uid="{00000000-0005-0000-0000-0000F0110000}"/>
    <cellStyle name="Normal 2 5 4 2 2 3 2 2" xfId="4718" xr:uid="{00000000-0005-0000-0000-0000F1110000}"/>
    <cellStyle name="Normal 2 5 4 2 2 3 3" xfId="3526" xr:uid="{00000000-0005-0000-0000-0000F2110000}"/>
    <cellStyle name="Normal 2 5 4 2 2 4" xfId="1637" xr:uid="{00000000-0005-0000-0000-0000F3110000}"/>
    <cellStyle name="Normal 2 5 4 2 2 4 2" xfId="4022" xr:uid="{00000000-0005-0000-0000-0000F4110000}"/>
    <cellStyle name="Normal 2 5 4 2 2 5" xfId="2830" xr:uid="{00000000-0005-0000-0000-0000F5110000}"/>
    <cellStyle name="Normal 2 5 4 2 3" xfId="643" xr:uid="{00000000-0005-0000-0000-0000F6110000}"/>
    <cellStyle name="Normal 2 5 4 2 3 2" xfId="1841" xr:uid="{00000000-0005-0000-0000-0000F7110000}"/>
    <cellStyle name="Normal 2 5 4 2 3 2 2" xfId="4226" xr:uid="{00000000-0005-0000-0000-0000F8110000}"/>
    <cellStyle name="Normal 2 5 4 2 3 3" xfId="3034" xr:uid="{00000000-0005-0000-0000-0000F9110000}"/>
    <cellStyle name="Normal 2 5 4 2 4" xfId="991" xr:uid="{00000000-0005-0000-0000-0000FA110000}"/>
    <cellStyle name="Normal 2 5 4 2 4 2" xfId="2189" xr:uid="{00000000-0005-0000-0000-0000FB110000}"/>
    <cellStyle name="Normal 2 5 4 2 4 2 2" xfId="4574" xr:uid="{00000000-0005-0000-0000-0000FC110000}"/>
    <cellStyle name="Normal 2 5 4 2 4 3" xfId="3382" xr:uid="{00000000-0005-0000-0000-0000FD110000}"/>
    <cellStyle name="Normal 2 5 4 2 5" xfId="1493" xr:uid="{00000000-0005-0000-0000-0000FE110000}"/>
    <cellStyle name="Normal 2 5 4 2 5 2" xfId="3878" xr:uid="{00000000-0005-0000-0000-0000FF110000}"/>
    <cellStyle name="Normal 2 5 4 2 6" xfId="2686" xr:uid="{00000000-0005-0000-0000-000000120000}"/>
    <cellStyle name="Normal 2 5 4 3" xfId="222" xr:uid="{00000000-0005-0000-0000-000001120000}"/>
    <cellStyle name="Normal 2 5 4 3 2" xfId="571" xr:uid="{00000000-0005-0000-0000-000002120000}"/>
    <cellStyle name="Normal 2 5 4 3 2 2" xfId="1769" xr:uid="{00000000-0005-0000-0000-000003120000}"/>
    <cellStyle name="Normal 2 5 4 3 2 2 2" xfId="4154" xr:uid="{00000000-0005-0000-0000-000004120000}"/>
    <cellStyle name="Normal 2 5 4 3 2 3" xfId="2962" xr:uid="{00000000-0005-0000-0000-000005120000}"/>
    <cellStyle name="Normal 2 5 4 3 3" xfId="919" xr:uid="{00000000-0005-0000-0000-000006120000}"/>
    <cellStyle name="Normal 2 5 4 3 3 2" xfId="2117" xr:uid="{00000000-0005-0000-0000-000007120000}"/>
    <cellStyle name="Normal 2 5 4 3 3 2 2" xfId="4502" xr:uid="{00000000-0005-0000-0000-000008120000}"/>
    <cellStyle name="Normal 2 5 4 3 3 3" xfId="3310" xr:uid="{00000000-0005-0000-0000-000009120000}"/>
    <cellStyle name="Normal 2 5 4 3 4" xfId="1421" xr:uid="{00000000-0005-0000-0000-00000A120000}"/>
    <cellStyle name="Normal 2 5 4 3 4 2" xfId="3806" xr:uid="{00000000-0005-0000-0000-00000B120000}"/>
    <cellStyle name="Normal 2 5 4 3 5" xfId="2614" xr:uid="{00000000-0005-0000-0000-00000C120000}"/>
    <cellStyle name="Normal 2 5 4 4" xfId="366" xr:uid="{00000000-0005-0000-0000-00000D120000}"/>
    <cellStyle name="Normal 2 5 4 4 2" xfId="715" xr:uid="{00000000-0005-0000-0000-00000E120000}"/>
    <cellStyle name="Normal 2 5 4 4 2 2" xfId="1913" xr:uid="{00000000-0005-0000-0000-00000F120000}"/>
    <cellStyle name="Normal 2 5 4 4 2 2 2" xfId="4298" xr:uid="{00000000-0005-0000-0000-000010120000}"/>
    <cellStyle name="Normal 2 5 4 4 2 3" xfId="3106" xr:uid="{00000000-0005-0000-0000-000011120000}"/>
    <cellStyle name="Normal 2 5 4 4 3" xfId="1063" xr:uid="{00000000-0005-0000-0000-000012120000}"/>
    <cellStyle name="Normal 2 5 4 4 3 2" xfId="2261" xr:uid="{00000000-0005-0000-0000-000013120000}"/>
    <cellStyle name="Normal 2 5 4 4 3 2 2" xfId="4646" xr:uid="{00000000-0005-0000-0000-000014120000}"/>
    <cellStyle name="Normal 2 5 4 4 3 3" xfId="3454" xr:uid="{00000000-0005-0000-0000-000015120000}"/>
    <cellStyle name="Normal 2 5 4 4 4" xfId="1565" xr:uid="{00000000-0005-0000-0000-000016120000}"/>
    <cellStyle name="Normal 2 5 4 4 4 2" xfId="3950" xr:uid="{00000000-0005-0000-0000-000017120000}"/>
    <cellStyle name="Normal 2 5 4 4 5" xfId="2758" xr:uid="{00000000-0005-0000-0000-000018120000}"/>
    <cellStyle name="Normal 2 5 4 5" xfId="499" xr:uid="{00000000-0005-0000-0000-000019120000}"/>
    <cellStyle name="Normal 2 5 4 5 2" xfId="1697" xr:uid="{00000000-0005-0000-0000-00001A120000}"/>
    <cellStyle name="Normal 2 5 4 5 2 2" xfId="4082" xr:uid="{00000000-0005-0000-0000-00001B120000}"/>
    <cellStyle name="Normal 2 5 4 5 3" xfId="2890" xr:uid="{00000000-0005-0000-0000-00001C120000}"/>
    <cellStyle name="Normal 2 5 4 6" xfId="847" xr:uid="{00000000-0005-0000-0000-00001D120000}"/>
    <cellStyle name="Normal 2 5 4 6 2" xfId="2045" xr:uid="{00000000-0005-0000-0000-00001E120000}"/>
    <cellStyle name="Normal 2 5 4 6 2 2" xfId="4430" xr:uid="{00000000-0005-0000-0000-00001F120000}"/>
    <cellStyle name="Normal 2 5 4 6 3" xfId="3238" xr:uid="{00000000-0005-0000-0000-000020120000}"/>
    <cellStyle name="Normal 2 5 4 7" xfId="150" xr:uid="{00000000-0005-0000-0000-000021120000}"/>
    <cellStyle name="Normal 2 5 4 7 2" xfId="1349" xr:uid="{00000000-0005-0000-0000-000022120000}"/>
    <cellStyle name="Normal 2 5 4 7 2 2" xfId="3734" xr:uid="{00000000-0005-0000-0000-000023120000}"/>
    <cellStyle name="Normal 2 5 4 7 3" xfId="2542" xr:uid="{00000000-0005-0000-0000-000024120000}"/>
    <cellStyle name="Normal 2 5 4 8" xfId="1184" xr:uid="{00000000-0005-0000-0000-000025120000}"/>
    <cellStyle name="Normal 2 5 4 8 2" xfId="2381" xr:uid="{00000000-0005-0000-0000-000026120000}"/>
    <cellStyle name="Normal 2 5 4 8 2 2" xfId="4766" xr:uid="{00000000-0005-0000-0000-000027120000}"/>
    <cellStyle name="Normal 2 5 4 8 3" xfId="3574" xr:uid="{00000000-0005-0000-0000-000028120000}"/>
    <cellStyle name="Normal 2 5 4 9" xfId="90" xr:uid="{00000000-0005-0000-0000-000029120000}"/>
    <cellStyle name="Normal 2 5 4 9 2" xfId="1289" xr:uid="{00000000-0005-0000-0000-00002A120000}"/>
    <cellStyle name="Normal 2 5 4 9 2 2" xfId="3674" xr:uid="{00000000-0005-0000-0000-00002B120000}"/>
    <cellStyle name="Normal 2 5 4 9 3" xfId="2482" xr:uid="{00000000-0005-0000-0000-00002C120000}"/>
    <cellStyle name="Normal 2 5 5" xfId="126" xr:uid="{00000000-0005-0000-0000-00002D120000}"/>
    <cellStyle name="Normal 2 5 5 2" xfId="270" xr:uid="{00000000-0005-0000-0000-00002E120000}"/>
    <cellStyle name="Normal 2 5 5 2 2" xfId="414" xr:uid="{00000000-0005-0000-0000-00002F120000}"/>
    <cellStyle name="Normal 2 5 5 2 2 2" xfId="763" xr:uid="{00000000-0005-0000-0000-000030120000}"/>
    <cellStyle name="Normal 2 5 5 2 2 2 2" xfId="1961" xr:uid="{00000000-0005-0000-0000-000031120000}"/>
    <cellStyle name="Normal 2 5 5 2 2 2 2 2" xfId="4346" xr:uid="{00000000-0005-0000-0000-000032120000}"/>
    <cellStyle name="Normal 2 5 5 2 2 2 3" xfId="3154" xr:uid="{00000000-0005-0000-0000-000033120000}"/>
    <cellStyle name="Normal 2 5 5 2 2 3" xfId="1111" xr:uid="{00000000-0005-0000-0000-000034120000}"/>
    <cellStyle name="Normal 2 5 5 2 2 3 2" xfId="2309" xr:uid="{00000000-0005-0000-0000-000035120000}"/>
    <cellStyle name="Normal 2 5 5 2 2 3 2 2" xfId="4694" xr:uid="{00000000-0005-0000-0000-000036120000}"/>
    <cellStyle name="Normal 2 5 5 2 2 3 3" xfId="3502" xr:uid="{00000000-0005-0000-0000-000037120000}"/>
    <cellStyle name="Normal 2 5 5 2 2 4" xfId="1613" xr:uid="{00000000-0005-0000-0000-000038120000}"/>
    <cellStyle name="Normal 2 5 5 2 2 4 2" xfId="3998" xr:uid="{00000000-0005-0000-0000-000039120000}"/>
    <cellStyle name="Normal 2 5 5 2 2 5" xfId="2806" xr:uid="{00000000-0005-0000-0000-00003A120000}"/>
    <cellStyle name="Normal 2 5 5 2 3" xfId="619" xr:uid="{00000000-0005-0000-0000-00003B120000}"/>
    <cellStyle name="Normal 2 5 5 2 3 2" xfId="1817" xr:uid="{00000000-0005-0000-0000-00003C120000}"/>
    <cellStyle name="Normal 2 5 5 2 3 2 2" xfId="4202" xr:uid="{00000000-0005-0000-0000-00003D120000}"/>
    <cellStyle name="Normal 2 5 5 2 3 3" xfId="3010" xr:uid="{00000000-0005-0000-0000-00003E120000}"/>
    <cellStyle name="Normal 2 5 5 2 4" xfId="967" xr:uid="{00000000-0005-0000-0000-00003F120000}"/>
    <cellStyle name="Normal 2 5 5 2 4 2" xfId="2165" xr:uid="{00000000-0005-0000-0000-000040120000}"/>
    <cellStyle name="Normal 2 5 5 2 4 2 2" xfId="4550" xr:uid="{00000000-0005-0000-0000-000041120000}"/>
    <cellStyle name="Normal 2 5 5 2 4 3" xfId="3358" xr:uid="{00000000-0005-0000-0000-000042120000}"/>
    <cellStyle name="Normal 2 5 5 2 5" xfId="1469" xr:uid="{00000000-0005-0000-0000-000043120000}"/>
    <cellStyle name="Normal 2 5 5 2 5 2" xfId="3854" xr:uid="{00000000-0005-0000-0000-000044120000}"/>
    <cellStyle name="Normal 2 5 5 2 6" xfId="2662" xr:uid="{00000000-0005-0000-0000-000045120000}"/>
    <cellStyle name="Normal 2 5 5 3" xfId="198" xr:uid="{00000000-0005-0000-0000-000046120000}"/>
    <cellStyle name="Normal 2 5 5 3 2" xfId="547" xr:uid="{00000000-0005-0000-0000-000047120000}"/>
    <cellStyle name="Normal 2 5 5 3 2 2" xfId="1745" xr:uid="{00000000-0005-0000-0000-000048120000}"/>
    <cellStyle name="Normal 2 5 5 3 2 2 2" xfId="4130" xr:uid="{00000000-0005-0000-0000-000049120000}"/>
    <cellStyle name="Normal 2 5 5 3 2 3" xfId="2938" xr:uid="{00000000-0005-0000-0000-00004A120000}"/>
    <cellStyle name="Normal 2 5 5 3 3" xfId="895" xr:uid="{00000000-0005-0000-0000-00004B120000}"/>
    <cellStyle name="Normal 2 5 5 3 3 2" xfId="2093" xr:uid="{00000000-0005-0000-0000-00004C120000}"/>
    <cellStyle name="Normal 2 5 5 3 3 2 2" xfId="4478" xr:uid="{00000000-0005-0000-0000-00004D120000}"/>
    <cellStyle name="Normal 2 5 5 3 3 3" xfId="3286" xr:uid="{00000000-0005-0000-0000-00004E120000}"/>
    <cellStyle name="Normal 2 5 5 3 4" xfId="1397" xr:uid="{00000000-0005-0000-0000-00004F120000}"/>
    <cellStyle name="Normal 2 5 5 3 4 2" xfId="3782" xr:uid="{00000000-0005-0000-0000-000050120000}"/>
    <cellStyle name="Normal 2 5 5 3 5" xfId="2590" xr:uid="{00000000-0005-0000-0000-000051120000}"/>
    <cellStyle name="Normal 2 5 5 4" xfId="342" xr:uid="{00000000-0005-0000-0000-000052120000}"/>
    <cellStyle name="Normal 2 5 5 4 2" xfId="691" xr:uid="{00000000-0005-0000-0000-000053120000}"/>
    <cellStyle name="Normal 2 5 5 4 2 2" xfId="1889" xr:uid="{00000000-0005-0000-0000-000054120000}"/>
    <cellStyle name="Normal 2 5 5 4 2 2 2" xfId="4274" xr:uid="{00000000-0005-0000-0000-000055120000}"/>
    <cellStyle name="Normal 2 5 5 4 2 3" xfId="3082" xr:uid="{00000000-0005-0000-0000-000056120000}"/>
    <cellStyle name="Normal 2 5 5 4 3" xfId="1039" xr:uid="{00000000-0005-0000-0000-000057120000}"/>
    <cellStyle name="Normal 2 5 5 4 3 2" xfId="2237" xr:uid="{00000000-0005-0000-0000-000058120000}"/>
    <cellStyle name="Normal 2 5 5 4 3 2 2" xfId="4622" xr:uid="{00000000-0005-0000-0000-000059120000}"/>
    <cellStyle name="Normal 2 5 5 4 3 3" xfId="3430" xr:uid="{00000000-0005-0000-0000-00005A120000}"/>
    <cellStyle name="Normal 2 5 5 4 4" xfId="1541" xr:uid="{00000000-0005-0000-0000-00005B120000}"/>
    <cellStyle name="Normal 2 5 5 4 4 2" xfId="3926" xr:uid="{00000000-0005-0000-0000-00005C120000}"/>
    <cellStyle name="Normal 2 5 5 4 5" xfId="2734" xr:uid="{00000000-0005-0000-0000-00005D120000}"/>
    <cellStyle name="Normal 2 5 5 5" xfId="475" xr:uid="{00000000-0005-0000-0000-00005E120000}"/>
    <cellStyle name="Normal 2 5 5 5 2" xfId="1673" xr:uid="{00000000-0005-0000-0000-00005F120000}"/>
    <cellStyle name="Normal 2 5 5 5 2 2" xfId="4058" xr:uid="{00000000-0005-0000-0000-000060120000}"/>
    <cellStyle name="Normal 2 5 5 5 3" xfId="2866" xr:uid="{00000000-0005-0000-0000-000061120000}"/>
    <cellStyle name="Normal 2 5 5 6" xfId="823" xr:uid="{00000000-0005-0000-0000-000062120000}"/>
    <cellStyle name="Normal 2 5 5 6 2" xfId="2021" xr:uid="{00000000-0005-0000-0000-000063120000}"/>
    <cellStyle name="Normal 2 5 5 6 2 2" xfId="4406" xr:uid="{00000000-0005-0000-0000-000064120000}"/>
    <cellStyle name="Normal 2 5 5 6 3" xfId="3214" xr:uid="{00000000-0005-0000-0000-000065120000}"/>
    <cellStyle name="Normal 2 5 5 7" xfId="1325" xr:uid="{00000000-0005-0000-0000-000066120000}"/>
    <cellStyle name="Normal 2 5 5 7 2" xfId="3710" xr:uid="{00000000-0005-0000-0000-000067120000}"/>
    <cellStyle name="Normal 2 5 5 8" xfId="2518" xr:uid="{00000000-0005-0000-0000-000068120000}"/>
    <cellStyle name="Normal 2 5 6" xfId="246" xr:uid="{00000000-0005-0000-0000-000069120000}"/>
    <cellStyle name="Normal 2 5 6 2" xfId="390" xr:uid="{00000000-0005-0000-0000-00006A120000}"/>
    <cellStyle name="Normal 2 5 6 2 2" xfId="739" xr:uid="{00000000-0005-0000-0000-00006B120000}"/>
    <cellStyle name="Normal 2 5 6 2 2 2" xfId="1937" xr:uid="{00000000-0005-0000-0000-00006C120000}"/>
    <cellStyle name="Normal 2 5 6 2 2 2 2" xfId="4322" xr:uid="{00000000-0005-0000-0000-00006D120000}"/>
    <cellStyle name="Normal 2 5 6 2 2 3" xfId="3130" xr:uid="{00000000-0005-0000-0000-00006E120000}"/>
    <cellStyle name="Normal 2 5 6 2 3" xfId="1087" xr:uid="{00000000-0005-0000-0000-00006F120000}"/>
    <cellStyle name="Normal 2 5 6 2 3 2" xfId="2285" xr:uid="{00000000-0005-0000-0000-000070120000}"/>
    <cellStyle name="Normal 2 5 6 2 3 2 2" xfId="4670" xr:uid="{00000000-0005-0000-0000-000071120000}"/>
    <cellStyle name="Normal 2 5 6 2 3 3" xfId="3478" xr:uid="{00000000-0005-0000-0000-000072120000}"/>
    <cellStyle name="Normal 2 5 6 2 4" xfId="1589" xr:uid="{00000000-0005-0000-0000-000073120000}"/>
    <cellStyle name="Normal 2 5 6 2 4 2" xfId="3974" xr:uid="{00000000-0005-0000-0000-000074120000}"/>
    <cellStyle name="Normal 2 5 6 2 5" xfId="2782" xr:uid="{00000000-0005-0000-0000-000075120000}"/>
    <cellStyle name="Normal 2 5 6 3" xfId="595" xr:uid="{00000000-0005-0000-0000-000076120000}"/>
    <cellStyle name="Normal 2 5 6 3 2" xfId="1793" xr:uid="{00000000-0005-0000-0000-000077120000}"/>
    <cellStyle name="Normal 2 5 6 3 2 2" xfId="4178" xr:uid="{00000000-0005-0000-0000-000078120000}"/>
    <cellStyle name="Normal 2 5 6 3 3" xfId="2986" xr:uid="{00000000-0005-0000-0000-000079120000}"/>
    <cellStyle name="Normal 2 5 6 4" xfId="943" xr:uid="{00000000-0005-0000-0000-00007A120000}"/>
    <cellStyle name="Normal 2 5 6 4 2" xfId="2141" xr:uid="{00000000-0005-0000-0000-00007B120000}"/>
    <cellStyle name="Normal 2 5 6 4 2 2" xfId="4526" xr:uid="{00000000-0005-0000-0000-00007C120000}"/>
    <cellStyle name="Normal 2 5 6 4 3" xfId="3334" xr:uid="{00000000-0005-0000-0000-00007D120000}"/>
    <cellStyle name="Normal 2 5 6 5" xfId="1445" xr:uid="{00000000-0005-0000-0000-00007E120000}"/>
    <cellStyle name="Normal 2 5 6 5 2" xfId="3830" xr:uid="{00000000-0005-0000-0000-00007F120000}"/>
    <cellStyle name="Normal 2 5 6 6" xfId="2638" xr:uid="{00000000-0005-0000-0000-000080120000}"/>
    <cellStyle name="Normal 2 5 7" xfId="174" xr:uid="{00000000-0005-0000-0000-000081120000}"/>
    <cellStyle name="Normal 2 5 7 2" xfId="523" xr:uid="{00000000-0005-0000-0000-000082120000}"/>
    <cellStyle name="Normal 2 5 7 2 2" xfId="1721" xr:uid="{00000000-0005-0000-0000-000083120000}"/>
    <cellStyle name="Normal 2 5 7 2 2 2" xfId="4106" xr:uid="{00000000-0005-0000-0000-000084120000}"/>
    <cellStyle name="Normal 2 5 7 2 3" xfId="2914" xr:uid="{00000000-0005-0000-0000-000085120000}"/>
    <cellStyle name="Normal 2 5 7 3" xfId="871" xr:uid="{00000000-0005-0000-0000-000086120000}"/>
    <cellStyle name="Normal 2 5 7 3 2" xfId="2069" xr:uid="{00000000-0005-0000-0000-000087120000}"/>
    <cellStyle name="Normal 2 5 7 3 2 2" xfId="4454" xr:uid="{00000000-0005-0000-0000-000088120000}"/>
    <cellStyle name="Normal 2 5 7 3 3" xfId="3262" xr:uid="{00000000-0005-0000-0000-000089120000}"/>
    <cellStyle name="Normal 2 5 7 4" xfId="1373" xr:uid="{00000000-0005-0000-0000-00008A120000}"/>
    <cellStyle name="Normal 2 5 7 4 2" xfId="3758" xr:uid="{00000000-0005-0000-0000-00008B120000}"/>
    <cellStyle name="Normal 2 5 7 5" xfId="2566" xr:uid="{00000000-0005-0000-0000-00008C120000}"/>
    <cellStyle name="Normal 2 5 8" xfId="318" xr:uid="{00000000-0005-0000-0000-00008D120000}"/>
    <cellStyle name="Normal 2 5 8 2" xfId="667" xr:uid="{00000000-0005-0000-0000-00008E120000}"/>
    <cellStyle name="Normal 2 5 8 2 2" xfId="1865" xr:uid="{00000000-0005-0000-0000-00008F120000}"/>
    <cellStyle name="Normal 2 5 8 2 2 2" xfId="4250" xr:uid="{00000000-0005-0000-0000-000090120000}"/>
    <cellStyle name="Normal 2 5 8 2 3" xfId="3058" xr:uid="{00000000-0005-0000-0000-000091120000}"/>
    <cellStyle name="Normal 2 5 8 3" xfId="1015" xr:uid="{00000000-0005-0000-0000-000092120000}"/>
    <cellStyle name="Normal 2 5 8 3 2" xfId="2213" xr:uid="{00000000-0005-0000-0000-000093120000}"/>
    <cellStyle name="Normal 2 5 8 3 2 2" xfId="4598" xr:uid="{00000000-0005-0000-0000-000094120000}"/>
    <cellStyle name="Normal 2 5 8 3 3" xfId="3406" xr:uid="{00000000-0005-0000-0000-000095120000}"/>
    <cellStyle name="Normal 2 5 8 4" xfId="1517" xr:uid="{00000000-0005-0000-0000-000096120000}"/>
    <cellStyle name="Normal 2 5 8 4 2" xfId="3902" xr:uid="{00000000-0005-0000-0000-000097120000}"/>
    <cellStyle name="Normal 2 5 8 5" xfId="2710" xr:uid="{00000000-0005-0000-0000-000098120000}"/>
    <cellStyle name="Normal 2 5 9" xfId="463" xr:uid="{00000000-0005-0000-0000-000099120000}"/>
    <cellStyle name="Normal 2 5 9 2" xfId="1661" xr:uid="{00000000-0005-0000-0000-00009A120000}"/>
    <cellStyle name="Normal 2 5 9 2 2" xfId="4046" xr:uid="{00000000-0005-0000-0000-00009B120000}"/>
    <cellStyle name="Normal 2 5 9 3" xfId="2854" xr:uid="{00000000-0005-0000-0000-00009C120000}"/>
    <cellStyle name="Normal 2 6" xfId="1207" xr:uid="{00000000-0005-0000-0000-00009D120000}"/>
    <cellStyle name="Normal 2 6 2" xfId="1208" xr:uid="{00000000-0005-0000-0000-00009E120000}"/>
    <cellStyle name="Normal 2 6 2 2" xfId="2403" xr:uid="{00000000-0005-0000-0000-00009F120000}"/>
    <cellStyle name="Normal 2 6 2 2 2" xfId="4788" xr:uid="{00000000-0005-0000-0000-0000A0120000}"/>
    <cellStyle name="Normal 2 6 2 3" xfId="3596" xr:uid="{00000000-0005-0000-0000-0000A1120000}"/>
    <cellStyle name="Normal 2 6 3" xfId="2402" xr:uid="{00000000-0005-0000-0000-0000A2120000}"/>
    <cellStyle name="Normal 2 6 3 2" xfId="4787" xr:uid="{00000000-0005-0000-0000-0000A3120000}"/>
    <cellStyle name="Normal 2 6 4" xfId="3595" xr:uid="{00000000-0005-0000-0000-0000A4120000}"/>
    <cellStyle name="Normal 2 7" xfId="1209" xr:uid="{00000000-0005-0000-0000-0000A5120000}"/>
    <cellStyle name="Normal 2 7 2" xfId="1210" xr:uid="{00000000-0005-0000-0000-0000A6120000}"/>
    <cellStyle name="Normal 2 7 2 2" xfId="2405" xr:uid="{00000000-0005-0000-0000-0000A7120000}"/>
    <cellStyle name="Normal 2 7 2 2 2" xfId="4790" xr:uid="{00000000-0005-0000-0000-0000A8120000}"/>
    <cellStyle name="Normal 2 7 2 3" xfId="3598" xr:uid="{00000000-0005-0000-0000-0000A9120000}"/>
    <cellStyle name="Normal 2 7 3" xfId="2404" xr:uid="{00000000-0005-0000-0000-0000AA120000}"/>
    <cellStyle name="Normal 2 7 3 2" xfId="4789" xr:uid="{00000000-0005-0000-0000-0000AB120000}"/>
    <cellStyle name="Normal 2 7 4" xfId="3597" xr:uid="{00000000-0005-0000-0000-0000AC120000}"/>
    <cellStyle name="Normal 3" xfId="3" xr:uid="{00000000-0005-0000-0000-0000AD120000}"/>
    <cellStyle name="Normal 3 2" xfId="6" xr:uid="{00000000-0005-0000-0000-0000AE120000}"/>
    <cellStyle name="Normal 3 3" xfId="16" xr:uid="{00000000-0005-0000-0000-0000AF120000}"/>
    <cellStyle name="Normal 3 4" xfId="1211" xr:uid="{00000000-0005-0000-0000-0000B0120000}"/>
    <cellStyle name="Normal 4" xfId="7" xr:uid="{00000000-0005-0000-0000-0000B1120000}"/>
    <cellStyle name="Normal 5" xfId="4" xr:uid="{00000000-0005-0000-0000-0000B2120000}"/>
    <cellStyle name="Normal 6" xfId="9" xr:uid="{00000000-0005-0000-0000-0000B3120000}"/>
    <cellStyle name="Normal 7" xfId="1212" xr:uid="{00000000-0005-0000-0000-0000B4120000}"/>
    <cellStyle name="Percent 2" xfId="17" xr:uid="{00000000-0005-0000-0000-0000B5120000}"/>
    <cellStyle name="Percent 3" xfId="1213" xr:uid="{00000000-0005-0000-0000-0000B6120000}"/>
  </cellStyles>
  <dxfs count="0"/>
  <tableStyles count="0" defaultTableStyle="TableStyleMedium9" defaultPivotStyle="PivotStyleLight16"/>
  <colors>
    <mruColors>
      <color rgb="FFFFFF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00000000-0008-0000-0900-000002000000}"/>
            </a:ext>
          </a:extLst>
        </xdr:cNvPr>
        <xdr:cNvSpPr/>
      </xdr:nvSpPr>
      <xdr:spPr>
        <a:xfrm rot="10800000">
          <a:off x="9020175" y="30956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00000000-0008-0000-0900-000003000000}"/>
            </a:ext>
          </a:extLst>
        </xdr:cNvPr>
        <xdr:cNvSpPr/>
      </xdr:nvSpPr>
      <xdr:spPr>
        <a:xfrm rot="10800000">
          <a:off x="9020175" y="32480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00000000-0008-0000-0A00-000002000000}"/>
            </a:ext>
          </a:extLst>
        </xdr:cNvPr>
        <xdr:cNvSpPr/>
      </xdr:nvSpPr>
      <xdr:spPr>
        <a:xfrm rot="10800000">
          <a:off x="9020175" y="30956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00000000-0008-0000-0A00-000003000000}"/>
            </a:ext>
          </a:extLst>
        </xdr:cNvPr>
        <xdr:cNvSpPr/>
      </xdr:nvSpPr>
      <xdr:spPr>
        <a:xfrm rot="10800000">
          <a:off x="9020175" y="32480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A1:AV796"/>
  <sheetViews>
    <sheetView tabSelected="1" topLeftCell="A4" zoomScaleNormal="100" workbookViewId="0">
      <selection activeCell="A24" sqref="A24"/>
    </sheetView>
  </sheetViews>
  <sheetFormatPr defaultRowHeight="12.75"/>
  <cols>
    <col min="1" max="1" width="56.28515625" customWidth="1"/>
    <col min="2" max="2" width="24" customWidth="1"/>
    <col min="3" max="3" width="17.28515625" customWidth="1"/>
    <col min="4" max="4" width="15.5703125" customWidth="1"/>
    <col min="5" max="5" width="14.7109375" customWidth="1"/>
    <col min="6" max="6" width="14.7109375" style="3" customWidth="1"/>
    <col min="7" max="7" width="14.7109375" customWidth="1"/>
    <col min="8" max="9" width="14.7109375" hidden="1" customWidth="1"/>
    <col min="10" max="10" width="14.7109375" customWidth="1"/>
    <col min="11" max="11" width="10.28515625" customWidth="1"/>
    <col min="12" max="12" width="6.28515625" style="3" customWidth="1"/>
    <col min="13" max="13" width="17.42578125" customWidth="1"/>
    <col min="14" max="14" width="16.5703125" customWidth="1"/>
    <col min="15" max="15" width="12.5703125" customWidth="1"/>
    <col min="16" max="16" width="13.5703125" customWidth="1"/>
    <col min="17" max="17" width="12.42578125" customWidth="1"/>
    <col min="18" max="26" width="10.7109375" customWidth="1"/>
    <col min="27" max="27" width="17.7109375" customWidth="1"/>
    <col min="28" max="33" width="10.7109375" customWidth="1"/>
    <col min="34" max="34" width="22.28515625" bestFit="1" customWidth="1"/>
  </cols>
  <sheetData>
    <row r="1" spans="1:29" s="107" customFormat="1" ht="18.75" thickBot="1">
      <c r="A1" s="522" t="s">
        <v>0</v>
      </c>
      <c r="B1" s="522"/>
      <c r="C1" s="522"/>
      <c r="D1" s="522"/>
      <c r="E1" s="522"/>
      <c r="F1" s="522"/>
      <c r="G1" s="522"/>
      <c r="H1" s="522"/>
      <c r="I1" s="522"/>
      <c r="J1" s="522"/>
      <c r="K1" s="104"/>
      <c r="L1" s="521" t="s">
        <v>1</v>
      </c>
      <c r="M1" s="408" t="s">
        <v>2</v>
      </c>
      <c r="N1" s="409"/>
      <c r="O1" s="409"/>
      <c r="P1" s="410"/>
      <c r="Q1" s="302"/>
    </row>
    <row r="2" spans="1:29" s="107" customFormat="1" ht="17.25" thickTop="1" thickBot="1">
      <c r="A2" s="130"/>
      <c r="B2" s="130"/>
      <c r="C2" s="130"/>
      <c r="D2" s="130"/>
      <c r="E2" s="130"/>
      <c r="F2" s="130"/>
      <c r="G2" s="130"/>
      <c r="H2" s="130"/>
      <c r="I2" s="130"/>
      <c r="J2" s="130"/>
      <c r="K2" s="104"/>
      <c r="L2" s="521"/>
      <c r="M2" s="106"/>
      <c r="N2" s="517" t="s">
        <v>3</v>
      </c>
      <c r="O2" s="518"/>
      <c r="P2" s="518"/>
      <c r="Q2" s="519"/>
      <c r="R2" s="105"/>
    </row>
    <row r="3" spans="1:29" s="107" customFormat="1" ht="27" customHeight="1" thickTop="1" thickBot="1">
      <c r="A3" s="104" t="s">
        <v>4</v>
      </c>
      <c r="B3" s="526"/>
      <c r="C3" s="526"/>
      <c r="D3" s="526"/>
      <c r="K3" s="104"/>
      <c r="L3" s="521"/>
      <c r="N3" s="517" t="s">
        <v>5</v>
      </c>
      <c r="O3" s="519"/>
      <c r="P3" s="452" t="s">
        <v>6</v>
      </c>
      <c r="Q3" s="452" t="s">
        <v>7</v>
      </c>
      <c r="R3" s="105"/>
    </row>
    <row r="4" spans="1:29" s="107" customFormat="1" ht="27" thickTop="1" thickBot="1">
      <c r="A4" s="104" t="s">
        <v>8</v>
      </c>
      <c r="B4" s="520"/>
      <c r="C4" s="520"/>
      <c r="D4" s="520"/>
      <c r="K4" s="104"/>
      <c r="L4" s="521"/>
      <c r="N4" s="452" t="s">
        <v>9</v>
      </c>
      <c r="O4" s="453" t="s">
        <v>10</v>
      </c>
      <c r="P4" s="453" t="s">
        <v>11</v>
      </c>
      <c r="Q4" s="453" t="s">
        <v>12</v>
      </c>
      <c r="R4" s="105"/>
    </row>
    <row r="5" spans="1:29" s="107" customFormat="1" ht="27" customHeight="1" thickTop="1" thickBot="1">
      <c r="A5" s="104" t="s">
        <v>13</v>
      </c>
      <c r="B5" s="520" t="s">
        <v>14</v>
      </c>
      <c r="C5" s="520"/>
      <c r="D5" s="520"/>
      <c r="K5" s="104"/>
      <c r="L5" s="521"/>
      <c r="N5" s="455">
        <v>0</v>
      </c>
      <c r="O5" s="454">
        <v>0</v>
      </c>
      <c r="P5" s="456">
        <f>IFERROR((N5/O5),0)</f>
        <v>0</v>
      </c>
      <c r="Q5" s="456">
        <f>P5*12</f>
        <v>0</v>
      </c>
    </row>
    <row r="6" spans="1:29" s="107" customFormat="1" ht="17.25" thickTop="1" thickBot="1">
      <c r="A6" s="104"/>
      <c r="B6" s="130"/>
      <c r="C6" s="130"/>
      <c r="D6" s="130"/>
      <c r="K6" s="104"/>
      <c r="L6" s="521"/>
      <c r="N6" s="35" t="s">
        <v>15</v>
      </c>
      <c r="O6" s="36"/>
      <c r="P6" s="37"/>
      <c r="Q6" s="237">
        <v>0.188</v>
      </c>
      <c r="R6"/>
    </row>
    <row r="7" spans="1:29" ht="15" customHeight="1" thickBot="1">
      <c r="A7" s="523" t="s">
        <v>16</v>
      </c>
      <c r="B7" s="523"/>
      <c r="C7" s="523"/>
      <c r="D7" s="523"/>
      <c r="E7" s="523"/>
      <c r="F7" s="523"/>
      <c r="G7" s="523"/>
      <c r="H7" s="523"/>
      <c r="I7" s="523"/>
      <c r="J7" s="523"/>
      <c r="K7" s="103"/>
      <c r="L7" s="270"/>
      <c r="N7" s="38" t="s">
        <v>17</v>
      </c>
      <c r="O7" s="39"/>
      <c r="P7" s="39"/>
      <c r="Q7" s="238">
        <v>825</v>
      </c>
    </row>
    <row r="8" spans="1:29">
      <c r="J8" s="31"/>
      <c r="L8" s="269"/>
    </row>
    <row r="9" spans="1:29">
      <c r="A9" s="1" t="s">
        <v>18</v>
      </c>
      <c r="C9" s="55"/>
      <c r="D9" s="55"/>
      <c r="E9" s="6"/>
      <c r="F9" s="6"/>
      <c r="G9" s="6"/>
      <c r="H9" s="6"/>
      <c r="I9" s="6"/>
      <c r="J9" s="43"/>
      <c r="L9" s="269"/>
      <c r="M9" s="55" t="s">
        <v>19</v>
      </c>
      <c r="N9" s="68" t="s">
        <v>6</v>
      </c>
      <c r="O9" s="68"/>
      <c r="P9" s="68" t="s">
        <v>20</v>
      </c>
      <c r="Q9" s="68" t="s">
        <v>21</v>
      </c>
      <c r="R9" s="68" t="s">
        <v>22</v>
      </c>
      <c r="S9" s="68"/>
      <c r="U9" s="489" t="s">
        <v>23</v>
      </c>
      <c r="V9" s="489"/>
      <c r="W9" s="489"/>
      <c r="X9" s="489"/>
      <c r="Y9" s="489"/>
    </row>
    <row r="10" spans="1:29">
      <c r="A10" s="1" t="s">
        <v>24</v>
      </c>
      <c r="C10" s="89"/>
      <c r="D10" s="89"/>
      <c r="E10" s="16" t="s">
        <v>25</v>
      </c>
      <c r="F10" s="16" t="s">
        <v>26</v>
      </c>
      <c r="G10" s="16" t="s">
        <v>27</v>
      </c>
      <c r="H10" s="16" t="s">
        <v>28</v>
      </c>
      <c r="I10" s="16" t="s">
        <v>29</v>
      </c>
      <c r="J10" s="44" t="s">
        <v>30</v>
      </c>
      <c r="L10" s="269"/>
      <c r="M10" s="75" t="s">
        <v>31</v>
      </c>
      <c r="N10" s="44" t="s">
        <v>9</v>
      </c>
      <c r="O10" s="44" t="s">
        <v>20</v>
      </c>
      <c r="P10" s="44" t="s">
        <v>32</v>
      </c>
      <c r="Q10" s="44" t="s">
        <v>33</v>
      </c>
      <c r="R10" s="44" t="s">
        <v>34</v>
      </c>
      <c r="S10" s="44" t="s">
        <v>32</v>
      </c>
      <c r="T10" s="21"/>
      <c r="U10" s="424" t="s">
        <v>35</v>
      </c>
      <c r="V10" s="425" t="s">
        <v>36</v>
      </c>
      <c r="W10" s="425" t="s">
        <v>37</v>
      </c>
      <c r="X10" s="425" t="s">
        <v>38</v>
      </c>
      <c r="Y10" s="425" t="s">
        <v>39</v>
      </c>
    </row>
    <row r="11" spans="1:29">
      <c r="A11" s="55" t="s">
        <v>40</v>
      </c>
      <c r="B11" s="55" t="s">
        <v>41</v>
      </c>
      <c r="D11" s="3"/>
      <c r="E11" s="2"/>
      <c r="F11" s="2"/>
      <c r="G11" s="2"/>
      <c r="H11" s="2"/>
      <c r="I11" s="2"/>
      <c r="J11" s="45"/>
      <c r="L11" s="269"/>
      <c r="M11" s="22"/>
      <c r="N11" s="60"/>
      <c r="O11" s="60"/>
      <c r="P11" s="60"/>
      <c r="Q11" s="241"/>
      <c r="R11" s="60"/>
      <c r="S11" s="241"/>
      <c r="T11" s="2"/>
      <c r="U11" s="424"/>
      <c r="V11" s="425"/>
      <c r="W11" s="425"/>
      <c r="X11" s="425"/>
      <c r="Y11" s="425"/>
      <c r="Z11" s="3"/>
      <c r="AA11" s="3"/>
      <c r="AB11" s="3"/>
      <c r="AC11" s="3"/>
    </row>
    <row r="12" spans="1:29">
      <c r="A12" s="100" t="s">
        <v>42</v>
      </c>
      <c r="B12" s="13" t="s">
        <v>43</v>
      </c>
      <c r="D12" s="32" t="s">
        <v>44</v>
      </c>
      <c r="E12" s="97">
        <f>ROUND($R12*$S12,6)</f>
        <v>0.4</v>
      </c>
      <c r="F12" s="97">
        <f>ROUND($R13*$S13,6)</f>
        <v>0.4</v>
      </c>
      <c r="G12" s="97">
        <f>ROUND($R14*$S14,6)</f>
        <v>0.4</v>
      </c>
      <c r="H12" s="97">
        <f>ROUND($R15*$S15,6)</f>
        <v>0</v>
      </c>
      <c r="I12" s="97">
        <f>ROUND($R16*$S16,6)</f>
        <v>0</v>
      </c>
      <c r="J12" s="45"/>
      <c r="L12" s="269" t="s">
        <v>45</v>
      </c>
      <c r="M12" s="155">
        <v>90000</v>
      </c>
      <c r="N12" s="242">
        <f>ROUND(M12/12,2)</f>
        <v>7500</v>
      </c>
      <c r="O12" s="242">
        <f>LOOKUP(P12,'Longevity Lookup'!$A$3:$A$506,'Longevity Lookup'!$B$3:$B$506)</f>
        <v>0</v>
      </c>
      <c r="P12" s="236">
        <v>9</v>
      </c>
      <c r="Q12" s="239">
        <v>1.03</v>
      </c>
      <c r="R12" s="240">
        <f>0.4/12</f>
        <v>3.3333333333333333E-2</v>
      </c>
      <c r="S12" s="236">
        <v>12</v>
      </c>
      <c r="T12" s="2"/>
      <c r="U12" s="426">
        <f>IFERROR((E14+E15)/E13,0)</f>
        <v>0.2948220064724919</v>
      </c>
      <c r="V12" s="426">
        <f t="shared" ref="V12:Y12" si="0">IFERROR((F14+F15)/F13,0)</f>
        <v>0.29154885328306629</v>
      </c>
      <c r="W12" s="426">
        <f t="shared" si="0"/>
        <v>0.28859060402684567</v>
      </c>
      <c r="X12" s="426">
        <f t="shared" si="0"/>
        <v>0</v>
      </c>
      <c r="Y12" s="426">
        <f t="shared" si="0"/>
        <v>0</v>
      </c>
      <c r="Z12" s="3"/>
      <c r="AA12" s="3"/>
      <c r="AB12" s="3"/>
      <c r="AC12" s="3"/>
    </row>
    <row r="13" spans="1:29">
      <c r="B13" s="3"/>
      <c r="C13" s="97"/>
      <c r="D13" s="71" t="s">
        <v>9</v>
      </c>
      <c r="E13" s="54">
        <f>ROUND((N12+O12)*E12*Q12,0)</f>
        <v>3090</v>
      </c>
      <c r="F13" s="54">
        <f>ROUND((N12+O12)*F12*Q12*Q13,0)</f>
        <v>3183</v>
      </c>
      <c r="G13" s="54">
        <f>ROUND((N12+O12)*G12*Q12*Q13*Q14,0)</f>
        <v>3278</v>
      </c>
      <c r="H13" s="54">
        <f>ROUND((N12+O12)*H12*Q12*Q13*Q14*Q15,0)</f>
        <v>0</v>
      </c>
      <c r="I13" s="54">
        <f>ROUND((N12+O12)*I12*Q12*Q13*Q14*Q15*Q16,0)</f>
        <v>0</v>
      </c>
      <c r="J13" s="177">
        <f>SUM(E13:I13)</f>
        <v>9551</v>
      </c>
      <c r="L13" s="271" t="str">
        <f>L12</f>
        <v>A</v>
      </c>
      <c r="M13" s="243"/>
      <c r="N13" s="60"/>
      <c r="O13" s="60"/>
      <c r="P13" s="60"/>
      <c r="Q13" s="239">
        <v>1.03</v>
      </c>
      <c r="R13" s="240">
        <f>0.4/12</f>
        <v>3.3333333333333333E-2</v>
      </c>
      <c r="S13" s="236">
        <v>12</v>
      </c>
      <c r="T13" s="15"/>
      <c r="U13" s="427"/>
      <c r="V13" s="427"/>
      <c r="W13" s="427"/>
      <c r="X13" s="427"/>
      <c r="Y13" s="427"/>
    </row>
    <row r="14" spans="1:29">
      <c r="A14" s="8"/>
      <c r="B14" s="3"/>
      <c r="C14" s="97"/>
      <c r="D14" s="71" t="s">
        <v>46</v>
      </c>
      <c r="E14" s="54">
        <f>ROUND(E13*$Q$6,0)</f>
        <v>581</v>
      </c>
      <c r="F14" s="54">
        <f>ROUND(F13*$Q$6,0)</f>
        <v>598</v>
      </c>
      <c r="G14" s="54">
        <f>ROUND(G13*$Q$6,0)</f>
        <v>616</v>
      </c>
      <c r="H14" s="54">
        <f>ROUND(H13*$Q$6,0)</f>
        <v>0</v>
      </c>
      <c r="I14" s="54">
        <f>ROUND(I13*$Q$6,0)</f>
        <v>0</v>
      </c>
      <c r="J14" s="177">
        <f>SUM(E14:I14)</f>
        <v>1795</v>
      </c>
      <c r="L14" s="271" t="str">
        <f>L13</f>
        <v>A</v>
      </c>
      <c r="M14" s="243"/>
      <c r="N14" s="60"/>
      <c r="O14" s="60"/>
      <c r="P14" s="60"/>
      <c r="Q14" s="239">
        <v>1.03</v>
      </c>
      <c r="R14" s="240">
        <f>0.4/12</f>
        <v>3.3333333333333333E-2</v>
      </c>
      <c r="S14" s="236">
        <v>12</v>
      </c>
      <c r="T14" s="15"/>
      <c r="U14" s="426"/>
      <c r="V14" s="426"/>
      <c r="W14" s="426"/>
      <c r="X14" s="426"/>
      <c r="Y14" s="426"/>
    </row>
    <row r="15" spans="1:29" ht="15">
      <c r="A15" s="8"/>
      <c r="B15" s="3"/>
      <c r="C15" s="97"/>
      <c r="D15" s="71" t="s">
        <v>47</v>
      </c>
      <c r="E15" s="189">
        <f>ROUND($Q$7*E12,0)</f>
        <v>330</v>
      </c>
      <c r="F15" s="189">
        <f>ROUND($Q$7*F12,0)</f>
        <v>330</v>
      </c>
      <c r="G15" s="189">
        <f>ROUND($Q$7*G12,0)</f>
        <v>330</v>
      </c>
      <c r="H15" s="189">
        <f>ROUND($Q$7*H12,0)</f>
        <v>0</v>
      </c>
      <c r="I15" s="189">
        <f>ROUND($Q$7*I12,0)</f>
        <v>0</v>
      </c>
      <c r="J15" s="186">
        <f>SUM(E15:I15)</f>
        <v>990</v>
      </c>
      <c r="L15" s="271" t="str">
        <f>L14</f>
        <v>A</v>
      </c>
      <c r="M15" s="243"/>
      <c r="N15" s="60"/>
      <c r="O15" s="60"/>
      <c r="P15" s="60"/>
      <c r="Q15" s="239">
        <v>1.03</v>
      </c>
      <c r="R15" s="240">
        <v>0</v>
      </c>
      <c r="S15" s="236">
        <v>12</v>
      </c>
      <c r="T15" s="15"/>
      <c r="U15" s="426"/>
      <c r="V15" s="426"/>
      <c r="W15" s="426"/>
      <c r="X15" s="426"/>
      <c r="Y15" s="426"/>
    </row>
    <row r="16" spans="1:29">
      <c r="A16" s="8"/>
      <c r="B16" s="3"/>
      <c r="C16" s="97"/>
      <c r="D16" s="74" t="s">
        <v>48</v>
      </c>
      <c r="E16" s="190">
        <f>SUM(E14:E15)</f>
        <v>911</v>
      </c>
      <c r="F16" s="190">
        <f t="shared" ref="F16:I16" si="1">SUM(F14:F15)</f>
        <v>928</v>
      </c>
      <c r="G16" s="190">
        <f t="shared" si="1"/>
        <v>946</v>
      </c>
      <c r="H16" s="190">
        <f t="shared" si="1"/>
        <v>0</v>
      </c>
      <c r="I16" s="190">
        <f t="shared" si="1"/>
        <v>0</v>
      </c>
      <c r="J16" s="191">
        <f>SUM(J14:J15)</f>
        <v>2785</v>
      </c>
      <c r="L16" s="271" t="str">
        <f>L15</f>
        <v>A</v>
      </c>
      <c r="M16" s="243"/>
      <c r="N16" s="60"/>
      <c r="O16" s="60"/>
      <c r="P16" s="60"/>
      <c r="Q16" s="239">
        <v>1.03</v>
      </c>
      <c r="R16" s="240">
        <v>0</v>
      </c>
      <c r="S16" s="236">
        <v>12</v>
      </c>
      <c r="T16" s="15"/>
      <c r="U16" s="426"/>
      <c r="V16" s="426"/>
      <c r="W16" s="426"/>
      <c r="X16" s="426"/>
      <c r="Y16" s="426"/>
    </row>
    <row r="17" spans="1:25">
      <c r="A17" s="8"/>
      <c r="B17" s="3"/>
      <c r="C17" s="97"/>
      <c r="D17" s="71"/>
      <c r="E17" s="15"/>
      <c r="F17" s="15"/>
      <c r="G17" s="15"/>
      <c r="H17" s="15"/>
      <c r="I17" s="15"/>
      <c r="J17" s="24"/>
      <c r="L17" s="269"/>
      <c r="M17" s="243"/>
      <c r="N17" s="60"/>
      <c r="O17" s="60"/>
      <c r="P17" s="60"/>
      <c r="Q17" s="30"/>
      <c r="R17" s="60"/>
      <c r="S17" s="30"/>
      <c r="T17" s="15"/>
      <c r="U17" s="428"/>
      <c r="V17" s="429"/>
      <c r="W17" s="427"/>
      <c r="X17" s="427"/>
      <c r="Y17" s="427"/>
    </row>
    <row r="18" spans="1:25">
      <c r="A18" s="100" t="s">
        <v>49</v>
      </c>
      <c r="B18" s="13" t="s">
        <v>49</v>
      </c>
      <c r="C18" s="98"/>
      <c r="D18" s="32" t="s">
        <v>44</v>
      </c>
      <c r="E18" s="97">
        <f>ROUND($R18*$S18,6)</f>
        <v>0.3</v>
      </c>
      <c r="F18" s="97">
        <f>ROUND($R19*$S19,6)</f>
        <v>0.3</v>
      </c>
      <c r="G18" s="97">
        <f>ROUND($R20*$S20,6)</f>
        <v>0.3</v>
      </c>
      <c r="H18" s="97">
        <f>ROUND($R21*$S21,6)</f>
        <v>0</v>
      </c>
      <c r="I18" s="97">
        <f>ROUND($R22*$S22,6)</f>
        <v>0</v>
      </c>
      <c r="J18" s="45"/>
      <c r="L18" s="287" t="s">
        <v>45</v>
      </c>
      <c r="M18" s="155">
        <v>80000</v>
      </c>
      <c r="N18" s="242">
        <f>ROUND(M18/12,2)</f>
        <v>6666.67</v>
      </c>
      <c r="O18" s="242">
        <f>LOOKUP(P18,'Longevity Lookup'!$A$3:$A$506,'Longevity Lookup'!$B$3:$B$506)</f>
        <v>0</v>
      </c>
      <c r="P18" s="236">
        <v>9</v>
      </c>
      <c r="Q18" s="239">
        <v>1.03</v>
      </c>
      <c r="R18" s="240">
        <f>0.3/12</f>
        <v>2.4999999999999998E-2</v>
      </c>
      <c r="S18" s="73">
        <f>$S$12</f>
        <v>12</v>
      </c>
      <c r="T18" s="2"/>
      <c r="U18" s="426">
        <f>IFERROR((E20+E21)/E19,0)</f>
        <v>0.30825242718446599</v>
      </c>
      <c r="V18" s="426">
        <f t="shared" ref="V18" si="2">IFERROR((F20+F21)/F19,0)</f>
        <v>0.30490103675777569</v>
      </c>
      <c r="W18" s="426">
        <f t="shared" ref="W18" si="3">IFERROR((G20+G21)/G19,0)</f>
        <v>0.30160183066361557</v>
      </c>
      <c r="X18" s="426">
        <f t="shared" ref="X18" si="4">IFERROR((H20+H21)/H19,0)</f>
        <v>0</v>
      </c>
      <c r="Y18" s="426">
        <f t="shared" ref="Y18" si="5">IFERROR((I20+I21)/I19,0)</f>
        <v>0</v>
      </c>
    </row>
    <row r="19" spans="1:25">
      <c r="A19" s="8"/>
      <c r="B19" s="3"/>
      <c r="C19" s="97"/>
      <c r="D19" s="71" t="s">
        <v>9</v>
      </c>
      <c r="E19" s="54">
        <f>ROUND((N18+O18)*E18*Q18,0)</f>
        <v>2060</v>
      </c>
      <c r="F19" s="54">
        <f>ROUND((N18+O18)*F18*Q18*Q19,0)</f>
        <v>2122</v>
      </c>
      <c r="G19" s="54">
        <f>ROUND((N18+O18)*G18*Q18*Q19*Q20,0)</f>
        <v>2185</v>
      </c>
      <c r="H19" s="54">
        <f>ROUND((N18+O18)*H18*Q18*Q19*Q20*Q21,0)</f>
        <v>0</v>
      </c>
      <c r="I19" s="54">
        <f>ROUND((N18+O18)*I18*Q18*Q19*Q20*Q21*Q22,0)</f>
        <v>0</v>
      </c>
      <c r="J19" s="177">
        <f>SUM(E19:I19)</f>
        <v>6367</v>
      </c>
      <c r="L19" s="271" t="str">
        <f>L18</f>
        <v>A</v>
      </c>
      <c r="M19" s="243"/>
      <c r="N19" s="60"/>
      <c r="O19" s="60"/>
      <c r="P19" s="60"/>
      <c r="Q19" s="239">
        <v>1.03</v>
      </c>
      <c r="R19" s="240">
        <f>0.3/12</f>
        <v>2.4999999999999998E-2</v>
      </c>
      <c r="S19" s="73">
        <f>$S$13</f>
        <v>12</v>
      </c>
      <c r="T19" s="15"/>
      <c r="U19" s="427"/>
      <c r="V19" s="427"/>
      <c r="W19" s="427"/>
      <c r="X19" s="427"/>
      <c r="Y19" s="427"/>
    </row>
    <row r="20" spans="1:25" ht="15" customHeight="1">
      <c r="A20" s="8"/>
      <c r="B20" s="3"/>
      <c r="C20" s="97"/>
      <c r="D20" s="71" t="s">
        <v>46</v>
      </c>
      <c r="E20" s="54">
        <f>ROUND(E19*$Q$6,0)</f>
        <v>387</v>
      </c>
      <c r="F20" s="54">
        <f>ROUND(F19*$Q$6,0)</f>
        <v>399</v>
      </c>
      <c r="G20" s="54">
        <f>ROUND(G19*$Q$6,0)</f>
        <v>411</v>
      </c>
      <c r="H20" s="54">
        <f>ROUND(H19*$Q$6,0)</f>
        <v>0</v>
      </c>
      <c r="I20" s="54">
        <f>ROUND(I19*$Q$6,0)</f>
        <v>0</v>
      </c>
      <c r="J20" s="177">
        <f>SUM(E20:I20)</f>
        <v>1197</v>
      </c>
      <c r="L20" s="271" t="str">
        <f>L19</f>
        <v>A</v>
      </c>
      <c r="M20" s="243"/>
      <c r="N20" s="60"/>
      <c r="O20" s="60"/>
      <c r="P20" s="60"/>
      <c r="Q20" s="239">
        <v>1.03</v>
      </c>
      <c r="R20" s="240">
        <f>0.3/12</f>
        <v>2.4999999999999998E-2</v>
      </c>
      <c r="S20" s="73">
        <f>$S$14</f>
        <v>12</v>
      </c>
      <c r="T20" s="15"/>
      <c r="U20" s="426"/>
      <c r="V20" s="426"/>
      <c r="W20" s="426"/>
      <c r="X20" s="426"/>
      <c r="Y20" s="426"/>
    </row>
    <row r="21" spans="1:25" ht="13.5" customHeight="1">
      <c r="A21" s="8"/>
      <c r="B21" s="3"/>
      <c r="C21" s="97"/>
      <c r="D21" s="71" t="s">
        <v>47</v>
      </c>
      <c r="E21" s="189">
        <f>ROUND($Q$7*E18,0)</f>
        <v>248</v>
      </c>
      <c r="F21" s="189">
        <f>ROUND($Q$7*F18,0)</f>
        <v>248</v>
      </c>
      <c r="G21" s="189">
        <f>ROUND($Q$7*G18,0)</f>
        <v>248</v>
      </c>
      <c r="H21" s="189">
        <f>ROUND($Q$7*H18,0)</f>
        <v>0</v>
      </c>
      <c r="I21" s="189">
        <f>ROUND($Q$7*I18,0)</f>
        <v>0</v>
      </c>
      <c r="J21" s="186">
        <f>SUM(E21:I21)</f>
        <v>744</v>
      </c>
      <c r="L21" s="271" t="str">
        <f>L20</f>
        <v>A</v>
      </c>
      <c r="M21" s="243"/>
      <c r="N21" s="60"/>
      <c r="O21" s="60"/>
      <c r="P21" s="60"/>
      <c r="Q21" s="239">
        <v>1.03</v>
      </c>
      <c r="R21" s="240">
        <v>0</v>
      </c>
      <c r="S21" s="73">
        <f>$S$15</f>
        <v>12</v>
      </c>
      <c r="T21" s="15"/>
      <c r="U21" s="426"/>
      <c r="V21" s="426"/>
      <c r="W21" s="426"/>
      <c r="X21" s="426"/>
      <c r="Y21" s="426"/>
    </row>
    <row r="22" spans="1:25">
      <c r="A22" s="8"/>
      <c r="B22" s="3"/>
      <c r="C22" s="97"/>
      <c r="D22" s="74" t="s">
        <v>48</v>
      </c>
      <c r="E22" s="190">
        <f>SUM(E20:E21)</f>
        <v>635</v>
      </c>
      <c r="F22" s="190">
        <f t="shared" ref="F22:I22" si="6">SUM(F20:F21)</f>
        <v>647</v>
      </c>
      <c r="G22" s="190">
        <f t="shared" si="6"/>
        <v>659</v>
      </c>
      <c r="H22" s="190">
        <f t="shared" si="6"/>
        <v>0</v>
      </c>
      <c r="I22" s="190">
        <f t="shared" si="6"/>
        <v>0</v>
      </c>
      <c r="J22" s="191">
        <f>SUM(J20:J21)</f>
        <v>1941</v>
      </c>
      <c r="L22" s="271" t="str">
        <f>L21</f>
        <v>A</v>
      </c>
      <c r="M22" s="243"/>
      <c r="N22" s="60"/>
      <c r="O22" s="60"/>
      <c r="P22" s="60"/>
      <c r="Q22" s="239">
        <v>1.03</v>
      </c>
      <c r="R22" s="240">
        <v>0</v>
      </c>
      <c r="S22" s="73">
        <f>$S$16</f>
        <v>12</v>
      </c>
      <c r="T22" s="15"/>
      <c r="U22" s="426"/>
      <c r="V22" s="426"/>
      <c r="W22" s="426"/>
      <c r="X22" s="426"/>
      <c r="Y22" s="426"/>
    </row>
    <row r="23" spans="1:25">
      <c r="A23" s="8"/>
      <c r="B23" s="3"/>
      <c r="C23" s="97"/>
      <c r="D23" s="71"/>
      <c r="E23" s="15"/>
      <c r="F23" s="15"/>
      <c r="G23" s="15"/>
      <c r="H23" s="15"/>
      <c r="I23" s="15"/>
      <c r="J23" s="24"/>
      <c r="L23" s="269"/>
      <c r="M23" s="243"/>
      <c r="N23" s="60"/>
      <c r="O23" s="60"/>
      <c r="P23" s="60"/>
      <c r="Q23" s="30"/>
      <c r="R23" s="60"/>
      <c r="S23" s="30"/>
      <c r="T23" s="15"/>
      <c r="U23" s="428"/>
      <c r="V23" s="429"/>
      <c r="W23" s="427"/>
      <c r="X23" s="427"/>
      <c r="Y23" s="427"/>
    </row>
    <row r="24" spans="1:25">
      <c r="A24" s="100" t="s">
        <v>50</v>
      </c>
      <c r="B24" s="13" t="s">
        <v>50</v>
      </c>
      <c r="C24" s="98"/>
      <c r="D24" s="32" t="s">
        <v>44</v>
      </c>
      <c r="E24" s="97">
        <f>ROUND($R24*$S24,6)</f>
        <v>0.3</v>
      </c>
      <c r="F24" s="97">
        <f>ROUND($R25*$S25,6)</f>
        <v>0.3</v>
      </c>
      <c r="G24" s="97">
        <f>ROUND($R26*$S26,6)</f>
        <v>0.3</v>
      </c>
      <c r="H24" s="97">
        <f>ROUND($R27*$S27,6)</f>
        <v>0</v>
      </c>
      <c r="I24" s="97">
        <f>ROUND($R28*$S28,6)</f>
        <v>0</v>
      </c>
      <c r="J24" s="45"/>
      <c r="L24" s="269" t="s">
        <v>45</v>
      </c>
      <c r="M24" s="155">
        <v>80000</v>
      </c>
      <c r="N24" s="242">
        <f>ROUND(M24/12,2)</f>
        <v>6666.67</v>
      </c>
      <c r="O24" s="242">
        <f>LOOKUP(P24,'Longevity Lookup'!$A$3:$A$506,'Longevity Lookup'!$B$3:$B$506)</f>
        <v>0</v>
      </c>
      <c r="P24" s="236">
        <v>9</v>
      </c>
      <c r="Q24" s="239">
        <v>1.03</v>
      </c>
      <c r="R24" s="240">
        <f>0.3/12</f>
        <v>2.4999999999999998E-2</v>
      </c>
      <c r="S24" s="73">
        <f>$S$12</f>
        <v>12</v>
      </c>
      <c r="T24" s="2"/>
      <c r="U24" s="426">
        <f>IFERROR((E26+E27)/E25,0)</f>
        <v>0.30825242718446599</v>
      </c>
      <c r="V24" s="426">
        <f t="shared" ref="V24" si="7">IFERROR((F26+F27)/F25,0)</f>
        <v>0.30490103675777569</v>
      </c>
      <c r="W24" s="426">
        <f t="shared" ref="W24" si="8">IFERROR((G26+G27)/G25,0)</f>
        <v>0.30160183066361557</v>
      </c>
      <c r="X24" s="426">
        <f t="shared" ref="X24" si="9">IFERROR((H26+H27)/H25,0)</f>
        <v>0</v>
      </c>
      <c r="Y24" s="426">
        <f t="shared" ref="Y24" si="10">IFERROR((I26+I27)/I25,0)</f>
        <v>0</v>
      </c>
    </row>
    <row r="25" spans="1:25">
      <c r="B25" s="3"/>
      <c r="C25" s="97"/>
      <c r="D25" s="71" t="s">
        <v>9</v>
      </c>
      <c r="E25" s="54">
        <f>ROUND((N24+O24)*E24*Q24,0)</f>
        <v>2060</v>
      </c>
      <c r="F25" s="54">
        <f>ROUND((N24+O24)*F24*Q24*Q25,0)</f>
        <v>2122</v>
      </c>
      <c r="G25" s="54">
        <f>ROUND((N24+O24)*G24*Q24*Q25*Q26,0)</f>
        <v>2185</v>
      </c>
      <c r="H25" s="54">
        <f>ROUND((N24+O24)*H24*Q24*Q25*Q26*Q27,0)</f>
        <v>0</v>
      </c>
      <c r="I25" s="54">
        <f>ROUND((N24+O24)*I24*Q24*Q25*Q26*Q27*Q28,0)</f>
        <v>0</v>
      </c>
      <c r="J25" s="177">
        <f>SUM(E25:I25)</f>
        <v>6367</v>
      </c>
      <c r="L25" s="271" t="str">
        <f>L24</f>
        <v>A</v>
      </c>
      <c r="M25" s="243"/>
      <c r="N25" s="60"/>
      <c r="O25" s="60"/>
      <c r="P25" s="60"/>
      <c r="Q25" s="239">
        <v>1.03</v>
      </c>
      <c r="R25" s="240">
        <f>0.3/12</f>
        <v>2.4999999999999998E-2</v>
      </c>
      <c r="S25" s="73">
        <f>$S$13</f>
        <v>12</v>
      </c>
      <c r="T25" s="15"/>
      <c r="U25" s="427"/>
      <c r="V25" s="427"/>
      <c r="W25" s="427"/>
      <c r="X25" s="427"/>
      <c r="Y25" s="427"/>
    </row>
    <row r="26" spans="1:25">
      <c r="A26" s="8"/>
      <c r="B26" s="3"/>
      <c r="C26" s="97"/>
      <c r="D26" s="71" t="s">
        <v>46</v>
      </c>
      <c r="E26" s="54">
        <f>ROUND(E25*$Q$6,0)</f>
        <v>387</v>
      </c>
      <c r="F26" s="54">
        <f>ROUND(F25*$Q$6,0)</f>
        <v>399</v>
      </c>
      <c r="G26" s="54">
        <f>ROUND(G25*$Q$6,0)</f>
        <v>411</v>
      </c>
      <c r="H26" s="54">
        <f>ROUND(H25*$Q$6,0)</f>
        <v>0</v>
      </c>
      <c r="I26" s="54">
        <f>ROUND(I25*$Q$6,0)</f>
        <v>0</v>
      </c>
      <c r="J26" s="177">
        <f>SUM(E26:I26)</f>
        <v>1197</v>
      </c>
      <c r="L26" s="271" t="str">
        <f>L25</f>
        <v>A</v>
      </c>
      <c r="M26" s="243"/>
      <c r="N26" s="60"/>
      <c r="O26" s="60"/>
      <c r="P26" s="60"/>
      <c r="Q26" s="239">
        <v>1.03</v>
      </c>
      <c r="R26" s="240">
        <f>0.3/12</f>
        <v>2.4999999999999998E-2</v>
      </c>
      <c r="S26" s="73">
        <f>$S$14</f>
        <v>12</v>
      </c>
      <c r="T26" s="15"/>
      <c r="U26" s="426"/>
      <c r="V26" s="426"/>
      <c r="W26" s="426"/>
      <c r="X26" s="426"/>
      <c r="Y26" s="426"/>
    </row>
    <row r="27" spans="1:25" ht="15">
      <c r="A27" s="8"/>
      <c r="B27" s="3"/>
      <c r="C27" s="97"/>
      <c r="D27" s="71" t="s">
        <v>47</v>
      </c>
      <c r="E27" s="189">
        <f>ROUND($Q$7*E24,0)</f>
        <v>248</v>
      </c>
      <c r="F27" s="189">
        <f>ROUND($Q$7*F24,0)</f>
        <v>248</v>
      </c>
      <c r="G27" s="189">
        <f>ROUND($Q$7*G24,0)</f>
        <v>248</v>
      </c>
      <c r="H27" s="189">
        <f>ROUND($Q$7*H24,0)</f>
        <v>0</v>
      </c>
      <c r="I27" s="189">
        <f>ROUND($Q$7*I24,0)</f>
        <v>0</v>
      </c>
      <c r="J27" s="186">
        <f>SUM(E27:I27)</f>
        <v>744</v>
      </c>
      <c r="L27" s="271" t="str">
        <f>L26</f>
        <v>A</v>
      </c>
      <c r="M27" s="243"/>
      <c r="N27" s="60"/>
      <c r="O27" s="60"/>
      <c r="P27" s="60"/>
      <c r="Q27" s="239">
        <v>1.03</v>
      </c>
      <c r="R27" s="240">
        <v>0</v>
      </c>
      <c r="S27" s="73">
        <f>$S$15</f>
        <v>12</v>
      </c>
      <c r="T27" s="15"/>
      <c r="U27" s="426"/>
      <c r="V27" s="426"/>
      <c r="W27" s="426"/>
      <c r="X27" s="426"/>
      <c r="Y27" s="426"/>
    </row>
    <row r="28" spans="1:25">
      <c r="A28" s="8"/>
      <c r="B28" s="3"/>
      <c r="C28" s="97"/>
      <c r="D28" s="74" t="s">
        <v>48</v>
      </c>
      <c r="E28" s="190">
        <f>SUM(E26:E27)</f>
        <v>635</v>
      </c>
      <c r="F28" s="190">
        <f t="shared" ref="F28:I28" si="11">SUM(F26:F27)</f>
        <v>647</v>
      </c>
      <c r="G28" s="190">
        <f t="shared" si="11"/>
        <v>659</v>
      </c>
      <c r="H28" s="190">
        <f t="shared" si="11"/>
        <v>0</v>
      </c>
      <c r="I28" s="190">
        <f t="shared" si="11"/>
        <v>0</v>
      </c>
      <c r="J28" s="191">
        <f>SUM(J26:J27)</f>
        <v>1941</v>
      </c>
      <c r="L28" s="271" t="str">
        <f>L27</f>
        <v>A</v>
      </c>
      <c r="M28" s="243"/>
      <c r="N28" s="60"/>
      <c r="O28" s="60"/>
      <c r="P28" s="60"/>
      <c r="Q28" s="239">
        <v>1.03</v>
      </c>
      <c r="R28" s="240">
        <v>0</v>
      </c>
      <c r="S28" s="73">
        <f>$S$16</f>
        <v>12</v>
      </c>
      <c r="T28" s="15"/>
      <c r="U28" s="426"/>
      <c r="V28" s="426"/>
      <c r="W28" s="426"/>
      <c r="X28" s="426"/>
      <c r="Y28" s="426"/>
    </row>
    <row r="29" spans="1:25" hidden="1">
      <c r="A29" s="8"/>
      <c r="B29" s="3"/>
      <c r="C29" s="97"/>
      <c r="D29" s="71"/>
      <c r="E29" s="15"/>
      <c r="F29" s="15"/>
      <c r="G29" s="15"/>
      <c r="H29" s="15"/>
      <c r="I29" s="15"/>
      <c r="J29" s="24"/>
      <c r="L29" s="269"/>
      <c r="M29" s="243"/>
      <c r="N29" s="60"/>
      <c r="O29" s="60"/>
      <c r="P29" s="60"/>
      <c r="Q29" s="30"/>
      <c r="R29" s="60"/>
      <c r="S29" s="30"/>
      <c r="T29" s="15"/>
      <c r="U29" s="428"/>
      <c r="V29" s="429"/>
      <c r="W29" s="427"/>
      <c r="X29" s="427"/>
      <c r="Y29" s="427"/>
    </row>
    <row r="30" spans="1:25" hidden="1">
      <c r="A30" s="100"/>
      <c r="B30" s="13" t="s">
        <v>50</v>
      </c>
      <c r="C30" s="98"/>
      <c r="D30" s="32" t="s">
        <v>44</v>
      </c>
      <c r="E30" s="97">
        <f>ROUND($R30*$S30,6)</f>
        <v>0</v>
      </c>
      <c r="F30" s="97">
        <f>ROUND($R31*$S31,6)</f>
        <v>0</v>
      </c>
      <c r="G30" s="97">
        <f>ROUND($R32*$S32,6)</f>
        <v>0</v>
      </c>
      <c r="H30" s="97">
        <f>ROUND($R33*$S33,6)</f>
        <v>0</v>
      </c>
      <c r="I30" s="97">
        <f>ROUND($R34*$S34,6)</f>
        <v>0</v>
      </c>
      <c r="J30" s="45"/>
      <c r="L30" s="269" t="s">
        <v>45</v>
      </c>
      <c r="M30" s="155">
        <v>0</v>
      </c>
      <c r="N30" s="242">
        <f>ROUND(M30/12,2)</f>
        <v>0</v>
      </c>
      <c r="O30" s="242">
        <f>LOOKUP(P30,'Longevity Lookup'!$A$3:$A$506,'Longevity Lookup'!$B$3:$B$506)</f>
        <v>0</v>
      </c>
      <c r="P30" s="236">
        <v>0</v>
      </c>
      <c r="Q30" s="239">
        <v>1.03</v>
      </c>
      <c r="R30" s="240">
        <f>0</f>
        <v>0</v>
      </c>
      <c r="S30" s="73">
        <f>$S$12</f>
        <v>12</v>
      </c>
      <c r="T30" s="2"/>
      <c r="U30" s="426">
        <f>IFERROR((E32+E33)/E31,0)</f>
        <v>0</v>
      </c>
      <c r="V30" s="426">
        <f t="shared" ref="V30" si="12">IFERROR((F32+F33)/F31,0)</f>
        <v>0</v>
      </c>
      <c r="W30" s="426">
        <f t="shared" ref="W30" si="13">IFERROR((G32+G33)/G31,0)</f>
        <v>0</v>
      </c>
      <c r="X30" s="426">
        <f t="shared" ref="X30" si="14">IFERROR((H32+H33)/H31,0)</f>
        <v>0</v>
      </c>
      <c r="Y30" s="426">
        <f t="shared" ref="Y30" si="15">IFERROR((I32+I33)/I31,0)</f>
        <v>0</v>
      </c>
    </row>
    <row r="31" spans="1:25" hidden="1">
      <c r="A31" s="8"/>
      <c r="C31" s="97"/>
      <c r="D31" s="71" t="s">
        <v>9</v>
      </c>
      <c r="E31" s="54">
        <f>ROUND((N30+O30)*E30*Q30,0)</f>
        <v>0</v>
      </c>
      <c r="F31" s="54">
        <f>ROUND((N30+O30)*F30*Q30*Q31,0)</f>
        <v>0</v>
      </c>
      <c r="G31" s="54">
        <f>ROUND((N30+O30)*G30*Q30*Q31*Q32,0)</f>
        <v>0</v>
      </c>
      <c r="H31" s="54">
        <f>ROUND((N30+O30)*H30*Q30*Q31*Q32*Q33,0)</f>
        <v>0</v>
      </c>
      <c r="I31" s="54">
        <f>ROUND((N30+O30)*I30*Q30*Q31*Q32*Q33*Q34,0)</f>
        <v>0</v>
      </c>
      <c r="J31" s="177">
        <f>SUM(E31:I31)</f>
        <v>0</v>
      </c>
      <c r="L31" s="271" t="str">
        <f>L30</f>
        <v>A</v>
      </c>
      <c r="M31" s="243"/>
      <c r="N31" s="60"/>
      <c r="O31" s="60"/>
      <c r="P31" s="60"/>
      <c r="Q31" s="239">
        <v>1.03</v>
      </c>
      <c r="R31" s="240">
        <f>0</f>
        <v>0</v>
      </c>
      <c r="S31" s="73">
        <f>$S$13</f>
        <v>12</v>
      </c>
      <c r="T31" s="15"/>
      <c r="U31" s="427"/>
      <c r="V31" s="427"/>
      <c r="W31" s="427"/>
      <c r="X31" s="427"/>
      <c r="Y31" s="427"/>
    </row>
    <row r="32" spans="1:25" hidden="1">
      <c r="A32" s="8"/>
      <c r="B32" s="3"/>
      <c r="C32" s="97"/>
      <c r="D32" s="71" t="s">
        <v>46</v>
      </c>
      <c r="E32" s="54">
        <f>ROUND(E31*$Q$6,0)</f>
        <v>0</v>
      </c>
      <c r="F32" s="54">
        <f>ROUND(F31*$Q$6,0)</f>
        <v>0</v>
      </c>
      <c r="G32" s="54">
        <f>ROUND(G31*$Q$6,0)</f>
        <v>0</v>
      </c>
      <c r="H32" s="54">
        <f>ROUND(H31*$Q$6,0)</f>
        <v>0</v>
      </c>
      <c r="I32" s="54">
        <f>ROUND(I31*$Q$6,0)</f>
        <v>0</v>
      </c>
      <c r="J32" s="177">
        <f>SUM(E32:I32)</f>
        <v>0</v>
      </c>
      <c r="L32" s="271" t="str">
        <f>L31</f>
        <v>A</v>
      </c>
      <c r="M32" s="243"/>
      <c r="N32" s="60"/>
      <c r="O32" s="60"/>
      <c r="P32" s="60"/>
      <c r="Q32" s="239">
        <v>1.03</v>
      </c>
      <c r="R32" s="240">
        <f>0</f>
        <v>0</v>
      </c>
      <c r="S32" s="73">
        <f>$S$14</f>
        <v>12</v>
      </c>
      <c r="T32" s="15"/>
      <c r="U32" s="426"/>
      <c r="V32" s="426"/>
      <c r="W32" s="426"/>
      <c r="X32" s="426"/>
      <c r="Y32" s="426"/>
    </row>
    <row r="33" spans="1:25" ht="15" hidden="1">
      <c r="A33" s="8"/>
      <c r="B33" s="3"/>
      <c r="C33" s="97"/>
      <c r="D33" s="71" t="s">
        <v>47</v>
      </c>
      <c r="E33" s="189">
        <f>ROUND($Q$7*E30,0)</f>
        <v>0</v>
      </c>
      <c r="F33" s="189">
        <f>ROUND($Q$7*F30,0)</f>
        <v>0</v>
      </c>
      <c r="G33" s="189">
        <f>ROUND($Q$7*G30,0)</f>
        <v>0</v>
      </c>
      <c r="H33" s="189">
        <f>ROUND($Q$7*H30,0)</f>
        <v>0</v>
      </c>
      <c r="I33" s="189">
        <f>ROUND($Q$7*I30,0)</f>
        <v>0</v>
      </c>
      <c r="J33" s="186">
        <f>SUM(E33:I33)</f>
        <v>0</v>
      </c>
      <c r="L33" s="271" t="str">
        <f>L32</f>
        <v>A</v>
      </c>
      <c r="M33" s="243"/>
      <c r="N33" s="60"/>
      <c r="O33" s="60"/>
      <c r="P33" s="60"/>
      <c r="Q33" s="239">
        <v>1.03</v>
      </c>
      <c r="R33" s="240">
        <v>0</v>
      </c>
      <c r="S33" s="73">
        <f>$S$15</f>
        <v>12</v>
      </c>
      <c r="T33" s="15"/>
      <c r="U33" s="426"/>
      <c r="V33" s="426"/>
      <c r="W33" s="426"/>
      <c r="X33" s="426"/>
      <c r="Y33" s="426"/>
    </row>
    <row r="34" spans="1:25" hidden="1">
      <c r="A34" s="8"/>
      <c r="B34" s="3"/>
      <c r="C34" s="97"/>
      <c r="D34" s="74" t="s">
        <v>48</v>
      </c>
      <c r="E34" s="190">
        <f>SUM(E32:E33)</f>
        <v>0</v>
      </c>
      <c r="F34" s="190">
        <f t="shared" ref="F34:I34" si="16">SUM(F32:F33)</f>
        <v>0</v>
      </c>
      <c r="G34" s="190">
        <f t="shared" si="16"/>
        <v>0</v>
      </c>
      <c r="H34" s="190">
        <f t="shared" si="16"/>
        <v>0</v>
      </c>
      <c r="I34" s="190">
        <f t="shared" si="16"/>
        <v>0</v>
      </c>
      <c r="J34" s="191">
        <f>SUM(J32:J33)</f>
        <v>0</v>
      </c>
      <c r="L34" s="271" t="str">
        <f>L33</f>
        <v>A</v>
      </c>
      <c r="M34" s="243"/>
      <c r="N34" s="60"/>
      <c r="O34" s="60"/>
      <c r="P34" s="60"/>
      <c r="Q34" s="239">
        <v>1.03</v>
      </c>
      <c r="R34" s="240">
        <v>0</v>
      </c>
      <c r="S34" s="73">
        <f>$S$16</f>
        <v>12</v>
      </c>
      <c r="T34" s="15"/>
      <c r="U34" s="426"/>
      <c r="V34" s="426"/>
      <c r="W34" s="426"/>
      <c r="X34" s="426"/>
      <c r="Y34" s="426"/>
    </row>
    <row r="35" spans="1:25" hidden="1">
      <c r="A35" s="8"/>
      <c r="B35" s="3"/>
      <c r="C35" s="97"/>
      <c r="D35" s="71"/>
      <c r="E35" s="15"/>
      <c r="F35" s="15"/>
      <c r="G35" s="15"/>
      <c r="H35" s="15"/>
      <c r="I35" s="15"/>
      <c r="J35" s="24"/>
      <c r="L35" s="269"/>
      <c r="M35" s="243"/>
      <c r="N35" s="60"/>
      <c r="O35" s="60"/>
      <c r="P35" s="60"/>
      <c r="Q35" s="30"/>
      <c r="R35" s="60"/>
      <c r="S35" s="30"/>
      <c r="T35" s="15"/>
      <c r="U35" s="428"/>
      <c r="V35" s="429"/>
      <c r="W35" s="427"/>
      <c r="X35" s="427"/>
      <c r="Y35" s="427"/>
    </row>
    <row r="36" spans="1:25" hidden="1">
      <c r="A36" s="100" t="s">
        <v>51</v>
      </c>
      <c r="B36" s="13" t="s">
        <v>49</v>
      </c>
      <c r="C36" s="98"/>
      <c r="D36" s="32" t="s">
        <v>44</v>
      </c>
      <c r="E36" s="97">
        <f>ROUND($R36*$S36,6)</f>
        <v>0</v>
      </c>
      <c r="F36" s="97">
        <f>ROUND($R37*$S37,6)</f>
        <v>0</v>
      </c>
      <c r="G36" s="97">
        <f>ROUND($R38*$S38,6)</f>
        <v>0</v>
      </c>
      <c r="H36" s="97">
        <f>ROUND($R39*$S39,6)</f>
        <v>0</v>
      </c>
      <c r="I36" s="97">
        <f>ROUND($R40*$S40,6)</f>
        <v>0</v>
      </c>
      <c r="J36" s="45"/>
      <c r="L36" s="269" t="s">
        <v>45</v>
      </c>
      <c r="M36" s="155">
        <v>0</v>
      </c>
      <c r="N36" s="242">
        <f>ROUND(M36/12,2)</f>
        <v>0</v>
      </c>
      <c r="O36" s="242">
        <f>LOOKUP(P36,'Longevity Lookup'!$A$3:$A$506,'Longevity Lookup'!$B$3:$B$506)</f>
        <v>0</v>
      </c>
      <c r="P36" s="236">
        <v>0</v>
      </c>
      <c r="Q36" s="239">
        <v>1.03</v>
      </c>
      <c r="R36" s="240">
        <v>0</v>
      </c>
      <c r="S36" s="73">
        <f>$S$12</f>
        <v>12</v>
      </c>
      <c r="T36" s="2"/>
      <c r="U36" s="426">
        <f>IFERROR((E38+E39)/E37,0)</f>
        <v>0</v>
      </c>
      <c r="V36" s="426">
        <f t="shared" ref="V36" si="17">IFERROR((F38+F39)/F37,0)</f>
        <v>0</v>
      </c>
      <c r="W36" s="426">
        <f t="shared" ref="W36" si="18">IFERROR((G38+G39)/G37,0)</f>
        <v>0</v>
      </c>
      <c r="X36" s="426">
        <f t="shared" ref="X36" si="19">IFERROR((H38+H39)/H37,0)</f>
        <v>0</v>
      </c>
      <c r="Y36" s="426">
        <f t="shared" ref="Y36" si="20">IFERROR((I38+I39)/I37,0)</f>
        <v>0</v>
      </c>
    </row>
    <row r="37" spans="1:25" hidden="1">
      <c r="A37" s="8"/>
      <c r="C37" s="97"/>
      <c r="D37" s="71" t="s">
        <v>9</v>
      </c>
      <c r="E37" s="54">
        <f>ROUND((N36+O36)*E36*Q36,0)</f>
        <v>0</v>
      </c>
      <c r="F37" s="54">
        <f>ROUND((N36+O36)*F36*Q36*Q37,0)</f>
        <v>0</v>
      </c>
      <c r="G37" s="54">
        <f>ROUND((N36+O36)*G36*Q36*Q37*Q38,0)</f>
        <v>0</v>
      </c>
      <c r="H37" s="54">
        <f>ROUND((N36+O36)*H36*Q36*Q37*Q38*Q39,0)</f>
        <v>0</v>
      </c>
      <c r="I37" s="54">
        <f>ROUND((N36+O36)*I36*Q36*Q37*Q38*Q39*Q40,0)</f>
        <v>0</v>
      </c>
      <c r="J37" s="177">
        <f>SUM(E37:I37)</f>
        <v>0</v>
      </c>
      <c r="L37" s="271" t="str">
        <f>L36</f>
        <v>A</v>
      </c>
      <c r="M37" s="243"/>
      <c r="N37" s="60"/>
      <c r="O37" s="60"/>
      <c r="P37" s="60"/>
      <c r="Q37" s="239">
        <v>1.03</v>
      </c>
      <c r="R37" s="240">
        <v>0</v>
      </c>
      <c r="S37" s="73">
        <f>$S$13</f>
        <v>12</v>
      </c>
      <c r="T37" s="15"/>
      <c r="U37" s="427"/>
      <c r="V37" s="427"/>
      <c r="W37" s="427"/>
      <c r="X37" s="427"/>
      <c r="Y37" s="427"/>
    </row>
    <row r="38" spans="1:25" hidden="1">
      <c r="A38" s="8"/>
      <c r="B38" s="3"/>
      <c r="C38" s="97"/>
      <c r="D38" s="71" t="s">
        <v>46</v>
      </c>
      <c r="E38" s="54">
        <f>ROUND(E37*$Q$6,0)</f>
        <v>0</v>
      </c>
      <c r="F38" s="54">
        <f>ROUND(F37*$Q$6,0)</f>
        <v>0</v>
      </c>
      <c r="G38" s="54">
        <f>ROUND(G37*$Q$6,0)</f>
        <v>0</v>
      </c>
      <c r="H38" s="54">
        <f>ROUND(H37*$Q$6,0)</f>
        <v>0</v>
      </c>
      <c r="I38" s="54">
        <f>ROUND(I37*$Q$6,0)</f>
        <v>0</v>
      </c>
      <c r="J38" s="177">
        <f>SUM(E38:I38)</f>
        <v>0</v>
      </c>
      <c r="L38" s="271" t="str">
        <f>L37</f>
        <v>A</v>
      </c>
      <c r="M38" s="243"/>
      <c r="N38" s="60"/>
      <c r="O38" s="60"/>
      <c r="P38" s="60"/>
      <c r="Q38" s="239">
        <v>1.03</v>
      </c>
      <c r="R38" s="240">
        <v>0</v>
      </c>
      <c r="S38" s="73">
        <f>$S$14</f>
        <v>12</v>
      </c>
      <c r="T38" s="15"/>
      <c r="U38" s="426"/>
      <c r="V38" s="426"/>
      <c r="W38" s="426"/>
      <c r="X38" s="426"/>
      <c r="Y38" s="426"/>
    </row>
    <row r="39" spans="1:25" ht="15" hidden="1">
      <c r="A39" s="8"/>
      <c r="B39" s="3"/>
      <c r="C39" s="97"/>
      <c r="D39" s="71" t="s">
        <v>47</v>
      </c>
      <c r="E39" s="189">
        <f>ROUND($Q$7*E36,0)</f>
        <v>0</v>
      </c>
      <c r="F39" s="189">
        <f>ROUND($Q$7*F36,0)</f>
        <v>0</v>
      </c>
      <c r="G39" s="189">
        <f>ROUND($Q$7*G36,0)</f>
        <v>0</v>
      </c>
      <c r="H39" s="189">
        <f>ROUND($Q$7*H36,0)</f>
        <v>0</v>
      </c>
      <c r="I39" s="189">
        <f>ROUND($Q$7*I36,0)</f>
        <v>0</v>
      </c>
      <c r="J39" s="186">
        <f>SUM(E39:I39)</f>
        <v>0</v>
      </c>
      <c r="L39" s="271" t="str">
        <f>L38</f>
        <v>A</v>
      </c>
      <c r="M39" s="243"/>
      <c r="N39" s="60"/>
      <c r="O39" s="60"/>
      <c r="P39" s="60"/>
      <c r="Q39" s="239">
        <v>1.03</v>
      </c>
      <c r="R39" s="240">
        <v>0</v>
      </c>
      <c r="S39" s="73">
        <f>$S$15</f>
        <v>12</v>
      </c>
      <c r="T39" s="15"/>
      <c r="U39" s="426"/>
      <c r="V39" s="426"/>
      <c r="W39" s="426"/>
      <c r="X39" s="426"/>
      <c r="Y39" s="426"/>
    </row>
    <row r="40" spans="1:25" hidden="1">
      <c r="A40" s="8"/>
      <c r="B40" s="3"/>
      <c r="C40" s="97"/>
      <c r="D40" s="74" t="s">
        <v>48</v>
      </c>
      <c r="E40" s="190">
        <f>SUM(E38:E39)</f>
        <v>0</v>
      </c>
      <c r="F40" s="190">
        <f t="shared" ref="F40:I40" si="21">SUM(F38:F39)</f>
        <v>0</v>
      </c>
      <c r="G40" s="190">
        <f t="shared" si="21"/>
        <v>0</v>
      </c>
      <c r="H40" s="190">
        <f t="shared" si="21"/>
        <v>0</v>
      </c>
      <c r="I40" s="190">
        <f t="shared" si="21"/>
        <v>0</v>
      </c>
      <c r="J40" s="191">
        <f>SUM(J38:J39)</f>
        <v>0</v>
      </c>
      <c r="L40" s="271" t="str">
        <f>L39</f>
        <v>A</v>
      </c>
      <c r="M40" s="243"/>
      <c r="N40" s="60"/>
      <c r="O40" s="60"/>
      <c r="P40" s="60"/>
      <c r="Q40" s="239">
        <v>1.03</v>
      </c>
      <c r="R40" s="240">
        <v>0</v>
      </c>
      <c r="S40" s="73">
        <f>$S$16</f>
        <v>12</v>
      </c>
      <c r="T40" s="15"/>
      <c r="U40" s="426"/>
      <c r="V40" s="426"/>
      <c r="W40" s="426"/>
      <c r="X40" s="426"/>
      <c r="Y40" s="426"/>
    </row>
    <row r="41" spans="1:25" hidden="1">
      <c r="A41" s="8"/>
      <c r="B41" s="3"/>
      <c r="C41" s="97"/>
      <c r="D41" s="71"/>
      <c r="E41" s="15"/>
      <c r="F41" s="15"/>
      <c r="G41" s="15"/>
      <c r="H41" s="15"/>
      <c r="I41" s="15"/>
      <c r="J41" s="24"/>
      <c r="L41" s="269"/>
      <c r="M41" s="243"/>
      <c r="N41" s="60"/>
      <c r="O41" s="60"/>
      <c r="P41" s="60"/>
      <c r="Q41" s="30"/>
      <c r="R41" s="60"/>
      <c r="S41" s="30"/>
      <c r="T41" s="15"/>
      <c r="U41" s="428"/>
      <c r="V41" s="429"/>
      <c r="W41" s="427"/>
      <c r="X41" s="427"/>
      <c r="Y41" s="427"/>
    </row>
    <row r="42" spans="1:25" hidden="1">
      <c r="A42" s="100" t="s">
        <v>51</v>
      </c>
      <c r="B42" s="13" t="s">
        <v>52</v>
      </c>
      <c r="C42" s="98"/>
      <c r="D42" s="32" t="s">
        <v>44</v>
      </c>
      <c r="E42" s="97">
        <f>ROUND($R42*$S42,6)</f>
        <v>0</v>
      </c>
      <c r="F42" s="97">
        <f>ROUND($R43*$S43,6)</f>
        <v>0</v>
      </c>
      <c r="G42" s="97">
        <f>ROUND($R44*$S44,6)</f>
        <v>0</v>
      </c>
      <c r="H42" s="97">
        <f>ROUND($R45*$S45,6)</f>
        <v>0</v>
      </c>
      <c r="I42" s="97">
        <f>ROUND($R46*$S46,6)</f>
        <v>0</v>
      </c>
      <c r="J42" s="45"/>
      <c r="L42" s="269" t="s">
        <v>45</v>
      </c>
      <c r="M42" s="155">
        <v>0</v>
      </c>
      <c r="N42" s="242">
        <f>ROUND(M42/12,2)</f>
        <v>0</v>
      </c>
      <c r="O42" s="242">
        <f>LOOKUP(P42,'Longevity Lookup'!$A$3:$A$506,'Longevity Lookup'!$B$3:$B$506)</f>
        <v>0</v>
      </c>
      <c r="P42" s="236">
        <v>0</v>
      </c>
      <c r="Q42" s="239">
        <v>1.03</v>
      </c>
      <c r="R42" s="240">
        <v>0</v>
      </c>
      <c r="S42" s="73">
        <f>$S$12</f>
        <v>12</v>
      </c>
      <c r="T42" s="2"/>
      <c r="U42" s="426">
        <f>IFERROR((E44+E45)/E43,0)</f>
        <v>0</v>
      </c>
      <c r="V42" s="426">
        <f t="shared" ref="V42" si="22">IFERROR((F44+F45)/F43,0)</f>
        <v>0</v>
      </c>
      <c r="W42" s="426">
        <f t="shared" ref="W42" si="23">IFERROR((G44+G45)/G43,0)</f>
        <v>0</v>
      </c>
      <c r="X42" s="426">
        <f t="shared" ref="X42" si="24">IFERROR((H44+H45)/H43,0)</f>
        <v>0</v>
      </c>
      <c r="Y42" s="426">
        <f t="shared" ref="Y42" si="25">IFERROR((I44+I45)/I43,0)</f>
        <v>0</v>
      </c>
    </row>
    <row r="43" spans="1:25" hidden="1">
      <c r="A43" s="8"/>
      <c r="C43" s="97"/>
      <c r="D43" s="71" t="s">
        <v>9</v>
      </c>
      <c r="E43" s="54">
        <f>ROUND((N42+O42)*E42*Q42,0)</f>
        <v>0</v>
      </c>
      <c r="F43" s="54">
        <f>ROUND((N42+O42)*F42*Q42*Q43,0)</f>
        <v>0</v>
      </c>
      <c r="G43" s="54">
        <f>ROUND((N42+O42)*G42*Q42*Q43*Q44,0)</f>
        <v>0</v>
      </c>
      <c r="H43" s="54">
        <f>ROUND((N42+O42)*H42*Q42*Q43*Q44*Q45,0)</f>
        <v>0</v>
      </c>
      <c r="I43" s="54">
        <f>ROUND((N42+O42)*I42*Q42*Q43*Q44*Q45*Q46,0)</f>
        <v>0</v>
      </c>
      <c r="J43" s="177">
        <f>SUM(E43:I43)</f>
        <v>0</v>
      </c>
      <c r="L43" s="271" t="str">
        <f>L42</f>
        <v>A</v>
      </c>
      <c r="M43" s="243"/>
      <c r="N43" s="60"/>
      <c r="O43" s="60"/>
      <c r="P43" s="60"/>
      <c r="Q43" s="239">
        <v>1.03</v>
      </c>
      <c r="R43" s="240">
        <v>0</v>
      </c>
      <c r="S43" s="73">
        <f>$S$13</f>
        <v>12</v>
      </c>
      <c r="T43" s="15"/>
      <c r="U43" s="427"/>
      <c r="V43" s="427"/>
      <c r="W43" s="427"/>
      <c r="X43" s="427"/>
      <c r="Y43" s="427"/>
    </row>
    <row r="44" spans="1:25" hidden="1">
      <c r="A44" s="8"/>
      <c r="B44" s="3"/>
      <c r="C44" s="97"/>
      <c r="D44" s="71" t="s">
        <v>46</v>
      </c>
      <c r="E44" s="54">
        <f>ROUND(E43*$Q$6,0)</f>
        <v>0</v>
      </c>
      <c r="F44" s="54">
        <f>ROUND(F43*$Q$6,0)</f>
        <v>0</v>
      </c>
      <c r="G44" s="54">
        <f>ROUND(G43*$Q$6,0)</f>
        <v>0</v>
      </c>
      <c r="H44" s="54">
        <f>ROUND(H43*$Q$6,0)</f>
        <v>0</v>
      </c>
      <c r="I44" s="54">
        <f>ROUND(I43*$Q$6,0)</f>
        <v>0</v>
      </c>
      <c r="J44" s="177">
        <f>SUM(E44:I44)</f>
        <v>0</v>
      </c>
      <c r="L44" s="271" t="str">
        <f>L43</f>
        <v>A</v>
      </c>
      <c r="M44" s="243"/>
      <c r="N44" s="60"/>
      <c r="O44" s="60"/>
      <c r="P44" s="60"/>
      <c r="Q44" s="239">
        <v>1.03</v>
      </c>
      <c r="R44" s="240">
        <v>0</v>
      </c>
      <c r="S44" s="73">
        <f>$S$14</f>
        <v>12</v>
      </c>
      <c r="T44" s="15"/>
      <c r="U44" s="426"/>
      <c r="V44" s="426"/>
      <c r="W44" s="426"/>
      <c r="X44" s="426"/>
      <c r="Y44" s="426"/>
    </row>
    <row r="45" spans="1:25" ht="15" hidden="1">
      <c r="A45" s="8"/>
      <c r="B45" s="3"/>
      <c r="C45" s="97"/>
      <c r="D45" s="71" t="s">
        <v>47</v>
      </c>
      <c r="E45" s="189">
        <f>ROUND($Q$7*E42,0)</f>
        <v>0</v>
      </c>
      <c r="F45" s="189">
        <f>ROUND($Q$7*F42,0)</f>
        <v>0</v>
      </c>
      <c r="G45" s="189">
        <f>ROUND($Q$7*G42,0)</f>
        <v>0</v>
      </c>
      <c r="H45" s="189">
        <f>ROUND($Q$7*H42,0)</f>
        <v>0</v>
      </c>
      <c r="I45" s="189">
        <f>ROUND($Q$7*I42,0)</f>
        <v>0</v>
      </c>
      <c r="J45" s="186">
        <f>SUM(E45:I45)</f>
        <v>0</v>
      </c>
      <c r="L45" s="271" t="str">
        <f>L44</f>
        <v>A</v>
      </c>
      <c r="M45" s="243"/>
      <c r="N45" s="60"/>
      <c r="O45" s="60"/>
      <c r="P45" s="60"/>
      <c r="Q45" s="239">
        <v>1.03</v>
      </c>
      <c r="R45" s="240">
        <v>0</v>
      </c>
      <c r="S45" s="73">
        <f>$S$15</f>
        <v>12</v>
      </c>
      <c r="T45" s="15"/>
      <c r="U45" s="426"/>
      <c r="V45" s="426"/>
      <c r="W45" s="426"/>
      <c r="X45" s="426"/>
      <c r="Y45" s="426"/>
    </row>
    <row r="46" spans="1:25" hidden="1">
      <c r="A46" s="8"/>
      <c r="B46" s="3"/>
      <c r="C46" s="97"/>
      <c r="D46" s="74" t="s">
        <v>48</v>
      </c>
      <c r="E46" s="190">
        <f>SUM(E44:E45)</f>
        <v>0</v>
      </c>
      <c r="F46" s="190">
        <f t="shared" ref="F46:I46" si="26">SUM(F44:F45)</f>
        <v>0</v>
      </c>
      <c r="G46" s="190">
        <f t="shared" si="26"/>
        <v>0</v>
      </c>
      <c r="H46" s="190">
        <f t="shared" si="26"/>
        <v>0</v>
      </c>
      <c r="I46" s="190">
        <f t="shared" si="26"/>
        <v>0</v>
      </c>
      <c r="J46" s="191">
        <f>SUM(J44:J45)</f>
        <v>0</v>
      </c>
      <c r="L46" s="271" t="str">
        <f>L45</f>
        <v>A</v>
      </c>
      <c r="M46" s="243"/>
      <c r="N46" s="60"/>
      <c r="O46" s="60"/>
      <c r="P46" s="60"/>
      <c r="Q46" s="239">
        <v>1.03</v>
      </c>
      <c r="R46" s="240">
        <v>0</v>
      </c>
      <c r="S46" s="73">
        <f>$S$16</f>
        <v>12</v>
      </c>
      <c r="T46" s="15"/>
      <c r="U46" s="426"/>
      <c r="V46" s="426"/>
      <c r="W46" s="426"/>
      <c r="X46" s="426"/>
      <c r="Y46" s="426"/>
    </row>
    <row r="47" spans="1:25" hidden="1">
      <c r="A47" s="8"/>
      <c r="B47" s="3"/>
      <c r="C47" s="97"/>
      <c r="D47" s="71"/>
      <c r="E47" s="15"/>
      <c r="F47" s="15"/>
      <c r="G47" s="15"/>
      <c r="H47" s="15"/>
      <c r="I47" s="15"/>
      <c r="J47" s="24"/>
      <c r="L47" s="269"/>
      <c r="M47" s="243"/>
      <c r="N47" s="60"/>
      <c r="O47" s="60"/>
      <c r="P47" s="60"/>
      <c r="Q47" s="30"/>
      <c r="R47" s="60"/>
      <c r="S47" s="30"/>
      <c r="T47" s="15"/>
      <c r="U47" s="428"/>
      <c r="V47" s="429"/>
      <c r="W47" s="427"/>
      <c r="X47" s="427"/>
      <c r="Y47" s="427"/>
    </row>
    <row r="48" spans="1:25" hidden="1">
      <c r="A48" s="100" t="s">
        <v>51</v>
      </c>
      <c r="B48" s="13" t="s">
        <v>52</v>
      </c>
      <c r="C48" s="98"/>
      <c r="D48" s="32" t="s">
        <v>44</v>
      </c>
      <c r="E48" s="97">
        <f>ROUND($R48*$S48,6)</f>
        <v>0</v>
      </c>
      <c r="F48" s="97">
        <f>ROUND($R49*$S49,6)</f>
        <v>0</v>
      </c>
      <c r="G48" s="97">
        <f>ROUND($R50*$S50,6)</f>
        <v>0</v>
      </c>
      <c r="H48" s="97">
        <f>ROUND($R51*$S51,6)</f>
        <v>0</v>
      </c>
      <c r="I48" s="97">
        <f>ROUND($R52*$S52,6)</f>
        <v>0</v>
      </c>
      <c r="J48" s="45"/>
      <c r="L48" s="269" t="s">
        <v>45</v>
      </c>
      <c r="M48" s="155">
        <v>0</v>
      </c>
      <c r="N48" s="242">
        <f>ROUND(M48/12,2)</f>
        <v>0</v>
      </c>
      <c r="O48" s="242">
        <f>LOOKUP(P48,'Longevity Lookup'!$A$3:$A$506,'Longevity Lookup'!$B$3:$B$506)</f>
        <v>0</v>
      </c>
      <c r="P48" s="236">
        <v>0</v>
      </c>
      <c r="Q48" s="239">
        <v>1.03</v>
      </c>
      <c r="R48" s="240">
        <v>0</v>
      </c>
      <c r="S48" s="73">
        <f>$S$12</f>
        <v>12</v>
      </c>
      <c r="T48" s="2"/>
      <c r="U48" s="426">
        <f>IFERROR((E50+E51)/E49,0)</f>
        <v>0</v>
      </c>
      <c r="V48" s="426">
        <f t="shared" ref="V48" si="27">IFERROR((F50+F51)/F49,0)</f>
        <v>0</v>
      </c>
      <c r="W48" s="426">
        <f t="shared" ref="W48" si="28">IFERROR((G50+G51)/G49,0)</f>
        <v>0</v>
      </c>
      <c r="X48" s="426">
        <f t="shared" ref="X48" si="29">IFERROR((H50+H51)/H49,0)</f>
        <v>0</v>
      </c>
      <c r="Y48" s="426">
        <f t="shared" ref="Y48" si="30">IFERROR((I50+I51)/I49,0)</f>
        <v>0</v>
      </c>
    </row>
    <row r="49" spans="1:25" hidden="1">
      <c r="A49" s="8"/>
      <c r="C49" s="97"/>
      <c r="D49" s="71" t="s">
        <v>9</v>
      </c>
      <c r="E49" s="54">
        <f>ROUND((N48+O48)*E48*Q48,0)</f>
        <v>0</v>
      </c>
      <c r="F49" s="54">
        <f>ROUND((N48+O48)*F48*Q48*Q49,0)</f>
        <v>0</v>
      </c>
      <c r="G49" s="54">
        <f>ROUND((N48+O48)*G48*Q48*Q49*Q50,0)</f>
        <v>0</v>
      </c>
      <c r="H49" s="54">
        <f>ROUND((N48+O48)*H48*Q48*Q49*Q50*Q51,0)</f>
        <v>0</v>
      </c>
      <c r="I49" s="54">
        <f>ROUND((N48+O48)*I48*Q48*Q49*Q50*Q51*Q52,0)</f>
        <v>0</v>
      </c>
      <c r="J49" s="177">
        <f>SUM(E49:I49)</f>
        <v>0</v>
      </c>
      <c r="L49" s="271" t="str">
        <f>L48</f>
        <v>A</v>
      </c>
      <c r="M49" s="243"/>
      <c r="N49" s="60"/>
      <c r="O49" s="60"/>
      <c r="P49" s="60"/>
      <c r="Q49" s="239">
        <v>1.03</v>
      </c>
      <c r="R49" s="240">
        <v>0</v>
      </c>
      <c r="S49" s="73">
        <f>$S$13</f>
        <v>12</v>
      </c>
      <c r="T49" s="15"/>
      <c r="U49" s="427"/>
      <c r="V49" s="427"/>
      <c r="W49" s="427"/>
      <c r="X49" s="427"/>
      <c r="Y49" s="427"/>
    </row>
    <row r="50" spans="1:25" hidden="1">
      <c r="A50" s="8"/>
      <c r="B50" s="3"/>
      <c r="C50" s="97"/>
      <c r="D50" s="71" t="s">
        <v>46</v>
      </c>
      <c r="E50" s="54">
        <f>ROUND(E49*$Q$6,0)</f>
        <v>0</v>
      </c>
      <c r="F50" s="54">
        <f>ROUND(F49*$Q$6,0)</f>
        <v>0</v>
      </c>
      <c r="G50" s="54">
        <f>ROUND(G49*$Q$6,0)</f>
        <v>0</v>
      </c>
      <c r="H50" s="54">
        <f>ROUND(H49*$Q$6,0)</f>
        <v>0</v>
      </c>
      <c r="I50" s="54">
        <f>ROUND(I49*$Q$6,0)</f>
        <v>0</v>
      </c>
      <c r="J50" s="177">
        <f>SUM(E50:I50)</f>
        <v>0</v>
      </c>
      <c r="L50" s="271" t="str">
        <f>L49</f>
        <v>A</v>
      </c>
      <c r="M50" s="243"/>
      <c r="N50" s="60"/>
      <c r="O50" s="60"/>
      <c r="P50" s="60"/>
      <c r="Q50" s="239">
        <v>1.03</v>
      </c>
      <c r="R50" s="240">
        <v>0</v>
      </c>
      <c r="S50" s="73">
        <f>$S$14</f>
        <v>12</v>
      </c>
      <c r="T50" s="15"/>
      <c r="U50" s="426"/>
      <c r="V50" s="426"/>
      <c r="W50" s="426"/>
      <c r="X50" s="426"/>
      <c r="Y50" s="426"/>
    </row>
    <row r="51" spans="1:25" ht="15" hidden="1">
      <c r="A51" s="8"/>
      <c r="B51" s="3"/>
      <c r="C51" s="97"/>
      <c r="D51" s="71" t="s">
        <v>47</v>
      </c>
      <c r="E51" s="189">
        <f>ROUND($Q$7*E48,0)</f>
        <v>0</v>
      </c>
      <c r="F51" s="189">
        <f>ROUND($Q$7*F48,0)</f>
        <v>0</v>
      </c>
      <c r="G51" s="189">
        <f>ROUND($Q$7*G48,0)</f>
        <v>0</v>
      </c>
      <c r="H51" s="189">
        <f>ROUND($Q$7*H48,0)</f>
        <v>0</v>
      </c>
      <c r="I51" s="189">
        <f>ROUND($Q$7*I48,0)</f>
        <v>0</v>
      </c>
      <c r="J51" s="186">
        <f>SUM(E51:I51)</f>
        <v>0</v>
      </c>
      <c r="L51" s="271" t="str">
        <f>L50</f>
        <v>A</v>
      </c>
      <c r="M51" s="243"/>
      <c r="N51" s="60"/>
      <c r="O51" s="60"/>
      <c r="P51" s="60"/>
      <c r="Q51" s="239">
        <v>1.03</v>
      </c>
      <c r="R51" s="240">
        <v>0</v>
      </c>
      <c r="S51" s="73">
        <f>$S$15</f>
        <v>12</v>
      </c>
      <c r="T51" s="15"/>
      <c r="U51" s="426"/>
      <c r="V51" s="426"/>
      <c r="W51" s="426"/>
      <c r="X51" s="426"/>
      <c r="Y51" s="426"/>
    </row>
    <row r="52" spans="1:25" hidden="1">
      <c r="A52" s="8"/>
      <c r="B52" s="3"/>
      <c r="C52" s="97"/>
      <c r="D52" s="74" t="s">
        <v>48</v>
      </c>
      <c r="E52" s="190">
        <f>SUM(E50:E51)</f>
        <v>0</v>
      </c>
      <c r="F52" s="190">
        <f t="shared" ref="F52:I52" si="31">SUM(F50:F51)</f>
        <v>0</v>
      </c>
      <c r="G52" s="190">
        <f t="shared" si="31"/>
        <v>0</v>
      </c>
      <c r="H52" s="190">
        <f t="shared" si="31"/>
        <v>0</v>
      </c>
      <c r="I52" s="190">
        <f t="shared" si="31"/>
        <v>0</v>
      </c>
      <c r="J52" s="191">
        <f>SUM(J50:J51)</f>
        <v>0</v>
      </c>
      <c r="L52" s="271" t="str">
        <f>L51</f>
        <v>A</v>
      </c>
      <c r="M52" s="243"/>
      <c r="N52" s="60"/>
      <c r="O52" s="60"/>
      <c r="P52" s="60"/>
      <c r="Q52" s="239">
        <v>1.03</v>
      </c>
      <c r="R52" s="240">
        <v>0</v>
      </c>
      <c r="S52" s="73">
        <f>$S$16</f>
        <v>12</v>
      </c>
      <c r="T52" s="15"/>
      <c r="U52" s="426"/>
      <c r="V52" s="426"/>
      <c r="W52" s="426"/>
      <c r="X52" s="426"/>
      <c r="Y52" s="426"/>
    </row>
    <row r="53" spans="1:25" hidden="1">
      <c r="A53" s="8"/>
      <c r="B53" s="3"/>
      <c r="C53" s="97"/>
      <c r="D53" s="71"/>
      <c r="E53" s="15"/>
      <c r="F53" s="15"/>
      <c r="G53" s="15"/>
      <c r="H53" s="15"/>
      <c r="I53" s="15"/>
      <c r="J53" s="24"/>
      <c r="L53" s="269"/>
      <c r="M53" s="243"/>
      <c r="N53" s="60"/>
      <c r="O53" s="60"/>
      <c r="P53" s="60"/>
      <c r="Q53" s="30"/>
      <c r="R53" s="60"/>
      <c r="S53" s="30"/>
      <c r="T53" s="15"/>
      <c r="U53" s="428"/>
      <c r="V53" s="429"/>
      <c r="W53" s="427"/>
      <c r="X53" s="427"/>
      <c r="Y53" s="427"/>
    </row>
    <row r="54" spans="1:25" hidden="1">
      <c r="A54" s="100" t="s">
        <v>51</v>
      </c>
      <c r="B54" s="13" t="s">
        <v>52</v>
      </c>
      <c r="C54" s="98"/>
      <c r="D54" s="32" t="s">
        <v>44</v>
      </c>
      <c r="E54" s="97">
        <f>ROUND($R54*$S54,6)</f>
        <v>0</v>
      </c>
      <c r="F54" s="97">
        <f>ROUND($R55*$S55,6)</f>
        <v>0</v>
      </c>
      <c r="G54" s="97">
        <f>ROUND($R56*$S56,6)</f>
        <v>0</v>
      </c>
      <c r="H54" s="97">
        <f>ROUND($R57*$S57,6)</f>
        <v>0</v>
      </c>
      <c r="I54" s="97">
        <f>ROUND($R58*$S58,6)</f>
        <v>0</v>
      </c>
      <c r="J54" s="45"/>
      <c r="L54" s="269" t="s">
        <v>45</v>
      </c>
      <c r="M54" s="155">
        <v>0</v>
      </c>
      <c r="N54" s="242">
        <f>ROUND(M54/12,2)</f>
        <v>0</v>
      </c>
      <c r="O54" s="242">
        <f>LOOKUP(P54,'Longevity Lookup'!$A$3:$A$506,'Longevity Lookup'!$B$3:$B$506)</f>
        <v>0</v>
      </c>
      <c r="P54" s="236">
        <v>0</v>
      </c>
      <c r="Q54" s="239">
        <v>1.03</v>
      </c>
      <c r="R54" s="240">
        <v>0</v>
      </c>
      <c r="S54" s="73">
        <f>$S$12</f>
        <v>12</v>
      </c>
      <c r="T54" s="2"/>
      <c r="U54" s="426">
        <f>IFERROR((E56+E57)/E55,0)</f>
        <v>0</v>
      </c>
      <c r="V54" s="426">
        <f t="shared" ref="V54" si="32">IFERROR((F56+F57)/F55,0)</f>
        <v>0</v>
      </c>
      <c r="W54" s="426">
        <f t="shared" ref="W54" si="33">IFERROR((G56+G57)/G55,0)</f>
        <v>0</v>
      </c>
      <c r="X54" s="426">
        <f t="shared" ref="X54" si="34">IFERROR((H56+H57)/H55,0)</f>
        <v>0</v>
      </c>
      <c r="Y54" s="426">
        <f t="shared" ref="Y54" si="35">IFERROR((I56+I57)/I55,0)</f>
        <v>0</v>
      </c>
    </row>
    <row r="55" spans="1:25" hidden="1">
      <c r="A55" s="8"/>
      <c r="C55" s="97"/>
      <c r="D55" s="71" t="s">
        <v>9</v>
      </c>
      <c r="E55" s="54">
        <f>ROUND((N54+O54)*E54*Q54,0)</f>
        <v>0</v>
      </c>
      <c r="F55" s="54">
        <f>ROUND((N54+O54)*F54*Q54*Q55,0)</f>
        <v>0</v>
      </c>
      <c r="G55" s="54">
        <f>ROUND((N54+O54)*G54*Q54*Q55*Q56,0)</f>
        <v>0</v>
      </c>
      <c r="H55" s="54">
        <f>ROUND((N54+O54)*H54*Q54*Q55*Q56*Q57,0)</f>
        <v>0</v>
      </c>
      <c r="I55" s="54">
        <f>ROUND((N54+O54)*I54*Q54*Q55*Q56*Q57*Q58,0)</f>
        <v>0</v>
      </c>
      <c r="J55" s="177">
        <f>SUM(E55:I55)</f>
        <v>0</v>
      </c>
      <c r="L55" s="271" t="str">
        <f>L54</f>
        <v>A</v>
      </c>
      <c r="M55" s="243"/>
      <c r="N55" s="60"/>
      <c r="O55" s="60"/>
      <c r="P55" s="60"/>
      <c r="Q55" s="239">
        <v>1.03</v>
      </c>
      <c r="R55" s="240">
        <v>0</v>
      </c>
      <c r="S55" s="73">
        <f>$S$13</f>
        <v>12</v>
      </c>
      <c r="T55" s="15"/>
      <c r="U55" s="427"/>
      <c r="V55" s="427"/>
      <c r="W55" s="427"/>
      <c r="X55" s="427"/>
      <c r="Y55" s="427"/>
    </row>
    <row r="56" spans="1:25" hidden="1">
      <c r="A56" s="8"/>
      <c r="C56" s="97"/>
      <c r="D56" s="71" t="s">
        <v>46</v>
      </c>
      <c r="E56" s="54">
        <f>ROUND(E55*$Q$6,0)</f>
        <v>0</v>
      </c>
      <c r="F56" s="54">
        <f>ROUND(F55*$Q$6,0)</f>
        <v>0</v>
      </c>
      <c r="G56" s="54">
        <f>ROUND(G55*$Q$6,0)</f>
        <v>0</v>
      </c>
      <c r="H56" s="54">
        <f>ROUND(H55*$Q$6,0)</f>
        <v>0</v>
      </c>
      <c r="I56" s="54">
        <f>ROUND(I55*$Q$6,0)</f>
        <v>0</v>
      </c>
      <c r="J56" s="177">
        <f>SUM(E56:I56)</f>
        <v>0</v>
      </c>
      <c r="L56" s="271" t="str">
        <f>L55</f>
        <v>A</v>
      </c>
      <c r="M56" s="243"/>
      <c r="N56" s="60"/>
      <c r="O56" s="60"/>
      <c r="P56" s="60"/>
      <c r="Q56" s="239">
        <v>1.03</v>
      </c>
      <c r="R56" s="240">
        <v>0</v>
      </c>
      <c r="S56" s="73">
        <f>$S$14</f>
        <v>12</v>
      </c>
      <c r="T56" s="15"/>
      <c r="U56" s="426"/>
      <c r="V56" s="426"/>
      <c r="W56" s="426"/>
      <c r="X56" s="426"/>
      <c r="Y56" s="426"/>
    </row>
    <row r="57" spans="1:25" ht="15" hidden="1">
      <c r="A57" s="8"/>
      <c r="C57" s="97"/>
      <c r="D57" s="71" t="s">
        <v>47</v>
      </c>
      <c r="E57" s="189">
        <f>ROUND($Q$7*E54,0)</f>
        <v>0</v>
      </c>
      <c r="F57" s="189">
        <f>ROUND($Q$7*F54,0)</f>
        <v>0</v>
      </c>
      <c r="G57" s="189">
        <f>ROUND($Q$7*G54,0)</f>
        <v>0</v>
      </c>
      <c r="H57" s="189">
        <f>ROUND($Q$7*H54,0)</f>
        <v>0</v>
      </c>
      <c r="I57" s="189">
        <f>ROUND($Q$7*I54,0)</f>
        <v>0</v>
      </c>
      <c r="J57" s="186">
        <f>SUM(E57:I57)</f>
        <v>0</v>
      </c>
      <c r="L57" s="271" t="str">
        <f>L56</f>
        <v>A</v>
      </c>
      <c r="M57" s="243"/>
      <c r="N57" s="60"/>
      <c r="O57" s="60"/>
      <c r="P57" s="60"/>
      <c r="Q57" s="239">
        <v>1.03</v>
      </c>
      <c r="R57" s="240">
        <v>0</v>
      </c>
      <c r="S57" s="73">
        <f>$S$15</f>
        <v>12</v>
      </c>
      <c r="T57" s="15"/>
      <c r="U57" s="427"/>
      <c r="V57" s="427"/>
      <c r="W57" s="427"/>
      <c r="X57" s="427"/>
      <c r="Y57" s="427"/>
    </row>
    <row r="58" spans="1:25" hidden="1">
      <c r="A58" s="8"/>
      <c r="C58" s="97"/>
      <c r="D58" s="74" t="s">
        <v>48</v>
      </c>
      <c r="E58" s="190">
        <f>SUM(E56:E57)</f>
        <v>0</v>
      </c>
      <c r="F58" s="190">
        <f t="shared" ref="F58:I58" si="36">SUM(F56:F57)</f>
        <v>0</v>
      </c>
      <c r="G58" s="190">
        <f t="shared" si="36"/>
        <v>0</v>
      </c>
      <c r="H58" s="190">
        <f t="shared" si="36"/>
        <v>0</v>
      </c>
      <c r="I58" s="190">
        <f t="shared" si="36"/>
        <v>0</v>
      </c>
      <c r="J58" s="191">
        <f>SUM(J56:J57)</f>
        <v>0</v>
      </c>
      <c r="L58" s="271" t="str">
        <f>L57</f>
        <v>A</v>
      </c>
      <c r="M58" s="243"/>
      <c r="N58" s="60"/>
      <c r="O58" s="60"/>
      <c r="P58" s="60"/>
      <c r="Q58" s="239">
        <v>1.03</v>
      </c>
      <c r="R58" s="240">
        <v>0</v>
      </c>
      <c r="S58" s="73">
        <f>$S$16</f>
        <v>12</v>
      </c>
      <c r="T58" s="15"/>
      <c r="U58" s="426"/>
      <c r="V58" s="426"/>
      <c r="W58" s="426"/>
      <c r="X58" s="426"/>
      <c r="Y58" s="426"/>
    </row>
    <row r="59" spans="1:25">
      <c r="A59" s="8"/>
      <c r="C59" s="97"/>
      <c r="D59" s="71"/>
      <c r="E59" s="15"/>
      <c r="F59" s="15"/>
      <c r="G59" s="15"/>
      <c r="H59" s="15"/>
      <c r="I59" s="15"/>
      <c r="J59" s="24"/>
      <c r="L59" s="269"/>
      <c r="M59" s="2"/>
      <c r="N59" s="2"/>
      <c r="O59" s="2"/>
      <c r="P59" s="2"/>
      <c r="Q59" s="2"/>
      <c r="R59" s="4"/>
      <c r="S59" s="3"/>
      <c r="T59" s="15"/>
      <c r="U59" s="23"/>
      <c r="V59" s="23"/>
      <c r="W59" s="23"/>
      <c r="X59" s="23"/>
      <c r="Y59" s="23"/>
    </row>
    <row r="60" spans="1:25" ht="3.75" customHeight="1">
      <c r="A60" s="8"/>
      <c r="D60" s="20"/>
      <c r="E60" s="20"/>
      <c r="F60" s="20"/>
      <c r="G60" s="20"/>
      <c r="H60" s="20"/>
      <c r="I60" s="20"/>
      <c r="J60" s="73"/>
      <c r="L60" s="269"/>
      <c r="S60" s="15"/>
    </row>
    <row r="61" spans="1:25">
      <c r="A61" s="46" t="s">
        <v>53</v>
      </c>
      <c r="B61" s="47"/>
      <c r="C61" s="47"/>
      <c r="D61" s="48"/>
      <c r="E61" s="183">
        <f>SUMIF($D$11:$D$60,"*Salary",E11:E60)</f>
        <v>7210</v>
      </c>
      <c r="F61" s="183">
        <f t="shared" ref="F61:I61" si="37">SUMIF($D$11:$D$60,"*Salary",F11:F60)</f>
        <v>7427</v>
      </c>
      <c r="G61" s="183">
        <f t="shared" si="37"/>
        <v>7648</v>
      </c>
      <c r="H61" s="183">
        <f t="shared" si="37"/>
        <v>0</v>
      </c>
      <c r="I61" s="183">
        <f t="shared" si="37"/>
        <v>0</v>
      </c>
      <c r="J61" s="177">
        <f>SUM(E61:I61)</f>
        <v>22285</v>
      </c>
      <c r="L61" s="269"/>
      <c r="S61" s="3"/>
    </row>
    <row r="62" spans="1:25" ht="15">
      <c r="A62" s="46" t="s">
        <v>54</v>
      </c>
      <c r="B62" s="47"/>
      <c r="C62" s="47"/>
      <c r="D62" s="48"/>
      <c r="E62" s="185">
        <f>SUMIF(D13:D60,"*Total Fringe",E13:E60)</f>
        <v>2181</v>
      </c>
      <c r="F62" s="185">
        <f>SUMIF($D$13:$D$60,"*Total Fringe",F13:F60)</f>
        <v>2222</v>
      </c>
      <c r="G62" s="185">
        <f t="shared" ref="G62:I62" si="38">SUMIF($D$13:$D$60,"*Total Fringe",G13:G60)</f>
        <v>2264</v>
      </c>
      <c r="H62" s="185">
        <f t="shared" si="38"/>
        <v>0</v>
      </c>
      <c r="I62" s="185">
        <f t="shared" si="38"/>
        <v>0</v>
      </c>
      <c r="J62" s="186">
        <f>SUM(E62:I62)</f>
        <v>6667</v>
      </c>
      <c r="L62" s="269"/>
      <c r="S62" s="3"/>
    </row>
    <row r="63" spans="1:25">
      <c r="A63" s="46" t="s">
        <v>55</v>
      </c>
      <c r="B63" s="47"/>
      <c r="C63" s="47"/>
      <c r="D63" s="48"/>
      <c r="E63" s="196">
        <f>SUM(E61:E62)</f>
        <v>9391</v>
      </c>
      <c r="F63" s="196">
        <f t="shared" ref="F63:I63" si="39">SUM(F61:F62)</f>
        <v>9649</v>
      </c>
      <c r="G63" s="196">
        <f t="shared" si="39"/>
        <v>9912</v>
      </c>
      <c r="H63" s="196">
        <f t="shared" si="39"/>
        <v>0</v>
      </c>
      <c r="I63" s="196">
        <f t="shared" si="39"/>
        <v>0</v>
      </c>
      <c r="J63" s="177">
        <f>SUM(E63:I63)</f>
        <v>28952</v>
      </c>
      <c r="L63" s="269"/>
    </row>
    <row r="64" spans="1:25">
      <c r="A64" s="1"/>
      <c r="B64" s="55"/>
      <c r="C64" s="55"/>
      <c r="D64" s="68"/>
      <c r="E64" s="6"/>
      <c r="F64" s="6"/>
      <c r="G64" s="6"/>
      <c r="H64" s="6"/>
      <c r="I64" s="6"/>
      <c r="J64" s="43"/>
      <c r="L64" s="269"/>
    </row>
    <row r="65" spans="1:25">
      <c r="A65" s="18" t="s">
        <v>56</v>
      </c>
      <c r="B65" s="89"/>
      <c r="C65" s="89"/>
      <c r="D65" s="44"/>
      <c r="J65" s="31"/>
      <c r="L65" s="269"/>
      <c r="M65" s="55" t="s">
        <v>19</v>
      </c>
      <c r="N65" s="68" t="s">
        <v>6</v>
      </c>
      <c r="O65" s="68"/>
      <c r="P65" s="68" t="s">
        <v>20</v>
      </c>
      <c r="Q65" s="68" t="s">
        <v>21</v>
      </c>
      <c r="R65" s="68" t="s">
        <v>22</v>
      </c>
      <c r="S65" s="68"/>
      <c r="T65" s="68" t="s">
        <v>57</v>
      </c>
      <c r="U65" s="489" t="s">
        <v>23</v>
      </c>
      <c r="V65" s="489"/>
      <c r="W65" s="489"/>
      <c r="X65" s="489"/>
      <c r="Y65" s="489"/>
    </row>
    <row r="66" spans="1:25">
      <c r="A66" s="55" t="s">
        <v>40</v>
      </c>
      <c r="B66" s="55" t="s">
        <v>41</v>
      </c>
      <c r="D66" s="44"/>
      <c r="E66" s="16" t="str">
        <f>E10</f>
        <v>Year 1</v>
      </c>
      <c r="F66" s="16" t="str">
        <f>F10</f>
        <v>Year 2</v>
      </c>
      <c r="G66" s="16" t="str">
        <f>G10</f>
        <v>Year 3</v>
      </c>
      <c r="H66" s="16" t="str">
        <f>H10</f>
        <v>Year 4</v>
      </c>
      <c r="I66" s="16" t="str">
        <f>I10</f>
        <v>Year 5</v>
      </c>
      <c r="J66" s="44" t="s">
        <v>30</v>
      </c>
      <c r="L66" s="269"/>
      <c r="M66" s="89" t="s">
        <v>31</v>
      </c>
      <c r="N66" s="44" t="s">
        <v>9</v>
      </c>
      <c r="O66" s="44" t="s">
        <v>20</v>
      </c>
      <c r="P66" s="44" t="s">
        <v>32</v>
      </c>
      <c r="Q66" s="44" t="s">
        <v>33</v>
      </c>
      <c r="R66" s="44" t="s">
        <v>34</v>
      </c>
      <c r="S66" s="44" t="s">
        <v>32</v>
      </c>
      <c r="T66" s="44" t="s">
        <v>58</v>
      </c>
      <c r="U66" s="424" t="s">
        <v>35</v>
      </c>
      <c r="V66" s="425" t="s">
        <v>36</v>
      </c>
      <c r="W66" s="425" t="s">
        <v>37</v>
      </c>
      <c r="X66" s="425" t="s">
        <v>38</v>
      </c>
      <c r="Y66" s="425" t="s">
        <v>39</v>
      </c>
    </row>
    <row r="67" spans="1:25">
      <c r="A67" s="100" t="s">
        <v>59</v>
      </c>
      <c r="B67" s="99" t="s">
        <v>60</v>
      </c>
      <c r="C67" s="89"/>
      <c r="D67" s="32" t="s">
        <v>44</v>
      </c>
      <c r="E67" s="97">
        <f>ROUND($R67*$S67*T67,6)</f>
        <v>1</v>
      </c>
      <c r="F67" s="97">
        <f>ROUND($R68*$S68*T68,6)</f>
        <v>1</v>
      </c>
      <c r="G67" s="97">
        <f>ROUND($R69*$S69*T69,6)</f>
        <v>1</v>
      </c>
      <c r="H67" s="97">
        <f>ROUND($R70*$S70*T70,6)</f>
        <v>0</v>
      </c>
      <c r="I67" s="97">
        <f>ROUND($R71*$S71*T71,6)</f>
        <v>0</v>
      </c>
      <c r="J67" s="44"/>
      <c r="L67" s="287" t="s">
        <v>45</v>
      </c>
      <c r="M67" s="155">
        <v>65000</v>
      </c>
      <c r="N67" s="242">
        <f>ROUND(M67/12,2)</f>
        <v>5416.67</v>
      </c>
      <c r="O67" s="242">
        <f>LOOKUP(P67,'Longevity Lookup'!$A$3:$A$506,'Longevity Lookup'!$B$3:$B$506)</f>
        <v>0</v>
      </c>
      <c r="P67" s="236">
        <v>12</v>
      </c>
      <c r="Q67" s="239">
        <v>1</v>
      </c>
      <c r="R67" s="240">
        <f>1/12</f>
        <v>8.3333333333333329E-2</v>
      </c>
      <c r="S67" s="73">
        <f>$S$12</f>
        <v>12</v>
      </c>
      <c r="T67" s="239">
        <v>1</v>
      </c>
      <c r="U67" s="426">
        <f>IFERROR((E70+E71)/E69,0)</f>
        <v>0.34022521690972862</v>
      </c>
      <c r="V67" s="426">
        <f t="shared" ref="V67:Y67" si="40">IFERROR((F70+F71)/F69,0)</f>
        <v>0.33590249148592938</v>
      </c>
      <c r="W67" s="426">
        <f t="shared" si="40"/>
        <v>0.33147729250043501</v>
      </c>
      <c r="X67" s="426">
        <f t="shared" si="40"/>
        <v>0</v>
      </c>
      <c r="Y67" s="426">
        <f t="shared" si="40"/>
        <v>0</v>
      </c>
    </row>
    <row r="68" spans="1:25">
      <c r="A68" s="18"/>
      <c r="B68" s="99"/>
      <c r="C68" s="89"/>
      <c r="D68" s="32" t="s">
        <v>61</v>
      </c>
      <c r="E68" s="20">
        <f>T67</f>
        <v>1</v>
      </c>
      <c r="F68" s="20">
        <f>T68</f>
        <v>1</v>
      </c>
      <c r="G68" s="20">
        <f>T69</f>
        <v>1</v>
      </c>
      <c r="H68" s="20">
        <f>T70</f>
        <v>0</v>
      </c>
      <c r="I68" s="20">
        <f>T71</f>
        <v>0</v>
      </c>
      <c r="J68" s="44"/>
      <c r="L68" s="271" t="str">
        <f>L67</f>
        <v>A</v>
      </c>
      <c r="M68" s="243"/>
      <c r="N68" s="242"/>
      <c r="O68" s="242"/>
      <c r="P68" s="242"/>
      <c r="Q68" s="239">
        <v>1.03</v>
      </c>
      <c r="R68" s="240">
        <f>1/12</f>
        <v>8.3333333333333329E-2</v>
      </c>
      <c r="S68" s="73">
        <f>$S$13</f>
        <v>12</v>
      </c>
      <c r="T68" s="239">
        <v>1</v>
      </c>
      <c r="U68" s="426"/>
      <c r="V68" s="426"/>
      <c r="W68" s="426"/>
      <c r="X68" s="426"/>
      <c r="Y68" s="426"/>
    </row>
    <row r="69" spans="1:25">
      <c r="A69" s="8"/>
      <c r="C69" s="97"/>
      <c r="D69" s="71" t="s">
        <v>9</v>
      </c>
      <c r="E69" s="54">
        <f>ROUND((N67+O67)*E67*Q67,0)</f>
        <v>5417</v>
      </c>
      <c r="F69" s="54">
        <f>ROUND((N67+O67)*F67*Q67*Q68,0)</f>
        <v>5579</v>
      </c>
      <c r="G69" s="54">
        <f>ROUND((N67+O67)*G67*Q67*Q68*Q69,0)</f>
        <v>5747</v>
      </c>
      <c r="H69" s="54">
        <f>ROUND((N67+O67)*H67*Q67*Q68*Q69*Q70,0)</f>
        <v>0</v>
      </c>
      <c r="I69" s="54">
        <f>ROUND((N67+O67)*I67*Q67*Q68*Q69*Q70*Q71,0)</f>
        <v>0</v>
      </c>
      <c r="J69" s="177">
        <f>SUM(E69:I69)</f>
        <v>16743</v>
      </c>
      <c r="L69" s="271" t="str">
        <f>L68</f>
        <v>A</v>
      </c>
      <c r="M69" s="243"/>
      <c r="N69" s="60"/>
      <c r="O69" s="60"/>
      <c r="P69" s="60"/>
      <c r="Q69" s="239">
        <v>1.03</v>
      </c>
      <c r="R69" s="240">
        <f>1/12</f>
        <v>8.3333333333333329E-2</v>
      </c>
      <c r="S69" s="73">
        <f>$S$14</f>
        <v>12</v>
      </c>
      <c r="T69" s="239">
        <v>1</v>
      </c>
      <c r="U69" s="427"/>
      <c r="V69" s="427"/>
      <c r="W69" s="427"/>
      <c r="X69" s="427"/>
      <c r="Y69" s="427"/>
    </row>
    <row r="70" spans="1:25">
      <c r="A70" s="8"/>
      <c r="B70" s="99"/>
      <c r="C70" s="97"/>
      <c r="D70" s="71" t="s">
        <v>46</v>
      </c>
      <c r="E70" s="54">
        <f>ROUND(E69*$Q$6,0)</f>
        <v>1018</v>
      </c>
      <c r="F70" s="54">
        <f>ROUND(F69*$Q$6,0)</f>
        <v>1049</v>
      </c>
      <c r="G70" s="54">
        <f>ROUND(G69*$Q$6,0)</f>
        <v>1080</v>
      </c>
      <c r="H70" s="54">
        <f>ROUND(H69*$Q$6,0)</f>
        <v>0</v>
      </c>
      <c r="I70" s="54">
        <f>ROUND(I69*$Q$6,0)</f>
        <v>0</v>
      </c>
      <c r="J70" s="177">
        <f>SUM(E70:I70)</f>
        <v>3147</v>
      </c>
      <c r="L70" s="271" t="str">
        <f>L69</f>
        <v>A</v>
      </c>
      <c r="M70" s="243"/>
      <c r="N70" s="60"/>
      <c r="O70" s="60"/>
      <c r="P70" s="60"/>
      <c r="Q70" s="239">
        <v>1.03</v>
      </c>
      <c r="R70" s="240">
        <v>0</v>
      </c>
      <c r="S70" s="73">
        <f>$S$15</f>
        <v>12</v>
      </c>
      <c r="T70" s="239">
        <v>0</v>
      </c>
      <c r="U70" s="426"/>
      <c r="V70" s="426"/>
      <c r="W70" s="426"/>
      <c r="X70" s="426"/>
      <c r="Y70" s="426"/>
    </row>
    <row r="71" spans="1:25" ht="15">
      <c r="A71" s="8"/>
      <c r="B71" s="99"/>
      <c r="C71" s="97"/>
      <c r="D71" s="71" t="s">
        <v>47</v>
      </c>
      <c r="E71" s="189">
        <f>ROUND($Q$7*E67,0)</f>
        <v>825</v>
      </c>
      <c r="F71" s="189">
        <f>ROUND($Q$7*F67,0)</f>
        <v>825</v>
      </c>
      <c r="G71" s="189">
        <f>ROUND($Q$7*G67,0)</f>
        <v>825</v>
      </c>
      <c r="H71" s="189">
        <f>ROUND($Q$7*H67,0)</f>
        <v>0</v>
      </c>
      <c r="I71" s="189">
        <f>ROUND($Q$7*I67,0)</f>
        <v>0</v>
      </c>
      <c r="J71" s="186">
        <f>SUM(E71:I71)</f>
        <v>2475</v>
      </c>
      <c r="L71" s="271" t="str">
        <f>L70</f>
        <v>A</v>
      </c>
      <c r="M71" s="243"/>
      <c r="N71" s="60"/>
      <c r="O71" s="60"/>
      <c r="P71" s="60"/>
      <c r="Q71" s="239">
        <v>1.03</v>
      </c>
      <c r="R71" s="240">
        <v>0</v>
      </c>
      <c r="S71" s="73">
        <f>$S$16</f>
        <v>12</v>
      </c>
      <c r="T71" s="239">
        <v>0</v>
      </c>
      <c r="U71" s="426"/>
      <c r="V71" s="426"/>
      <c r="W71" s="426"/>
      <c r="X71" s="426"/>
      <c r="Y71" s="426"/>
    </row>
    <row r="72" spans="1:25">
      <c r="A72" s="8"/>
      <c r="B72" s="99"/>
      <c r="C72" s="97"/>
      <c r="D72" s="74" t="s">
        <v>48</v>
      </c>
      <c r="E72" s="190">
        <f>SUM(E70:E71)</f>
        <v>1843</v>
      </c>
      <c r="F72" s="190">
        <f t="shared" ref="F72:I72" si="41">SUM(F70:F71)</f>
        <v>1874</v>
      </c>
      <c r="G72" s="190">
        <f t="shared" si="41"/>
        <v>1905</v>
      </c>
      <c r="H72" s="190">
        <f t="shared" si="41"/>
        <v>0</v>
      </c>
      <c r="I72" s="190">
        <f t="shared" si="41"/>
        <v>0</v>
      </c>
      <c r="J72" s="191">
        <f>SUM(J70:J71)</f>
        <v>5622</v>
      </c>
      <c r="L72" s="269"/>
      <c r="M72" s="243"/>
      <c r="N72" s="60"/>
      <c r="O72" s="60"/>
      <c r="P72" s="60"/>
      <c r="Q72" s="71"/>
      <c r="R72" s="244"/>
      <c r="S72" s="73"/>
      <c r="T72" s="71"/>
      <c r="U72" s="426"/>
      <c r="V72" s="426"/>
      <c r="W72" s="426"/>
      <c r="X72" s="426"/>
      <c r="Y72" s="426"/>
    </row>
    <row r="73" spans="1:25">
      <c r="A73" s="8"/>
      <c r="B73" s="99"/>
      <c r="C73" s="97"/>
      <c r="D73" s="71"/>
      <c r="E73" s="15"/>
      <c r="F73" s="15"/>
      <c r="G73" s="15"/>
      <c r="H73" s="15"/>
      <c r="I73" s="15"/>
      <c r="J73" s="24"/>
      <c r="L73" s="269"/>
      <c r="M73" s="243"/>
      <c r="N73" s="60"/>
      <c r="O73" s="60"/>
      <c r="P73" s="60"/>
      <c r="Q73" s="32"/>
      <c r="R73" s="60"/>
      <c r="S73" s="32"/>
      <c r="T73" s="241"/>
      <c r="U73" s="428"/>
      <c r="V73" s="429"/>
      <c r="W73" s="427"/>
      <c r="X73" s="427"/>
      <c r="Y73" s="427"/>
    </row>
    <row r="74" spans="1:25" hidden="1">
      <c r="A74" s="100" t="s">
        <v>51</v>
      </c>
      <c r="B74" s="99" t="s">
        <v>62</v>
      </c>
      <c r="D74" s="32" t="s">
        <v>44</v>
      </c>
      <c r="E74" s="97">
        <f>ROUND($R74*$S74*T74,6)</f>
        <v>0</v>
      </c>
      <c r="F74" s="97">
        <f>ROUND($R75*$S75*T75,6)</f>
        <v>0</v>
      </c>
      <c r="G74" s="97">
        <f>ROUND($R76*$S76*T76,6)</f>
        <v>0</v>
      </c>
      <c r="H74" s="97">
        <f>ROUND($R77*$S77*T77,6)</f>
        <v>0</v>
      </c>
      <c r="I74" s="97">
        <f>ROUND($R78*$S78*T78,6)</f>
        <v>0</v>
      </c>
      <c r="J74" s="44"/>
      <c r="L74" s="269" t="s">
        <v>45</v>
      </c>
      <c r="M74" s="155">
        <v>0</v>
      </c>
      <c r="N74" s="242">
        <f>ROUND(M74/12,2)</f>
        <v>0</v>
      </c>
      <c r="O74" s="242">
        <f>LOOKUP(P74,'Longevity Lookup'!$A$3:$A$506,'Longevity Lookup'!$B$3:$B$506)</f>
        <v>0</v>
      </c>
      <c r="P74" s="236">
        <v>0</v>
      </c>
      <c r="Q74" s="239">
        <v>1</v>
      </c>
      <c r="R74" s="240">
        <v>0</v>
      </c>
      <c r="S74" s="73">
        <f>$S$12</f>
        <v>12</v>
      </c>
      <c r="T74" s="239">
        <v>0</v>
      </c>
      <c r="U74" s="426">
        <f>IFERROR((E77+E78)/E76,0)</f>
        <v>0</v>
      </c>
      <c r="V74" s="426">
        <f t="shared" ref="V74" si="42">IFERROR((F77+F78)/F76,0)</f>
        <v>0</v>
      </c>
      <c r="W74" s="426">
        <f t="shared" ref="W74" si="43">IFERROR((G77+G78)/G76,0)</f>
        <v>0</v>
      </c>
      <c r="X74" s="426">
        <f t="shared" ref="X74" si="44">IFERROR((H77+H78)/H76,0)</f>
        <v>0</v>
      </c>
      <c r="Y74" s="426">
        <f t="shared" ref="Y74" si="45">IFERROR((I77+I78)/I76,0)</f>
        <v>0</v>
      </c>
    </row>
    <row r="75" spans="1:25" hidden="1">
      <c r="B75" s="99"/>
      <c r="D75" s="32" t="s">
        <v>61</v>
      </c>
      <c r="E75" s="20">
        <f>T74</f>
        <v>0</v>
      </c>
      <c r="F75" s="20">
        <f>T75</f>
        <v>0</v>
      </c>
      <c r="G75" s="20">
        <f>T76</f>
        <v>0</v>
      </c>
      <c r="H75" s="20">
        <f>T77</f>
        <v>0</v>
      </c>
      <c r="I75" s="20">
        <f>T78</f>
        <v>0</v>
      </c>
      <c r="J75" s="168"/>
      <c r="L75" s="271" t="str">
        <f>L74</f>
        <v>A</v>
      </c>
      <c r="M75" s="243"/>
      <c r="N75" s="242"/>
      <c r="O75" s="242"/>
      <c r="P75" s="242"/>
      <c r="Q75" s="239">
        <v>1.03</v>
      </c>
      <c r="R75" s="240">
        <v>0</v>
      </c>
      <c r="S75" s="73">
        <f>$S$13</f>
        <v>12</v>
      </c>
      <c r="T75" s="239">
        <v>0</v>
      </c>
      <c r="U75" s="426"/>
      <c r="V75" s="426"/>
      <c r="W75" s="426"/>
      <c r="X75" s="426"/>
      <c r="Y75" s="426"/>
    </row>
    <row r="76" spans="1:25" hidden="1">
      <c r="A76" s="8"/>
      <c r="C76" s="97"/>
      <c r="D76" s="71" t="s">
        <v>9</v>
      </c>
      <c r="E76" s="54">
        <f>ROUND((N74+O74)*E74*Q74,0)</f>
        <v>0</v>
      </c>
      <c r="F76" s="54">
        <f>ROUND((N74+O74)*F74*Q74*Q75,0)</f>
        <v>0</v>
      </c>
      <c r="G76" s="54">
        <f>ROUND((N74+O74)*G74*Q74*Q75*Q76,0)</f>
        <v>0</v>
      </c>
      <c r="H76" s="54">
        <f>ROUND((N74+O74)*H74*Q74*Q75*Q76*Q77,0)</f>
        <v>0</v>
      </c>
      <c r="I76" s="54">
        <f>ROUND((N74+O74)*I74*Q74*Q75*Q76*Q77*Q78,0)</f>
        <v>0</v>
      </c>
      <c r="J76" s="177">
        <f>SUM(E76:I76)</f>
        <v>0</v>
      </c>
      <c r="L76" s="271" t="str">
        <f>L75</f>
        <v>A</v>
      </c>
      <c r="M76" s="243"/>
      <c r="N76" s="60"/>
      <c r="O76" s="60"/>
      <c r="P76" s="60"/>
      <c r="Q76" s="239">
        <v>1.03</v>
      </c>
      <c r="R76" s="240">
        <v>0</v>
      </c>
      <c r="S76" s="73">
        <f>$S$14</f>
        <v>12</v>
      </c>
      <c r="T76" s="239">
        <v>0</v>
      </c>
      <c r="U76" s="427"/>
      <c r="V76" s="427"/>
      <c r="W76" s="427"/>
      <c r="X76" s="427"/>
      <c r="Y76" s="427"/>
    </row>
    <row r="77" spans="1:25" hidden="1">
      <c r="A77" s="8"/>
      <c r="B77" s="99"/>
      <c r="C77" s="97"/>
      <c r="D77" s="71" t="s">
        <v>46</v>
      </c>
      <c r="E77" s="54">
        <f>ROUND(E76*$Q$6,0)</f>
        <v>0</v>
      </c>
      <c r="F77" s="54">
        <f>ROUND(F76*$Q$6,0)</f>
        <v>0</v>
      </c>
      <c r="G77" s="54">
        <f>ROUND(G76*$Q$6,0)</f>
        <v>0</v>
      </c>
      <c r="H77" s="54">
        <f>ROUND(H76*$Q$6,0)</f>
        <v>0</v>
      </c>
      <c r="I77" s="54">
        <f>ROUND(I76*$Q$6,0)</f>
        <v>0</v>
      </c>
      <c r="J77" s="177">
        <f>SUM(E77:I77)</f>
        <v>0</v>
      </c>
      <c r="L77" s="271" t="str">
        <f>L76</f>
        <v>A</v>
      </c>
      <c r="M77" s="243"/>
      <c r="N77" s="60"/>
      <c r="O77" s="60"/>
      <c r="P77" s="60"/>
      <c r="Q77" s="239">
        <v>1.03</v>
      </c>
      <c r="R77" s="240">
        <v>0</v>
      </c>
      <c r="S77" s="73">
        <f>$S$15</f>
        <v>12</v>
      </c>
      <c r="T77" s="239">
        <v>0</v>
      </c>
      <c r="U77" s="426"/>
      <c r="V77" s="426"/>
      <c r="W77" s="426"/>
      <c r="X77" s="426"/>
      <c r="Y77" s="426"/>
    </row>
    <row r="78" spans="1:25" ht="15" hidden="1">
      <c r="A78" s="8"/>
      <c r="B78" s="99"/>
      <c r="C78" s="97"/>
      <c r="D78" s="71" t="s">
        <v>47</v>
      </c>
      <c r="E78" s="189">
        <f>ROUND($Q$7*E74,0)</f>
        <v>0</v>
      </c>
      <c r="F78" s="189">
        <f>ROUND($Q$7*F74,0)</f>
        <v>0</v>
      </c>
      <c r="G78" s="189">
        <f>ROUND($Q$7*G74,0)</f>
        <v>0</v>
      </c>
      <c r="H78" s="189">
        <f>ROUND($Q$7*H74,0)</f>
        <v>0</v>
      </c>
      <c r="I78" s="189">
        <f>ROUND($Q$7*I74,0)</f>
        <v>0</v>
      </c>
      <c r="J78" s="186">
        <f>SUM(E78:I78)</f>
        <v>0</v>
      </c>
      <c r="L78" s="271" t="str">
        <f>L77</f>
        <v>A</v>
      </c>
      <c r="M78" s="243"/>
      <c r="N78" s="60"/>
      <c r="O78" s="60"/>
      <c r="P78" s="60"/>
      <c r="Q78" s="239">
        <v>1.03</v>
      </c>
      <c r="R78" s="240">
        <v>0</v>
      </c>
      <c r="S78" s="73">
        <f>$S$16</f>
        <v>12</v>
      </c>
      <c r="T78" s="239">
        <v>0</v>
      </c>
      <c r="U78" s="426"/>
      <c r="V78" s="426"/>
      <c r="W78" s="426"/>
      <c r="X78" s="426"/>
      <c r="Y78" s="426"/>
    </row>
    <row r="79" spans="1:25" hidden="1">
      <c r="A79" s="8"/>
      <c r="B79" s="99"/>
      <c r="C79" s="97"/>
      <c r="D79" s="74" t="s">
        <v>48</v>
      </c>
      <c r="E79" s="190">
        <f>SUM(E77:E78)</f>
        <v>0</v>
      </c>
      <c r="F79" s="190">
        <f t="shared" ref="F79:I79" si="46">SUM(F77:F78)</f>
        <v>0</v>
      </c>
      <c r="G79" s="190">
        <f t="shared" si="46"/>
        <v>0</v>
      </c>
      <c r="H79" s="190">
        <f t="shared" si="46"/>
        <v>0</v>
      </c>
      <c r="I79" s="190">
        <f t="shared" si="46"/>
        <v>0</v>
      </c>
      <c r="J79" s="191">
        <f>SUM(J77:J78)</f>
        <v>0</v>
      </c>
      <c r="L79" s="269"/>
      <c r="M79" s="243"/>
      <c r="N79" s="60"/>
      <c r="O79" s="60"/>
      <c r="P79" s="60"/>
      <c r="Q79" s="71"/>
      <c r="R79" s="244"/>
      <c r="S79" s="73"/>
      <c r="T79" s="71"/>
      <c r="U79" s="426"/>
      <c r="V79" s="426"/>
      <c r="W79" s="426"/>
      <c r="X79" s="426"/>
      <c r="Y79" s="426"/>
    </row>
    <row r="80" spans="1:25" hidden="1">
      <c r="A80" s="8"/>
      <c r="B80" s="99"/>
      <c r="C80" s="97"/>
      <c r="D80" s="71"/>
      <c r="E80" s="15"/>
      <c r="F80" s="15"/>
      <c r="G80" s="15"/>
      <c r="H80" s="15"/>
      <c r="I80" s="15"/>
      <c r="J80" s="24"/>
      <c r="L80" s="269"/>
      <c r="M80" s="243"/>
      <c r="N80" s="60"/>
      <c r="O80" s="60"/>
      <c r="P80" s="60"/>
      <c r="Q80" s="32"/>
      <c r="R80" s="60"/>
      <c r="S80" s="32"/>
      <c r="T80" s="241"/>
      <c r="U80" s="428"/>
      <c r="V80" s="429"/>
      <c r="W80" s="427"/>
      <c r="X80" s="427"/>
      <c r="Y80" s="427"/>
    </row>
    <row r="81" spans="1:25" hidden="1">
      <c r="A81" s="100" t="s">
        <v>51</v>
      </c>
      <c r="B81" s="99" t="s">
        <v>63</v>
      </c>
      <c r="D81" s="32" t="s">
        <v>44</v>
      </c>
      <c r="E81" s="97">
        <f>ROUND($R81*$S81*T81,6)</f>
        <v>0</v>
      </c>
      <c r="F81" s="97">
        <f>ROUND($R82*$S82*T82,6)</f>
        <v>0</v>
      </c>
      <c r="G81" s="97">
        <f>ROUND($R83*$S83*T83,6)</f>
        <v>0</v>
      </c>
      <c r="H81" s="97">
        <f>ROUND($R84*$S84*T84,6)</f>
        <v>0</v>
      </c>
      <c r="I81" s="97">
        <f>ROUND($R85*$S85*T85,6)</f>
        <v>0</v>
      </c>
      <c r="J81" s="44"/>
      <c r="L81" s="269" t="s">
        <v>45</v>
      </c>
      <c r="M81" s="155">
        <v>0</v>
      </c>
      <c r="N81" s="242">
        <f>ROUND(M81/12,2)</f>
        <v>0</v>
      </c>
      <c r="O81" s="242">
        <f>LOOKUP(P81,'Longevity Lookup'!$A$3:$A$506,'Longevity Lookup'!$B$3:$B$506)</f>
        <v>0</v>
      </c>
      <c r="P81" s="236">
        <v>0</v>
      </c>
      <c r="Q81" s="239">
        <v>1</v>
      </c>
      <c r="R81" s="240">
        <v>0</v>
      </c>
      <c r="S81" s="73">
        <f>$S$12</f>
        <v>12</v>
      </c>
      <c r="T81" s="239">
        <v>0</v>
      </c>
      <c r="U81" s="426">
        <f>IFERROR((E84+E85)/E83,0)</f>
        <v>0</v>
      </c>
      <c r="V81" s="426">
        <f t="shared" ref="V81" si="47">IFERROR((F84+F85)/F83,0)</f>
        <v>0</v>
      </c>
      <c r="W81" s="426">
        <f t="shared" ref="W81" si="48">IFERROR((G84+G85)/G83,0)</f>
        <v>0</v>
      </c>
      <c r="X81" s="426">
        <f t="shared" ref="X81" si="49">IFERROR((H84+H85)/H83,0)</f>
        <v>0</v>
      </c>
      <c r="Y81" s="426">
        <f t="shared" ref="Y81" si="50">IFERROR((I84+I85)/I83,0)</f>
        <v>0</v>
      </c>
    </row>
    <row r="82" spans="1:25" hidden="1">
      <c r="B82" s="99"/>
      <c r="D82" s="32" t="s">
        <v>61</v>
      </c>
      <c r="E82" s="20">
        <f>T81</f>
        <v>0</v>
      </c>
      <c r="F82" s="20">
        <f>T82</f>
        <v>0</v>
      </c>
      <c r="G82" s="20">
        <f>T83</f>
        <v>0</v>
      </c>
      <c r="H82" s="20">
        <f>T84</f>
        <v>0</v>
      </c>
      <c r="I82" s="20">
        <f>T85</f>
        <v>0</v>
      </c>
      <c r="J82" s="44"/>
      <c r="L82" s="271" t="str">
        <f>L81</f>
        <v>A</v>
      </c>
      <c r="M82" s="243"/>
      <c r="N82" s="242"/>
      <c r="O82" s="242"/>
      <c r="P82" s="242"/>
      <c r="Q82" s="239">
        <v>1.03</v>
      </c>
      <c r="R82" s="240">
        <v>0</v>
      </c>
      <c r="S82" s="73">
        <f>$S$13</f>
        <v>12</v>
      </c>
      <c r="T82" s="239">
        <v>0</v>
      </c>
      <c r="U82" s="426"/>
      <c r="V82" s="426"/>
      <c r="W82" s="426"/>
      <c r="X82" s="426"/>
      <c r="Y82" s="426"/>
    </row>
    <row r="83" spans="1:25" hidden="1">
      <c r="A83" s="8"/>
      <c r="C83" s="97"/>
      <c r="D83" s="71" t="s">
        <v>9</v>
      </c>
      <c r="E83" s="54">
        <f>ROUND((N81+O81)*E81*Q81,0)</f>
        <v>0</v>
      </c>
      <c r="F83" s="54">
        <f>ROUND((N81+O81)*F81*Q81*Q82,0)</f>
        <v>0</v>
      </c>
      <c r="G83" s="54">
        <f>ROUND((N81+O81)*G81*Q81*Q82*Q83,0)</f>
        <v>0</v>
      </c>
      <c r="H83" s="54">
        <f>ROUND((N81+O81)*H81*Q81*Q82*Q83*Q84,0)</f>
        <v>0</v>
      </c>
      <c r="I83" s="54">
        <f>ROUND((N81+O81)*I81*Q81*Q82*Q83*Q84*Q85,0)</f>
        <v>0</v>
      </c>
      <c r="J83" s="177">
        <f>SUM(E83:I83)</f>
        <v>0</v>
      </c>
      <c r="L83" s="271" t="str">
        <f>L82</f>
        <v>A</v>
      </c>
      <c r="M83" s="243"/>
      <c r="N83" s="60"/>
      <c r="O83" s="60"/>
      <c r="P83" s="60"/>
      <c r="Q83" s="239">
        <v>1.03</v>
      </c>
      <c r="R83" s="240">
        <v>0</v>
      </c>
      <c r="S83" s="73">
        <f>$S$14</f>
        <v>12</v>
      </c>
      <c r="T83" s="239">
        <v>0</v>
      </c>
      <c r="U83" s="427"/>
      <c r="V83" s="427"/>
      <c r="W83" s="427"/>
      <c r="X83" s="427"/>
      <c r="Y83" s="427"/>
    </row>
    <row r="84" spans="1:25" hidden="1">
      <c r="A84" s="8"/>
      <c r="B84" s="99"/>
      <c r="C84" s="97"/>
      <c r="D84" s="71" t="s">
        <v>46</v>
      </c>
      <c r="E84" s="54">
        <f>ROUND(E83*$Q$6,0)</f>
        <v>0</v>
      </c>
      <c r="F84" s="54">
        <f>ROUND(F83*$Q$6,0)</f>
        <v>0</v>
      </c>
      <c r="G84" s="54">
        <f>ROUND(G83*$Q$6,0)</f>
        <v>0</v>
      </c>
      <c r="H84" s="54">
        <f>ROUND(H83*$Q$6,0)</f>
        <v>0</v>
      </c>
      <c r="I84" s="54">
        <f>ROUND(I83*$Q$6,0)</f>
        <v>0</v>
      </c>
      <c r="J84" s="177">
        <f>SUM(E84:I84)</f>
        <v>0</v>
      </c>
      <c r="L84" s="271" t="str">
        <f>L83</f>
        <v>A</v>
      </c>
      <c r="M84" s="243"/>
      <c r="N84" s="60"/>
      <c r="O84" s="60"/>
      <c r="P84" s="60"/>
      <c r="Q84" s="239">
        <v>1.03</v>
      </c>
      <c r="R84" s="240">
        <v>0</v>
      </c>
      <c r="S84" s="73">
        <f>$S$15</f>
        <v>12</v>
      </c>
      <c r="T84" s="239">
        <v>0</v>
      </c>
      <c r="U84" s="427"/>
      <c r="V84" s="427"/>
      <c r="W84" s="427"/>
      <c r="X84" s="427"/>
      <c r="Y84" s="427"/>
    </row>
    <row r="85" spans="1:25" ht="15" hidden="1">
      <c r="A85" s="8"/>
      <c r="B85" s="99"/>
      <c r="C85" s="97"/>
      <c r="D85" s="71" t="s">
        <v>47</v>
      </c>
      <c r="E85" s="189">
        <f>ROUND($Q$7*E81,0)</f>
        <v>0</v>
      </c>
      <c r="F85" s="189">
        <f>ROUND($Q$7*F81,0)</f>
        <v>0</v>
      </c>
      <c r="G85" s="189">
        <f>ROUND($Q$7*G81,0)</f>
        <v>0</v>
      </c>
      <c r="H85" s="189">
        <f>ROUND($Q$7*H81,0)</f>
        <v>0</v>
      </c>
      <c r="I85" s="189">
        <f>ROUND($Q$7*I81,0)</f>
        <v>0</v>
      </c>
      <c r="J85" s="186">
        <f>SUM(E85:I85)</f>
        <v>0</v>
      </c>
      <c r="L85" s="271" t="str">
        <f>L84</f>
        <v>A</v>
      </c>
      <c r="M85" s="243"/>
      <c r="N85" s="60"/>
      <c r="O85" s="60"/>
      <c r="P85" s="60"/>
      <c r="Q85" s="239">
        <v>1.03</v>
      </c>
      <c r="R85" s="240">
        <v>0</v>
      </c>
      <c r="S85" s="73">
        <f>$S$16</f>
        <v>12</v>
      </c>
      <c r="T85" s="239">
        <v>0</v>
      </c>
      <c r="U85" s="426"/>
      <c r="V85" s="426"/>
      <c r="W85" s="426"/>
      <c r="X85" s="426"/>
      <c r="Y85" s="426"/>
    </row>
    <row r="86" spans="1:25" hidden="1">
      <c r="A86" s="8"/>
      <c r="B86" s="99"/>
      <c r="C86" s="97"/>
      <c r="D86" s="74" t="s">
        <v>48</v>
      </c>
      <c r="E86" s="190">
        <f>SUM(E84:E85)</f>
        <v>0</v>
      </c>
      <c r="F86" s="190">
        <f t="shared" ref="F86:I86" si="51">SUM(F84:F85)</f>
        <v>0</v>
      </c>
      <c r="G86" s="190">
        <f t="shared" si="51"/>
        <v>0</v>
      </c>
      <c r="H86" s="190">
        <f t="shared" si="51"/>
        <v>0</v>
      </c>
      <c r="I86" s="190">
        <f t="shared" si="51"/>
        <v>0</v>
      </c>
      <c r="J86" s="191">
        <f>SUM(J84:J85)</f>
        <v>0</v>
      </c>
      <c r="L86" s="269"/>
      <c r="M86" s="17"/>
      <c r="N86" s="31"/>
      <c r="O86" s="31"/>
      <c r="P86" s="31"/>
      <c r="Q86" s="45"/>
      <c r="R86" s="45"/>
      <c r="S86" s="45"/>
      <c r="T86" s="24"/>
      <c r="U86" s="426"/>
      <c r="V86" s="426"/>
      <c r="W86" s="426"/>
      <c r="X86" s="426"/>
      <c r="Y86" s="426"/>
    </row>
    <row r="87" spans="1:25" hidden="1">
      <c r="A87" s="8"/>
      <c r="B87" s="99"/>
      <c r="C87" s="97"/>
      <c r="D87" s="71"/>
      <c r="E87" s="15"/>
      <c r="F87" s="15"/>
      <c r="G87" s="15"/>
      <c r="H87" s="15"/>
      <c r="I87" s="15"/>
      <c r="J87" s="24"/>
      <c r="L87" s="269"/>
      <c r="M87" s="17"/>
      <c r="N87" s="91"/>
      <c r="O87" s="91"/>
      <c r="P87" s="91"/>
      <c r="Q87" s="45"/>
      <c r="R87" s="45"/>
      <c r="S87" s="45"/>
      <c r="T87" s="24"/>
      <c r="U87" s="426"/>
      <c r="V87" s="426"/>
      <c r="W87" s="426"/>
      <c r="X87" s="426"/>
      <c r="Y87" s="426"/>
    </row>
    <row r="88" spans="1:25">
      <c r="A88" s="8"/>
      <c r="C88" s="72"/>
      <c r="D88" s="72" t="s">
        <v>64</v>
      </c>
      <c r="E88" s="169">
        <f>SUMIF($D$66:$D$87,"*Salary",E66:E87)</f>
        <v>5417</v>
      </c>
      <c r="F88" s="169">
        <f>SUMIF($D$66:$D$87,"*Salary",F66:F87)</f>
        <v>5579</v>
      </c>
      <c r="G88" s="169">
        <f>SUMIF($D$66:$D$87,"*Salary",G66:G87)</f>
        <v>5747</v>
      </c>
      <c r="H88" s="169">
        <f>SUMIF($D$66:$D$87,"*Salary",H66:H87)</f>
        <v>0</v>
      </c>
      <c r="I88" s="169">
        <f>SUMIF($D$66:$D$87,"*Salary",I66:I87)</f>
        <v>0</v>
      </c>
      <c r="J88" s="170">
        <f>SUM(E88:I88)</f>
        <v>16743</v>
      </c>
      <c r="L88" s="269"/>
      <c r="M88" s="55"/>
      <c r="N88" s="68"/>
      <c r="O88" s="68"/>
      <c r="P88" s="68"/>
      <c r="Q88" s="68"/>
      <c r="R88" s="68"/>
      <c r="S88" s="68"/>
      <c r="T88" s="24"/>
      <c r="U88" s="426"/>
      <c r="V88" s="426"/>
      <c r="W88" s="426"/>
      <c r="X88" s="426"/>
      <c r="Y88" s="426"/>
    </row>
    <row r="89" spans="1:25">
      <c r="A89" s="8"/>
      <c r="C89" s="72"/>
      <c r="D89" s="72" t="s">
        <v>65</v>
      </c>
      <c r="E89" s="171">
        <f>SUMIF($D$69:$D$87,"*Total Fringe",E69:E87)</f>
        <v>1843</v>
      </c>
      <c r="F89" s="171">
        <f t="shared" ref="F89:I89" si="52">SUMIF($D$69:$D$87,"*Total Fringe",F69:F87)</f>
        <v>1874</v>
      </c>
      <c r="G89" s="171">
        <f t="shared" si="52"/>
        <v>1905</v>
      </c>
      <c r="H89" s="171">
        <f t="shared" si="52"/>
        <v>0</v>
      </c>
      <c r="I89" s="171">
        <f t="shared" si="52"/>
        <v>0</v>
      </c>
      <c r="J89" s="172">
        <f>SUM(E89:I89)</f>
        <v>5622</v>
      </c>
      <c r="L89" s="269"/>
      <c r="M89" s="55"/>
      <c r="N89" s="68"/>
      <c r="O89" s="68"/>
      <c r="P89" s="68"/>
      <c r="Q89" s="68"/>
      <c r="R89" s="68"/>
      <c r="S89" s="68"/>
      <c r="T89" s="68"/>
      <c r="U89" s="489"/>
      <c r="V89" s="489"/>
      <c r="W89" s="489"/>
      <c r="X89" s="489"/>
      <c r="Y89" s="489"/>
    </row>
    <row r="90" spans="1:25" hidden="1">
      <c r="A90" s="8"/>
      <c r="C90" s="72"/>
      <c r="D90" s="174"/>
      <c r="E90" s="69"/>
      <c r="F90" s="69"/>
      <c r="G90" s="69"/>
      <c r="H90" s="69"/>
      <c r="I90" s="69"/>
      <c r="J90" s="70"/>
      <c r="L90" s="269"/>
      <c r="M90" s="55" t="s">
        <v>19</v>
      </c>
      <c r="N90" s="68" t="s">
        <v>6</v>
      </c>
      <c r="O90" s="68"/>
      <c r="P90" s="68" t="s">
        <v>20</v>
      </c>
      <c r="Q90" s="68" t="s">
        <v>21</v>
      </c>
      <c r="R90" s="68" t="s">
        <v>22</v>
      </c>
      <c r="S90" s="68"/>
      <c r="T90" s="68" t="s">
        <v>57</v>
      </c>
      <c r="U90" s="489" t="s">
        <v>23</v>
      </c>
      <c r="V90" s="489"/>
      <c r="W90" s="489"/>
      <c r="X90" s="489"/>
      <c r="Y90" s="489"/>
    </row>
    <row r="91" spans="1:25" hidden="1">
      <c r="A91" s="55" t="s">
        <v>40</v>
      </c>
      <c r="B91" s="55" t="s">
        <v>41</v>
      </c>
      <c r="C91" s="72"/>
      <c r="D91" s="174"/>
      <c r="E91" s="16" t="str">
        <f>E10</f>
        <v>Year 1</v>
      </c>
      <c r="F91" s="16" t="str">
        <f>F10</f>
        <v>Year 2</v>
      </c>
      <c r="G91" s="16" t="str">
        <f>G10</f>
        <v>Year 3</v>
      </c>
      <c r="H91" s="16" t="str">
        <f>H10</f>
        <v>Year 4</v>
      </c>
      <c r="I91" s="16" t="str">
        <f>I10</f>
        <v>Year 5</v>
      </c>
      <c r="J91" s="44" t="s">
        <v>30</v>
      </c>
      <c r="L91" s="269"/>
      <c r="M91" s="89" t="s">
        <v>31</v>
      </c>
      <c r="N91" s="44" t="s">
        <v>9</v>
      </c>
      <c r="O91" s="44" t="s">
        <v>20</v>
      </c>
      <c r="P91" s="44" t="s">
        <v>32</v>
      </c>
      <c r="Q91" s="44" t="s">
        <v>33</v>
      </c>
      <c r="R91" s="44" t="s">
        <v>34</v>
      </c>
      <c r="S91" s="44" t="s">
        <v>32</v>
      </c>
      <c r="T91" s="44" t="s">
        <v>58</v>
      </c>
      <c r="U91" s="424" t="s">
        <v>35</v>
      </c>
      <c r="V91" s="425" t="s">
        <v>36</v>
      </c>
      <c r="W91" s="425" t="s">
        <v>37</v>
      </c>
      <c r="X91" s="425" t="s">
        <v>38</v>
      </c>
      <c r="Y91" s="425" t="s">
        <v>39</v>
      </c>
    </row>
    <row r="92" spans="1:25" hidden="1">
      <c r="A92" s="100" t="s">
        <v>51</v>
      </c>
      <c r="B92" s="99" t="s">
        <v>66</v>
      </c>
      <c r="D92" s="32" t="s">
        <v>44</v>
      </c>
      <c r="E92" s="97">
        <f>ROUND($R92*$S92*T92,6)</f>
        <v>0</v>
      </c>
      <c r="F92" s="97">
        <f>ROUND($R93*$S93*T93,6)</f>
        <v>0</v>
      </c>
      <c r="G92" s="97">
        <f>ROUND($R94*$S94*T94,6)</f>
        <v>0</v>
      </c>
      <c r="H92" s="97">
        <f>ROUND($R95*$S95*T95,6)</f>
        <v>0</v>
      </c>
      <c r="I92" s="97">
        <f>ROUND($R96*$S96*T96,6)</f>
        <v>0</v>
      </c>
      <c r="J92" s="44"/>
      <c r="K92" s="15"/>
      <c r="L92" s="269" t="s">
        <v>45</v>
      </c>
      <c r="M92" s="155">
        <v>0</v>
      </c>
      <c r="N92" s="242">
        <f>ROUND(M92/12,2)</f>
        <v>0</v>
      </c>
      <c r="O92" s="242">
        <f>LOOKUP(P92,'Longevity Lookup'!$A$3:$A$506,'Longevity Lookup'!$B$3:$B$506)</f>
        <v>0</v>
      </c>
      <c r="P92" s="236">
        <v>0</v>
      </c>
      <c r="Q92" s="239">
        <v>1</v>
      </c>
      <c r="R92" s="240">
        <v>0</v>
      </c>
      <c r="S92" s="73">
        <f>$S$12</f>
        <v>12</v>
      </c>
      <c r="T92" s="239">
        <v>0</v>
      </c>
      <c r="U92" s="426">
        <f>IFERROR((E95+E96)/E94,0)</f>
        <v>0</v>
      </c>
      <c r="V92" s="426">
        <f t="shared" ref="V92" si="53">IFERROR((F95+F96)/F94,0)</f>
        <v>0</v>
      </c>
      <c r="W92" s="426">
        <f t="shared" ref="W92" si="54">IFERROR((G95+G96)/G94,0)</f>
        <v>0</v>
      </c>
      <c r="X92" s="426">
        <f t="shared" ref="X92" si="55">IFERROR((H95+H96)/H94,0)</f>
        <v>0</v>
      </c>
      <c r="Y92" s="426">
        <f t="shared" ref="Y92" si="56">IFERROR((I95+I96)/I94,0)</f>
        <v>0</v>
      </c>
    </row>
    <row r="93" spans="1:25" hidden="1">
      <c r="B93" s="99"/>
      <c r="D93" s="32" t="s">
        <v>61</v>
      </c>
      <c r="E93" s="20">
        <f>T92</f>
        <v>0</v>
      </c>
      <c r="F93" s="20">
        <f>T93</f>
        <v>0</v>
      </c>
      <c r="G93" s="20">
        <f>T94</f>
        <v>0</v>
      </c>
      <c r="H93" s="20">
        <f>T95</f>
        <v>0</v>
      </c>
      <c r="I93" s="20">
        <f>T96</f>
        <v>0</v>
      </c>
      <c r="J93" s="44"/>
      <c r="K93" s="15"/>
      <c r="L93" s="271" t="str">
        <f>L92</f>
        <v>A</v>
      </c>
      <c r="M93" s="243"/>
      <c r="N93" s="242"/>
      <c r="O93" s="242"/>
      <c r="P93" s="242"/>
      <c r="Q93" s="239">
        <v>1.03</v>
      </c>
      <c r="R93" s="240">
        <v>0</v>
      </c>
      <c r="S93" s="73">
        <f>$S$13</f>
        <v>12</v>
      </c>
      <c r="T93" s="239">
        <v>0</v>
      </c>
      <c r="U93" s="426"/>
      <c r="V93" s="426"/>
      <c r="W93" s="426"/>
      <c r="X93" s="426"/>
      <c r="Y93" s="426"/>
    </row>
    <row r="94" spans="1:25" hidden="1">
      <c r="A94" s="461" t="s">
        <v>67</v>
      </c>
      <c r="C94" s="97"/>
      <c r="D94" s="71" t="s">
        <v>9</v>
      </c>
      <c r="E94" s="54">
        <f>ROUND((N92+O92)*E92*Q92,0)</f>
        <v>0</v>
      </c>
      <c r="F94" s="54">
        <f>ROUND((N92+O92)*F92*Q92*Q93,0)</f>
        <v>0</v>
      </c>
      <c r="G94" s="54">
        <f>ROUND((N92+O92)*G92*Q92*Q93*Q94,0)</f>
        <v>0</v>
      </c>
      <c r="H94" s="54">
        <f>ROUND((N92+O92)*H92*Q92*Q93*Q94*Q95,0)</f>
        <v>0</v>
      </c>
      <c r="I94" s="54">
        <f>ROUND((N92+O92)*I92*Q92*Q93*Q94*Q95*Q96,0)</f>
        <v>0</v>
      </c>
      <c r="J94" s="177">
        <f>SUM(E94:I94)</f>
        <v>0</v>
      </c>
      <c r="L94" s="271" t="str">
        <f>L93</f>
        <v>A</v>
      </c>
      <c r="M94" s="243"/>
      <c r="N94" s="60"/>
      <c r="O94" s="60"/>
      <c r="P94" s="60"/>
      <c r="Q94" s="239">
        <v>1.03</v>
      </c>
      <c r="R94" s="240">
        <v>0</v>
      </c>
      <c r="S94" s="73">
        <f>$S$14</f>
        <v>12</v>
      </c>
      <c r="T94" s="239">
        <v>0</v>
      </c>
      <c r="U94" s="426"/>
      <c r="V94" s="426"/>
      <c r="W94" s="426"/>
      <c r="X94" s="426"/>
      <c r="Y94" s="426"/>
    </row>
    <row r="95" spans="1:25" hidden="1">
      <c r="A95" s="462">
        <v>47476</v>
      </c>
      <c r="B95" s="90"/>
      <c r="C95" s="97"/>
      <c r="D95" s="71" t="s">
        <v>46</v>
      </c>
      <c r="E95" s="54">
        <f>ROUND(E94*$Q$6,0)</f>
        <v>0</v>
      </c>
      <c r="F95" s="54">
        <f>ROUND(F94*$Q$6,0)</f>
        <v>0</v>
      </c>
      <c r="G95" s="54">
        <f>ROUND(G94*$Q$6,0)</f>
        <v>0</v>
      </c>
      <c r="H95" s="54">
        <f>ROUND(H94*$Q$6,0)</f>
        <v>0</v>
      </c>
      <c r="I95" s="54">
        <f>ROUND(I94*$Q$6,0)</f>
        <v>0</v>
      </c>
      <c r="J95" s="177">
        <f>SUM(E95:I95)</f>
        <v>0</v>
      </c>
      <c r="L95" s="271" t="str">
        <f>L94</f>
        <v>A</v>
      </c>
      <c r="M95" s="243"/>
      <c r="N95" s="60"/>
      <c r="O95" s="60"/>
      <c r="P95" s="60"/>
      <c r="Q95" s="239">
        <v>1.03</v>
      </c>
      <c r="R95" s="240">
        <v>0</v>
      </c>
      <c r="S95" s="73">
        <f>$S$15</f>
        <v>12</v>
      </c>
      <c r="T95" s="239">
        <v>0</v>
      </c>
      <c r="U95" s="426"/>
      <c r="V95" s="426"/>
      <c r="W95" s="426"/>
      <c r="X95" s="426"/>
      <c r="Y95" s="426"/>
    </row>
    <row r="96" spans="1:25" ht="15" hidden="1">
      <c r="A96" s="8"/>
      <c r="B96" s="90"/>
      <c r="C96" s="97"/>
      <c r="D96" s="71" t="s">
        <v>47</v>
      </c>
      <c r="E96" s="189">
        <f>ROUND($Q$7*E92,0)</f>
        <v>0</v>
      </c>
      <c r="F96" s="189">
        <f>ROUND($Q$7*F92,0)</f>
        <v>0</v>
      </c>
      <c r="G96" s="189">
        <f>ROUND($Q$7*G92,0)</f>
        <v>0</v>
      </c>
      <c r="H96" s="189">
        <f>ROUND($Q$7*H92,0)</f>
        <v>0</v>
      </c>
      <c r="I96" s="189">
        <f>ROUND($Q$7*I92,0)</f>
        <v>0</v>
      </c>
      <c r="J96" s="186">
        <f>SUM(E96:I96)</f>
        <v>0</v>
      </c>
      <c r="L96" s="271" t="str">
        <f>L95</f>
        <v>A</v>
      </c>
      <c r="M96" s="243"/>
      <c r="N96" s="60"/>
      <c r="O96" s="60"/>
      <c r="P96" s="60"/>
      <c r="Q96" s="239">
        <v>1.03</v>
      </c>
      <c r="R96" s="240">
        <v>0</v>
      </c>
      <c r="S96" s="73">
        <f>$S$16</f>
        <v>12</v>
      </c>
      <c r="T96" s="239">
        <v>0</v>
      </c>
      <c r="U96" s="426"/>
      <c r="V96" s="426"/>
      <c r="W96" s="426"/>
      <c r="X96" s="426"/>
      <c r="Y96" s="426"/>
    </row>
    <row r="97" spans="1:25" hidden="1">
      <c r="A97" s="8"/>
      <c r="B97" s="90"/>
      <c r="C97" s="97"/>
      <c r="D97" s="74" t="s">
        <v>48</v>
      </c>
      <c r="E97" s="190">
        <f>SUM(E95:E96)</f>
        <v>0</v>
      </c>
      <c r="F97" s="190">
        <f t="shared" ref="F97:I97" si="57">SUM(F95:F96)</f>
        <v>0</v>
      </c>
      <c r="G97" s="190">
        <f t="shared" si="57"/>
        <v>0</v>
      </c>
      <c r="H97" s="190">
        <f t="shared" si="57"/>
        <v>0</v>
      </c>
      <c r="I97" s="190">
        <f t="shared" si="57"/>
        <v>0</v>
      </c>
      <c r="J97" s="191">
        <f>SUM(J95:J96)</f>
        <v>0</v>
      </c>
      <c r="L97" s="269"/>
      <c r="M97" s="243"/>
      <c r="N97" s="60"/>
      <c r="O97" s="60"/>
      <c r="P97" s="60"/>
      <c r="Q97" s="71"/>
      <c r="R97" s="244"/>
      <c r="S97" s="73"/>
      <c r="T97" s="71"/>
      <c r="U97" s="428"/>
      <c r="V97" s="429"/>
      <c r="W97" s="427"/>
      <c r="X97" s="427"/>
      <c r="Y97" s="427"/>
    </row>
    <row r="98" spans="1:25" hidden="1">
      <c r="C98" s="97"/>
      <c r="D98" s="71"/>
      <c r="E98" s="15"/>
      <c r="F98" s="15"/>
      <c r="G98" s="15"/>
      <c r="H98" s="15"/>
      <c r="I98" s="15"/>
      <c r="J98" s="24"/>
      <c r="L98" s="269"/>
      <c r="M98" s="243"/>
      <c r="N98" s="60"/>
      <c r="O98" s="60"/>
      <c r="P98" s="60"/>
      <c r="Q98" s="32"/>
      <c r="R98" s="60"/>
      <c r="S98" s="32"/>
      <c r="T98" s="241"/>
      <c r="U98" s="430"/>
      <c r="V98" s="430"/>
      <c r="W98" s="430"/>
      <c r="X98" s="430"/>
      <c r="Y98" s="430"/>
    </row>
    <row r="99" spans="1:25" hidden="1">
      <c r="A99" s="100" t="s">
        <v>51</v>
      </c>
      <c r="B99" s="99" t="s">
        <v>66</v>
      </c>
      <c r="D99" s="32" t="s">
        <v>44</v>
      </c>
      <c r="E99" s="97">
        <f>ROUND($R99*$S99*T99,6)</f>
        <v>0</v>
      </c>
      <c r="F99" s="97">
        <f>ROUND($R100*$S100*T100,6)</f>
        <v>0</v>
      </c>
      <c r="G99" s="97">
        <f>ROUND($R101*$S101*T101,6)</f>
        <v>0</v>
      </c>
      <c r="H99" s="97">
        <f>ROUND($R102*$S102*T102,6)</f>
        <v>0</v>
      </c>
      <c r="I99" s="97">
        <f>ROUND($R103*$S103*T103,6)</f>
        <v>0</v>
      </c>
      <c r="J99" s="44"/>
      <c r="L99" s="269" t="s">
        <v>45</v>
      </c>
      <c r="M99" s="155">
        <v>0</v>
      </c>
      <c r="N99" s="242">
        <f>ROUND(M99/12,2)</f>
        <v>0</v>
      </c>
      <c r="O99" s="242">
        <f>LOOKUP(P99,'Longevity Lookup'!$A$3:$A$506,'Longevity Lookup'!$B$3:$B$506)</f>
        <v>0</v>
      </c>
      <c r="P99" s="236">
        <v>0</v>
      </c>
      <c r="Q99" s="239">
        <v>1</v>
      </c>
      <c r="R99" s="240">
        <v>0</v>
      </c>
      <c r="S99" s="73">
        <f>$S$12</f>
        <v>12</v>
      </c>
      <c r="T99" s="239">
        <v>0</v>
      </c>
      <c r="U99" s="426">
        <f>IFERROR((E102+E103)/E101,0)</f>
        <v>0</v>
      </c>
      <c r="V99" s="426">
        <f t="shared" ref="V99" si="58">IFERROR((F102+F103)/F101,0)</f>
        <v>0</v>
      </c>
      <c r="W99" s="426">
        <f t="shared" ref="W99" si="59">IFERROR((G102+G103)/G101,0)</f>
        <v>0</v>
      </c>
      <c r="X99" s="426">
        <f t="shared" ref="X99" si="60">IFERROR((H102+H103)/H101,0)</f>
        <v>0</v>
      </c>
      <c r="Y99" s="426">
        <f t="shared" ref="Y99" si="61">IFERROR((I102+I103)/I101,0)</f>
        <v>0</v>
      </c>
    </row>
    <row r="100" spans="1:25" hidden="1">
      <c r="B100" s="99"/>
      <c r="D100" s="32" t="s">
        <v>61</v>
      </c>
      <c r="E100" s="20">
        <f>T99</f>
        <v>0</v>
      </c>
      <c r="F100" s="20">
        <f>T100</f>
        <v>0</v>
      </c>
      <c r="G100" s="20">
        <f>T101</f>
        <v>0</v>
      </c>
      <c r="H100" s="20">
        <f>T102</f>
        <v>0</v>
      </c>
      <c r="I100" s="20">
        <f>T103</f>
        <v>0</v>
      </c>
      <c r="J100" s="44"/>
      <c r="L100" s="271" t="str">
        <f>L99</f>
        <v>A</v>
      </c>
      <c r="M100" s="243"/>
      <c r="N100" s="242"/>
      <c r="O100" s="242"/>
      <c r="P100" s="242"/>
      <c r="Q100" s="239">
        <v>1.03</v>
      </c>
      <c r="R100" s="240">
        <v>0</v>
      </c>
      <c r="S100" s="73">
        <f>$S$13</f>
        <v>12</v>
      </c>
      <c r="T100" s="239">
        <v>0</v>
      </c>
      <c r="U100" s="426"/>
      <c r="V100" s="426"/>
      <c r="W100" s="426"/>
      <c r="X100" s="426"/>
      <c r="Y100" s="426"/>
    </row>
    <row r="101" spans="1:25" hidden="1">
      <c r="A101" s="8"/>
      <c r="B101" s="90"/>
      <c r="C101" s="97"/>
      <c r="D101" s="71" t="s">
        <v>9</v>
      </c>
      <c r="E101" s="54">
        <f>ROUND((N99+O99)*E99*Q99,0)</f>
        <v>0</v>
      </c>
      <c r="F101" s="54">
        <f>ROUND((N99+O99)*F99*Q99*Q100,0)</f>
        <v>0</v>
      </c>
      <c r="G101" s="54">
        <f>ROUND((N99+O99)*G99*Q99*Q100*Q101,0)</f>
        <v>0</v>
      </c>
      <c r="H101" s="54">
        <f>ROUND((N99+O99)*H99*Q99*Q100*Q101*Q102,0)</f>
        <v>0</v>
      </c>
      <c r="I101" s="54">
        <f>ROUND((N99+O99)*I99*Q99*Q100*Q101*Q102*Q103,0)</f>
        <v>0</v>
      </c>
      <c r="J101" s="177">
        <f>SUM(E101:I101)</f>
        <v>0</v>
      </c>
      <c r="L101" s="271" t="str">
        <f>L100</f>
        <v>A</v>
      </c>
      <c r="M101" s="243"/>
      <c r="N101" s="60"/>
      <c r="O101" s="60"/>
      <c r="P101" s="60"/>
      <c r="Q101" s="239">
        <v>1.03</v>
      </c>
      <c r="R101" s="240">
        <v>0</v>
      </c>
      <c r="S101" s="73">
        <f>$S$14</f>
        <v>12</v>
      </c>
      <c r="T101" s="239">
        <v>0</v>
      </c>
      <c r="U101" s="426"/>
      <c r="V101" s="426"/>
      <c r="W101" s="426"/>
      <c r="X101" s="426"/>
      <c r="Y101" s="426"/>
    </row>
    <row r="102" spans="1:25" hidden="1">
      <c r="A102" s="8"/>
      <c r="B102" s="90"/>
      <c r="C102" s="97"/>
      <c r="D102" s="71" t="s">
        <v>46</v>
      </c>
      <c r="E102" s="54">
        <f>ROUND(E101*$Q$6,0)</f>
        <v>0</v>
      </c>
      <c r="F102" s="54">
        <f>ROUND(F101*$Q$6,0)</f>
        <v>0</v>
      </c>
      <c r="G102" s="54">
        <f>ROUND(G101*$Q$6,0)</f>
        <v>0</v>
      </c>
      <c r="H102" s="54">
        <f>ROUND(H101*$Q$6,0)</f>
        <v>0</v>
      </c>
      <c r="I102" s="54">
        <f>ROUND(I101*$Q$6,0)</f>
        <v>0</v>
      </c>
      <c r="J102" s="177">
        <f>SUM(E102:I102)</f>
        <v>0</v>
      </c>
      <c r="L102" s="271" t="str">
        <f>L101</f>
        <v>A</v>
      </c>
      <c r="M102" s="243"/>
      <c r="N102" s="60"/>
      <c r="O102" s="60"/>
      <c r="P102" s="60"/>
      <c r="Q102" s="239">
        <v>1.03</v>
      </c>
      <c r="R102" s="240">
        <v>0</v>
      </c>
      <c r="S102" s="73">
        <f>$S$15</f>
        <v>12</v>
      </c>
      <c r="T102" s="239">
        <v>0</v>
      </c>
      <c r="U102" s="426"/>
      <c r="V102" s="426"/>
      <c r="W102" s="426"/>
      <c r="X102" s="426"/>
      <c r="Y102" s="426"/>
    </row>
    <row r="103" spans="1:25" ht="15" hidden="1">
      <c r="A103" s="8"/>
      <c r="B103" s="90"/>
      <c r="C103" s="97"/>
      <c r="D103" s="71" t="s">
        <v>47</v>
      </c>
      <c r="E103" s="189">
        <f>ROUND($Q$7*E99,0)</f>
        <v>0</v>
      </c>
      <c r="F103" s="189">
        <f>ROUND($Q$7*F99,0)</f>
        <v>0</v>
      </c>
      <c r="G103" s="189">
        <f>ROUND($Q$7*G99,0)</f>
        <v>0</v>
      </c>
      <c r="H103" s="189">
        <f>ROUND($Q$7*H99,0)</f>
        <v>0</v>
      </c>
      <c r="I103" s="189">
        <f>ROUND($Q$7*I99,0)</f>
        <v>0</v>
      </c>
      <c r="J103" s="186">
        <f>SUM(E103:I103)</f>
        <v>0</v>
      </c>
      <c r="L103" s="271" t="str">
        <f>L102</f>
        <v>A</v>
      </c>
      <c r="M103" s="243"/>
      <c r="N103" s="60"/>
      <c r="O103" s="60"/>
      <c r="P103" s="60"/>
      <c r="Q103" s="239">
        <v>1.03</v>
      </c>
      <c r="R103" s="240">
        <v>0</v>
      </c>
      <c r="S103" s="73">
        <f>$S$16</f>
        <v>12</v>
      </c>
      <c r="T103" s="239">
        <v>0</v>
      </c>
      <c r="U103" s="426"/>
      <c r="V103" s="426"/>
      <c r="W103" s="426"/>
      <c r="X103" s="426"/>
      <c r="Y103" s="426"/>
    </row>
    <row r="104" spans="1:25" hidden="1">
      <c r="A104" s="8"/>
      <c r="B104" s="90"/>
      <c r="C104" s="97"/>
      <c r="D104" s="74" t="s">
        <v>48</v>
      </c>
      <c r="E104" s="190">
        <f>SUM(E102:E103)</f>
        <v>0</v>
      </c>
      <c r="F104" s="190">
        <f t="shared" ref="F104:I104" si="62">SUM(F102:F103)</f>
        <v>0</v>
      </c>
      <c r="G104" s="190">
        <f t="shared" si="62"/>
        <v>0</v>
      </c>
      <c r="H104" s="190">
        <f t="shared" si="62"/>
        <v>0</v>
      </c>
      <c r="I104" s="190">
        <f t="shared" si="62"/>
        <v>0</v>
      </c>
      <c r="J104" s="191">
        <f>SUM(J102:J103)</f>
        <v>0</v>
      </c>
      <c r="L104" s="269"/>
      <c r="M104" s="243"/>
      <c r="N104" s="60"/>
      <c r="O104" s="60"/>
      <c r="P104" s="60"/>
      <c r="Q104" s="71"/>
      <c r="R104" s="244"/>
      <c r="S104" s="73"/>
      <c r="T104" s="71"/>
      <c r="U104" s="428"/>
      <c r="V104" s="429"/>
      <c r="W104" s="427"/>
      <c r="X104" s="427"/>
      <c r="Y104" s="427"/>
    </row>
    <row r="105" spans="1:25" hidden="1">
      <c r="A105" s="8"/>
      <c r="B105" s="90"/>
      <c r="C105" s="97"/>
      <c r="D105" s="71"/>
      <c r="E105" s="15"/>
      <c r="F105" s="15"/>
      <c r="G105" s="15"/>
      <c r="H105" s="15"/>
      <c r="I105" s="15"/>
      <c r="J105" s="24"/>
      <c r="L105" s="269"/>
      <c r="M105" s="243"/>
      <c r="N105" s="60"/>
      <c r="O105" s="60"/>
      <c r="P105" s="60"/>
      <c r="Q105" s="32"/>
      <c r="R105" s="60"/>
      <c r="S105" s="32"/>
      <c r="T105" s="241"/>
      <c r="U105" s="430"/>
      <c r="V105" s="430"/>
      <c r="W105" s="430"/>
      <c r="X105" s="430"/>
      <c r="Y105" s="430"/>
    </row>
    <row r="106" spans="1:25" hidden="1">
      <c r="A106" s="100" t="s">
        <v>51</v>
      </c>
      <c r="B106" s="99" t="s">
        <v>66</v>
      </c>
      <c r="D106" s="32" t="s">
        <v>44</v>
      </c>
      <c r="E106" s="97">
        <f>ROUND($R106*$S106*T106,6)</f>
        <v>0</v>
      </c>
      <c r="F106" s="97">
        <f>ROUND($R107*$S107*T107,6)</f>
        <v>0</v>
      </c>
      <c r="G106" s="97">
        <f>ROUND($R108*$S108*T108,6)</f>
        <v>0</v>
      </c>
      <c r="H106" s="97">
        <f>ROUND($R109*$S109*T109,6)</f>
        <v>0</v>
      </c>
      <c r="I106" s="97">
        <f>ROUND($R110*$S110*T110,6)</f>
        <v>0</v>
      </c>
      <c r="J106" s="44"/>
      <c r="L106" s="269" t="s">
        <v>45</v>
      </c>
      <c r="M106" s="155">
        <v>0</v>
      </c>
      <c r="N106" s="242">
        <f>ROUND(M106/12,2)</f>
        <v>0</v>
      </c>
      <c r="O106" s="242">
        <f>LOOKUP(P106,'Longevity Lookup'!$A$3:$A$506,'Longevity Lookup'!$B$3:$B$506)</f>
        <v>0</v>
      </c>
      <c r="P106" s="236">
        <v>0</v>
      </c>
      <c r="Q106" s="239">
        <v>1</v>
      </c>
      <c r="R106" s="240">
        <v>0</v>
      </c>
      <c r="S106" s="73">
        <f>$S$12</f>
        <v>12</v>
      </c>
      <c r="T106" s="239">
        <v>0</v>
      </c>
      <c r="U106" s="426">
        <f>IFERROR((E109+E110)/E108,0)</f>
        <v>0</v>
      </c>
      <c r="V106" s="426">
        <f t="shared" ref="V106" si="63">IFERROR((F109+F110)/F108,0)</f>
        <v>0</v>
      </c>
      <c r="W106" s="426">
        <f t="shared" ref="W106" si="64">IFERROR((G109+G110)/G108,0)</f>
        <v>0</v>
      </c>
      <c r="X106" s="426">
        <f t="shared" ref="X106" si="65">IFERROR((H109+H110)/H108,0)</f>
        <v>0</v>
      </c>
      <c r="Y106" s="426">
        <f t="shared" ref="Y106" si="66">IFERROR((I109+I110)/I108,0)</f>
        <v>0</v>
      </c>
    </row>
    <row r="107" spans="1:25" hidden="1">
      <c r="B107" s="99"/>
      <c r="D107" s="32" t="s">
        <v>61</v>
      </c>
      <c r="E107" s="20">
        <f>T106</f>
        <v>0</v>
      </c>
      <c r="F107" s="20">
        <f>T107</f>
        <v>0</v>
      </c>
      <c r="G107" s="20">
        <f>T108</f>
        <v>0</v>
      </c>
      <c r="H107" s="20">
        <f>T109</f>
        <v>0</v>
      </c>
      <c r="I107" s="20">
        <f>T110</f>
        <v>0</v>
      </c>
      <c r="J107" s="44"/>
      <c r="L107" s="271" t="str">
        <f>L106</f>
        <v>A</v>
      </c>
      <c r="M107" s="243"/>
      <c r="N107" s="242"/>
      <c r="O107" s="242"/>
      <c r="P107" s="242"/>
      <c r="Q107" s="239">
        <v>1.03</v>
      </c>
      <c r="R107" s="240">
        <v>0</v>
      </c>
      <c r="S107" s="73">
        <f>$S$13</f>
        <v>12</v>
      </c>
      <c r="T107" s="239">
        <v>0</v>
      </c>
      <c r="U107" s="426"/>
      <c r="V107" s="426"/>
      <c r="W107" s="426"/>
      <c r="X107" s="426"/>
      <c r="Y107" s="426"/>
    </row>
    <row r="108" spans="1:25" hidden="1">
      <c r="A108" s="8"/>
      <c r="B108" s="90"/>
      <c r="C108" s="97"/>
      <c r="D108" s="71" t="s">
        <v>9</v>
      </c>
      <c r="E108" s="54">
        <f>ROUND((N106+O106)*E106*Q106,0)</f>
        <v>0</v>
      </c>
      <c r="F108" s="54">
        <f>ROUND((N106+O106)*F106*Q106*Q107,0)</f>
        <v>0</v>
      </c>
      <c r="G108" s="54">
        <f>ROUND((N106+O106)*G106*Q106*Q107*Q108,0)</f>
        <v>0</v>
      </c>
      <c r="H108" s="54">
        <f>ROUND((N106+O106)*H106*Q106*Q107*Q108*Q109,0)</f>
        <v>0</v>
      </c>
      <c r="I108" s="54">
        <f>ROUND((N106+O106)*I106*Q106*Q107*Q108*Q109*Q110,0)</f>
        <v>0</v>
      </c>
      <c r="J108" s="177">
        <f>SUM(E108:I108)</f>
        <v>0</v>
      </c>
      <c r="L108" s="271" t="str">
        <f>L107</f>
        <v>A</v>
      </c>
      <c r="M108" s="243"/>
      <c r="N108" s="60"/>
      <c r="O108" s="60"/>
      <c r="P108" s="60"/>
      <c r="Q108" s="239">
        <v>1.03</v>
      </c>
      <c r="R108" s="240">
        <v>0</v>
      </c>
      <c r="S108" s="73">
        <f>$S$14</f>
        <v>12</v>
      </c>
      <c r="T108" s="239">
        <v>0</v>
      </c>
      <c r="U108" s="427"/>
      <c r="V108" s="427"/>
      <c r="W108" s="427"/>
      <c r="X108" s="427"/>
      <c r="Y108" s="427"/>
    </row>
    <row r="109" spans="1:25" hidden="1">
      <c r="A109" s="8"/>
      <c r="B109" s="90"/>
      <c r="C109" s="97"/>
      <c r="D109" s="71" t="s">
        <v>46</v>
      </c>
      <c r="E109" s="54">
        <f>ROUND(E108*$Q$6,0)</f>
        <v>0</v>
      </c>
      <c r="F109" s="54">
        <f>ROUND(F108*$Q$6,0)</f>
        <v>0</v>
      </c>
      <c r="G109" s="54">
        <f>ROUND(G108*$Q$6,0)</f>
        <v>0</v>
      </c>
      <c r="H109" s="54">
        <f>ROUND(H108*$Q$6,0)</f>
        <v>0</v>
      </c>
      <c r="I109" s="54">
        <f>ROUND(I108*$Q$6,0)</f>
        <v>0</v>
      </c>
      <c r="J109" s="177">
        <f>SUM(E109:I109)</f>
        <v>0</v>
      </c>
      <c r="L109" s="271" t="str">
        <f>L108</f>
        <v>A</v>
      </c>
      <c r="M109" s="243"/>
      <c r="N109" s="60"/>
      <c r="O109" s="60"/>
      <c r="P109" s="60"/>
      <c r="Q109" s="239">
        <v>1.03</v>
      </c>
      <c r="R109" s="240">
        <v>0</v>
      </c>
      <c r="S109" s="73">
        <f>$S$15</f>
        <v>12</v>
      </c>
      <c r="T109" s="239">
        <v>0</v>
      </c>
      <c r="U109" s="427"/>
      <c r="V109" s="427"/>
      <c r="W109" s="427"/>
      <c r="X109" s="427"/>
      <c r="Y109" s="427"/>
    </row>
    <row r="110" spans="1:25" ht="15" hidden="1">
      <c r="A110" s="8"/>
      <c r="B110" s="90"/>
      <c r="C110" s="97"/>
      <c r="D110" s="71" t="s">
        <v>47</v>
      </c>
      <c r="E110" s="189">
        <f>ROUND($Q$7*E106,0)</f>
        <v>0</v>
      </c>
      <c r="F110" s="189">
        <f>ROUND($Q$7*F106,0)</f>
        <v>0</v>
      </c>
      <c r="G110" s="189">
        <f>ROUND($Q$7*G106,0)</f>
        <v>0</v>
      </c>
      <c r="H110" s="189">
        <f>ROUND($Q$7*H106,0)</f>
        <v>0</v>
      </c>
      <c r="I110" s="189">
        <f>ROUND($Q$7*I106,0)</f>
        <v>0</v>
      </c>
      <c r="J110" s="186">
        <f>SUM(E110:I110)</f>
        <v>0</v>
      </c>
      <c r="L110" s="271" t="str">
        <f>L109</f>
        <v>A</v>
      </c>
      <c r="M110" s="243"/>
      <c r="N110" s="60"/>
      <c r="O110" s="60"/>
      <c r="P110" s="60"/>
      <c r="Q110" s="239">
        <v>1.03</v>
      </c>
      <c r="R110" s="240">
        <v>0</v>
      </c>
      <c r="S110" s="73">
        <f>$S$16</f>
        <v>12</v>
      </c>
      <c r="T110" s="239">
        <v>0</v>
      </c>
      <c r="U110" s="426"/>
      <c r="V110" s="426"/>
      <c r="W110" s="426"/>
      <c r="X110" s="426"/>
      <c r="Y110" s="426"/>
    </row>
    <row r="111" spans="1:25" hidden="1">
      <c r="A111" s="8"/>
      <c r="B111" s="90"/>
      <c r="C111" s="97"/>
      <c r="D111" s="74" t="s">
        <v>48</v>
      </c>
      <c r="E111" s="190">
        <f>SUM(E109:E110)</f>
        <v>0</v>
      </c>
      <c r="F111" s="190">
        <f t="shared" ref="F111:I111" si="67">SUM(F109:F110)</f>
        <v>0</v>
      </c>
      <c r="G111" s="190">
        <f t="shared" si="67"/>
        <v>0</v>
      </c>
      <c r="H111" s="190">
        <f t="shared" si="67"/>
        <v>0</v>
      </c>
      <c r="I111" s="190">
        <f t="shared" si="67"/>
        <v>0</v>
      </c>
      <c r="J111" s="191">
        <f>SUM(J109:J110)</f>
        <v>0</v>
      </c>
      <c r="L111" s="269"/>
      <c r="M111" s="17"/>
      <c r="N111" s="31"/>
      <c r="O111" s="31"/>
      <c r="P111" s="31"/>
      <c r="Q111" s="110"/>
      <c r="R111" s="111"/>
      <c r="S111" s="73"/>
      <c r="T111" s="110"/>
      <c r="U111" s="426"/>
      <c r="V111" s="426"/>
      <c r="W111" s="426"/>
      <c r="X111" s="426"/>
      <c r="Y111" s="426"/>
    </row>
    <row r="112" spans="1:25" hidden="1">
      <c r="A112" s="8"/>
      <c r="B112" s="90"/>
      <c r="C112" s="97"/>
      <c r="D112" s="71"/>
      <c r="E112" s="15"/>
      <c r="F112" s="15"/>
      <c r="G112" s="15"/>
      <c r="H112" s="15"/>
      <c r="I112" s="15"/>
      <c r="J112" s="24"/>
      <c r="L112" s="269"/>
      <c r="M112" s="17"/>
      <c r="N112" s="31"/>
      <c r="O112" s="31"/>
      <c r="P112" s="31"/>
      <c r="Q112" s="110"/>
      <c r="R112" s="111"/>
      <c r="S112" s="73"/>
      <c r="T112" s="24"/>
      <c r="U112" s="426"/>
      <c r="V112" s="426"/>
      <c r="W112" s="426"/>
      <c r="X112" s="426"/>
      <c r="Y112" s="426"/>
    </row>
    <row r="113" spans="1:41" ht="13.5" hidden="1" thickBot="1">
      <c r="A113" s="8"/>
      <c r="C113" s="72"/>
      <c r="D113" s="72" t="s">
        <v>68</v>
      </c>
      <c r="E113" s="192">
        <f>SUMIF($D$91:$D$112,"Salary",E91:E112)</f>
        <v>0</v>
      </c>
      <c r="F113" s="192">
        <f t="shared" ref="F113:I113" si="68">SUMIF($D$91:$D$112,"Salary",F91:F112)</f>
        <v>0</v>
      </c>
      <c r="G113" s="192">
        <f t="shared" si="68"/>
        <v>0</v>
      </c>
      <c r="H113" s="192">
        <f t="shared" si="68"/>
        <v>0</v>
      </c>
      <c r="I113" s="192">
        <f t="shared" si="68"/>
        <v>0</v>
      </c>
      <c r="J113" s="193">
        <f>SUM(E113:I113)</f>
        <v>0</v>
      </c>
      <c r="L113" s="269"/>
      <c r="M113" s="17"/>
      <c r="N113" s="91"/>
      <c r="O113" s="91"/>
      <c r="P113" s="91"/>
      <c r="Q113" s="45"/>
      <c r="R113" s="45"/>
      <c r="S113" s="45"/>
      <c r="T113" s="24"/>
      <c r="U113" s="426"/>
      <c r="V113" s="426"/>
      <c r="W113" s="426"/>
      <c r="X113" s="426"/>
      <c r="Y113" s="426"/>
    </row>
    <row r="114" spans="1:41" hidden="1">
      <c r="A114" s="8"/>
      <c r="C114" s="72"/>
      <c r="D114" s="72" t="s">
        <v>69</v>
      </c>
      <c r="E114" s="194">
        <f>SUMIF($D$91:$D$112,"*Total Fringe",E91:E112)</f>
        <v>0</v>
      </c>
      <c r="F114" s="194">
        <f t="shared" ref="F114:I114" si="69">SUMIF($D$91:$D$112,"*Total Fringe",F91:F112)</f>
        <v>0</v>
      </c>
      <c r="G114" s="194">
        <f t="shared" si="69"/>
        <v>0</v>
      </c>
      <c r="H114" s="194">
        <f t="shared" si="69"/>
        <v>0</v>
      </c>
      <c r="I114" s="194">
        <f t="shared" si="69"/>
        <v>0</v>
      </c>
      <c r="J114" s="195">
        <f>SUM(E114:I114)</f>
        <v>0</v>
      </c>
      <c r="L114" s="269"/>
      <c r="M114" s="55"/>
      <c r="N114" s="68"/>
      <c r="O114" s="68"/>
      <c r="P114" s="68"/>
      <c r="Q114" s="68"/>
      <c r="R114" s="68"/>
      <c r="S114" s="68"/>
      <c r="T114" s="68"/>
      <c r="U114" s="489"/>
      <c r="V114" s="489"/>
      <c r="W114" s="489"/>
      <c r="X114" s="489"/>
      <c r="Y114" s="499"/>
      <c r="Z114" s="490" t="s">
        <v>70</v>
      </c>
      <c r="AA114" s="491"/>
      <c r="AB114" s="491"/>
      <c r="AC114" s="491"/>
      <c r="AD114" s="491"/>
      <c r="AE114" s="491"/>
      <c r="AF114" s="492"/>
      <c r="AH114" s="484" t="s">
        <v>71</v>
      </c>
      <c r="AI114" s="485"/>
      <c r="AJ114" s="485"/>
      <c r="AK114" s="485"/>
      <c r="AL114" s="485"/>
      <c r="AM114" s="485"/>
      <c r="AN114" s="485"/>
      <c r="AO114" s="486"/>
    </row>
    <row r="115" spans="1:41" hidden="1">
      <c r="A115" s="8"/>
      <c r="C115" s="72"/>
      <c r="D115" s="174"/>
      <c r="E115" s="171"/>
      <c r="F115" s="171"/>
      <c r="G115" s="171"/>
      <c r="H115" s="171"/>
      <c r="I115" s="171"/>
      <c r="J115" s="172"/>
      <c r="L115" s="269"/>
      <c r="M115" s="55" t="s">
        <v>19</v>
      </c>
      <c r="N115" s="68" t="s">
        <v>6</v>
      </c>
      <c r="O115" s="68" t="s">
        <v>21</v>
      </c>
      <c r="P115" s="68" t="s">
        <v>22</v>
      </c>
      <c r="Q115" s="68"/>
      <c r="R115" s="68" t="s">
        <v>57</v>
      </c>
      <c r="S115" s="68"/>
      <c r="T115" s="68"/>
      <c r="U115" s="489" t="s">
        <v>23</v>
      </c>
      <c r="V115" s="489"/>
      <c r="W115" s="489"/>
      <c r="X115" s="489"/>
      <c r="Y115" s="499"/>
      <c r="Z115" s="173"/>
      <c r="AA115" s="44"/>
      <c r="AB115" s="44"/>
      <c r="AC115" s="44"/>
      <c r="AD115" s="44"/>
      <c r="AE115" s="44"/>
      <c r="AF115" s="162"/>
      <c r="AH115" s="284"/>
      <c r="AI115" s="55"/>
      <c r="AJ115" s="55"/>
      <c r="AK115" s="55"/>
      <c r="AL115" s="55"/>
      <c r="AM115" s="55"/>
      <c r="AN115" s="55"/>
      <c r="AO115" s="113"/>
    </row>
    <row r="116" spans="1:41" hidden="1">
      <c r="A116" s="55" t="s">
        <v>40</v>
      </c>
      <c r="B116" s="55" t="s">
        <v>41</v>
      </c>
      <c r="C116" s="348" t="s">
        <v>72</v>
      </c>
      <c r="D116" s="174"/>
      <c r="E116" s="16" t="str">
        <f>E10</f>
        <v>Year 1</v>
      </c>
      <c r="F116" s="16" t="str">
        <f>F10</f>
        <v>Year 2</v>
      </c>
      <c r="G116" s="16" t="str">
        <f>G10</f>
        <v>Year 3</v>
      </c>
      <c r="H116" s="16" t="str">
        <f>H10</f>
        <v>Year 4</v>
      </c>
      <c r="I116" s="16" t="str">
        <f>I10</f>
        <v>Year 5</v>
      </c>
      <c r="J116" s="44" t="s">
        <v>30</v>
      </c>
      <c r="L116" s="269"/>
      <c r="M116" s="89" t="s">
        <v>31</v>
      </c>
      <c r="N116" s="44" t="s">
        <v>9</v>
      </c>
      <c r="O116" s="44" t="s">
        <v>33</v>
      </c>
      <c r="P116" s="44" t="s">
        <v>34</v>
      </c>
      <c r="Q116" s="44" t="s">
        <v>32</v>
      </c>
      <c r="R116" s="44" t="s">
        <v>58</v>
      </c>
      <c r="S116" s="44"/>
      <c r="T116" s="44"/>
      <c r="U116" s="424" t="s">
        <v>35</v>
      </c>
      <c r="V116" s="425" t="s">
        <v>36</v>
      </c>
      <c r="W116" s="425" t="s">
        <v>37</v>
      </c>
      <c r="X116" s="425" t="s">
        <v>38</v>
      </c>
      <c r="Y116" s="425" t="s">
        <v>39</v>
      </c>
      <c r="Z116" s="157"/>
      <c r="AA116" s="159" t="str">
        <f>E10</f>
        <v>Year 1</v>
      </c>
      <c r="AB116" s="159" t="str">
        <f>F10</f>
        <v>Year 2</v>
      </c>
      <c r="AC116" s="159" t="str">
        <f>G10</f>
        <v>Year 3</v>
      </c>
      <c r="AD116" s="159" t="str">
        <f>H10</f>
        <v>Year 4</v>
      </c>
      <c r="AE116" s="159" t="str">
        <f>I10</f>
        <v>Year 5</v>
      </c>
      <c r="AF116" s="162" t="s">
        <v>30</v>
      </c>
      <c r="AH116" s="284"/>
      <c r="AI116" s="55"/>
      <c r="AJ116" s="55"/>
      <c r="AK116" s="55"/>
      <c r="AL116" s="55"/>
      <c r="AM116" s="55"/>
      <c r="AN116" s="55"/>
      <c r="AO116" s="113"/>
    </row>
    <row r="117" spans="1:41" hidden="1">
      <c r="A117" s="100"/>
      <c r="B117" s="99" t="s">
        <v>73</v>
      </c>
      <c r="C117" s="117" t="s">
        <v>74</v>
      </c>
      <c r="D117" s="32" t="s">
        <v>44</v>
      </c>
      <c r="E117" s="97">
        <f>ROUND($P117*$Q117*R117,6)</f>
        <v>0</v>
      </c>
      <c r="F117" s="97">
        <f>ROUND($P118*$Q118*R118,6)</f>
        <v>0</v>
      </c>
      <c r="G117" s="97">
        <f>ROUND($P119*$Q119*R119,6)</f>
        <v>0</v>
      </c>
      <c r="H117" s="97">
        <f>ROUND($P120*$Q120*R120,6)</f>
        <v>0</v>
      </c>
      <c r="I117" s="97">
        <f>ROUND($P121*$Q121*R121,6)</f>
        <v>0</v>
      </c>
      <c r="J117" s="24"/>
      <c r="K117" s="15"/>
      <c r="L117" s="287" t="s">
        <v>45</v>
      </c>
      <c r="M117" s="155">
        <v>0</v>
      </c>
      <c r="N117" s="242">
        <f>ROUND(M117/12,2)</f>
        <v>0</v>
      </c>
      <c r="O117" s="239">
        <v>1</v>
      </c>
      <c r="P117" s="240">
        <v>0</v>
      </c>
      <c r="Q117" s="73">
        <f>$S$12</f>
        <v>12</v>
      </c>
      <c r="R117" s="239">
        <v>0</v>
      </c>
      <c r="S117" s="73"/>
      <c r="T117" s="71"/>
      <c r="U117" s="426">
        <f>IFERROR((E120+E121)/E119,0)</f>
        <v>0</v>
      </c>
      <c r="V117" s="426">
        <f t="shared" ref="V117:Y117" si="70">IFERROR((F120+F121)/F119,0)</f>
        <v>0</v>
      </c>
      <c r="W117" s="426">
        <f t="shared" si="70"/>
        <v>0</v>
      </c>
      <c r="X117" s="426">
        <f t="shared" si="70"/>
        <v>0</v>
      </c>
      <c r="Y117" s="426">
        <f t="shared" si="70"/>
        <v>0</v>
      </c>
      <c r="Z117" s="160" t="str">
        <f>C117</f>
        <v>Not Allowed</v>
      </c>
      <c r="AA117" s="125">
        <f>ROUND(VLOOKUP($C117,$AH$123:AO152,4,FALSE)*E117,0)</f>
        <v>0</v>
      </c>
      <c r="AB117" s="125">
        <f>ROUND(VLOOKUP($C118,$AH$123:AO152,5,FALSE)*F117,0)</f>
        <v>0</v>
      </c>
      <c r="AC117" s="125">
        <f>ROUND(VLOOKUP($C119,$AH$123:AO153,6,FALSE)*G117,0)</f>
        <v>0</v>
      </c>
      <c r="AD117" s="125">
        <f>ROUND(VLOOKUP($C120,$AH$123:AO153,7,FALSE)*H117,0)</f>
        <v>0</v>
      </c>
      <c r="AE117" s="125">
        <f>ROUND(VLOOKUP($C121,$AH$123:AO153,8,FALSE)*I117,0)</f>
        <v>0</v>
      </c>
      <c r="AF117" s="163">
        <f>SUM(AA117:AE117)</f>
        <v>0</v>
      </c>
      <c r="AH117" s="112"/>
      <c r="AK117" s="55" t="s">
        <v>35</v>
      </c>
      <c r="AL117" s="55" t="s">
        <v>36</v>
      </c>
      <c r="AM117" s="55" t="s">
        <v>37</v>
      </c>
      <c r="AN117" s="55" t="s">
        <v>38</v>
      </c>
      <c r="AO117" s="113" t="s">
        <v>39</v>
      </c>
    </row>
    <row r="118" spans="1:41" hidden="1">
      <c r="A118" s="460" t="s">
        <v>75</v>
      </c>
      <c r="B118" s="99"/>
      <c r="C118" s="117" t="s">
        <v>74</v>
      </c>
      <c r="D118" s="32" t="s">
        <v>61</v>
      </c>
      <c r="E118" s="20">
        <f>R117</f>
        <v>0</v>
      </c>
      <c r="F118" s="20">
        <f>R118</f>
        <v>0</v>
      </c>
      <c r="G118" s="20">
        <f>R119</f>
        <v>0</v>
      </c>
      <c r="H118" s="20">
        <f>R120</f>
        <v>0</v>
      </c>
      <c r="I118" s="20">
        <f>R121</f>
        <v>0</v>
      </c>
      <c r="J118" s="24"/>
      <c r="K118" s="15"/>
      <c r="L118" s="271" t="str">
        <f>L117</f>
        <v>A</v>
      </c>
      <c r="M118" s="243"/>
      <c r="N118" s="242"/>
      <c r="O118" s="239">
        <v>1.03</v>
      </c>
      <c r="P118" s="240">
        <v>0</v>
      </c>
      <c r="Q118" s="73">
        <f>$S$13</f>
        <v>12</v>
      </c>
      <c r="R118" s="239">
        <v>0</v>
      </c>
      <c r="S118" s="73"/>
      <c r="T118" s="71"/>
      <c r="U118" s="426"/>
      <c r="V118" s="426"/>
      <c r="W118" s="426"/>
      <c r="X118" s="426"/>
      <c r="Y118" s="426"/>
      <c r="Z118" s="160"/>
      <c r="AA118" s="125"/>
      <c r="AB118" s="125"/>
      <c r="AC118" s="125"/>
      <c r="AD118" s="125"/>
      <c r="AE118" s="125"/>
      <c r="AF118" s="163"/>
      <c r="AH118" s="505" t="s">
        <v>76</v>
      </c>
      <c r="AI118" s="488"/>
      <c r="AJ118" s="488"/>
      <c r="AK118" s="282">
        <v>1</v>
      </c>
      <c r="AL118" s="282">
        <v>1.05</v>
      </c>
      <c r="AM118" s="282">
        <v>1.05</v>
      </c>
      <c r="AN118" s="282">
        <v>1.05</v>
      </c>
      <c r="AO118" s="283">
        <v>1.05</v>
      </c>
    </row>
    <row r="119" spans="1:41" hidden="1">
      <c r="A119" s="460" t="s">
        <v>77</v>
      </c>
      <c r="C119" s="117" t="s">
        <v>74</v>
      </c>
      <c r="D119" s="71" t="s">
        <v>9</v>
      </c>
      <c r="E119" s="54">
        <f>ROUND(N117*O117*E117,0)</f>
        <v>0</v>
      </c>
      <c r="F119" s="54">
        <f>ROUND(N117*O117*F117*O118,0)</f>
        <v>0</v>
      </c>
      <c r="G119" s="54">
        <f>ROUND(N117*O117*G117*O118*O119,0)</f>
        <v>0</v>
      </c>
      <c r="H119" s="54">
        <f>ROUND(N117*O117*H117*O118*O119*O120,0)</f>
        <v>0</v>
      </c>
      <c r="I119" s="54">
        <f>ROUND(N117*I117*O117*O118*O119*O120*O121,0)</f>
        <v>0</v>
      </c>
      <c r="J119" s="177">
        <f>SUM(E119:I119)</f>
        <v>0</v>
      </c>
      <c r="L119" s="271" t="str">
        <f>L118</f>
        <v>A</v>
      </c>
      <c r="M119" s="243"/>
      <c r="N119" s="60"/>
      <c r="O119" s="239">
        <v>1.03</v>
      </c>
      <c r="P119" s="240">
        <v>0</v>
      </c>
      <c r="Q119" s="73">
        <f>$S$14</f>
        <v>12</v>
      </c>
      <c r="R119" s="239">
        <v>0</v>
      </c>
      <c r="S119" s="73"/>
      <c r="T119" s="71"/>
      <c r="U119" s="426"/>
      <c r="V119" s="426"/>
      <c r="W119" s="426"/>
      <c r="X119" s="426"/>
      <c r="Y119" s="426"/>
      <c r="Z119" s="59"/>
      <c r="AA119" s="125"/>
      <c r="AB119" s="125"/>
      <c r="AC119" s="125"/>
      <c r="AD119" s="125"/>
      <c r="AE119" s="125"/>
      <c r="AF119" s="163"/>
      <c r="AH119" s="463"/>
      <c r="AI119" s="316"/>
      <c r="AJ119" s="316"/>
      <c r="AK119" s="131"/>
      <c r="AL119" s="131"/>
      <c r="AM119" s="131"/>
      <c r="AN119" s="131"/>
      <c r="AO119" s="281"/>
    </row>
    <row r="120" spans="1:41" hidden="1">
      <c r="A120" s="460" t="s">
        <v>78</v>
      </c>
      <c r="B120" s="90"/>
      <c r="C120" s="117" t="s">
        <v>74</v>
      </c>
      <c r="D120" s="71" t="s">
        <v>46</v>
      </c>
      <c r="E120" s="54">
        <f>ROUND($E$119*$S$152,0)</f>
        <v>0</v>
      </c>
      <c r="F120" s="54">
        <f>ROUND($F$119*$S$152,0)</f>
        <v>0</v>
      </c>
      <c r="G120" s="54">
        <f>ROUND($G$119*$S$152,0)</f>
        <v>0</v>
      </c>
      <c r="H120" s="54">
        <f>ROUND($H$119*$S$152,0)</f>
        <v>0</v>
      </c>
      <c r="I120" s="54">
        <f>ROUND($I$119*$S$152,0)</f>
        <v>0</v>
      </c>
      <c r="J120" s="177">
        <f>SUM(E120:I120)</f>
        <v>0</v>
      </c>
      <c r="L120" s="271" t="str">
        <f>L119</f>
        <v>A</v>
      </c>
      <c r="M120" s="243"/>
      <c r="N120" s="60"/>
      <c r="O120" s="239">
        <v>1.03</v>
      </c>
      <c r="P120" s="240">
        <v>0</v>
      </c>
      <c r="Q120" s="73">
        <f>$S$15</f>
        <v>12</v>
      </c>
      <c r="R120" s="239">
        <v>0</v>
      </c>
      <c r="S120" s="73"/>
      <c r="T120" s="71"/>
      <c r="U120" s="426"/>
      <c r="V120" s="426"/>
      <c r="W120" s="426"/>
      <c r="X120" s="426"/>
      <c r="Y120" s="426"/>
      <c r="Z120" s="59"/>
      <c r="AA120" s="125"/>
      <c r="AB120" s="125"/>
      <c r="AC120" s="125"/>
      <c r="AD120" s="125"/>
      <c r="AE120" s="125"/>
      <c r="AF120" s="163"/>
      <c r="AH120" s="463"/>
      <c r="AI120" s="316"/>
      <c r="AJ120" s="316"/>
      <c r="AK120" s="131"/>
      <c r="AL120" s="131"/>
      <c r="AM120" s="131"/>
      <c r="AN120" s="131"/>
      <c r="AO120" s="281"/>
    </row>
    <row r="121" spans="1:41" ht="15" hidden="1">
      <c r="A121" s="460" t="s">
        <v>79</v>
      </c>
      <c r="B121" s="90"/>
      <c r="C121" s="117" t="s">
        <v>74</v>
      </c>
      <c r="D121" s="71" t="s">
        <v>47</v>
      </c>
      <c r="E121" s="189">
        <f>ROUND($S$153*$E$117,0)</f>
        <v>0</v>
      </c>
      <c r="F121" s="189">
        <f>ROUND($S$153*$F$117,0)</f>
        <v>0</v>
      </c>
      <c r="G121" s="189">
        <f>ROUND($S$153*$G$117,0)</f>
        <v>0</v>
      </c>
      <c r="H121" s="189">
        <f>ROUND($S$153*$H$117,0)</f>
        <v>0</v>
      </c>
      <c r="I121" s="189">
        <f>ROUND($S$153*$I$117,0)</f>
        <v>0</v>
      </c>
      <c r="J121" s="186">
        <f>SUM(E121:I121)</f>
        <v>0</v>
      </c>
      <c r="L121" s="271" t="str">
        <f>L120</f>
        <v>A</v>
      </c>
      <c r="M121" s="243"/>
      <c r="N121" s="60"/>
      <c r="O121" s="239">
        <v>1.03</v>
      </c>
      <c r="P121" s="240">
        <v>0</v>
      </c>
      <c r="Q121" s="73">
        <f>$S$16</f>
        <v>12</v>
      </c>
      <c r="R121" s="239">
        <v>0</v>
      </c>
      <c r="S121" s="73"/>
      <c r="T121" s="71"/>
      <c r="U121" s="426"/>
      <c r="V121" s="426"/>
      <c r="W121" s="426"/>
      <c r="X121" s="426"/>
      <c r="Y121" s="426"/>
      <c r="Z121" s="59"/>
      <c r="AA121" s="125"/>
      <c r="AB121" s="125"/>
      <c r="AC121" s="125"/>
      <c r="AD121" s="125"/>
      <c r="AE121" s="125"/>
      <c r="AF121" s="163"/>
      <c r="AH121" s="112"/>
      <c r="AO121" s="114"/>
    </row>
    <row r="122" spans="1:41" hidden="1">
      <c r="A122" s="8"/>
      <c r="B122" s="90"/>
      <c r="C122" s="97"/>
      <c r="D122" s="74" t="s">
        <v>48</v>
      </c>
      <c r="E122" s="190">
        <f>SUM(E120:E121)</f>
        <v>0</v>
      </c>
      <c r="F122" s="190">
        <f t="shared" ref="F122" si="71">SUM(F120:F121)</f>
        <v>0</v>
      </c>
      <c r="G122" s="190">
        <f t="shared" ref="G122" si="72">SUM(G120:G121)</f>
        <v>0</v>
      </c>
      <c r="H122" s="190">
        <f t="shared" ref="H122" si="73">SUM(H120:H121)</f>
        <v>0</v>
      </c>
      <c r="I122" s="190">
        <f t="shared" ref="I122" si="74">SUM(I120:I121)</f>
        <v>0</v>
      </c>
      <c r="J122" s="191">
        <f>SUM(J120:J121)</f>
        <v>0</v>
      </c>
      <c r="L122" s="269"/>
      <c r="M122" s="243"/>
      <c r="N122" s="60"/>
      <c r="O122" s="71"/>
      <c r="P122" s="244"/>
      <c r="Q122" s="73"/>
      <c r="R122" s="71"/>
      <c r="S122" s="73"/>
      <c r="T122" s="71"/>
      <c r="U122" s="428"/>
      <c r="V122" s="429"/>
      <c r="W122" s="427"/>
      <c r="X122" s="427"/>
      <c r="Y122" s="427"/>
      <c r="Z122" s="59"/>
      <c r="AA122" s="125"/>
      <c r="AB122" s="125"/>
      <c r="AC122" s="125"/>
      <c r="AD122" s="125"/>
      <c r="AE122" s="125"/>
      <c r="AF122" s="163"/>
      <c r="AH122" s="280" t="s">
        <v>80</v>
      </c>
      <c r="AO122" s="114"/>
    </row>
    <row r="123" spans="1:41" hidden="1">
      <c r="A123" s="8"/>
      <c r="B123" s="90"/>
      <c r="C123" s="97"/>
      <c r="D123" s="71"/>
      <c r="E123" s="15"/>
      <c r="F123" s="15"/>
      <c r="G123" s="15"/>
      <c r="H123" s="15"/>
      <c r="I123" s="15"/>
      <c r="J123" s="24"/>
      <c r="L123" s="269"/>
      <c r="M123" s="243"/>
      <c r="N123" s="60"/>
      <c r="O123" s="32"/>
      <c r="P123" s="60"/>
      <c r="Q123" s="32"/>
      <c r="R123" s="241"/>
      <c r="S123" s="32"/>
      <c r="T123" s="241"/>
      <c r="U123" s="430"/>
      <c r="V123" s="430"/>
      <c r="W123" s="430"/>
      <c r="X123" s="430"/>
      <c r="Y123" s="430"/>
      <c r="Z123" s="59"/>
      <c r="AA123" s="125"/>
      <c r="AB123" s="125"/>
      <c r="AC123" s="125"/>
      <c r="AD123" s="125"/>
      <c r="AE123" s="125"/>
      <c r="AF123" s="163"/>
      <c r="AH123" s="280" t="s">
        <v>74</v>
      </c>
      <c r="AI123">
        <v>0</v>
      </c>
      <c r="AJ123">
        <v>0</v>
      </c>
      <c r="AK123">
        <v>0</v>
      </c>
      <c r="AL123">
        <v>0</v>
      </c>
      <c r="AM123">
        <v>0</v>
      </c>
      <c r="AN123">
        <v>0</v>
      </c>
      <c r="AO123" s="114">
        <v>0</v>
      </c>
    </row>
    <row r="124" spans="1:41" hidden="1">
      <c r="A124" s="100" t="s">
        <v>51</v>
      </c>
      <c r="B124" s="99" t="s">
        <v>73</v>
      </c>
      <c r="C124" s="117" t="s">
        <v>74</v>
      </c>
      <c r="D124" s="32" t="s">
        <v>44</v>
      </c>
      <c r="E124" s="97">
        <f>ROUND($P124*$Q124*R124,6)</f>
        <v>0</v>
      </c>
      <c r="F124" s="97">
        <f>ROUND($P125*$Q125*R125,6)</f>
        <v>0</v>
      </c>
      <c r="G124" s="97">
        <f>ROUND($P126*$Q126*R126,6)</f>
        <v>0</v>
      </c>
      <c r="H124" s="97">
        <f>ROUND($P127*$Q127*R127,6)</f>
        <v>0</v>
      </c>
      <c r="I124" s="97">
        <f>ROUND($P128*$Q128*R128,6)</f>
        <v>0</v>
      </c>
      <c r="J124" s="24"/>
      <c r="L124" s="287" t="s">
        <v>45</v>
      </c>
      <c r="M124" s="155">
        <v>0</v>
      </c>
      <c r="N124" s="242">
        <f>ROUND(M124/12,2)</f>
        <v>0</v>
      </c>
      <c r="O124" s="239">
        <v>1</v>
      </c>
      <c r="P124" s="240">
        <v>0</v>
      </c>
      <c r="Q124" s="73">
        <f>$S$12</f>
        <v>12</v>
      </c>
      <c r="R124" s="239">
        <v>0</v>
      </c>
      <c r="S124" s="73"/>
      <c r="T124" s="71"/>
      <c r="U124" s="426">
        <f>IFERROR((E127+E128)/E126,0)</f>
        <v>0</v>
      </c>
      <c r="V124" s="426">
        <f t="shared" ref="V124" si="75">IFERROR((F127+F128)/F126,0)</f>
        <v>0</v>
      </c>
      <c r="W124" s="426">
        <f t="shared" ref="W124" si="76">IFERROR((G127+G128)/G126,0)</f>
        <v>0</v>
      </c>
      <c r="X124" s="426">
        <f t="shared" ref="X124" si="77">IFERROR((H127+H128)/H126,0)</f>
        <v>0</v>
      </c>
      <c r="Y124" s="426">
        <f t="shared" ref="Y124" si="78">IFERROR((I127+I128)/I126,0)</f>
        <v>0</v>
      </c>
      <c r="Z124" s="160" t="str">
        <f>C124</f>
        <v>Not Allowed</v>
      </c>
      <c r="AA124" s="125">
        <f>ROUND(VLOOKUP($C124,$AH$123:AO159,4,FALSE)*E124,0)</f>
        <v>0</v>
      </c>
      <c r="AB124" s="125">
        <f>ROUND(VLOOKUP($C125,$AH$123:AO159,5,FALSE)*F124,0)</f>
        <v>0</v>
      </c>
      <c r="AC124" s="125">
        <f>ROUND(VLOOKUP($C126,$AH$123:AO160,6,FALSE)*G124,0)</f>
        <v>0</v>
      </c>
      <c r="AD124" s="125">
        <f>ROUND(VLOOKUP($C127,$AH$123:AO160,7,FALSE)*H124,0)</f>
        <v>0</v>
      </c>
      <c r="AE124" s="125">
        <f>ROUND(VLOOKUP($C128,$AH$123:AO160,8,FALSE)*I124,0)</f>
        <v>0</v>
      </c>
      <c r="AF124" s="163">
        <f>SUM(AA124:AE124)</f>
        <v>0</v>
      </c>
      <c r="AH124" s="274" t="s">
        <v>81</v>
      </c>
      <c r="AI124" s="273">
        <f>'Tuition Lookup'!$D4*24</f>
        <v>10752</v>
      </c>
      <c r="AJ124" s="272">
        <f>AI124/6</f>
        <v>1792</v>
      </c>
      <c r="AK124" s="277">
        <f t="shared" ref="AK124:AO124" si="79">AJ124*AK$118</f>
        <v>1792</v>
      </c>
      <c r="AL124" s="277">
        <f t="shared" si="79"/>
        <v>1881.6000000000001</v>
      </c>
      <c r="AM124" s="277">
        <f t="shared" si="79"/>
        <v>1975.6800000000003</v>
      </c>
      <c r="AN124" s="278">
        <f t="shared" si="79"/>
        <v>2074.4640000000004</v>
      </c>
      <c r="AO124" s="279">
        <f t="shared" si="79"/>
        <v>2178.1872000000003</v>
      </c>
    </row>
    <row r="125" spans="1:41" hidden="1">
      <c r="B125" s="99"/>
      <c r="C125" s="117" t="s">
        <v>74</v>
      </c>
      <c r="D125" s="32" t="s">
        <v>61</v>
      </c>
      <c r="E125" s="20">
        <f>R124</f>
        <v>0</v>
      </c>
      <c r="F125" s="20">
        <f>R125</f>
        <v>0</v>
      </c>
      <c r="G125" s="20">
        <f>R126</f>
        <v>0</v>
      </c>
      <c r="H125" s="20">
        <f>R127</f>
        <v>0</v>
      </c>
      <c r="I125" s="20">
        <f>R128</f>
        <v>0</v>
      </c>
      <c r="J125" s="24"/>
      <c r="L125" s="271" t="str">
        <f>L124</f>
        <v>A</v>
      </c>
      <c r="M125" s="243"/>
      <c r="N125" s="242"/>
      <c r="O125" s="239">
        <v>1.03</v>
      </c>
      <c r="P125" s="240">
        <v>0</v>
      </c>
      <c r="Q125" s="73">
        <f>$S$13</f>
        <v>12</v>
      </c>
      <c r="R125" s="239">
        <v>0</v>
      </c>
      <c r="S125" s="73"/>
      <c r="T125" s="71"/>
      <c r="U125" s="426"/>
      <c r="V125" s="426"/>
      <c r="W125" s="426"/>
      <c r="X125" s="426"/>
      <c r="Y125" s="426"/>
      <c r="Z125" s="160"/>
      <c r="AA125" s="125"/>
      <c r="AB125" s="125"/>
      <c r="AC125" s="125"/>
      <c r="AD125" s="125"/>
      <c r="AE125" s="125"/>
      <c r="AF125" s="163"/>
      <c r="AH125" s="275" t="s">
        <v>82</v>
      </c>
      <c r="AI125" s="273">
        <f>'Tuition Lookup'!$D5*24</f>
        <v>12000</v>
      </c>
      <c r="AJ125" s="272">
        <f t="shared" ref="AJ125:AJ150" si="80">AI125/6</f>
        <v>2000</v>
      </c>
      <c r="AK125" s="277">
        <f t="shared" ref="AK125:AK150" si="81">AJ125*AK$118</f>
        <v>2000</v>
      </c>
      <c r="AL125" s="277">
        <f t="shared" ref="AL125:AL150" si="82">AK125*AL$118</f>
        <v>2100</v>
      </c>
      <c r="AM125" s="277">
        <f t="shared" ref="AM125:AM150" si="83">AL125*AM$118</f>
        <v>2205</v>
      </c>
      <c r="AN125" s="278">
        <f t="shared" ref="AN125:AN150" si="84">AM125*AN$118</f>
        <v>2315.25</v>
      </c>
      <c r="AO125" s="279">
        <f t="shared" ref="AO125:AO150" si="85">AN125*AO$118</f>
        <v>2431.0125000000003</v>
      </c>
    </row>
    <row r="126" spans="1:41" hidden="1">
      <c r="A126" s="8"/>
      <c r="B126" s="90"/>
      <c r="C126" s="117" t="s">
        <v>74</v>
      </c>
      <c r="D126" s="71" t="s">
        <v>9</v>
      </c>
      <c r="E126" s="54">
        <f>ROUND(N124*O124*E124,0)</f>
        <v>0</v>
      </c>
      <c r="F126" s="54">
        <f>ROUND(N124*O124*F124*O125,0)</f>
        <v>0</v>
      </c>
      <c r="G126" s="54">
        <f>ROUND(N124*O124*G124*O125*O126,0)</f>
        <v>0</v>
      </c>
      <c r="H126" s="54">
        <f>ROUND(N124*O124*H124*O125*O126*O127,0)</f>
        <v>0</v>
      </c>
      <c r="I126" s="54">
        <f>ROUND(N124*I124*O124*O125*O126*O127*O128,0)</f>
        <v>0</v>
      </c>
      <c r="J126" s="177">
        <f>SUM(E126:I126)</f>
        <v>0</v>
      </c>
      <c r="L126" s="271" t="str">
        <f>L125</f>
        <v>A</v>
      </c>
      <c r="M126" s="243"/>
      <c r="N126" s="60"/>
      <c r="O126" s="239">
        <v>1.03</v>
      </c>
      <c r="P126" s="240">
        <v>0</v>
      </c>
      <c r="Q126" s="73">
        <f>$S$14</f>
        <v>12</v>
      </c>
      <c r="R126" s="239">
        <v>0</v>
      </c>
      <c r="S126" s="73"/>
      <c r="T126" s="71"/>
      <c r="U126" s="426"/>
      <c r="V126" s="426"/>
      <c r="W126" s="426"/>
      <c r="X126" s="426"/>
      <c r="Y126" s="426"/>
      <c r="Z126" s="59"/>
      <c r="AA126" s="125"/>
      <c r="AB126" s="125"/>
      <c r="AC126" s="125"/>
      <c r="AD126" s="125"/>
      <c r="AE126" s="125"/>
      <c r="AF126" s="163"/>
      <c r="AH126" s="275" t="s">
        <v>83</v>
      </c>
      <c r="AI126" s="273">
        <f>'Tuition Lookup'!$D6*24</f>
        <v>10800</v>
      </c>
      <c r="AJ126" s="272">
        <f t="shared" si="80"/>
        <v>1800</v>
      </c>
      <c r="AK126" s="277">
        <f t="shared" si="81"/>
        <v>1800</v>
      </c>
      <c r="AL126" s="277">
        <f t="shared" si="82"/>
        <v>1890</v>
      </c>
      <c r="AM126" s="277">
        <f t="shared" si="83"/>
        <v>1984.5</v>
      </c>
      <c r="AN126" s="278">
        <f t="shared" si="84"/>
        <v>2083.7249999999999</v>
      </c>
      <c r="AO126" s="279">
        <f t="shared" si="85"/>
        <v>2187.9112500000001</v>
      </c>
    </row>
    <row r="127" spans="1:41" hidden="1">
      <c r="A127" s="8"/>
      <c r="B127" s="90"/>
      <c r="C127" s="117" t="s">
        <v>74</v>
      </c>
      <c r="D127" s="71" t="s">
        <v>46</v>
      </c>
      <c r="E127" s="54">
        <f>ROUND(E126*$S$152,0)</f>
        <v>0</v>
      </c>
      <c r="F127" s="54">
        <f>ROUND(F126*$S$152,0)</f>
        <v>0</v>
      </c>
      <c r="G127" s="54">
        <f>ROUND(G126*$S$152,0)</f>
        <v>0</v>
      </c>
      <c r="H127" s="54">
        <f>ROUND(H126*$S$152,0)</f>
        <v>0</v>
      </c>
      <c r="I127" s="54">
        <f>ROUND(I126*$S$152,0)</f>
        <v>0</v>
      </c>
      <c r="J127" s="177">
        <f>SUM(E127:I127)</f>
        <v>0</v>
      </c>
      <c r="L127" s="271" t="str">
        <f>L126</f>
        <v>A</v>
      </c>
      <c r="M127" s="243"/>
      <c r="N127" s="60"/>
      <c r="O127" s="239">
        <v>1.03</v>
      </c>
      <c r="P127" s="240">
        <v>0</v>
      </c>
      <c r="Q127" s="73">
        <f>$S$15</f>
        <v>12</v>
      </c>
      <c r="R127" s="239">
        <v>0</v>
      </c>
      <c r="S127" s="73"/>
      <c r="T127" s="71"/>
      <c r="U127" s="426"/>
      <c r="V127" s="426"/>
      <c r="W127" s="426"/>
      <c r="X127" s="426"/>
      <c r="Y127" s="426"/>
      <c r="Z127" s="59"/>
      <c r="AA127" s="125"/>
      <c r="AB127" s="125"/>
      <c r="AC127" s="125"/>
      <c r="AD127" s="125"/>
      <c r="AE127" s="125"/>
      <c r="AF127" s="163"/>
      <c r="AH127" s="275" t="s">
        <v>84</v>
      </c>
      <c r="AI127" s="273">
        <f>'Tuition Lookup'!$D7*24</f>
        <v>11352</v>
      </c>
      <c r="AJ127" s="272">
        <f t="shared" si="80"/>
        <v>1892</v>
      </c>
      <c r="AK127" s="277">
        <f t="shared" si="81"/>
        <v>1892</v>
      </c>
      <c r="AL127" s="277">
        <f t="shared" si="82"/>
        <v>1986.6000000000001</v>
      </c>
      <c r="AM127" s="277">
        <f t="shared" si="83"/>
        <v>2085.9300000000003</v>
      </c>
      <c r="AN127" s="278">
        <f t="shared" si="84"/>
        <v>2190.2265000000002</v>
      </c>
      <c r="AO127" s="279">
        <f t="shared" si="85"/>
        <v>2299.7378250000002</v>
      </c>
    </row>
    <row r="128" spans="1:41" ht="15" hidden="1">
      <c r="A128" s="8"/>
      <c r="B128" s="90"/>
      <c r="C128" s="117" t="s">
        <v>74</v>
      </c>
      <c r="D128" s="71" t="s">
        <v>47</v>
      </c>
      <c r="E128" s="189">
        <f>ROUND($S$153*E124,0)</f>
        <v>0</v>
      </c>
      <c r="F128" s="189">
        <f>ROUND($S$153*F124,0)</f>
        <v>0</v>
      </c>
      <c r="G128" s="189">
        <f>ROUND($S$153*G124,0)</f>
        <v>0</v>
      </c>
      <c r="H128" s="189">
        <f>ROUND($S$153*H124,0)</f>
        <v>0</v>
      </c>
      <c r="I128" s="189">
        <f>ROUND($S$153*I124,0)</f>
        <v>0</v>
      </c>
      <c r="J128" s="186">
        <f>SUM(E128:I128)</f>
        <v>0</v>
      </c>
      <c r="L128" s="271" t="str">
        <f>L127</f>
        <v>A</v>
      </c>
      <c r="M128" s="243"/>
      <c r="N128" s="60"/>
      <c r="O128" s="239">
        <v>1.03</v>
      </c>
      <c r="P128" s="240">
        <v>0</v>
      </c>
      <c r="Q128" s="73">
        <f>$S$16</f>
        <v>12</v>
      </c>
      <c r="R128" s="239">
        <v>0</v>
      </c>
      <c r="S128" s="73"/>
      <c r="T128" s="71"/>
      <c r="U128" s="426"/>
      <c r="V128" s="426"/>
      <c r="W128" s="426"/>
      <c r="X128" s="426"/>
      <c r="Y128" s="426"/>
      <c r="Z128" s="59"/>
      <c r="AA128" s="125"/>
      <c r="AB128" s="125"/>
      <c r="AC128" s="125"/>
      <c r="AD128" s="125"/>
      <c r="AE128" s="125"/>
      <c r="AF128" s="163"/>
      <c r="AH128" s="275" t="s">
        <v>85</v>
      </c>
      <c r="AI128" s="273">
        <f>'Tuition Lookup'!$D8*24</f>
        <v>17232</v>
      </c>
      <c r="AJ128" s="272">
        <f t="shared" si="80"/>
        <v>2872</v>
      </c>
      <c r="AK128" s="277">
        <f t="shared" si="81"/>
        <v>2872</v>
      </c>
      <c r="AL128" s="277">
        <f t="shared" si="82"/>
        <v>3015.6</v>
      </c>
      <c r="AM128" s="277">
        <f t="shared" si="83"/>
        <v>3166.38</v>
      </c>
      <c r="AN128" s="278">
        <f t="shared" si="84"/>
        <v>3324.6990000000001</v>
      </c>
      <c r="AO128" s="279">
        <f t="shared" si="85"/>
        <v>3490.9339500000001</v>
      </c>
    </row>
    <row r="129" spans="1:41" hidden="1">
      <c r="A129" s="8"/>
      <c r="B129" s="90"/>
      <c r="C129" s="97"/>
      <c r="D129" s="74" t="s">
        <v>48</v>
      </c>
      <c r="E129" s="190">
        <f>SUM(E127:E128)</f>
        <v>0</v>
      </c>
      <c r="F129" s="190">
        <f t="shared" ref="F129:I129" si="86">SUM(F127:F128)</f>
        <v>0</v>
      </c>
      <c r="G129" s="190">
        <f t="shared" si="86"/>
        <v>0</v>
      </c>
      <c r="H129" s="190">
        <f t="shared" si="86"/>
        <v>0</v>
      </c>
      <c r="I129" s="190">
        <f t="shared" si="86"/>
        <v>0</v>
      </c>
      <c r="J129" s="191">
        <f>SUM(J127:J128)</f>
        <v>0</v>
      </c>
      <c r="L129" s="269"/>
      <c r="M129" s="243"/>
      <c r="N129" s="60"/>
      <c r="O129" s="71"/>
      <c r="P129" s="244"/>
      <c r="Q129" s="73"/>
      <c r="R129" s="71"/>
      <c r="S129" s="73"/>
      <c r="T129" s="71"/>
      <c r="U129" s="428"/>
      <c r="V129" s="429"/>
      <c r="W129" s="427"/>
      <c r="X129" s="427"/>
      <c r="Y129" s="427"/>
      <c r="Z129" s="59"/>
      <c r="AA129" s="125"/>
      <c r="AB129" s="125"/>
      <c r="AC129" s="125"/>
      <c r="AD129" s="125"/>
      <c r="AE129" s="125"/>
      <c r="AF129" s="163"/>
      <c r="AH129" s="275" t="s">
        <v>86</v>
      </c>
      <c r="AI129" s="273">
        <f>'Tuition Lookup'!$D9*24</f>
        <v>10392</v>
      </c>
      <c r="AJ129" s="272">
        <f t="shared" si="80"/>
        <v>1732</v>
      </c>
      <c r="AK129" s="277">
        <f t="shared" si="81"/>
        <v>1732</v>
      </c>
      <c r="AL129" s="277">
        <f t="shared" si="82"/>
        <v>1818.6000000000001</v>
      </c>
      <c r="AM129" s="277">
        <f t="shared" si="83"/>
        <v>1909.5300000000002</v>
      </c>
      <c r="AN129" s="278">
        <f t="shared" si="84"/>
        <v>2005.0065000000002</v>
      </c>
      <c r="AO129" s="279">
        <f t="shared" si="85"/>
        <v>2105.2568250000004</v>
      </c>
    </row>
    <row r="130" spans="1:41" hidden="1">
      <c r="A130" s="8"/>
      <c r="B130" s="90"/>
      <c r="C130" s="97"/>
      <c r="D130" s="71"/>
      <c r="E130" s="15"/>
      <c r="F130" s="15"/>
      <c r="G130" s="15"/>
      <c r="H130" s="15"/>
      <c r="I130" s="15"/>
      <c r="J130" s="24"/>
      <c r="L130" s="269"/>
      <c r="M130" s="243"/>
      <c r="N130" s="60"/>
      <c r="O130" s="32"/>
      <c r="P130" s="60"/>
      <c r="Q130" s="32"/>
      <c r="R130" s="241"/>
      <c r="S130" s="32"/>
      <c r="T130" s="241"/>
      <c r="U130" s="430"/>
      <c r="V130" s="430"/>
      <c r="W130" s="430"/>
      <c r="X130" s="430"/>
      <c r="Y130" s="430"/>
      <c r="Z130" s="59"/>
      <c r="AA130" s="125"/>
      <c r="AB130" s="125"/>
      <c r="AC130" s="125"/>
      <c r="AD130" s="125"/>
      <c r="AE130" s="125"/>
      <c r="AF130" s="163"/>
      <c r="AH130" s="274" t="s">
        <v>87</v>
      </c>
      <c r="AI130" s="273">
        <f>'Tuition Lookup'!$D10*24</f>
        <v>10608</v>
      </c>
      <c r="AJ130" s="272">
        <f t="shared" si="80"/>
        <v>1768</v>
      </c>
      <c r="AK130" s="277">
        <f t="shared" si="81"/>
        <v>1768</v>
      </c>
      <c r="AL130" s="277">
        <f t="shared" si="82"/>
        <v>1856.4</v>
      </c>
      <c r="AM130" s="277">
        <f t="shared" si="83"/>
        <v>1949.2200000000003</v>
      </c>
      <c r="AN130" s="278">
        <f t="shared" si="84"/>
        <v>2046.6810000000003</v>
      </c>
      <c r="AO130" s="279">
        <f t="shared" si="85"/>
        <v>2149.0150500000004</v>
      </c>
    </row>
    <row r="131" spans="1:41" hidden="1">
      <c r="A131" s="100" t="s">
        <v>51</v>
      </c>
      <c r="B131" s="99" t="s">
        <v>73</v>
      </c>
      <c r="C131" s="117" t="s">
        <v>74</v>
      </c>
      <c r="D131" s="32" t="s">
        <v>44</v>
      </c>
      <c r="E131" s="97">
        <f>ROUND($P131*$Q131*R131,6)</f>
        <v>0</v>
      </c>
      <c r="F131" s="97">
        <f>ROUND($P132*$Q132*R132,6)</f>
        <v>0</v>
      </c>
      <c r="G131" s="97">
        <f>ROUND($P133*$Q133*R133,6)</f>
        <v>0</v>
      </c>
      <c r="H131" s="97">
        <f>ROUND($P134*$Q134*R134,6)</f>
        <v>0</v>
      </c>
      <c r="I131" s="97">
        <f>ROUND($P135*$Q135*R135,6)</f>
        <v>0</v>
      </c>
      <c r="J131" s="24"/>
      <c r="L131" s="287" t="s">
        <v>45</v>
      </c>
      <c r="M131" s="155">
        <v>0</v>
      </c>
      <c r="N131" s="242">
        <f>ROUND(M131/12,2)</f>
        <v>0</v>
      </c>
      <c r="O131" s="239">
        <v>1</v>
      </c>
      <c r="P131" s="240">
        <v>0</v>
      </c>
      <c r="Q131" s="73">
        <f>$S$12</f>
        <v>12</v>
      </c>
      <c r="R131" s="239">
        <v>0</v>
      </c>
      <c r="S131" s="73"/>
      <c r="T131" s="71"/>
      <c r="U131" s="426">
        <f>IFERROR((E134+E135)/E133,0)</f>
        <v>0</v>
      </c>
      <c r="V131" s="426">
        <f t="shared" ref="V131" si="87">IFERROR((F134+F135)/F133,0)</f>
        <v>0</v>
      </c>
      <c r="W131" s="426">
        <f t="shared" ref="W131" si="88">IFERROR((G134+G135)/G133,0)</f>
        <v>0</v>
      </c>
      <c r="X131" s="426">
        <f t="shared" ref="X131" si="89">IFERROR((H134+H135)/H133,0)</f>
        <v>0</v>
      </c>
      <c r="Y131" s="426">
        <f t="shared" ref="Y131" si="90">IFERROR((I134+I135)/I133,0)</f>
        <v>0</v>
      </c>
      <c r="Z131" s="160" t="str">
        <f>C131</f>
        <v>Not Allowed</v>
      </c>
      <c r="AA131" s="125">
        <f>ROUND(VLOOKUP($C131,$AH$123:AO166,4,FALSE)*E131,0)</f>
        <v>0</v>
      </c>
      <c r="AB131" s="125">
        <f>ROUND(VLOOKUP($C132,$AH$123:AO166,5,FALSE)*F131,0)</f>
        <v>0</v>
      </c>
      <c r="AC131" s="125">
        <f>ROUND(VLOOKUP($C133,$AH$123:AO167,6,FALSE)*G131,0)</f>
        <v>0</v>
      </c>
      <c r="AD131" s="125">
        <f>ROUND(VLOOKUP($C134,$AH$123:AO167,7,FALSE)*H131,0)</f>
        <v>0</v>
      </c>
      <c r="AE131" s="125">
        <f>ROUND(VLOOKUP($C135,$AH$123:AO167,8,FALSE)*I131,0)</f>
        <v>0</v>
      </c>
      <c r="AF131" s="163">
        <f>SUM(AA131:AE131)</f>
        <v>0</v>
      </c>
      <c r="AH131" s="274" t="s">
        <v>88</v>
      </c>
      <c r="AI131" s="273">
        <f>'Tuition Lookup'!$D11*24</f>
        <v>10632</v>
      </c>
      <c r="AJ131" s="272">
        <f t="shared" si="80"/>
        <v>1772</v>
      </c>
      <c r="AK131" s="277">
        <f t="shared" si="81"/>
        <v>1772</v>
      </c>
      <c r="AL131" s="277">
        <f t="shared" si="82"/>
        <v>1860.6000000000001</v>
      </c>
      <c r="AM131" s="277">
        <f t="shared" si="83"/>
        <v>1953.6300000000003</v>
      </c>
      <c r="AN131" s="278">
        <f t="shared" si="84"/>
        <v>2051.3115000000003</v>
      </c>
      <c r="AO131" s="279">
        <f t="shared" si="85"/>
        <v>2153.8770750000003</v>
      </c>
    </row>
    <row r="132" spans="1:41" hidden="1">
      <c r="B132" s="99"/>
      <c r="C132" s="117" t="s">
        <v>74</v>
      </c>
      <c r="D132" s="32" t="s">
        <v>61</v>
      </c>
      <c r="E132" s="20">
        <f>R131</f>
        <v>0</v>
      </c>
      <c r="F132" s="20">
        <f>R132</f>
        <v>0</v>
      </c>
      <c r="G132" s="20">
        <f>R133</f>
        <v>0</v>
      </c>
      <c r="H132" s="20">
        <f>R134</f>
        <v>0</v>
      </c>
      <c r="I132" s="20">
        <f>R135</f>
        <v>0</v>
      </c>
      <c r="J132" s="24"/>
      <c r="L132" s="271" t="str">
        <f>L131</f>
        <v>A</v>
      </c>
      <c r="M132" s="243"/>
      <c r="N132" s="242"/>
      <c r="O132" s="239">
        <v>1.03</v>
      </c>
      <c r="P132" s="240">
        <v>0</v>
      </c>
      <c r="Q132" s="73">
        <f>$S$13</f>
        <v>12</v>
      </c>
      <c r="R132" s="239">
        <v>0</v>
      </c>
      <c r="S132" s="73"/>
      <c r="T132" s="71"/>
      <c r="U132" s="426"/>
      <c r="V132" s="426"/>
      <c r="W132" s="426"/>
      <c r="X132" s="426"/>
      <c r="Y132" s="426"/>
      <c r="Z132" s="160"/>
      <c r="AA132" s="125"/>
      <c r="AB132" s="125"/>
      <c r="AC132" s="125"/>
      <c r="AD132" s="125"/>
      <c r="AE132" s="125"/>
      <c r="AF132" s="163"/>
      <c r="AH132" s="274" t="s">
        <v>89</v>
      </c>
      <c r="AI132" s="273">
        <f>'Tuition Lookup'!$D12*24</f>
        <v>33816</v>
      </c>
      <c r="AJ132" s="272">
        <f t="shared" si="80"/>
        <v>5636</v>
      </c>
      <c r="AK132" s="277">
        <f t="shared" si="81"/>
        <v>5636</v>
      </c>
      <c r="AL132" s="277">
        <f t="shared" si="82"/>
        <v>5917.8</v>
      </c>
      <c r="AM132" s="277">
        <f t="shared" si="83"/>
        <v>6213.6900000000005</v>
      </c>
      <c r="AN132" s="278">
        <f t="shared" si="84"/>
        <v>6524.3745000000008</v>
      </c>
      <c r="AO132" s="279">
        <f t="shared" si="85"/>
        <v>6850.5932250000014</v>
      </c>
    </row>
    <row r="133" spans="1:41" hidden="1">
      <c r="A133" s="8"/>
      <c r="B133" s="90"/>
      <c r="C133" s="117" t="s">
        <v>74</v>
      </c>
      <c r="D133" s="71" t="s">
        <v>9</v>
      </c>
      <c r="E133" s="54">
        <f>ROUND(N131*O131*E131,0)</f>
        <v>0</v>
      </c>
      <c r="F133" s="54">
        <f>ROUND(N131*O131*F131*O132,0)</f>
        <v>0</v>
      </c>
      <c r="G133" s="54">
        <f>ROUND(N131*O131*G131*O132*O133,0)</f>
        <v>0</v>
      </c>
      <c r="H133" s="54">
        <f>ROUND(N131*O131*H131*O132*O133*O134,0)</f>
        <v>0</v>
      </c>
      <c r="I133" s="54">
        <f>ROUND(N131*I131*O131*O132*O133*O134*O135,0)</f>
        <v>0</v>
      </c>
      <c r="J133" s="177">
        <f>SUM(E133:I133)</f>
        <v>0</v>
      </c>
      <c r="L133" s="271" t="str">
        <f>L132</f>
        <v>A</v>
      </c>
      <c r="M133" s="243"/>
      <c r="N133" s="60"/>
      <c r="O133" s="239">
        <v>1.03</v>
      </c>
      <c r="P133" s="240">
        <v>0</v>
      </c>
      <c r="Q133" s="73">
        <f>$S$14</f>
        <v>12</v>
      </c>
      <c r="R133" s="239">
        <v>0</v>
      </c>
      <c r="S133" s="73"/>
      <c r="T133" s="71"/>
      <c r="U133" s="426"/>
      <c r="V133" s="426"/>
      <c r="W133" s="426"/>
      <c r="X133" s="426"/>
      <c r="Y133" s="426"/>
      <c r="Z133" s="59"/>
      <c r="AA133" s="125"/>
      <c r="AB133" s="125"/>
      <c r="AC133" s="125"/>
      <c r="AD133" s="125"/>
      <c r="AE133" s="125"/>
      <c r="AF133" s="163"/>
      <c r="AH133" s="274" t="s">
        <v>90</v>
      </c>
      <c r="AI133" s="273">
        <f>'Tuition Lookup'!$D13*24</f>
        <v>10584</v>
      </c>
      <c r="AJ133" s="272">
        <f t="shared" si="80"/>
        <v>1764</v>
      </c>
      <c r="AK133" s="277">
        <f t="shared" si="81"/>
        <v>1764</v>
      </c>
      <c r="AL133" s="277">
        <f t="shared" si="82"/>
        <v>1852.2</v>
      </c>
      <c r="AM133" s="277">
        <f t="shared" si="83"/>
        <v>1944.8100000000002</v>
      </c>
      <c r="AN133" s="278">
        <f t="shared" si="84"/>
        <v>2042.0505000000003</v>
      </c>
      <c r="AO133" s="279">
        <f t="shared" si="85"/>
        <v>2144.1530250000005</v>
      </c>
    </row>
    <row r="134" spans="1:41" hidden="1">
      <c r="A134" s="8"/>
      <c r="B134" s="90"/>
      <c r="C134" s="117" t="s">
        <v>74</v>
      </c>
      <c r="D134" s="71" t="s">
        <v>46</v>
      </c>
      <c r="E134" s="54">
        <f>ROUND(E133*$S$152,0)</f>
        <v>0</v>
      </c>
      <c r="F134" s="54">
        <f>ROUND(F133*$S$152,0)</f>
        <v>0</v>
      </c>
      <c r="G134" s="54">
        <f>ROUND(G133*$S$152,0)</f>
        <v>0</v>
      </c>
      <c r="H134" s="54">
        <f>ROUND(H133*$S$152,0)</f>
        <v>0</v>
      </c>
      <c r="I134" s="54">
        <f>ROUND(I133*$S$152,0)</f>
        <v>0</v>
      </c>
      <c r="J134" s="177">
        <f>SUM(E134:I134)</f>
        <v>0</v>
      </c>
      <c r="L134" s="271" t="str">
        <f>L133</f>
        <v>A</v>
      </c>
      <c r="M134" s="243"/>
      <c r="N134" s="60"/>
      <c r="O134" s="239">
        <v>1.03</v>
      </c>
      <c r="P134" s="240">
        <v>0</v>
      </c>
      <c r="Q134" s="73">
        <f>$S$15</f>
        <v>12</v>
      </c>
      <c r="R134" s="239">
        <v>0</v>
      </c>
      <c r="S134" s="73"/>
      <c r="T134" s="71"/>
      <c r="U134" s="426"/>
      <c r="V134" s="426"/>
      <c r="W134" s="426"/>
      <c r="X134" s="426"/>
      <c r="Y134" s="426"/>
      <c r="Z134" s="59"/>
      <c r="AA134" s="125"/>
      <c r="AB134" s="125"/>
      <c r="AC134" s="125"/>
      <c r="AD134" s="125"/>
      <c r="AE134" s="125"/>
      <c r="AF134" s="163"/>
      <c r="AH134" s="274" t="s">
        <v>91</v>
      </c>
      <c r="AI134" s="273">
        <f>'Tuition Lookup'!$D14*24</f>
        <v>10752</v>
      </c>
      <c r="AJ134" s="272">
        <f t="shared" si="80"/>
        <v>1792</v>
      </c>
      <c r="AK134" s="277">
        <f t="shared" si="81"/>
        <v>1792</v>
      </c>
      <c r="AL134" s="277">
        <f t="shared" si="82"/>
        <v>1881.6000000000001</v>
      </c>
      <c r="AM134" s="277">
        <f t="shared" si="83"/>
        <v>1975.6800000000003</v>
      </c>
      <c r="AN134" s="278">
        <f t="shared" si="84"/>
        <v>2074.4640000000004</v>
      </c>
      <c r="AO134" s="279">
        <f t="shared" si="85"/>
        <v>2178.1872000000003</v>
      </c>
    </row>
    <row r="135" spans="1:41" ht="15" hidden="1">
      <c r="A135" s="8"/>
      <c r="B135" s="90"/>
      <c r="C135" s="117" t="s">
        <v>74</v>
      </c>
      <c r="D135" s="71" t="s">
        <v>47</v>
      </c>
      <c r="E135" s="189">
        <f>ROUND($S$153*E131,0)</f>
        <v>0</v>
      </c>
      <c r="F135" s="189">
        <f>ROUND($S$153*F131,0)</f>
        <v>0</v>
      </c>
      <c r="G135" s="189">
        <f>ROUND($S$153*G131,0)</f>
        <v>0</v>
      </c>
      <c r="H135" s="189">
        <f>ROUND($S$153*H131,0)</f>
        <v>0</v>
      </c>
      <c r="I135" s="189">
        <f>ROUND($S$153*I131,0)</f>
        <v>0</v>
      </c>
      <c r="J135" s="186">
        <f>SUM(E135:I135)</f>
        <v>0</v>
      </c>
      <c r="L135" s="271" t="str">
        <f>L134</f>
        <v>A</v>
      </c>
      <c r="M135" s="243"/>
      <c r="N135" s="60"/>
      <c r="O135" s="239">
        <v>1.03</v>
      </c>
      <c r="P135" s="240">
        <v>0</v>
      </c>
      <c r="Q135" s="73">
        <f>$S$16</f>
        <v>12</v>
      </c>
      <c r="R135" s="239">
        <v>0</v>
      </c>
      <c r="S135" s="73"/>
      <c r="T135" s="71"/>
      <c r="U135" s="426"/>
      <c r="V135" s="426"/>
      <c r="W135" s="426"/>
      <c r="X135" s="426"/>
      <c r="Y135" s="426"/>
      <c r="Z135" s="59"/>
      <c r="AA135" s="125"/>
      <c r="AB135" s="125"/>
      <c r="AC135" s="125"/>
      <c r="AD135" s="125"/>
      <c r="AE135" s="125"/>
      <c r="AF135" s="163"/>
      <c r="AH135" s="274" t="s">
        <v>92</v>
      </c>
      <c r="AI135" s="273">
        <f>'Tuition Lookup'!$D15*24</f>
        <v>7656</v>
      </c>
      <c r="AJ135" s="272">
        <f t="shared" si="80"/>
        <v>1276</v>
      </c>
      <c r="AK135" s="277">
        <f t="shared" si="81"/>
        <v>1276</v>
      </c>
      <c r="AL135" s="277">
        <f t="shared" si="82"/>
        <v>1339.8</v>
      </c>
      <c r="AM135" s="277">
        <f t="shared" si="83"/>
        <v>1406.79</v>
      </c>
      <c r="AN135" s="278">
        <f t="shared" si="84"/>
        <v>1477.1295</v>
      </c>
      <c r="AO135" s="279">
        <f t="shared" si="85"/>
        <v>1550.9859750000001</v>
      </c>
    </row>
    <row r="136" spans="1:41" hidden="1">
      <c r="A136" s="8"/>
      <c r="B136" s="90"/>
      <c r="C136" s="97"/>
      <c r="D136" s="74" t="s">
        <v>48</v>
      </c>
      <c r="E136" s="190">
        <f>SUM(E134:E135)</f>
        <v>0</v>
      </c>
      <c r="F136" s="190">
        <f t="shared" ref="F136:I136" si="91">SUM(F134:F135)</f>
        <v>0</v>
      </c>
      <c r="G136" s="190">
        <f t="shared" si="91"/>
        <v>0</v>
      </c>
      <c r="H136" s="190">
        <f t="shared" si="91"/>
        <v>0</v>
      </c>
      <c r="I136" s="190">
        <f t="shared" si="91"/>
        <v>0</v>
      </c>
      <c r="J136" s="191">
        <f>SUM(J134:J135)</f>
        <v>0</v>
      </c>
      <c r="L136" s="269"/>
      <c r="M136" s="243"/>
      <c r="N136" s="60"/>
      <c r="O136" s="71"/>
      <c r="P136" s="244"/>
      <c r="Q136" s="73"/>
      <c r="R136" s="71"/>
      <c r="S136" s="73"/>
      <c r="T136" s="71"/>
      <c r="U136" s="428"/>
      <c r="V136" s="429"/>
      <c r="W136" s="427"/>
      <c r="X136" s="427"/>
      <c r="Y136" s="427"/>
      <c r="Z136" s="59"/>
      <c r="AA136" s="125"/>
      <c r="AB136" s="125"/>
      <c r="AC136" s="125"/>
      <c r="AD136" s="125"/>
      <c r="AE136" s="125"/>
      <c r="AF136" s="163"/>
      <c r="AH136" s="274" t="s">
        <v>93</v>
      </c>
      <c r="AI136" s="273">
        <f>'Tuition Lookup'!$D16*24</f>
        <v>7368</v>
      </c>
      <c r="AJ136" s="272">
        <f t="shared" si="80"/>
        <v>1228</v>
      </c>
      <c r="AK136" s="277">
        <f t="shared" si="81"/>
        <v>1228</v>
      </c>
      <c r="AL136" s="277">
        <f t="shared" si="82"/>
        <v>1289.4000000000001</v>
      </c>
      <c r="AM136" s="277">
        <f t="shared" si="83"/>
        <v>1353.8700000000001</v>
      </c>
      <c r="AN136" s="278">
        <f t="shared" si="84"/>
        <v>1421.5635000000002</v>
      </c>
      <c r="AO136" s="279">
        <f t="shared" si="85"/>
        <v>1492.6416750000003</v>
      </c>
    </row>
    <row r="137" spans="1:41" hidden="1">
      <c r="A137" s="8"/>
      <c r="B137" s="90"/>
      <c r="C137" s="97"/>
      <c r="D137" s="71"/>
      <c r="E137" s="19"/>
      <c r="F137" s="19"/>
      <c r="G137" s="19"/>
      <c r="H137" s="19"/>
      <c r="I137" s="19"/>
      <c r="J137" s="125"/>
      <c r="L137" s="269"/>
      <c r="M137" s="243"/>
      <c r="N137" s="60"/>
      <c r="O137" s="32"/>
      <c r="P137" s="60"/>
      <c r="Q137" s="32"/>
      <c r="R137" s="241"/>
      <c r="S137" s="32"/>
      <c r="T137" s="241"/>
      <c r="U137" s="430"/>
      <c r="V137" s="430"/>
      <c r="W137" s="430"/>
      <c r="X137" s="430"/>
      <c r="Y137" s="430"/>
      <c r="Z137" s="59"/>
      <c r="AA137" s="125"/>
      <c r="AB137" s="125"/>
      <c r="AC137" s="125"/>
      <c r="AD137" s="125"/>
      <c r="AE137" s="125"/>
      <c r="AF137" s="163"/>
      <c r="AH137" s="274" t="s">
        <v>94</v>
      </c>
      <c r="AI137" s="273">
        <f>'Tuition Lookup'!$D17*24</f>
        <v>12504</v>
      </c>
      <c r="AJ137" s="272">
        <f t="shared" si="80"/>
        <v>2084</v>
      </c>
      <c r="AK137" s="277">
        <f t="shared" si="81"/>
        <v>2084</v>
      </c>
      <c r="AL137" s="277">
        <f t="shared" si="82"/>
        <v>2188.2000000000003</v>
      </c>
      <c r="AM137" s="277">
        <f t="shared" si="83"/>
        <v>2297.6100000000006</v>
      </c>
      <c r="AN137" s="278">
        <f t="shared" si="84"/>
        <v>2412.4905000000008</v>
      </c>
      <c r="AO137" s="279">
        <f t="shared" si="85"/>
        <v>2533.115025000001</v>
      </c>
    </row>
    <row r="138" spans="1:41" hidden="1">
      <c r="A138" s="100" t="s">
        <v>51</v>
      </c>
      <c r="B138" s="99" t="s">
        <v>73</v>
      </c>
      <c r="C138" s="117" t="s">
        <v>74</v>
      </c>
      <c r="D138" s="32" t="s">
        <v>44</v>
      </c>
      <c r="E138" s="97">
        <f>ROUND($P138*$Q138*R138,6)</f>
        <v>0</v>
      </c>
      <c r="F138" s="97">
        <f>ROUND($P139*$Q139*R139,6)</f>
        <v>0</v>
      </c>
      <c r="G138" s="97">
        <f>ROUND($P140*$Q140*R140,6)</f>
        <v>0</v>
      </c>
      <c r="H138" s="97">
        <f>ROUND($P141*$Q141*R141,6)</f>
        <v>0</v>
      </c>
      <c r="I138" s="97">
        <f>ROUND($P142*$Q142*R142,6)</f>
        <v>0</v>
      </c>
      <c r="J138" s="24"/>
      <c r="L138" s="287" t="s">
        <v>45</v>
      </c>
      <c r="M138" s="155">
        <v>0</v>
      </c>
      <c r="N138" s="242">
        <f>ROUND(M138/12,2)</f>
        <v>0</v>
      </c>
      <c r="O138" s="239">
        <v>1</v>
      </c>
      <c r="P138" s="240">
        <v>0</v>
      </c>
      <c r="Q138" s="73">
        <f>$S$12</f>
        <v>12</v>
      </c>
      <c r="R138" s="239">
        <v>0</v>
      </c>
      <c r="S138" s="73"/>
      <c r="T138" s="71"/>
      <c r="U138" s="426">
        <f>IFERROR((E141+E142)/E140,0)</f>
        <v>0</v>
      </c>
      <c r="V138" s="426">
        <f t="shared" ref="V138" si="92">IFERROR((F141+F142)/F140,0)</f>
        <v>0</v>
      </c>
      <c r="W138" s="426">
        <f t="shared" ref="W138" si="93">IFERROR((G141+G142)/G140,0)</f>
        <v>0</v>
      </c>
      <c r="X138" s="426">
        <f t="shared" ref="X138" si="94">IFERROR((H141+H142)/H140,0)</f>
        <v>0</v>
      </c>
      <c r="Y138" s="426">
        <f t="shared" ref="Y138" si="95">IFERROR((I141+I142)/I140,0)</f>
        <v>0</v>
      </c>
      <c r="Z138" s="160" t="str">
        <f>C138</f>
        <v>Not Allowed</v>
      </c>
      <c r="AA138" s="125">
        <f>ROUND(VLOOKUP($C138,$AH$123:AO173,4,FALSE)*E138,0)</f>
        <v>0</v>
      </c>
      <c r="AB138" s="125">
        <f>ROUND(VLOOKUP($C139,$AH$123:AO173,5,FALSE)*F138,0)</f>
        <v>0</v>
      </c>
      <c r="AC138" s="125">
        <f>ROUND(VLOOKUP($C140,$AH$123:AO174,6,FALSE)*G138,0)</f>
        <v>0</v>
      </c>
      <c r="AD138" s="125">
        <f>ROUND(VLOOKUP($C141,$AH$123:AO174,7,FALSE)*H138,0)</f>
        <v>0</v>
      </c>
      <c r="AE138" s="125">
        <f>ROUND(VLOOKUP($C142,$AH$123:AO174,8,FALSE)*I138,0)</f>
        <v>0</v>
      </c>
      <c r="AF138" s="163">
        <f>SUM(AA138:AE138)</f>
        <v>0</v>
      </c>
      <c r="AH138" s="274" t="s">
        <v>95</v>
      </c>
      <c r="AI138" s="273">
        <f>'Tuition Lookup'!$D18*24</f>
        <v>9144</v>
      </c>
      <c r="AJ138" s="272">
        <f t="shared" si="80"/>
        <v>1524</v>
      </c>
      <c r="AK138" s="277">
        <f t="shared" si="81"/>
        <v>1524</v>
      </c>
      <c r="AL138" s="277">
        <f t="shared" si="82"/>
        <v>1600.2</v>
      </c>
      <c r="AM138" s="277">
        <f t="shared" si="83"/>
        <v>1680.21</v>
      </c>
      <c r="AN138" s="278">
        <f t="shared" si="84"/>
        <v>1764.2205000000001</v>
      </c>
      <c r="AO138" s="279">
        <f t="shared" si="85"/>
        <v>1852.4315250000002</v>
      </c>
    </row>
    <row r="139" spans="1:41" hidden="1">
      <c r="B139" s="99"/>
      <c r="C139" s="117" t="s">
        <v>74</v>
      </c>
      <c r="D139" s="32" t="s">
        <v>61</v>
      </c>
      <c r="E139" s="20">
        <f>R138</f>
        <v>0</v>
      </c>
      <c r="F139" s="20">
        <f>R139</f>
        <v>0</v>
      </c>
      <c r="G139" s="20">
        <f>R140</f>
        <v>0</v>
      </c>
      <c r="H139" s="20">
        <f>R141</f>
        <v>0</v>
      </c>
      <c r="I139" s="20">
        <f>R142</f>
        <v>0</v>
      </c>
      <c r="J139" s="24"/>
      <c r="L139" s="271" t="str">
        <f>L138</f>
        <v>A</v>
      </c>
      <c r="M139" s="243"/>
      <c r="N139" s="242"/>
      <c r="O139" s="239">
        <v>1.03</v>
      </c>
      <c r="P139" s="240">
        <v>0</v>
      </c>
      <c r="Q139" s="73">
        <f>$S$13</f>
        <v>12</v>
      </c>
      <c r="R139" s="239">
        <v>0</v>
      </c>
      <c r="S139" s="73"/>
      <c r="T139" s="71"/>
      <c r="U139" s="426"/>
      <c r="V139" s="426"/>
      <c r="W139" s="426"/>
      <c r="X139" s="426"/>
      <c r="Y139" s="426"/>
      <c r="Z139" s="160"/>
      <c r="AA139" s="125"/>
      <c r="AB139" s="125"/>
      <c r="AC139" s="125"/>
      <c r="AD139" s="125"/>
      <c r="AE139" s="125"/>
      <c r="AF139" s="163"/>
      <c r="AH139" s="274" t="s">
        <v>96</v>
      </c>
      <c r="AI139" s="273">
        <f>'Tuition Lookup'!$D19*24</f>
        <v>12960</v>
      </c>
      <c r="AJ139" s="272">
        <f t="shared" si="80"/>
        <v>2160</v>
      </c>
      <c r="AK139" s="277">
        <f t="shared" si="81"/>
        <v>2160</v>
      </c>
      <c r="AL139" s="277">
        <f t="shared" si="82"/>
        <v>2268</v>
      </c>
      <c r="AM139" s="277">
        <f t="shared" si="83"/>
        <v>2381.4</v>
      </c>
      <c r="AN139" s="278">
        <f t="shared" si="84"/>
        <v>2500.4700000000003</v>
      </c>
      <c r="AO139" s="279">
        <f t="shared" si="85"/>
        <v>2625.4935000000005</v>
      </c>
    </row>
    <row r="140" spans="1:41" hidden="1">
      <c r="A140" s="8"/>
      <c r="B140" s="90"/>
      <c r="C140" s="117" t="s">
        <v>74</v>
      </c>
      <c r="D140" s="71" t="s">
        <v>9</v>
      </c>
      <c r="E140" s="54">
        <f>ROUND(N138*O138*E138,0)</f>
        <v>0</v>
      </c>
      <c r="F140" s="54">
        <f>ROUND(N138*O138*F138*O139,0)</f>
        <v>0</v>
      </c>
      <c r="G140" s="54">
        <f>ROUND(N138*O138*G138*O139*O140,0)</f>
        <v>0</v>
      </c>
      <c r="H140" s="54">
        <f>ROUND(N138*O138*H138*O139*O140*O141,0)</f>
        <v>0</v>
      </c>
      <c r="I140" s="54">
        <f>ROUND(N138*I138*O138*O139*O140*O141*O142,0)</f>
        <v>0</v>
      </c>
      <c r="J140" s="177">
        <f>SUM(E140:I140)</f>
        <v>0</v>
      </c>
      <c r="L140" s="271" t="str">
        <f>L139</f>
        <v>A</v>
      </c>
      <c r="M140" s="243"/>
      <c r="N140" s="60"/>
      <c r="O140" s="239">
        <v>1.03</v>
      </c>
      <c r="P140" s="240">
        <v>0</v>
      </c>
      <c r="Q140" s="73">
        <f>$S$14</f>
        <v>12</v>
      </c>
      <c r="R140" s="239">
        <v>0</v>
      </c>
      <c r="S140" s="73"/>
      <c r="T140" s="71"/>
      <c r="U140" s="426"/>
      <c r="V140" s="426"/>
      <c r="W140" s="426"/>
      <c r="X140" s="426"/>
      <c r="Y140" s="426"/>
      <c r="Z140" s="59"/>
      <c r="AA140" s="125"/>
      <c r="AB140" s="125"/>
      <c r="AC140" s="125"/>
      <c r="AD140" s="125"/>
      <c r="AE140" s="125"/>
      <c r="AF140" s="163"/>
      <c r="AH140" s="274" t="s">
        <v>97</v>
      </c>
      <c r="AI140" s="273">
        <f>'Tuition Lookup'!$D20*24</f>
        <v>9000</v>
      </c>
      <c r="AJ140" s="272">
        <f t="shared" si="80"/>
        <v>1500</v>
      </c>
      <c r="AK140" s="277">
        <f t="shared" si="81"/>
        <v>1500</v>
      </c>
      <c r="AL140" s="277">
        <f t="shared" si="82"/>
        <v>1575</v>
      </c>
      <c r="AM140" s="277">
        <f t="shared" si="83"/>
        <v>1653.75</v>
      </c>
      <c r="AN140" s="278">
        <f t="shared" si="84"/>
        <v>1736.4375</v>
      </c>
      <c r="AO140" s="279">
        <f t="shared" si="85"/>
        <v>1823.2593750000001</v>
      </c>
    </row>
    <row r="141" spans="1:41" hidden="1">
      <c r="A141" s="8"/>
      <c r="B141" s="90"/>
      <c r="C141" s="117" t="s">
        <v>74</v>
      </c>
      <c r="D141" s="71" t="s">
        <v>46</v>
      </c>
      <c r="E141" s="54">
        <f>ROUND(E140*$S$152,0)</f>
        <v>0</v>
      </c>
      <c r="F141" s="54">
        <f>ROUND(F140*$S$152,0)</f>
        <v>0</v>
      </c>
      <c r="G141" s="54">
        <f>ROUND(G140*$S$152,0)</f>
        <v>0</v>
      </c>
      <c r="H141" s="54">
        <f>ROUND(H140*$S$152,0)</f>
        <v>0</v>
      </c>
      <c r="I141" s="54">
        <f>ROUND(I140*$S$152,0)</f>
        <v>0</v>
      </c>
      <c r="J141" s="177">
        <f>SUM(E141:I141)</f>
        <v>0</v>
      </c>
      <c r="L141" s="271" t="str">
        <f>L140</f>
        <v>A</v>
      </c>
      <c r="M141" s="243"/>
      <c r="N141" s="60"/>
      <c r="O141" s="239">
        <v>1.03</v>
      </c>
      <c r="P141" s="240">
        <v>0</v>
      </c>
      <c r="Q141" s="73">
        <f>$S$15</f>
        <v>12</v>
      </c>
      <c r="R141" s="239">
        <v>0</v>
      </c>
      <c r="S141" s="73"/>
      <c r="T141" s="71"/>
      <c r="U141" s="426"/>
      <c r="V141" s="426"/>
      <c r="W141" s="426"/>
      <c r="X141" s="426"/>
      <c r="Y141" s="426"/>
      <c r="Z141" s="59"/>
      <c r="AA141" s="125"/>
      <c r="AB141" s="125"/>
      <c r="AC141" s="125"/>
      <c r="AD141" s="125"/>
      <c r="AE141" s="125"/>
      <c r="AF141" s="163"/>
      <c r="AH141" s="274" t="s">
        <v>98</v>
      </c>
      <c r="AI141" s="273">
        <f>'Tuition Lookup'!$D21*24</f>
        <v>12816</v>
      </c>
      <c r="AJ141" s="272">
        <f t="shared" si="80"/>
        <v>2136</v>
      </c>
      <c r="AK141" s="277">
        <f t="shared" si="81"/>
        <v>2136</v>
      </c>
      <c r="AL141" s="277">
        <f t="shared" si="82"/>
        <v>2242.8000000000002</v>
      </c>
      <c r="AM141" s="277">
        <f t="shared" si="83"/>
        <v>2354.9400000000005</v>
      </c>
      <c r="AN141" s="278">
        <f t="shared" si="84"/>
        <v>2472.6870000000008</v>
      </c>
      <c r="AO141" s="279">
        <f t="shared" si="85"/>
        <v>2596.3213500000011</v>
      </c>
    </row>
    <row r="142" spans="1:41" ht="15" hidden="1">
      <c r="A142" s="8"/>
      <c r="B142" s="90"/>
      <c r="C142" s="117" t="s">
        <v>74</v>
      </c>
      <c r="D142" s="71" t="s">
        <v>47</v>
      </c>
      <c r="E142" s="189">
        <f>ROUND($S$153*E138,0)</f>
        <v>0</v>
      </c>
      <c r="F142" s="189">
        <f>ROUND($S$153*F138,0)</f>
        <v>0</v>
      </c>
      <c r="G142" s="189">
        <f>ROUND($S$153*G138,0)</f>
        <v>0</v>
      </c>
      <c r="H142" s="189">
        <f>ROUND($S$153*H138,0)</f>
        <v>0</v>
      </c>
      <c r="I142" s="189">
        <f>ROUND($S$153*I138,0)</f>
        <v>0</v>
      </c>
      <c r="J142" s="186">
        <f>SUM(E142:I142)</f>
        <v>0</v>
      </c>
      <c r="L142" s="271" t="str">
        <f>L141</f>
        <v>A</v>
      </c>
      <c r="M142" s="243"/>
      <c r="N142" s="60"/>
      <c r="O142" s="239">
        <v>1.03</v>
      </c>
      <c r="P142" s="240">
        <v>0</v>
      </c>
      <c r="Q142" s="73">
        <f>$S$16</f>
        <v>12</v>
      </c>
      <c r="R142" s="239">
        <v>0</v>
      </c>
      <c r="S142" s="73"/>
      <c r="T142" s="71"/>
      <c r="U142" s="426"/>
      <c r="V142" s="426"/>
      <c r="W142" s="426"/>
      <c r="X142" s="426"/>
      <c r="Y142" s="426"/>
      <c r="Z142" s="59"/>
      <c r="AA142" s="125"/>
      <c r="AB142" s="125"/>
      <c r="AC142" s="125"/>
      <c r="AD142" s="125"/>
      <c r="AE142" s="125"/>
      <c r="AF142" s="163"/>
      <c r="AH142" s="274" t="s">
        <v>99</v>
      </c>
      <c r="AI142" s="273">
        <f>'Tuition Lookup'!$D22*24</f>
        <v>9456</v>
      </c>
      <c r="AJ142" s="272">
        <f t="shared" si="80"/>
        <v>1576</v>
      </c>
      <c r="AK142" s="277">
        <f t="shared" si="81"/>
        <v>1576</v>
      </c>
      <c r="AL142" s="277">
        <f t="shared" si="82"/>
        <v>1654.8000000000002</v>
      </c>
      <c r="AM142" s="277">
        <f t="shared" si="83"/>
        <v>1737.5400000000002</v>
      </c>
      <c r="AN142" s="278">
        <f t="shared" si="84"/>
        <v>1824.4170000000004</v>
      </c>
      <c r="AO142" s="279">
        <f t="shared" si="85"/>
        <v>1915.6378500000005</v>
      </c>
    </row>
    <row r="143" spans="1:41" ht="13.5" hidden="1" customHeight="1">
      <c r="A143" s="8"/>
      <c r="B143" s="90"/>
      <c r="C143" s="97"/>
      <c r="D143" s="74" t="s">
        <v>48</v>
      </c>
      <c r="E143" s="190">
        <f>SUM(E141:E142)</f>
        <v>0</v>
      </c>
      <c r="F143" s="190">
        <f t="shared" ref="F143:I143" si="96">SUM(F141:F142)</f>
        <v>0</v>
      </c>
      <c r="G143" s="190">
        <f t="shared" si="96"/>
        <v>0</v>
      </c>
      <c r="H143" s="190">
        <f t="shared" si="96"/>
        <v>0</v>
      </c>
      <c r="I143" s="190">
        <f t="shared" si="96"/>
        <v>0</v>
      </c>
      <c r="J143" s="191">
        <f>SUM(J141:J142)</f>
        <v>0</v>
      </c>
      <c r="L143" s="269"/>
      <c r="M143" s="243"/>
      <c r="N143" s="60"/>
      <c r="O143" s="71"/>
      <c r="P143" s="244"/>
      <c r="Q143" s="73"/>
      <c r="R143" s="71"/>
      <c r="S143" s="73"/>
      <c r="T143" s="71"/>
      <c r="U143" s="428"/>
      <c r="V143" s="429"/>
      <c r="W143" s="427"/>
      <c r="X143" s="427"/>
      <c r="Y143" s="427"/>
      <c r="Z143" s="59"/>
      <c r="AA143" s="125"/>
      <c r="AB143" s="125"/>
      <c r="AC143" s="125"/>
      <c r="AD143" s="125"/>
      <c r="AE143" s="125"/>
      <c r="AF143" s="163"/>
      <c r="AH143" s="274" t="s">
        <v>100</v>
      </c>
      <c r="AI143" s="273">
        <f>'Tuition Lookup'!$D23*24</f>
        <v>8040</v>
      </c>
      <c r="AJ143" s="272">
        <f t="shared" si="80"/>
        <v>1340</v>
      </c>
      <c r="AK143" s="277">
        <f t="shared" si="81"/>
        <v>1340</v>
      </c>
      <c r="AL143" s="277">
        <f t="shared" si="82"/>
        <v>1407</v>
      </c>
      <c r="AM143" s="277">
        <f t="shared" si="83"/>
        <v>1477.3500000000001</v>
      </c>
      <c r="AN143" s="278">
        <f t="shared" si="84"/>
        <v>1551.2175000000002</v>
      </c>
      <c r="AO143" s="279">
        <f t="shared" si="85"/>
        <v>1628.7783750000003</v>
      </c>
    </row>
    <row r="144" spans="1:41" hidden="1">
      <c r="A144" s="8"/>
      <c r="B144" s="90"/>
      <c r="C144" s="97"/>
      <c r="D144" s="71"/>
      <c r="E144" s="15"/>
      <c r="F144" s="15"/>
      <c r="G144" s="15"/>
      <c r="H144" s="15"/>
      <c r="I144" s="15"/>
      <c r="J144" s="24"/>
      <c r="L144" s="269"/>
      <c r="M144" s="243"/>
      <c r="N144" s="60"/>
      <c r="O144" s="32"/>
      <c r="P144" s="60"/>
      <c r="Q144" s="32"/>
      <c r="R144" s="241"/>
      <c r="S144" s="32"/>
      <c r="T144" s="241"/>
      <c r="U144" s="430"/>
      <c r="V144" s="430"/>
      <c r="W144" s="430"/>
      <c r="X144" s="430"/>
      <c r="Y144" s="430"/>
      <c r="Z144" s="59"/>
      <c r="AA144" s="125"/>
      <c r="AB144" s="125"/>
      <c r="AC144" s="125"/>
      <c r="AD144" s="125"/>
      <c r="AE144" s="125"/>
      <c r="AF144" s="163"/>
      <c r="AH144" s="274" t="s">
        <v>101</v>
      </c>
      <c r="AI144" s="273">
        <f>'Tuition Lookup'!$D24*24</f>
        <v>12024</v>
      </c>
      <c r="AJ144" s="272">
        <f t="shared" si="80"/>
        <v>2004</v>
      </c>
      <c r="AK144" s="277">
        <f t="shared" si="81"/>
        <v>2004</v>
      </c>
      <c r="AL144" s="277">
        <f t="shared" si="82"/>
        <v>2104.2000000000003</v>
      </c>
      <c r="AM144" s="277">
        <f t="shared" si="83"/>
        <v>2209.4100000000003</v>
      </c>
      <c r="AN144" s="278">
        <f t="shared" si="84"/>
        <v>2319.8805000000002</v>
      </c>
      <c r="AO144" s="279">
        <f t="shared" si="85"/>
        <v>2435.8745250000002</v>
      </c>
    </row>
    <row r="145" spans="1:41" hidden="1">
      <c r="A145" s="100" t="s">
        <v>51</v>
      </c>
      <c r="B145" s="99" t="s">
        <v>73</v>
      </c>
      <c r="C145" s="117" t="s">
        <v>74</v>
      </c>
      <c r="D145" s="32" t="s">
        <v>44</v>
      </c>
      <c r="E145" s="97">
        <f>ROUND($P145*$Q145*R145,6)</f>
        <v>0</v>
      </c>
      <c r="F145" s="97">
        <f>ROUND($P146*$Q146*R146,6)</f>
        <v>0</v>
      </c>
      <c r="G145" s="97">
        <f>ROUND($P147*$Q147*R147,6)</f>
        <v>0</v>
      </c>
      <c r="H145" s="97">
        <f>ROUND($P148*$Q148*R148,6)</f>
        <v>0</v>
      </c>
      <c r="I145" s="97">
        <f>ROUND($P149*$Q149*R149,6)</f>
        <v>0</v>
      </c>
      <c r="J145" s="24"/>
      <c r="L145" s="287" t="s">
        <v>45</v>
      </c>
      <c r="M145" s="155">
        <v>0</v>
      </c>
      <c r="N145" s="242">
        <f>ROUND(M145/12,2)</f>
        <v>0</v>
      </c>
      <c r="O145" s="239">
        <v>1</v>
      </c>
      <c r="P145" s="240">
        <v>0</v>
      </c>
      <c r="Q145" s="73">
        <f>$S$12</f>
        <v>12</v>
      </c>
      <c r="R145" s="239">
        <v>0</v>
      </c>
      <c r="S145" s="73"/>
      <c r="T145" s="71"/>
      <c r="U145" s="426">
        <f>IFERROR((E148+E149)/E147,0)</f>
        <v>0</v>
      </c>
      <c r="V145" s="426">
        <f t="shared" ref="V145" si="97">IFERROR((F148+F149)/F147,0)</f>
        <v>0</v>
      </c>
      <c r="W145" s="426">
        <f t="shared" ref="W145" si="98">IFERROR((G148+G149)/G147,0)</f>
        <v>0</v>
      </c>
      <c r="X145" s="426">
        <f t="shared" ref="X145" si="99">IFERROR((H148+H149)/H147,0)</f>
        <v>0</v>
      </c>
      <c r="Y145" s="426">
        <f t="shared" ref="Y145" si="100">IFERROR((I148+I149)/I147,0)</f>
        <v>0</v>
      </c>
      <c r="Z145" s="160" t="str">
        <f>C145</f>
        <v>Not Allowed</v>
      </c>
      <c r="AA145" s="125">
        <f>ROUND(VLOOKUP($C145,$AH$123:AO180,4,FALSE)*E145,0)</f>
        <v>0</v>
      </c>
      <c r="AB145" s="125">
        <f>ROUND(VLOOKUP($C146,$AH$123:AO180,5,FALSE)*F145,0)</f>
        <v>0</v>
      </c>
      <c r="AC145" s="125">
        <f>ROUND(VLOOKUP($C147,$AH$123:AO181,6,FALSE)*G145,0)</f>
        <v>0</v>
      </c>
      <c r="AD145" s="125">
        <f>ROUND(VLOOKUP($C148,$AH$123:AO181,7,FALSE)*H145,0)</f>
        <v>0</v>
      </c>
      <c r="AE145" s="125">
        <f>ROUND(VLOOKUP($C149,$AH$123:AO181,8,FALSE)*I145,0)</f>
        <v>0</v>
      </c>
      <c r="AF145" s="163">
        <f>SUM(AA145:AE145)</f>
        <v>0</v>
      </c>
      <c r="AH145" s="274" t="s">
        <v>102</v>
      </c>
      <c r="AI145" s="273">
        <f>'Tuition Lookup'!$D25*24</f>
        <v>11736</v>
      </c>
      <c r="AJ145" s="272">
        <f t="shared" si="80"/>
        <v>1956</v>
      </c>
      <c r="AK145" s="277">
        <f t="shared" si="81"/>
        <v>1956</v>
      </c>
      <c r="AL145" s="277">
        <f t="shared" si="82"/>
        <v>2053.8000000000002</v>
      </c>
      <c r="AM145" s="277">
        <f t="shared" si="83"/>
        <v>2156.4900000000002</v>
      </c>
      <c r="AN145" s="278">
        <f t="shared" si="84"/>
        <v>2264.3145000000004</v>
      </c>
      <c r="AO145" s="279">
        <f t="shared" si="85"/>
        <v>2377.5302250000004</v>
      </c>
    </row>
    <row r="146" spans="1:41" hidden="1">
      <c r="B146" s="99"/>
      <c r="C146" s="117" t="s">
        <v>74</v>
      </c>
      <c r="D146" s="32" t="s">
        <v>61</v>
      </c>
      <c r="E146" s="20">
        <f>R145</f>
        <v>0</v>
      </c>
      <c r="F146" s="20">
        <f>R146</f>
        <v>0</v>
      </c>
      <c r="G146" s="20">
        <f>R147</f>
        <v>0</v>
      </c>
      <c r="H146" s="20">
        <f>R148</f>
        <v>0</v>
      </c>
      <c r="I146" s="20">
        <f>R149</f>
        <v>0</v>
      </c>
      <c r="J146" s="24"/>
      <c r="L146" s="271" t="str">
        <f>L145</f>
        <v>A</v>
      </c>
      <c r="M146" s="243"/>
      <c r="N146" s="242"/>
      <c r="O146" s="239">
        <v>1.03</v>
      </c>
      <c r="P146" s="240">
        <v>0</v>
      </c>
      <c r="Q146" s="73">
        <f>$S$13</f>
        <v>12</v>
      </c>
      <c r="R146" s="239">
        <v>0</v>
      </c>
      <c r="S146" s="73"/>
      <c r="T146" s="71"/>
      <c r="U146" s="426"/>
      <c r="V146" s="426"/>
      <c r="W146" s="426"/>
      <c r="X146" s="426"/>
      <c r="Y146" s="426"/>
      <c r="Z146" s="160"/>
      <c r="AA146" s="125"/>
      <c r="AB146" s="125"/>
      <c r="AC146" s="125"/>
      <c r="AD146" s="125"/>
      <c r="AE146" s="125"/>
      <c r="AF146" s="163"/>
      <c r="AH146" s="274" t="s">
        <v>103</v>
      </c>
      <c r="AI146" s="273">
        <f>'Tuition Lookup'!$D26*24</f>
        <v>9840</v>
      </c>
      <c r="AJ146" s="272">
        <f t="shared" si="80"/>
        <v>1640</v>
      </c>
      <c r="AK146" s="277">
        <f t="shared" si="81"/>
        <v>1640</v>
      </c>
      <c r="AL146" s="277">
        <f t="shared" si="82"/>
        <v>1722</v>
      </c>
      <c r="AM146" s="277">
        <f t="shared" si="83"/>
        <v>1808.1000000000001</v>
      </c>
      <c r="AN146" s="278">
        <f t="shared" si="84"/>
        <v>1898.5050000000003</v>
      </c>
      <c r="AO146" s="279">
        <f t="shared" si="85"/>
        <v>1993.4302500000003</v>
      </c>
    </row>
    <row r="147" spans="1:41" hidden="1">
      <c r="A147" s="8"/>
      <c r="B147" s="90"/>
      <c r="C147" s="117" t="s">
        <v>74</v>
      </c>
      <c r="D147" s="71" t="s">
        <v>9</v>
      </c>
      <c r="E147" s="54">
        <f>ROUND(N145*O145*E145,0)</f>
        <v>0</v>
      </c>
      <c r="F147" s="54">
        <f>ROUND(N145*O145*F145*O146,0)</f>
        <v>0</v>
      </c>
      <c r="G147" s="54">
        <f>ROUND(N145*O145*G145*O146*O147,0)</f>
        <v>0</v>
      </c>
      <c r="H147" s="54">
        <f>ROUND(N145*O145*H145*O146*O147*O148,0)</f>
        <v>0</v>
      </c>
      <c r="I147" s="54">
        <f>ROUND(N145*I145*O145*O146*O147*O148*O149,0)</f>
        <v>0</v>
      </c>
      <c r="J147" s="177">
        <f>SUM(E147:I147)</f>
        <v>0</v>
      </c>
      <c r="L147" s="271" t="str">
        <f>L146</f>
        <v>A</v>
      </c>
      <c r="M147" s="243"/>
      <c r="N147" s="60"/>
      <c r="O147" s="239">
        <v>1.03</v>
      </c>
      <c r="P147" s="240">
        <v>0</v>
      </c>
      <c r="Q147" s="73">
        <f>$S$14</f>
        <v>12</v>
      </c>
      <c r="R147" s="239">
        <v>0</v>
      </c>
      <c r="S147" s="73"/>
      <c r="T147" s="71"/>
      <c r="U147" s="427"/>
      <c r="V147" s="427"/>
      <c r="W147" s="427"/>
      <c r="X147" s="427"/>
      <c r="Y147" s="427"/>
      <c r="Z147" s="59"/>
      <c r="AA147" s="125"/>
      <c r="AB147" s="125"/>
      <c r="AC147" s="125"/>
      <c r="AD147" s="125"/>
      <c r="AE147" s="125"/>
      <c r="AF147" s="163"/>
      <c r="AH147" s="274" t="s">
        <v>104</v>
      </c>
      <c r="AI147" s="273">
        <f>'Tuition Lookup'!$D27*24</f>
        <v>10104</v>
      </c>
      <c r="AJ147" s="272">
        <f t="shared" si="80"/>
        <v>1684</v>
      </c>
      <c r="AK147" s="277">
        <f t="shared" si="81"/>
        <v>1684</v>
      </c>
      <c r="AL147" s="277">
        <f t="shared" si="82"/>
        <v>1768.2</v>
      </c>
      <c r="AM147" s="277">
        <f t="shared" si="83"/>
        <v>1856.6100000000001</v>
      </c>
      <c r="AN147" s="278">
        <f t="shared" si="84"/>
        <v>1949.4405000000002</v>
      </c>
      <c r="AO147" s="279">
        <f t="shared" si="85"/>
        <v>2046.9125250000002</v>
      </c>
    </row>
    <row r="148" spans="1:41" hidden="1">
      <c r="A148" s="8"/>
      <c r="B148" s="90"/>
      <c r="C148" s="117" t="s">
        <v>74</v>
      </c>
      <c r="D148" s="71" t="s">
        <v>46</v>
      </c>
      <c r="E148" s="54">
        <f>ROUND(E147*$S$152,0)</f>
        <v>0</v>
      </c>
      <c r="F148" s="54">
        <f>ROUND(F147*$S$152,0)</f>
        <v>0</v>
      </c>
      <c r="G148" s="54">
        <f>ROUND(G147*$S$152,0)</f>
        <v>0</v>
      </c>
      <c r="H148" s="54">
        <f>ROUND(H147*$S$152,0)</f>
        <v>0</v>
      </c>
      <c r="I148" s="54">
        <f>ROUND(I147*$S$152,0)</f>
        <v>0</v>
      </c>
      <c r="J148" s="177">
        <f>SUM(E148:I148)</f>
        <v>0</v>
      </c>
      <c r="L148" s="271" t="str">
        <f>L147</f>
        <v>A</v>
      </c>
      <c r="M148" s="243"/>
      <c r="N148" s="60"/>
      <c r="O148" s="239">
        <v>1.03</v>
      </c>
      <c r="P148" s="240">
        <v>0</v>
      </c>
      <c r="Q148" s="73">
        <f>$S$15</f>
        <v>12</v>
      </c>
      <c r="R148" s="239">
        <v>0</v>
      </c>
      <c r="S148" s="73"/>
      <c r="T148" s="71"/>
      <c r="U148" s="427"/>
      <c r="V148" s="427"/>
      <c r="W148" s="427"/>
      <c r="X148" s="427"/>
      <c r="Y148" s="427"/>
      <c r="Z148" s="59"/>
      <c r="AA148" s="125"/>
      <c r="AB148" s="125"/>
      <c r="AC148" s="125"/>
      <c r="AD148" s="125"/>
      <c r="AE148" s="125"/>
      <c r="AF148" s="163"/>
      <c r="AH148" s="274" t="s">
        <v>105</v>
      </c>
      <c r="AI148" s="273">
        <f>'Tuition Lookup'!$D28*24</f>
        <v>10176</v>
      </c>
      <c r="AJ148" s="272">
        <f t="shared" si="80"/>
        <v>1696</v>
      </c>
      <c r="AK148" s="277">
        <f t="shared" si="81"/>
        <v>1696</v>
      </c>
      <c r="AL148" s="277">
        <f t="shared" si="82"/>
        <v>1780.8000000000002</v>
      </c>
      <c r="AM148" s="277">
        <f t="shared" si="83"/>
        <v>1869.8400000000004</v>
      </c>
      <c r="AN148" s="278">
        <f t="shared" si="84"/>
        <v>1963.3320000000006</v>
      </c>
      <c r="AO148" s="279">
        <f t="shared" si="85"/>
        <v>2061.4986000000008</v>
      </c>
    </row>
    <row r="149" spans="1:41" ht="15" hidden="1">
      <c r="A149" s="8"/>
      <c r="B149" s="90"/>
      <c r="C149" s="117" t="s">
        <v>74</v>
      </c>
      <c r="D149" s="71" t="s">
        <v>47</v>
      </c>
      <c r="E149" s="189">
        <f>ROUND($S$153*E145,0)</f>
        <v>0</v>
      </c>
      <c r="F149" s="189">
        <f>ROUND($S$153*F145,0)</f>
        <v>0</v>
      </c>
      <c r="G149" s="189">
        <f>ROUND($S$153*G145,0)</f>
        <v>0</v>
      </c>
      <c r="H149" s="189">
        <f>ROUND($S$153*H145,0)</f>
        <v>0</v>
      </c>
      <c r="I149" s="189">
        <f>ROUND($S$153*I145,0)</f>
        <v>0</v>
      </c>
      <c r="J149" s="186">
        <f>SUM(E149:I149)</f>
        <v>0</v>
      </c>
      <c r="L149" s="271" t="str">
        <f>L148</f>
        <v>A</v>
      </c>
      <c r="M149" s="243"/>
      <c r="N149" s="60"/>
      <c r="O149" s="239">
        <v>1.03</v>
      </c>
      <c r="P149" s="240">
        <v>0</v>
      </c>
      <c r="Q149" s="73">
        <f>$S$16</f>
        <v>12</v>
      </c>
      <c r="R149" s="239">
        <v>0</v>
      </c>
      <c r="S149" s="73"/>
      <c r="T149" s="71"/>
      <c r="U149" s="426"/>
      <c r="V149" s="426"/>
      <c r="W149" s="426"/>
      <c r="X149" s="426"/>
      <c r="Y149" s="426"/>
      <c r="Z149" s="59"/>
      <c r="AA149" s="125"/>
      <c r="AB149" s="125"/>
      <c r="AC149" s="125"/>
      <c r="AD149" s="125"/>
      <c r="AE149" s="125"/>
      <c r="AF149" s="163"/>
      <c r="AH149" s="274" t="s">
        <v>106</v>
      </c>
      <c r="AI149" s="273">
        <f>'Tuition Lookup'!$D29*24</f>
        <v>9576</v>
      </c>
      <c r="AJ149" s="272">
        <f t="shared" si="80"/>
        <v>1596</v>
      </c>
      <c r="AK149" s="277">
        <f t="shared" si="81"/>
        <v>1596</v>
      </c>
      <c r="AL149" s="277">
        <f t="shared" si="82"/>
        <v>1675.8000000000002</v>
      </c>
      <c r="AM149" s="277">
        <f t="shared" si="83"/>
        <v>1759.5900000000004</v>
      </c>
      <c r="AN149" s="278">
        <f t="shared" si="84"/>
        <v>1847.5695000000005</v>
      </c>
      <c r="AO149" s="279">
        <f t="shared" si="85"/>
        <v>1939.9479750000007</v>
      </c>
    </row>
    <row r="150" spans="1:41" ht="13.5" hidden="1" thickBot="1">
      <c r="A150" s="8"/>
      <c r="B150" s="90"/>
      <c r="C150" s="97"/>
      <c r="D150" s="74" t="s">
        <v>48</v>
      </c>
      <c r="E150" s="190">
        <f>SUM(E148:E149)</f>
        <v>0</v>
      </c>
      <c r="F150" s="190">
        <f t="shared" ref="F150:I150" si="101">SUM(F148:F149)</f>
        <v>0</v>
      </c>
      <c r="G150" s="190">
        <f t="shared" si="101"/>
        <v>0</v>
      </c>
      <c r="H150" s="190">
        <f t="shared" si="101"/>
        <v>0</v>
      </c>
      <c r="I150" s="190">
        <f t="shared" si="101"/>
        <v>0</v>
      </c>
      <c r="J150" s="191">
        <f>SUM(J148:J149)</f>
        <v>0</v>
      </c>
      <c r="L150" s="269"/>
      <c r="M150" s="17"/>
      <c r="N150" s="31"/>
      <c r="O150" s="31"/>
      <c r="P150" s="31"/>
      <c r="Q150" s="110"/>
      <c r="R150" s="111"/>
      <c r="S150" s="73"/>
      <c r="T150" s="110"/>
      <c r="U150" s="426"/>
      <c r="V150" s="426"/>
      <c r="W150" s="426"/>
      <c r="X150" s="426"/>
      <c r="Y150" s="426"/>
      <c r="Z150" s="161"/>
      <c r="AA150" s="164"/>
      <c r="AB150" s="164"/>
      <c r="AC150" s="164"/>
      <c r="AD150" s="164"/>
      <c r="AE150" s="164"/>
      <c r="AF150" s="165"/>
      <c r="AH150" s="464" t="s">
        <v>107</v>
      </c>
      <c r="AI150" s="276">
        <f>'Tuition Lookup'!$D30*24</f>
        <v>10080</v>
      </c>
      <c r="AJ150" s="465">
        <f t="shared" si="80"/>
        <v>1680</v>
      </c>
      <c r="AK150" s="466">
        <f t="shared" si="81"/>
        <v>1680</v>
      </c>
      <c r="AL150" s="466">
        <f t="shared" si="82"/>
        <v>1764</v>
      </c>
      <c r="AM150" s="466">
        <f t="shared" si="83"/>
        <v>1852.2</v>
      </c>
      <c r="AN150" s="467">
        <f t="shared" si="84"/>
        <v>1944.8100000000002</v>
      </c>
      <c r="AO150" s="468">
        <f t="shared" si="85"/>
        <v>2042.0505000000003</v>
      </c>
    </row>
    <row r="151" spans="1:41" ht="13.5" hidden="1" thickBot="1">
      <c r="A151" s="8"/>
      <c r="B151" s="90"/>
      <c r="C151" s="97"/>
      <c r="D151" s="71"/>
      <c r="E151" s="20"/>
      <c r="F151" s="20"/>
      <c r="G151" s="20"/>
      <c r="H151" s="20"/>
      <c r="I151" s="20"/>
      <c r="J151" s="73"/>
      <c r="L151" s="269"/>
      <c r="M151" s="17"/>
      <c r="T151" s="15"/>
      <c r="U151" s="23"/>
      <c r="V151" s="23"/>
      <c r="W151" s="23"/>
      <c r="X151" s="23"/>
      <c r="Y151" s="23"/>
      <c r="Z151" s="158" t="s">
        <v>30</v>
      </c>
      <c r="AA151" s="166">
        <f>SUM(AA117:AA150)</f>
        <v>0</v>
      </c>
      <c r="AB151" s="166">
        <f>SUM(AB117:AB150)</f>
        <v>0</v>
      </c>
      <c r="AC151" s="166">
        <f t="shared" ref="AC151:AE151" si="102">SUM(AC117:AC150)</f>
        <v>0</v>
      </c>
      <c r="AD151" s="166">
        <f t="shared" si="102"/>
        <v>0</v>
      </c>
      <c r="AE151" s="166">
        <f t="shared" si="102"/>
        <v>0</v>
      </c>
      <c r="AF151" s="167">
        <f>SUM(AA151:AE151)</f>
        <v>0</v>
      </c>
    </row>
    <row r="152" spans="1:41" ht="13.5" hidden="1" customHeight="1" thickBot="1">
      <c r="A152" s="8"/>
      <c r="C152" s="72"/>
      <c r="D152" s="72" t="s">
        <v>108</v>
      </c>
      <c r="E152" s="192">
        <f>SUMIF($D$117:$D$151,"*Salary",E117:E151)</f>
        <v>0</v>
      </c>
      <c r="F152" s="192">
        <f t="shared" ref="F152:I152" si="103">SUMIF($D$117:$D$151,"*Salary",F117:F151)</f>
        <v>0</v>
      </c>
      <c r="G152" s="192">
        <f t="shared" si="103"/>
        <v>0</v>
      </c>
      <c r="H152" s="192">
        <f t="shared" si="103"/>
        <v>0</v>
      </c>
      <c r="I152" s="192">
        <f t="shared" si="103"/>
        <v>0</v>
      </c>
      <c r="J152" s="193">
        <f>SUM(E152:I152)</f>
        <v>0</v>
      </c>
      <c r="L152" s="269"/>
      <c r="M152" s="17"/>
      <c r="N152" s="35" t="s">
        <v>109</v>
      </c>
      <c r="O152" s="411"/>
      <c r="P152" s="411"/>
      <c r="Q152" s="36"/>
      <c r="R152" s="37"/>
      <c r="S152" s="237">
        <v>0.11</v>
      </c>
      <c r="T152" s="493" t="s">
        <v>110</v>
      </c>
      <c r="U152" s="494"/>
      <c r="V152" s="495"/>
    </row>
    <row r="153" spans="1:41" ht="13.5" hidden="1" thickBot="1">
      <c r="A153" s="8"/>
      <c r="C153" s="72"/>
      <c r="D153" s="72" t="s">
        <v>111</v>
      </c>
      <c r="E153" s="194">
        <f>SUMIF($D$117:$D$151,"*Total Fringe",E117:E151)</f>
        <v>0</v>
      </c>
      <c r="F153" s="194">
        <f t="shared" ref="F153:I153" si="104">SUMIF($D$117:$D$151,"*Total Fringe",F117:F151)</f>
        <v>0</v>
      </c>
      <c r="G153" s="194">
        <f t="shared" si="104"/>
        <v>0</v>
      </c>
      <c r="H153" s="194">
        <f t="shared" si="104"/>
        <v>0</v>
      </c>
      <c r="I153" s="194">
        <f t="shared" si="104"/>
        <v>0</v>
      </c>
      <c r="J153" s="195">
        <f>SUM(E153:I153)</f>
        <v>0</v>
      </c>
      <c r="L153" s="269"/>
      <c r="M153" s="14"/>
      <c r="N153" s="197" t="s">
        <v>112</v>
      </c>
      <c r="O153" s="412"/>
      <c r="P153" s="412"/>
      <c r="Q153" s="198"/>
      <c r="R153" s="198"/>
      <c r="S153" s="245">
        <v>560</v>
      </c>
      <c r="T153" s="496"/>
      <c r="U153" s="497"/>
      <c r="V153" s="498"/>
    </row>
    <row r="154" spans="1:41" ht="13.5" hidden="1" thickBot="1">
      <c r="A154" s="8"/>
      <c r="C154" s="72"/>
      <c r="D154" s="174"/>
      <c r="E154" s="171"/>
      <c r="F154" s="171"/>
      <c r="G154" s="171"/>
      <c r="H154" s="171"/>
      <c r="I154" s="171"/>
      <c r="J154" s="172"/>
      <c r="L154" s="269"/>
      <c r="M154" s="14"/>
      <c r="N154" s="207"/>
      <c r="O154" s="207"/>
      <c r="P154" s="207"/>
      <c r="Q154" s="208"/>
      <c r="R154" s="208"/>
      <c r="S154" s="209"/>
      <c r="T154" s="23"/>
      <c r="U154" s="23"/>
      <c r="V154" s="23"/>
    </row>
    <row r="155" spans="1:41" ht="13.5" hidden="1" thickBot="1">
      <c r="C155" s="89"/>
      <c r="D155" s="44"/>
      <c r="E155" s="16" t="str">
        <f>E10</f>
        <v>Year 1</v>
      </c>
      <c r="F155" s="16" t="str">
        <f>F10</f>
        <v>Year 2</v>
      </c>
      <c r="G155" s="16" t="str">
        <f>G10</f>
        <v>Year 3</v>
      </c>
      <c r="H155" s="16" t="str">
        <f>H10</f>
        <v>Year 4</v>
      </c>
      <c r="I155" s="16" t="str">
        <f>I10</f>
        <v>Year 5</v>
      </c>
      <c r="J155" s="44" t="s">
        <v>30</v>
      </c>
      <c r="L155" s="269"/>
      <c r="N155" s="500" t="s">
        <v>113</v>
      </c>
      <c r="O155" s="501"/>
      <c r="P155" s="501"/>
      <c r="Q155" s="501"/>
      <c r="R155" s="501"/>
      <c r="S155" s="501"/>
      <c r="T155" s="501"/>
      <c r="U155" s="502"/>
      <c r="V155" s="489" t="s">
        <v>23</v>
      </c>
      <c r="W155" s="489"/>
      <c r="X155" s="489"/>
      <c r="Y155" s="489"/>
      <c r="Z155" s="489"/>
    </row>
    <row r="156" spans="1:41" hidden="1">
      <c r="A156" s="8" t="s">
        <v>114</v>
      </c>
      <c r="B156" s="8" t="s">
        <v>51</v>
      </c>
      <c r="C156" s="89"/>
      <c r="D156" s="32" t="s">
        <v>61</v>
      </c>
      <c r="E156" s="20">
        <f>Q157</f>
        <v>0</v>
      </c>
      <c r="F156" s="20">
        <f>R157</f>
        <v>0</v>
      </c>
      <c r="G156" s="20">
        <f>S157</f>
        <v>0</v>
      </c>
      <c r="H156" s="20">
        <f>T157</f>
        <v>0</v>
      </c>
      <c r="I156" s="20">
        <f>U157</f>
        <v>0</v>
      </c>
      <c r="J156" s="44"/>
      <c r="L156" s="269"/>
      <c r="N156" s="199"/>
      <c r="O156" s="207"/>
      <c r="P156" s="207"/>
      <c r="Q156" s="200" t="s">
        <v>35</v>
      </c>
      <c r="R156" s="201" t="s">
        <v>36</v>
      </c>
      <c r="S156" s="201" t="s">
        <v>37</v>
      </c>
      <c r="T156" s="200" t="s">
        <v>38</v>
      </c>
      <c r="U156" s="202" t="s">
        <v>39</v>
      </c>
      <c r="V156" s="424" t="s">
        <v>35</v>
      </c>
      <c r="W156" s="425" t="s">
        <v>36</v>
      </c>
      <c r="X156" s="425" t="s">
        <v>37</v>
      </c>
      <c r="Y156" s="425" t="s">
        <v>38</v>
      </c>
      <c r="Z156" s="425" t="s">
        <v>39</v>
      </c>
    </row>
    <row r="157" spans="1:41" hidden="1">
      <c r="A157" s="8"/>
      <c r="C157" s="156"/>
      <c r="D157" s="153" t="s">
        <v>115</v>
      </c>
      <c r="E157" s="180">
        <f>ROUND(Q159*R159*S159*Q157,0)</f>
        <v>0</v>
      </c>
      <c r="F157" s="180">
        <f>ROUND(Q159*R159*S159*R157,0)</f>
        <v>0</v>
      </c>
      <c r="G157" s="180">
        <f>ROUND(Q159*R159*S159*S157,0)</f>
        <v>0</v>
      </c>
      <c r="H157" s="180">
        <f>ROUND(Q159*R159*S159*T157,0)</f>
        <v>0</v>
      </c>
      <c r="I157" s="180">
        <f>ROUND(Q159*R159*S159*U157,0)</f>
        <v>0</v>
      </c>
      <c r="J157" s="177">
        <f>SUM(E157:I157)</f>
        <v>0</v>
      </c>
      <c r="L157" s="269" t="s">
        <v>45</v>
      </c>
      <c r="N157" s="173" t="s">
        <v>116</v>
      </c>
      <c r="O157" s="44"/>
      <c r="P157" s="44"/>
      <c r="Q157" s="154">
        <v>0</v>
      </c>
      <c r="R157" s="154">
        <v>0</v>
      </c>
      <c r="S157" s="154">
        <v>0</v>
      </c>
      <c r="T157" s="154">
        <v>0</v>
      </c>
      <c r="U157" s="203">
        <v>0</v>
      </c>
      <c r="V157" s="426">
        <f>IFERROR((F160+F161)/F159,0)</f>
        <v>0</v>
      </c>
      <c r="W157" s="426">
        <f t="shared" ref="W157:Z157" si="105">IFERROR((G160+G161)/G159,0)</f>
        <v>0</v>
      </c>
      <c r="X157" s="426">
        <f t="shared" si="105"/>
        <v>0</v>
      </c>
      <c r="Y157" s="426">
        <f t="shared" si="105"/>
        <v>0</v>
      </c>
      <c r="Z157" s="426">
        <f t="shared" si="105"/>
        <v>0</v>
      </c>
      <c r="AA157" s="487"/>
      <c r="AB157" s="487"/>
      <c r="AC157" s="487"/>
      <c r="AD157" s="487"/>
      <c r="AE157" s="487"/>
      <c r="AF157" s="487"/>
      <c r="AG157" s="487"/>
      <c r="AH157" s="487"/>
    </row>
    <row r="158" spans="1:41" hidden="1">
      <c r="D158" s="32" t="s">
        <v>46</v>
      </c>
      <c r="E158" s="54">
        <f>ROUND(E157*$S$171,0)</f>
        <v>0</v>
      </c>
      <c r="F158" s="54">
        <f>ROUND(F157*$S$171,0)</f>
        <v>0</v>
      </c>
      <c r="G158" s="54">
        <f>ROUND(G157*$S$171,0)</f>
        <v>0</v>
      </c>
      <c r="H158" s="54">
        <f>ROUND(H157*$S$171,0)</f>
        <v>0</v>
      </c>
      <c r="I158" s="54">
        <f>ROUND(I157*$S$171,0)</f>
        <v>0</v>
      </c>
      <c r="J158" s="177">
        <f>SUM(E158:I158)</f>
        <v>0</v>
      </c>
      <c r="L158" s="271" t="str">
        <f>L157</f>
        <v>A</v>
      </c>
      <c r="N158" s="173"/>
      <c r="O158" s="44"/>
      <c r="P158" s="44"/>
      <c r="Q158" s="44" t="s">
        <v>117</v>
      </c>
      <c r="R158" s="44" t="s">
        <v>118</v>
      </c>
      <c r="S158" s="44" t="s">
        <v>119</v>
      </c>
      <c r="U158" s="114"/>
      <c r="V158" s="427"/>
      <c r="W158" s="427"/>
      <c r="X158" s="427"/>
      <c r="Y158" s="427"/>
      <c r="Z158" s="427"/>
      <c r="AA158" s="55"/>
      <c r="AB158" s="55"/>
      <c r="AC158" s="55"/>
      <c r="AD158" s="55"/>
      <c r="AE158" s="55"/>
      <c r="AF158" s="55"/>
      <c r="AG158" s="55"/>
      <c r="AH158" s="55"/>
    </row>
    <row r="159" spans="1:41" hidden="1">
      <c r="C159" s="89"/>
      <c r="D159" s="44"/>
      <c r="E159" s="15"/>
      <c r="F159" s="15"/>
      <c r="G159" s="15"/>
      <c r="H159" s="15"/>
      <c r="I159" s="15"/>
      <c r="J159" s="24"/>
      <c r="L159" s="269"/>
      <c r="N159" s="204"/>
      <c r="O159" s="413"/>
      <c r="P159" s="413"/>
      <c r="Q159" s="155">
        <v>0</v>
      </c>
      <c r="R159" s="154">
        <v>0</v>
      </c>
      <c r="S159" s="154">
        <v>0</v>
      </c>
      <c r="U159" s="114"/>
      <c r="V159" s="427"/>
      <c r="W159" s="427"/>
      <c r="X159" s="427"/>
      <c r="Y159" s="427"/>
      <c r="Z159" s="427"/>
      <c r="AD159" s="55"/>
      <c r="AE159" s="55"/>
      <c r="AF159" s="55"/>
      <c r="AG159" s="55"/>
      <c r="AH159" s="55"/>
    </row>
    <row r="160" spans="1:41" hidden="1">
      <c r="A160" s="8" t="s">
        <v>120</v>
      </c>
      <c r="B160" s="8" t="s">
        <v>51</v>
      </c>
      <c r="C160" s="89"/>
      <c r="D160" s="32" t="s">
        <v>61</v>
      </c>
      <c r="E160" s="20">
        <f>Q161</f>
        <v>0</v>
      </c>
      <c r="F160" s="20">
        <f>R161</f>
        <v>0</v>
      </c>
      <c r="G160" s="20">
        <f>S161</f>
        <v>0</v>
      </c>
      <c r="H160" s="20">
        <f>T161</f>
        <v>0</v>
      </c>
      <c r="I160" s="20">
        <f>U161</f>
        <v>0</v>
      </c>
      <c r="J160" s="24"/>
      <c r="L160" s="269"/>
      <c r="N160" s="112"/>
      <c r="Q160" s="55"/>
      <c r="R160" s="93"/>
      <c r="S160" s="93"/>
      <c r="T160" s="55"/>
      <c r="U160" s="113"/>
      <c r="V160" s="427"/>
      <c r="W160" s="427"/>
      <c r="X160" s="427"/>
      <c r="Y160" s="427"/>
      <c r="Z160" s="427"/>
      <c r="AA160" s="488"/>
      <c r="AB160" s="488"/>
      <c r="AC160" s="488"/>
      <c r="AD160" s="131"/>
      <c r="AE160" s="131"/>
      <c r="AF160" s="131"/>
      <c r="AG160" s="131"/>
      <c r="AH160" s="131"/>
    </row>
    <row r="161" spans="1:36" hidden="1">
      <c r="A161" s="8"/>
      <c r="C161" s="156"/>
      <c r="D161" s="153" t="s">
        <v>115</v>
      </c>
      <c r="E161" s="180">
        <f>ROUND(Q163*R163*S163*Q161,0)</f>
        <v>0</v>
      </c>
      <c r="F161" s="180">
        <f>ROUND(Q163*R163*S163*R161,0)</f>
        <v>0</v>
      </c>
      <c r="G161" s="180">
        <f>ROUND(Q163*R163*S163*S161,0)</f>
        <v>0</v>
      </c>
      <c r="H161" s="180">
        <f>ROUND(Q163*R163*S163*T161,0)</f>
        <v>0</v>
      </c>
      <c r="I161" s="180">
        <f>ROUND(Q163*R163*S163*U161,0)</f>
        <v>0</v>
      </c>
      <c r="J161" s="177">
        <f>SUM(E161:I161)</f>
        <v>0</v>
      </c>
      <c r="L161" s="269" t="s">
        <v>45</v>
      </c>
      <c r="N161" s="173" t="s">
        <v>121</v>
      </c>
      <c r="O161" s="44"/>
      <c r="P161" s="44"/>
      <c r="Q161" s="154">
        <v>0</v>
      </c>
      <c r="R161" s="154">
        <v>0</v>
      </c>
      <c r="S161" s="154">
        <v>0</v>
      </c>
      <c r="T161" s="154">
        <v>0</v>
      </c>
      <c r="U161" s="203">
        <v>0</v>
      </c>
      <c r="V161" s="426">
        <f>IFERROR((F164+F165)/F163,0)</f>
        <v>0</v>
      </c>
      <c r="W161" s="426">
        <f t="shared" ref="W161:Z161" si="106">IFERROR((G164+G165)/G163,0)</f>
        <v>0</v>
      </c>
      <c r="X161" s="426">
        <f t="shared" si="106"/>
        <v>0</v>
      </c>
      <c r="Y161" s="426">
        <f t="shared" si="106"/>
        <v>0</v>
      </c>
      <c r="Z161" s="426">
        <f t="shared" si="106"/>
        <v>0</v>
      </c>
      <c r="AA161" s="487"/>
      <c r="AB161" s="487"/>
      <c r="AC161" s="487"/>
      <c r="AD161" s="487"/>
      <c r="AE161" s="487"/>
      <c r="AF161" s="487"/>
      <c r="AG161" s="487"/>
      <c r="AH161" s="487"/>
    </row>
    <row r="162" spans="1:36" hidden="1">
      <c r="D162" s="32" t="s">
        <v>46</v>
      </c>
      <c r="E162" s="54">
        <f>ROUND(E161*$S$171,0)</f>
        <v>0</v>
      </c>
      <c r="F162" s="54">
        <f>ROUND(F161*$S$171,0)</f>
        <v>0</v>
      </c>
      <c r="G162" s="54">
        <f>ROUND(G161*$S$171,0)</f>
        <v>0</v>
      </c>
      <c r="H162" s="54">
        <f>ROUND(H161*$S$171,0)</f>
        <v>0</v>
      </c>
      <c r="I162" s="54">
        <f>ROUND(I161*$S$171,0)</f>
        <v>0</v>
      </c>
      <c r="J162" s="177">
        <f>SUM(E162:I162)</f>
        <v>0</v>
      </c>
      <c r="L162" s="271" t="str">
        <f>L161</f>
        <v>A</v>
      </c>
      <c r="N162" s="173"/>
      <c r="O162" s="44"/>
      <c r="P162" s="44"/>
      <c r="Q162" s="44" t="s">
        <v>117</v>
      </c>
      <c r="R162" s="44" t="s">
        <v>118</v>
      </c>
      <c r="S162" s="44" t="s">
        <v>119</v>
      </c>
      <c r="U162" s="114"/>
      <c r="V162" s="427"/>
      <c r="W162" s="427"/>
      <c r="X162" s="427"/>
      <c r="Y162" s="427"/>
      <c r="Z162" s="427"/>
      <c r="AA162" s="55"/>
      <c r="AB162" s="55"/>
      <c r="AC162" s="55"/>
      <c r="AD162" s="55"/>
      <c r="AE162" s="55"/>
      <c r="AF162" s="55"/>
      <c r="AG162" s="55"/>
      <c r="AH162" s="55"/>
    </row>
    <row r="163" spans="1:36" hidden="1">
      <c r="C163" s="89"/>
      <c r="D163" s="44"/>
      <c r="E163" s="15"/>
      <c r="F163" s="15"/>
      <c r="G163" s="15"/>
      <c r="H163" s="15"/>
      <c r="I163" s="15"/>
      <c r="J163" s="24"/>
      <c r="L163" s="269"/>
      <c r="N163" s="204"/>
      <c r="O163" s="413"/>
      <c r="P163" s="413"/>
      <c r="Q163" s="155">
        <v>0</v>
      </c>
      <c r="R163" s="154">
        <v>0</v>
      </c>
      <c r="S163" s="154">
        <v>0</v>
      </c>
      <c r="U163" s="114"/>
      <c r="V163" s="427"/>
      <c r="W163" s="427"/>
      <c r="X163" s="427"/>
      <c r="Y163" s="427"/>
      <c r="Z163" s="427"/>
      <c r="AD163" s="55"/>
      <c r="AE163" s="55"/>
      <c r="AF163" s="55"/>
      <c r="AG163" s="55"/>
      <c r="AH163" s="55"/>
    </row>
    <row r="164" spans="1:36" hidden="1">
      <c r="A164" s="8" t="s">
        <v>122</v>
      </c>
      <c r="B164" s="8" t="s">
        <v>51</v>
      </c>
      <c r="C164" s="89"/>
      <c r="D164" s="32" t="s">
        <v>61</v>
      </c>
      <c r="E164" s="20">
        <f>Q165</f>
        <v>0</v>
      </c>
      <c r="F164" s="20">
        <f>R165</f>
        <v>0</v>
      </c>
      <c r="G164" s="20">
        <f>S165</f>
        <v>0</v>
      </c>
      <c r="H164" s="20">
        <f>T165</f>
        <v>0</v>
      </c>
      <c r="I164" s="20">
        <f>U165</f>
        <v>0</v>
      </c>
      <c r="J164" s="24"/>
      <c r="L164" s="269"/>
      <c r="N164" s="112"/>
      <c r="Q164" s="55"/>
      <c r="R164" s="93"/>
      <c r="S164" s="93"/>
      <c r="T164" s="55"/>
      <c r="U164" s="113"/>
      <c r="V164" s="427"/>
      <c r="W164" s="427"/>
      <c r="X164" s="427"/>
      <c r="Y164" s="427"/>
      <c r="Z164" s="427"/>
      <c r="AA164" s="488"/>
      <c r="AB164" s="488"/>
      <c r="AC164" s="488"/>
      <c r="AD164" s="131"/>
      <c r="AE164" s="131"/>
      <c r="AF164" s="131"/>
      <c r="AG164" s="131"/>
      <c r="AH164" s="131"/>
    </row>
    <row r="165" spans="1:36" hidden="1">
      <c r="C165" s="156"/>
      <c r="D165" s="153" t="s">
        <v>115</v>
      </c>
      <c r="E165" s="180">
        <f>ROUND(Q167*R167*S167*Q165,0)</f>
        <v>0</v>
      </c>
      <c r="F165" s="180">
        <f>ROUND(Q167*R167*S167*R165,0)</f>
        <v>0</v>
      </c>
      <c r="G165" s="180">
        <f>ROUND(Q167*R167*S167*S165,0)</f>
        <v>0</v>
      </c>
      <c r="H165" s="180">
        <f>ROUND(Q167*R167*S167*T165,0)</f>
        <v>0</v>
      </c>
      <c r="I165" s="180">
        <f>ROUND(Q167*R167*S167*U165,0)</f>
        <v>0</v>
      </c>
      <c r="J165" s="177">
        <f>SUM(E165:I165)</f>
        <v>0</v>
      </c>
      <c r="L165" s="269" t="s">
        <v>45</v>
      </c>
      <c r="N165" s="173" t="s">
        <v>123</v>
      </c>
      <c r="O165" s="44"/>
      <c r="P165" s="44"/>
      <c r="Q165" s="154">
        <v>0</v>
      </c>
      <c r="R165" s="154">
        <v>0</v>
      </c>
      <c r="S165" s="154">
        <v>0</v>
      </c>
      <c r="T165" s="154">
        <v>0</v>
      </c>
      <c r="U165" s="203">
        <v>0</v>
      </c>
      <c r="V165" s="426">
        <f>IFERROR((F168+F169)/F167,0)</f>
        <v>0</v>
      </c>
      <c r="W165" s="426">
        <f t="shared" ref="W165:Z165" si="107">IFERROR((G168+G169)/G167,0)</f>
        <v>0</v>
      </c>
      <c r="X165" s="426">
        <f t="shared" si="107"/>
        <v>0</v>
      </c>
      <c r="Y165" s="426">
        <f t="shared" si="107"/>
        <v>0</v>
      </c>
      <c r="Z165" s="426">
        <f t="shared" si="107"/>
        <v>0</v>
      </c>
    </row>
    <row r="166" spans="1:36" hidden="1">
      <c r="A166" s="8"/>
      <c r="D166" s="32" t="s">
        <v>46</v>
      </c>
      <c r="E166" s="54">
        <f>ROUND(E165*$S$171,0)</f>
        <v>0</v>
      </c>
      <c r="F166" s="54">
        <f>ROUND(F165*$S$171,0)</f>
        <v>0</v>
      </c>
      <c r="G166" s="54">
        <f>ROUND(G165*$S$171,0)</f>
        <v>0</v>
      </c>
      <c r="H166" s="54">
        <f>ROUND(H165*$S$171,0)</f>
        <v>0</v>
      </c>
      <c r="I166" s="54">
        <f>ROUND(I165*$S$171,0)</f>
        <v>0</v>
      </c>
      <c r="J166" s="177">
        <f>SUM(E166:I166)</f>
        <v>0</v>
      </c>
      <c r="L166" s="271" t="str">
        <f>L165</f>
        <v>A</v>
      </c>
      <c r="M166" s="2"/>
      <c r="N166" s="173"/>
      <c r="O166" s="44"/>
      <c r="P166" s="44"/>
      <c r="Q166" s="44" t="s">
        <v>117</v>
      </c>
      <c r="R166" s="44" t="s">
        <v>118</v>
      </c>
      <c r="S166" s="44" t="s">
        <v>119</v>
      </c>
      <c r="U166" s="114"/>
      <c r="V166" s="427"/>
      <c r="W166" s="427"/>
      <c r="X166" s="427"/>
      <c r="Y166" s="427"/>
      <c r="Z166" s="427"/>
    </row>
    <row r="167" spans="1:36" hidden="1">
      <c r="A167" s="8"/>
      <c r="D167" s="32"/>
      <c r="E167" s="54"/>
      <c r="F167" s="54"/>
      <c r="G167" s="54"/>
      <c r="H167" s="54"/>
      <c r="I167" s="54"/>
      <c r="J167" s="177"/>
      <c r="L167" s="271"/>
      <c r="M167" s="2"/>
      <c r="N167" s="204"/>
      <c r="O167" s="413"/>
      <c r="P167" s="413"/>
      <c r="Q167" s="155">
        <v>0</v>
      </c>
      <c r="R167" s="154">
        <v>0</v>
      </c>
      <c r="S167" s="154">
        <v>0</v>
      </c>
      <c r="U167" s="114"/>
      <c r="V167" s="427"/>
      <c r="W167" s="427"/>
      <c r="X167" s="427"/>
      <c r="Y167" s="427"/>
      <c r="Z167" s="427"/>
    </row>
    <row r="168" spans="1:36" ht="13.5" hidden="1" thickBot="1">
      <c r="A168" s="8"/>
      <c r="C168" s="72"/>
      <c r="D168" s="72" t="s">
        <v>124</v>
      </c>
      <c r="E168" s="181">
        <f>SUMIF($D$155:$D$166,"*Wage",E155:E166)</f>
        <v>0</v>
      </c>
      <c r="F168" s="181">
        <f t="shared" ref="F168:I168" si="108">SUMIF($D$155:$D$166,"*Wage",F155:F166)</f>
        <v>0</v>
      </c>
      <c r="G168" s="181">
        <f t="shared" si="108"/>
        <v>0</v>
      </c>
      <c r="H168" s="181">
        <f t="shared" si="108"/>
        <v>0</v>
      </c>
      <c r="I168" s="181">
        <f t="shared" si="108"/>
        <v>0</v>
      </c>
      <c r="J168" s="182">
        <f>SUM(E168:I168)</f>
        <v>0</v>
      </c>
      <c r="L168" s="269"/>
      <c r="M168" s="2"/>
      <c r="N168" s="303"/>
      <c r="O168" s="305"/>
      <c r="P168" s="305"/>
      <c r="Q168" s="304"/>
      <c r="R168" s="305"/>
      <c r="S168" s="305"/>
      <c r="T168" s="205"/>
      <c r="U168" s="206"/>
      <c r="V168" s="427"/>
      <c r="W168" s="427"/>
      <c r="X168" s="427"/>
      <c r="Y168" s="427"/>
      <c r="Z168" s="427"/>
    </row>
    <row r="169" spans="1:36" hidden="1">
      <c r="A169" s="8"/>
      <c r="C169" s="72"/>
      <c r="D169" s="72" t="s">
        <v>125</v>
      </c>
      <c r="E169" s="54">
        <f>SUMIF($D$155:$D$166,"*Fringe",E155:E166)</f>
        <v>0</v>
      </c>
      <c r="F169" s="54">
        <f t="shared" ref="F169:I169" si="109">SUMIF($D$155:$D$166,"*Fringe",F155:F166)</f>
        <v>0</v>
      </c>
      <c r="G169" s="54">
        <f t="shared" si="109"/>
        <v>0</v>
      </c>
      <c r="H169" s="54">
        <f t="shared" si="109"/>
        <v>0</v>
      </c>
      <c r="I169" s="54">
        <f t="shared" si="109"/>
        <v>0</v>
      </c>
      <c r="J169" s="177">
        <f>SUM(E169:I169)</f>
        <v>0</v>
      </c>
      <c r="L169" s="269"/>
      <c r="M169" s="2"/>
    </row>
    <row r="170" spans="1:36" ht="3.75" customHeight="1" thickBot="1">
      <c r="A170" t="s">
        <v>126</v>
      </c>
      <c r="D170" s="3" t="s">
        <v>51</v>
      </c>
      <c r="E170" s="20"/>
      <c r="F170" s="20"/>
      <c r="G170" s="20"/>
      <c r="H170" s="20"/>
      <c r="I170" s="20"/>
      <c r="J170" s="73"/>
      <c r="L170" s="269"/>
      <c r="M170" s="2"/>
    </row>
    <row r="171" spans="1:36">
      <c r="A171" s="46" t="s">
        <v>127</v>
      </c>
      <c r="B171" s="47"/>
      <c r="C171" s="47"/>
      <c r="D171" s="49"/>
      <c r="E171" s="183">
        <f>SUMIF($D$66:$D$169,"*Total Other Professional Salary",E66:E169)+SUMIF($D$66:$D$169,"*Total Post Doc Salary",E66:E169)+SUMIF($D$66:$D$169,"*Total Graduate Student Salary",E66:E169)+SUMIF($D$66:$D$169,"*Total Hourly Wages",E66:E169)</f>
        <v>5417</v>
      </c>
      <c r="F171" s="183">
        <f>SUMIF($D$66:$D$169,"*Total Other Professional Salary",F66:F169)+SUMIF($D$66:$D$169,"*Total Post Doc Salary",F66:F169)+SUMIF($D$66:$D$169,"*Total Graduate Student Salary",F66:F169)+SUMIF($D$66:$D$169,"*Total Hourly Wages",F66:F169)</f>
        <v>5579</v>
      </c>
      <c r="G171" s="183">
        <f>SUMIF($D$66:$D$169,"*Total Other Professional Salary",G66:G169)+SUMIF($D$66:$D$169,"*Total Post Doc Salary",G66:G169)+SUMIF($D$66:$D$169,"*Total Graduate Student Salary",G66:G169)+SUMIF($D$66:$D$169,"*Total Hourly Wages",G66:G169)</f>
        <v>5747</v>
      </c>
      <c r="H171" s="183">
        <f>SUMIF($D$66:$D$169,"*Total Other Professional Salary",H66:H169)+SUMIF($D$66:$D$169,"*Total Post Doc Salary",H66:H169)+SUMIF($D$66:$D$169,"*Total Graduate Student Salary",H66:H169)+SUMIF($D$66:$D$169,"*Total Hourly Wages",H66:H169)</f>
        <v>0</v>
      </c>
      <c r="I171" s="183">
        <f>SUMIF($D$66:$D$169,"*Total Other Professional Salary",I66:I169)+SUMIF($D$66:$D$169,"*Total Post Doc Salary",I66:I169)+SUMIF($D$66:$D$169,"*Total Graduate Student Salary",I66:I169)+SUMIF($D$66:$D$169,"*Total Hourly Wages",I66:I169)</f>
        <v>0</v>
      </c>
      <c r="J171" s="184">
        <f>SUM(J168,J152,J113,J88)</f>
        <v>16743</v>
      </c>
      <c r="L171" s="269"/>
      <c r="M171" s="2"/>
      <c r="N171" s="35" t="s">
        <v>128</v>
      </c>
      <c r="O171" s="411"/>
      <c r="P171" s="411"/>
      <c r="Q171" s="36"/>
      <c r="R171" s="37"/>
      <c r="S171" s="237">
        <v>0.11</v>
      </c>
    </row>
    <row r="172" spans="1:36" ht="15.75" thickBot="1">
      <c r="A172" s="46" t="s">
        <v>129</v>
      </c>
      <c r="B172" s="47"/>
      <c r="C172" s="47"/>
      <c r="D172" s="49"/>
      <c r="E172" s="185">
        <f>SUMIF($D$66:$D$169,"*Total Other Professional Fringe",E66:E169)+SUMIF($D$66:$D$169,"*Total Post Doc Fringe",E66:E169)++SUMIF($D$66:$D$169,"*Total Graduate Student Fringe",E66:E169)+SUMIF($D$66:$D$169,"*Total Fringe Benefits",E66:E169)</f>
        <v>1843</v>
      </c>
      <c r="F172" s="185">
        <f>SUMIF($D$66:$D$169,"*Total Other Professional Fringe",F66:F169)+SUMIF($D$66:$D$169,"*Total Post Doc Fringe",F66:F169)++SUMIF($D$66:$D$169,"*Total Graduate Student Fringe",F66:F169)+SUMIF($D$66:$D$169,"*Total Fringe Benefits",F66:F169)</f>
        <v>1874</v>
      </c>
      <c r="G172" s="185">
        <f>SUMIF($D$66:$D$169,"*Total Other Professional Fringe",G66:G169)+SUMIF($D$66:$D$169,"*Total Post Doc Fringe",G66:G169)++SUMIF($D$66:$D$169,"*Total Graduate Student Fringe",G66:G169)+SUMIF($D$66:$D$169,"*Total Fringe Benefits",G66:G169)</f>
        <v>1905</v>
      </c>
      <c r="H172" s="185">
        <f>SUMIF($D$66:$D$169,"*Total Other Professional Fringe",H66:H169)+SUMIF($D$66:$D$169,"*Total Post Doc Fringe",H66:H169)++SUMIF($D$66:$D$169,"*Total Graduate Student Fringe",H66:H169)+SUMIF($D$66:$D$169,"*Total Fringe Benefits",H66:H169)</f>
        <v>0</v>
      </c>
      <c r="I172" s="185">
        <f>SUMIF($D$66:$D$169,"*Total Other Professional Fringe",I66:I169)+SUMIF($D$66:$D$169,"*Total Post Doc Fringe",I66:I169)++SUMIF($D$66:$D$169,"*Total Graduate Student Fringe",I66:I169)+SUMIF($D$66:$D$169,"*Total Fringe Benefits",I66:I169)</f>
        <v>0</v>
      </c>
      <c r="J172" s="186">
        <f>SUM(J169,J153,J114,J89)</f>
        <v>5622</v>
      </c>
      <c r="L172" s="269"/>
      <c r="M172" s="2"/>
      <c r="N172" s="40" t="s">
        <v>130</v>
      </c>
      <c r="O172" s="41"/>
      <c r="P172" s="41"/>
      <c r="Q172" s="41"/>
      <c r="R172" s="41"/>
      <c r="S172" s="42"/>
    </row>
    <row r="173" spans="1:36">
      <c r="A173" s="46" t="s">
        <v>131</v>
      </c>
      <c r="B173" s="47"/>
      <c r="C173" s="92"/>
      <c r="D173" s="92"/>
      <c r="E173" s="183">
        <f>SUM(E171:E172)</f>
        <v>7260</v>
      </c>
      <c r="F173" s="183">
        <f>SUM(F171:F172)</f>
        <v>7453</v>
      </c>
      <c r="G173" s="183">
        <f>SUM(G171:G172)</f>
        <v>7652</v>
      </c>
      <c r="H173" s="183">
        <f>SUM(H171:H172)</f>
        <v>0</v>
      </c>
      <c r="I173" s="183">
        <f>SUM(I171:I172)</f>
        <v>0</v>
      </c>
      <c r="J173" s="184">
        <f>SUM(E173:I173)</f>
        <v>22365</v>
      </c>
      <c r="L173" s="269"/>
      <c r="M173" s="2"/>
      <c r="R173" s="2"/>
      <c r="AI173" s="116"/>
    </row>
    <row r="174" spans="1:36" ht="15">
      <c r="A174" s="1"/>
      <c r="B174" s="8"/>
      <c r="D174" s="3"/>
      <c r="E174" s="15"/>
      <c r="F174" s="15"/>
      <c r="G174" s="15"/>
      <c r="H174" s="15"/>
      <c r="I174" s="15"/>
      <c r="J174" s="24"/>
      <c r="L174" s="269"/>
      <c r="M174" s="2"/>
      <c r="N174" s="83"/>
      <c r="O174" s="83"/>
      <c r="P174" s="83"/>
      <c r="Q174" s="2"/>
      <c r="AI174" s="115"/>
    </row>
    <row r="175" spans="1:36">
      <c r="A175" s="1" t="s">
        <v>132</v>
      </c>
      <c r="D175" s="3"/>
      <c r="E175" s="187">
        <f t="shared" ref="E175:I176" si="110">SUM(E61,E171)</f>
        <v>12627</v>
      </c>
      <c r="F175" s="187">
        <f t="shared" si="110"/>
        <v>13006</v>
      </c>
      <c r="G175" s="187">
        <f t="shared" si="110"/>
        <v>13395</v>
      </c>
      <c r="H175" s="187">
        <f t="shared" si="110"/>
        <v>0</v>
      </c>
      <c r="I175" s="187">
        <f t="shared" si="110"/>
        <v>0</v>
      </c>
      <c r="J175" s="188">
        <f>SUM(E175:I175)</f>
        <v>39028</v>
      </c>
      <c r="L175" s="269"/>
      <c r="M175" s="2"/>
      <c r="N175" s="2"/>
      <c r="O175" s="2"/>
      <c r="P175" s="2"/>
      <c r="AI175" s="115"/>
      <c r="AJ175" s="8"/>
    </row>
    <row r="176" spans="1:36">
      <c r="A176" s="1" t="s">
        <v>133</v>
      </c>
      <c r="D176" s="3"/>
      <c r="E176" s="187">
        <f t="shared" si="110"/>
        <v>4024</v>
      </c>
      <c r="F176" s="187">
        <f t="shared" si="110"/>
        <v>4096</v>
      </c>
      <c r="G176" s="187">
        <f t="shared" si="110"/>
        <v>4169</v>
      </c>
      <c r="H176" s="187">
        <f t="shared" si="110"/>
        <v>0</v>
      </c>
      <c r="I176" s="187">
        <f t="shared" si="110"/>
        <v>0</v>
      </c>
      <c r="J176" s="188">
        <f>SUM(E176:I176)</f>
        <v>12289</v>
      </c>
      <c r="L176" s="269"/>
      <c r="M176" s="2"/>
      <c r="N176" s="2"/>
      <c r="O176" s="2"/>
      <c r="P176" s="2"/>
      <c r="AJ176" s="8"/>
    </row>
    <row r="177" spans="1:20">
      <c r="A177" s="129"/>
      <c r="B177" s="513" t="s">
        <v>134</v>
      </c>
      <c r="C177" s="513"/>
      <c r="D177" s="513"/>
      <c r="E177" s="178">
        <f>SUM(E175:E176)</f>
        <v>16651</v>
      </c>
      <c r="F177" s="178">
        <f t="shared" ref="F177:I177" si="111">SUM(F175:F176)</f>
        <v>17102</v>
      </c>
      <c r="G177" s="178">
        <f t="shared" si="111"/>
        <v>17564</v>
      </c>
      <c r="H177" s="178">
        <f t="shared" si="111"/>
        <v>0</v>
      </c>
      <c r="I177" s="178">
        <f t="shared" si="111"/>
        <v>0</v>
      </c>
      <c r="J177" s="179">
        <f>SUM(E177:I177)</f>
        <v>51317</v>
      </c>
      <c r="L177" s="269"/>
      <c r="M177" s="2"/>
      <c r="N177" s="2"/>
      <c r="O177" s="2"/>
      <c r="P177" s="2"/>
    </row>
    <row r="178" spans="1:20">
      <c r="A178" s="1"/>
      <c r="B178" s="8"/>
      <c r="G178" s="2"/>
      <c r="H178" s="2"/>
      <c r="I178" s="2"/>
      <c r="J178" s="45"/>
      <c r="K178" s="2"/>
      <c r="L178" s="264"/>
      <c r="M178" s="2"/>
      <c r="N178" s="2"/>
      <c r="O178" s="2"/>
      <c r="P178" s="2"/>
      <c r="Q178" s="2"/>
    </row>
    <row r="179" spans="1:20">
      <c r="A179" s="1" t="s">
        <v>135</v>
      </c>
      <c r="G179" s="2"/>
      <c r="H179" s="2"/>
      <c r="I179" s="2"/>
      <c r="J179" s="45"/>
      <c r="L179" s="269"/>
      <c r="M179" s="2"/>
      <c r="N179" s="2"/>
      <c r="O179" s="2"/>
      <c r="P179" s="2"/>
      <c r="Q179" s="2"/>
    </row>
    <row r="180" spans="1:20" hidden="1">
      <c r="A180" s="29" t="s">
        <v>136</v>
      </c>
      <c r="G180" s="2"/>
      <c r="H180" s="2"/>
      <c r="I180" s="2"/>
      <c r="J180" s="45"/>
      <c r="K180" s="2"/>
      <c r="L180" s="264"/>
      <c r="M180" s="2"/>
    </row>
    <row r="181" spans="1:20" hidden="1">
      <c r="B181" s="87" t="s">
        <v>137</v>
      </c>
      <c r="D181" s="3"/>
      <c r="E181" s="54">
        <v>0</v>
      </c>
      <c r="F181" s="54">
        <v>0</v>
      </c>
      <c r="G181" s="54">
        <v>0</v>
      </c>
      <c r="H181" s="54">
        <v>0</v>
      </c>
      <c r="I181" s="54">
        <v>0</v>
      </c>
      <c r="J181" s="177">
        <f>SUM(E181:I181)</f>
        <v>0</v>
      </c>
      <c r="K181" s="2"/>
      <c r="L181" s="268" t="s">
        <v>45</v>
      </c>
      <c r="M181" s="2"/>
      <c r="Q181" s="225"/>
      <c r="R181" s="225"/>
      <c r="S181" s="225"/>
      <c r="T181" s="4"/>
    </row>
    <row r="182" spans="1:20" hidden="1">
      <c r="B182" s="8" t="s">
        <v>51</v>
      </c>
      <c r="D182" s="3"/>
      <c r="E182" s="54">
        <v>0</v>
      </c>
      <c r="F182" s="54">
        <v>0</v>
      </c>
      <c r="G182" s="54">
        <v>0</v>
      </c>
      <c r="H182" s="54">
        <v>0</v>
      </c>
      <c r="I182" s="54">
        <v>0</v>
      </c>
      <c r="J182" s="177">
        <f>SUM(E182:I182)</f>
        <v>0</v>
      </c>
      <c r="K182" s="2"/>
      <c r="L182" s="268" t="s">
        <v>45</v>
      </c>
      <c r="M182" s="2"/>
    </row>
    <row r="183" spans="1:20" hidden="1">
      <c r="A183" s="476" t="s">
        <v>138</v>
      </c>
      <c r="B183" s="476"/>
      <c r="C183" s="476"/>
      <c r="D183" s="476"/>
      <c r="E183" s="210">
        <f>SUM(E181:E182)</f>
        <v>0</v>
      </c>
      <c r="F183" s="210">
        <f t="shared" ref="F183:I183" si="112">SUM(F181:F182)</f>
        <v>0</v>
      </c>
      <c r="G183" s="210">
        <f t="shared" si="112"/>
        <v>0</v>
      </c>
      <c r="H183" s="210">
        <f t="shared" si="112"/>
        <v>0</v>
      </c>
      <c r="I183" s="210">
        <f t="shared" si="112"/>
        <v>0</v>
      </c>
      <c r="J183" s="211">
        <f>SUM(J181:J182)</f>
        <v>0</v>
      </c>
      <c r="K183" s="2"/>
      <c r="L183" s="264"/>
      <c r="M183" s="2"/>
      <c r="N183" s="2"/>
      <c r="O183" s="2"/>
      <c r="P183" s="2"/>
    </row>
    <row r="184" spans="1:20" hidden="1">
      <c r="E184" s="3"/>
      <c r="F184" s="2"/>
      <c r="G184" s="2"/>
      <c r="H184" s="2"/>
      <c r="I184" s="2"/>
      <c r="J184" s="45"/>
      <c r="K184" s="2"/>
      <c r="L184" s="264"/>
      <c r="M184" s="2"/>
      <c r="N184" s="2"/>
      <c r="O184" s="2"/>
      <c r="P184" s="2"/>
    </row>
    <row r="185" spans="1:20" hidden="1">
      <c r="A185" s="1" t="s">
        <v>139</v>
      </c>
      <c r="B185" s="93"/>
      <c r="C185" s="8"/>
      <c r="D185" s="258" t="s">
        <v>140</v>
      </c>
      <c r="E185" s="135">
        <v>0</v>
      </c>
      <c r="F185" s="135">
        <v>0</v>
      </c>
      <c r="G185" s="135">
        <v>0</v>
      </c>
      <c r="H185" s="135">
        <v>0</v>
      </c>
      <c r="I185" s="135">
        <v>0</v>
      </c>
      <c r="J185" s="94"/>
      <c r="K185" s="2"/>
      <c r="L185" s="287" t="s">
        <v>45</v>
      </c>
      <c r="M185" s="2"/>
    </row>
    <row r="186" spans="1:20" hidden="1">
      <c r="D186" s="258" t="s">
        <v>141</v>
      </c>
      <c r="E186" s="135">
        <v>0</v>
      </c>
      <c r="F186" s="135">
        <v>0</v>
      </c>
      <c r="G186" s="135">
        <v>0</v>
      </c>
      <c r="H186" s="135">
        <v>0</v>
      </c>
      <c r="I186" s="135">
        <v>0</v>
      </c>
      <c r="J186" s="94"/>
      <c r="K186" s="2"/>
      <c r="L186" s="271" t="str">
        <f>L185</f>
        <v>A</v>
      </c>
      <c r="M186" s="2"/>
    </row>
    <row r="187" spans="1:20" hidden="1">
      <c r="A187" s="1" t="s">
        <v>142</v>
      </c>
      <c r="B187" s="93"/>
      <c r="C187" s="8"/>
      <c r="D187" s="258" t="s">
        <v>143</v>
      </c>
      <c r="E187" s="135">
        <v>0</v>
      </c>
      <c r="F187" s="135">
        <v>0</v>
      </c>
      <c r="G187" s="135">
        <v>0</v>
      </c>
      <c r="H187" s="135">
        <v>0</v>
      </c>
      <c r="I187" s="135">
        <v>0</v>
      </c>
      <c r="J187" s="94"/>
      <c r="K187" s="2"/>
      <c r="L187" s="271" t="str">
        <f>L186</f>
        <v>A</v>
      </c>
      <c r="M187" s="2"/>
    </row>
    <row r="188" spans="1:20" hidden="1">
      <c r="A188" s="474"/>
      <c r="D188" s="258" t="s">
        <v>144</v>
      </c>
      <c r="E188" s="135">
        <v>0</v>
      </c>
      <c r="F188" s="135">
        <v>0</v>
      </c>
      <c r="G188" s="135">
        <v>0</v>
      </c>
      <c r="H188" s="135">
        <v>0</v>
      </c>
      <c r="I188" s="135">
        <v>0</v>
      </c>
      <c r="J188" s="45"/>
      <c r="K188" s="2"/>
      <c r="L188" s="271" t="str">
        <f>L187</f>
        <v>A</v>
      </c>
      <c r="M188" s="2"/>
    </row>
    <row r="189" spans="1:20" hidden="1">
      <c r="A189" s="474"/>
      <c r="B189" s="89" t="s">
        <v>145</v>
      </c>
      <c r="C189" s="89" t="s">
        <v>146</v>
      </c>
      <c r="D189" s="25"/>
      <c r="E189" s="13"/>
      <c r="F189" s="13"/>
      <c r="G189" s="13"/>
      <c r="H189" s="13"/>
      <c r="I189" s="13"/>
      <c r="J189" s="45"/>
      <c r="K189" s="2"/>
      <c r="L189" s="271" t="str">
        <f>L188</f>
        <v>A</v>
      </c>
      <c r="M189" s="2"/>
    </row>
    <row r="190" spans="1:20" hidden="1">
      <c r="A190" s="475"/>
      <c r="B190" s="88" t="s">
        <v>147</v>
      </c>
      <c r="C190" s="134">
        <v>0</v>
      </c>
      <c r="D190" s="25"/>
      <c r="E190" s="54">
        <f>ROUND($C190*E186*E187*E185,0)</f>
        <v>0</v>
      </c>
      <c r="F190" s="54">
        <f>ROUND($C190*F186*F187*F185,0)</f>
        <v>0</v>
      </c>
      <c r="G190" s="54">
        <f>ROUND($C190*G186*G187*G185,0)</f>
        <v>0</v>
      </c>
      <c r="H190" s="54">
        <f>ROUND($C190*H186*H187*H185,0)</f>
        <v>0</v>
      </c>
      <c r="I190" s="54">
        <f>ROUND($C190*I186*I187*I185,0)</f>
        <v>0</v>
      </c>
      <c r="J190" s="177">
        <f t="shared" ref="J190:J195" si="113">SUM(E190:I190)</f>
        <v>0</v>
      </c>
      <c r="K190" s="2"/>
      <c r="L190" s="271" t="str">
        <f t="shared" ref="L190:L196" si="114">L189</f>
        <v>A</v>
      </c>
      <c r="M190" s="2"/>
    </row>
    <row r="191" spans="1:20" hidden="1">
      <c r="A191" s="475"/>
      <c r="B191" s="88" t="s">
        <v>148</v>
      </c>
      <c r="C191" s="134">
        <v>0</v>
      </c>
      <c r="D191" s="25"/>
      <c r="E191" s="54">
        <f>ROUND($C191*E186*E188*E185,0)</f>
        <v>0</v>
      </c>
      <c r="F191" s="54">
        <f>ROUND($C191*F186*F188*F185,0)</f>
        <v>0</v>
      </c>
      <c r="G191" s="54">
        <f>ROUND($C191*G186*G188*G185,0)</f>
        <v>0</v>
      </c>
      <c r="H191" s="54">
        <f>ROUND($C191*H186*H188*H185,0)</f>
        <v>0</v>
      </c>
      <c r="I191" s="54">
        <f>ROUND($C191*I186*I188*I185,0)</f>
        <v>0</v>
      </c>
      <c r="J191" s="177">
        <f t="shared" si="113"/>
        <v>0</v>
      </c>
      <c r="K191" s="2"/>
      <c r="L191" s="271" t="str">
        <f t="shared" si="114"/>
        <v>A</v>
      </c>
      <c r="M191" s="2"/>
    </row>
    <row r="192" spans="1:20" hidden="1">
      <c r="A192" s="475"/>
      <c r="B192" s="88" t="s">
        <v>149</v>
      </c>
      <c r="C192" s="134">
        <v>0</v>
      </c>
      <c r="D192" s="25"/>
      <c r="E192" s="54">
        <f>ROUND($C192*E186*E185,0)</f>
        <v>0</v>
      </c>
      <c r="F192" s="54">
        <f>ROUND($C192*F186*F185,0)</f>
        <v>0</v>
      </c>
      <c r="G192" s="54">
        <f>ROUND($C192*G186*G185,0)</f>
        <v>0</v>
      </c>
      <c r="H192" s="54">
        <f>ROUND($C192*H186*H185,0)</f>
        <v>0</v>
      </c>
      <c r="I192" s="54">
        <f>ROUND($C192*I186*I185,0)</f>
        <v>0</v>
      </c>
      <c r="J192" s="177">
        <f t="shared" si="113"/>
        <v>0</v>
      </c>
      <c r="K192" s="2"/>
      <c r="L192" s="271" t="str">
        <f t="shared" si="114"/>
        <v>A</v>
      </c>
      <c r="M192" s="2"/>
    </row>
    <row r="193" spans="1:16" hidden="1">
      <c r="A193" s="475"/>
      <c r="B193" s="88" t="s">
        <v>150</v>
      </c>
      <c r="C193" s="134">
        <v>0</v>
      </c>
      <c r="D193" s="25"/>
      <c r="E193" s="54">
        <f>$C193*E185*E187</f>
        <v>0</v>
      </c>
      <c r="F193" s="54">
        <f>$C193*F185*F187</f>
        <v>0</v>
      </c>
      <c r="G193" s="54">
        <f>$C193*G185*G187</f>
        <v>0</v>
      </c>
      <c r="H193" s="54">
        <f>$C193*H185*H187</f>
        <v>0</v>
      </c>
      <c r="I193" s="54">
        <f>$C193*I185*I187</f>
        <v>0</v>
      </c>
      <c r="J193" s="177">
        <f t="shared" si="113"/>
        <v>0</v>
      </c>
      <c r="K193" s="2"/>
      <c r="L193" s="271" t="str">
        <f t="shared" si="114"/>
        <v>A</v>
      </c>
      <c r="M193" s="2"/>
    </row>
    <row r="194" spans="1:16" hidden="1">
      <c r="A194" s="475"/>
      <c r="B194" s="88" t="s">
        <v>151</v>
      </c>
      <c r="C194" s="134">
        <v>0</v>
      </c>
      <c r="D194" s="25"/>
      <c r="E194" s="54">
        <f>ROUND($C194*E185,0)</f>
        <v>0</v>
      </c>
      <c r="F194" s="54">
        <f>ROUND($C194*F185,0)</f>
        <v>0</v>
      </c>
      <c r="G194" s="54">
        <f>ROUND($C194*G185,0)</f>
        <v>0</v>
      </c>
      <c r="H194" s="54">
        <f>ROUND($C194*H185,0)</f>
        <v>0</v>
      </c>
      <c r="I194" s="54">
        <f>ROUND($C194*I185,0)</f>
        <v>0</v>
      </c>
      <c r="J194" s="177">
        <f t="shared" si="113"/>
        <v>0</v>
      </c>
      <c r="K194" s="2"/>
      <c r="L194" s="271" t="str">
        <f t="shared" si="114"/>
        <v>A</v>
      </c>
      <c r="M194" s="2"/>
    </row>
    <row r="195" spans="1:16" hidden="1">
      <c r="A195" s="475"/>
      <c r="B195" s="88" t="s">
        <v>63</v>
      </c>
      <c r="C195" s="262"/>
      <c r="D195" s="25"/>
      <c r="E195" s="134">
        <v>0</v>
      </c>
      <c r="F195" s="134">
        <v>0</v>
      </c>
      <c r="G195" s="134">
        <v>0</v>
      </c>
      <c r="H195" s="134">
        <v>0</v>
      </c>
      <c r="I195" s="134">
        <v>0</v>
      </c>
      <c r="J195" s="177">
        <f t="shared" si="113"/>
        <v>0</v>
      </c>
      <c r="K195" s="2"/>
      <c r="L195" s="271" t="str">
        <f t="shared" si="114"/>
        <v>A</v>
      </c>
      <c r="M195" s="2"/>
    </row>
    <row r="196" spans="1:16" hidden="1">
      <c r="A196" s="476" t="s">
        <v>138</v>
      </c>
      <c r="B196" s="476"/>
      <c r="C196" s="476"/>
      <c r="D196" s="476"/>
      <c r="E196" s="210">
        <f>SUM(E190:E195)</f>
        <v>0</v>
      </c>
      <c r="F196" s="210">
        <f t="shared" ref="F196:J196" si="115">SUM(F190:F195)</f>
        <v>0</v>
      </c>
      <c r="G196" s="210">
        <f t="shared" si="115"/>
        <v>0</v>
      </c>
      <c r="H196" s="210">
        <f t="shared" si="115"/>
        <v>0</v>
      </c>
      <c r="I196" s="210">
        <f t="shared" si="115"/>
        <v>0</v>
      </c>
      <c r="J196" s="211">
        <f t="shared" si="115"/>
        <v>0</v>
      </c>
      <c r="K196" s="2"/>
      <c r="L196" s="271" t="str">
        <f t="shared" si="114"/>
        <v>A</v>
      </c>
      <c r="M196" s="7"/>
    </row>
    <row r="197" spans="1:16" hidden="1">
      <c r="E197" s="3"/>
      <c r="F197" s="2"/>
      <c r="G197" s="2"/>
      <c r="H197" s="2"/>
      <c r="I197" s="2"/>
      <c r="J197" s="45"/>
      <c r="K197" s="2"/>
      <c r="L197" s="264"/>
      <c r="M197" s="2"/>
      <c r="N197" s="2"/>
      <c r="O197" s="2"/>
      <c r="P197" s="2"/>
    </row>
    <row r="198" spans="1:16" hidden="1">
      <c r="A198" s="1" t="s">
        <v>139</v>
      </c>
      <c r="B198" s="93"/>
      <c r="C198" s="8"/>
      <c r="D198" s="258" t="s">
        <v>140</v>
      </c>
      <c r="E198" s="135">
        <v>0</v>
      </c>
      <c r="F198" s="135">
        <v>0</v>
      </c>
      <c r="G198" s="135">
        <v>0</v>
      </c>
      <c r="H198" s="135">
        <v>0</v>
      </c>
      <c r="I198" s="135">
        <v>0</v>
      </c>
      <c r="J198" s="94"/>
      <c r="K198" s="2"/>
      <c r="L198" s="269" t="s">
        <v>45</v>
      </c>
      <c r="M198" s="2"/>
    </row>
    <row r="199" spans="1:16" hidden="1">
      <c r="D199" s="258" t="s">
        <v>141</v>
      </c>
      <c r="E199" s="135">
        <v>0</v>
      </c>
      <c r="F199" s="135">
        <v>0</v>
      </c>
      <c r="G199" s="135">
        <v>0</v>
      </c>
      <c r="H199" s="135">
        <v>0</v>
      </c>
      <c r="I199" s="135">
        <v>0</v>
      </c>
      <c r="J199" s="94"/>
      <c r="K199" s="2"/>
      <c r="L199" s="271" t="str">
        <f>L198</f>
        <v>A</v>
      </c>
      <c r="M199" s="2"/>
    </row>
    <row r="200" spans="1:16" hidden="1">
      <c r="A200" s="1" t="s">
        <v>142</v>
      </c>
      <c r="B200" s="93"/>
      <c r="C200" s="8"/>
      <c r="D200" s="258" t="s">
        <v>143</v>
      </c>
      <c r="E200" s="135">
        <v>0</v>
      </c>
      <c r="F200" s="135">
        <v>0</v>
      </c>
      <c r="G200" s="135">
        <v>0</v>
      </c>
      <c r="H200" s="135">
        <v>0</v>
      </c>
      <c r="I200" s="135">
        <v>0</v>
      </c>
      <c r="J200" s="94"/>
      <c r="K200" s="2"/>
      <c r="L200" s="271" t="str">
        <f>L199</f>
        <v>A</v>
      </c>
      <c r="M200" s="2"/>
    </row>
    <row r="201" spans="1:16" hidden="1">
      <c r="A201" s="474" t="s">
        <v>51</v>
      </c>
      <c r="D201" s="258" t="s">
        <v>144</v>
      </c>
      <c r="E201" s="135">
        <v>0</v>
      </c>
      <c r="F201" s="135">
        <v>0</v>
      </c>
      <c r="G201" s="135">
        <v>0</v>
      </c>
      <c r="H201" s="135">
        <v>0</v>
      </c>
      <c r="I201" s="135">
        <v>0</v>
      </c>
      <c r="J201" s="45"/>
      <c r="K201" s="2"/>
      <c r="L201" s="271" t="str">
        <f>L200</f>
        <v>A</v>
      </c>
      <c r="M201" s="2"/>
    </row>
    <row r="202" spans="1:16" hidden="1">
      <c r="A202" s="474"/>
      <c r="B202" s="89" t="s">
        <v>145</v>
      </c>
      <c r="C202" s="89" t="s">
        <v>146</v>
      </c>
      <c r="D202" s="25"/>
      <c r="E202" s="2"/>
      <c r="F202" s="2"/>
      <c r="G202" s="257"/>
      <c r="H202" s="257"/>
      <c r="I202" s="257"/>
      <c r="J202" s="45"/>
      <c r="K202" s="2"/>
      <c r="L202" s="271" t="str">
        <f>L201</f>
        <v>A</v>
      </c>
      <c r="M202" s="2"/>
    </row>
    <row r="203" spans="1:16" hidden="1">
      <c r="A203" s="475"/>
      <c r="B203" s="88" t="s">
        <v>147</v>
      </c>
      <c r="C203" s="134">
        <v>0</v>
      </c>
      <c r="D203" s="25"/>
      <c r="E203" s="54">
        <f>ROUND($C203*E199*E200*E198,0)</f>
        <v>0</v>
      </c>
      <c r="F203" s="54">
        <f t="shared" ref="F203:I203" si="116">ROUND($C203*F199*F200*F198,0)</f>
        <v>0</v>
      </c>
      <c r="G203" s="54">
        <f t="shared" si="116"/>
        <v>0</v>
      </c>
      <c r="H203" s="54">
        <f t="shared" si="116"/>
        <v>0</v>
      </c>
      <c r="I203" s="54">
        <f t="shared" si="116"/>
        <v>0</v>
      </c>
      <c r="J203" s="177">
        <f t="shared" ref="J203:J208" si="117">SUM(E203:I203)</f>
        <v>0</v>
      </c>
      <c r="K203" s="2"/>
      <c r="L203" s="271" t="str">
        <f t="shared" ref="L203:L209" si="118">L202</f>
        <v>A</v>
      </c>
      <c r="M203" s="2"/>
    </row>
    <row r="204" spans="1:16" hidden="1">
      <c r="A204" s="475"/>
      <c r="B204" s="88" t="s">
        <v>148</v>
      </c>
      <c r="C204" s="134">
        <v>0</v>
      </c>
      <c r="D204" s="25"/>
      <c r="E204" s="54">
        <f>ROUND($C204*E199*E201*E198,0)</f>
        <v>0</v>
      </c>
      <c r="F204" s="54">
        <f t="shared" ref="F204:I204" si="119">ROUND($C204*F199*F201*F198,0)</f>
        <v>0</v>
      </c>
      <c r="G204" s="54">
        <f t="shared" si="119"/>
        <v>0</v>
      </c>
      <c r="H204" s="54">
        <f t="shared" si="119"/>
        <v>0</v>
      </c>
      <c r="I204" s="54">
        <f t="shared" si="119"/>
        <v>0</v>
      </c>
      <c r="J204" s="177">
        <f t="shared" si="117"/>
        <v>0</v>
      </c>
      <c r="K204" s="2"/>
      <c r="L204" s="271" t="str">
        <f t="shared" si="118"/>
        <v>A</v>
      </c>
      <c r="M204" s="2"/>
    </row>
    <row r="205" spans="1:16" hidden="1">
      <c r="A205" s="475"/>
      <c r="B205" s="88" t="s">
        <v>149</v>
      </c>
      <c r="C205" s="134">
        <v>0</v>
      </c>
      <c r="D205" s="25"/>
      <c r="E205" s="54">
        <f>ROUND($C205*E199*E198,0)</f>
        <v>0</v>
      </c>
      <c r="F205" s="54">
        <f t="shared" ref="F205:I205" si="120">ROUND($C205*F199*F198,0)</f>
        <v>0</v>
      </c>
      <c r="G205" s="54">
        <f t="shared" si="120"/>
        <v>0</v>
      </c>
      <c r="H205" s="54">
        <f t="shared" si="120"/>
        <v>0</v>
      </c>
      <c r="I205" s="54">
        <f t="shared" si="120"/>
        <v>0</v>
      </c>
      <c r="J205" s="177">
        <f t="shared" si="117"/>
        <v>0</v>
      </c>
      <c r="K205" s="2"/>
      <c r="L205" s="271" t="str">
        <f t="shared" si="118"/>
        <v>A</v>
      </c>
      <c r="M205" s="2"/>
    </row>
    <row r="206" spans="1:16" hidden="1">
      <c r="A206" s="475"/>
      <c r="B206" s="88" t="s">
        <v>150</v>
      </c>
      <c r="C206" s="134">
        <v>0</v>
      </c>
      <c r="D206" s="25"/>
      <c r="E206" s="54">
        <f>$C206*E198*E200</f>
        <v>0</v>
      </c>
      <c r="F206" s="54">
        <f t="shared" ref="F206:I206" si="121">$C206*F198*F200</f>
        <v>0</v>
      </c>
      <c r="G206" s="54">
        <f t="shared" si="121"/>
        <v>0</v>
      </c>
      <c r="H206" s="54">
        <f t="shared" si="121"/>
        <v>0</v>
      </c>
      <c r="I206" s="54">
        <f t="shared" si="121"/>
        <v>0</v>
      </c>
      <c r="J206" s="177">
        <f t="shared" si="117"/>
        <v>0</v>
      </c>
      <c r="K206" s="2"/>
      <c r="L206" s="271" t="str">
        <f t="shared" si="118"/>
        <v>A</v>
      </c>
      <c r="M206" s="2"/>
    </row>
    <row r="207" spans="1:16" hidden="1">
      <c r="A207" s="475"/>
      <c r="B207" s="88" t="s">
        <v>151</v>
      </c>
      <c r="C207" s="134">
        <v>0</v>
      </c>
      <c r="D207" s="25"/>
      <c r="E207" s="54">
        <f>ROUND($C207*E198,0)</f>
        <v>0</v>
      </c>
      <c r="F207" s="54">
        <f t="shared" ref="F207:I207" si="122">ROUND($C207*F198,0)</f>
        <v>0</v>
      </c>
      <c r="G207" s="54">
        <f t="shared" si="122"/>
        <v>0</v>
      </c>
      <c r="H207" s="54">
        <f t="shared" si="122"/>
        <v>0</v>
      </c>
      <c r="I207" s="54">
        <f t="shared" si="122"/>
        <v>0</v>
      </c>
      <c r="J207" s="177">
        <f t="shared" si="117"/>
        <v>0</v>
      </c>
      <c r="K207" s="2"/>
      <c r="L207" s="271" t="str">
        <f t="shared" si="118"/>
        <v>A</v>
      </c>
      <c r="M207" s="2"/>
    </row>
    <row r="208" spans="1:16" hidden="1">
      <c r="A208" s="475"/>
      <c r="B208" s="88" t="s">
        <v>63</v>
      </c>
      <c r="C208" s="262"/>
      <c r="D208" s="25"/>
      <c r="E208" s="134">
        <v>0</v>
      </c>
      <c r="F208" s="134">
        <v>0</v>
      </c>
      <c r="G208" s="134">
        <v>0</v>
      </c>
      <c r="H208" s="134">
        <v>0</v>
      </c>
      <c r="I208" s="134">
        <v>0</v>
      </c>
      <c r="J208" s="177">
        <f t="shared" si="117"/>
        <v>0</v>
      </c>
      <c r="K208" s="2"/>
      <c r="L208" s="271" t="str">
        <f t="shared" si="118"/>
        <v>A</v>
      </c>
      <c r="M208" s="2"/>
    </row>
    <row r="209" spans="1:17" hidden="1">
      <c r="A209" s="476" t="s">
        <v>138</v>
      </c>
      <c r="B209" s="476"/>
      <c r="C209" s="476"/>
      <c r="D209" s="476"/>
      <c r="E209" s="210">
        <f>SUM(E203:E208)</f>
        <v>0</v>
      </c>
      <c r="F209" s="210">
        <f t="shared" ref="F209:J209" si="123">SUM(F203:F208)</f>
        <v>0</v>
      </c>
      <c r="G209" s="210">
        <f t="shared" si="123"/>
        <v>0</v>
      </c>
      <c r="H209" s="210">
        <f t="shared" si="123"/>
        <v>0</v>
      </c>
      <c r="I209" s="210">
        <f t="shared" si="123"/>
        <v>0</v>
      </c>
      <c r="J209" s="211">
        <f t="shared" si="123"/>
        <v>0</v>
      </c>
      <c r="K209" s="2"/>
      <c r="L209" s="271" t="str">
        <f t="shared" si="118"/>
        <v>A</v>
      </c>
      <c r="M209" s="7"/>
    </row>
    <row r="210" spans="1:17" hidden="1">
      <c r="A210" s="95"/>
      <c r="B210" s="513" t="s">
        <v>152</v>
      </c>
      <c r="C210" s="513"/>
      <c r="D210" s="513"/>
      <c r="E210" s="214">
        <f ca="1">SUMIF($A$181:$D$209,"*Total Trip", E181:E209)</f>
        <v>0</v>
      </c>
      <c r="F210" s="214">
        <f ca="1">SUMIF($A$181:$D$209,"*Total Trip", F181:F209)</f>
        <v>0</v>
      </c>
      <c r="G210" s="214">
        <f ca="1">SUMIF($A$181:$D$209,"*Total Trip", G181:G209)</f>
        <v>0</v>
      </c>
      <c r="H210" s="214">
        <f ca="1">SUMIF($A$181:$D$209,"*Total Trip", H181:H209)</f>
        <v>0</v>
      </c>
      <c r="I210" s="214">
        <f ca="1">SUMIF($A$181:$D$209,"*Total Trip", I181:I209)</f>
        <v>0</v>
      </c>
      <c r="J210" s="215">
        <f ca="1">SUM(E210:I210)</f>
        <v>0</v>
      </c>
      <c r="K210" s="2"/>
      <c r="L210" s="264"/>
      <c r="M210" s="2"/>
      <c r="N210" s="2"/>
      <c r="O210" s="2"/>
      <c r="P210" s="2"/>
      <c r="Q210" s="2"/>
    </row>
    <row r="211" spans="1:17" hidden="1">
      <c r="A211" s="26"/>
      <c r="B211" s="27"/>
      <c r="C211" s="27"/>
      <c r="D211" s="27"/>
      <c r="E211" s="27"/>
      <c r="F211" s="27"/>
      <c r="G211" s="28"/>
      <c r="H211" s="28"/>
      <c r="I211" s="28"/>
      <c r="J211" s="96"/>
      <c r="K211" s="28"/>
      <c r="L211" s="265"/>
      <c r="M211" s="2"/>
      <c r="N211" s="2"/>
      <c r="O211" s="2"/>
      <c r="P211" s="2"/>
      <c r="Q211" s="2"/>
    </row>
    <row r="212" spans="1:17" hidden="1">
      <c r="A212" s="29" t="s">
        <v>153</v>
      </c>
      <c r="G212" s="2"/>
      <c r="H212" s="2"/>
      <c r="I212" s="2"/>
      <c r="J212" s="45"/>
      <c r="K212" s="2"/>
      <c r="L212" s="264"/>
      <c r="M212" s="2"/>
    </row>
    <row r="213" spans="1:17" hidden="1">
      <c r="B213" s="87" t="s">
        <v>137</v>
      </c>
      <c r="D213" s="3"/>
      <c r="E213" s="17">
        <v>0</v>
      </c>
      <c r="F213" s="17">
        <v>0</v>
      </c>
      <c r="G213" s="17">
        <v>0</v>
      </c>
      <c r="H213" s="17">
        <v>0</v>
      </c>
      <c r="I213" s="17">
        <v>0</v>
      </c>
      <c r="J213" s="91">
        <f>SUM(E213:I213)</f>
        <v>0</v>
      </c>
      <c r="K213" s="2"/>
      <c r="L213" s="268" t="s">
        <v>45</v>
      </c>
      <c r="M213" s="2"/>
    </row>
    <row r="214" spans="1:17" hidden="1">
      <c r="B214" s="8" t="s">
        <v>51</v>
      </c>
      <c r="D214" s="3"/>
      <c r="E214" s="17">
        <v>0</v>
      </c>
      <c r="F214" s="17">
        <v>0</v>
      </c>
      <c r="G214" s="17">
        <v>0</v>
      </c>
      <c r="H214" s="17">
        <v>0</v>
      </c>
      <c r="I214" s="17">
        <v>0</v>
      </c>
      <c r="J214" s="91">
        <f>SUM(E214:I214)</f>
        <v>0</v>
      </c>
      <c r="K214" s="2"/>
      <c r="L214" s="268" t="s">
        <v>45</v>
      </c>
      <c r="M214" s="2"/>
    </row>
    <row r="215" spans="1:17" hidden="1">
      <c r="A215" s="476" t="s">
        <v>138</v>
      </c>
      <c r="B215" s="476"/>
      <c r="C215" s="476"/>
      <c r="D215" s="476"/>
      <c r="E215" s="212">
        <f>SUM(E213:E214)</f>
        <v>0</v>
      </c>
      <c r="F215" s="212">
        <f t="shared" ref="F215:I215" si="124">SUM(F213:F214)</f>
        <v>0</v>
      </c>
      <c r="G215" s="212">
        <f t="shared" si="124"/>
        <v>0</v>
      </c>
      <c r="H215" s="212">
        <f t="shared" si="124"/>
        <v>0</v>
      </c>
      <c r="I215" s="212">
        <f t="shared" si="124"/>
        <v>0</v>
      </c>
      <c r="J215" s="213">
        <f>SUM(J213:J214)</f>
        <v>0</v>
      </c>
      <c r="K215" s="2"/>
      <c r="L215" s="264"/>
      <c r="M215" s="2"/>
      <c r="N215" s="2"/>
      <c r="O215" s="2"/>
      <c r="P215" s="2"/>
    </row>
    <row r="216" spans="1:17" hidden="1">
      <c r="E216" s="3"/>
      <c r="F216" s="2"/>
      <c r="G216" s="2"/>
      <c r="H216" s="2"/>
      <c r="I216" s="2"/>
      <c r="J216" s="45"/>
      <c r="K216" s="2"/>
      <c r="L216" s="264"/>
      <c r="M216" s="2"/>
      <c r="N216" s="2"/>
      <c r="O216" s="2"/>
      <c r="P216" s="2"/>
    </row>
    <row r="217" spans="1:17" hidden="1">
      <c r="A217" s="1" t="s">
        <v>139</v>
      </c>
      <c r="C217" s="257"/>
      <c r="D217" s="258" t="s">
        <v>140</v>
      </c>
      <c r="E217" s="135">
        <v>0</v>
      </c>
      <c r="F217" s="135">
        <v>0</v>
      </c>
      <c r="G217" s="135">
        <v>0</v>
      </c>
      <c r="H217" s="135">
        <v>0</v>
      </c>
      <c r="I217" s="135">
        <v>0</v>
      </c>
      <c r="J217" s="94"/>
      <c r="K217" s="2"/>
      <c r="L217" s="269" t="s">
        <v>45</v>
      </c>
      <c r="M217" s="2"/>
    </row>
    <row r="218" spans="1:17" hidden="1">
      <c r="A218" s="1"/>
      <c r="B218" s="93"/>
      <c r="C218" s="8"/>
      <c r="D218" s="258" t="s">
        <v>141</v>
      </c>
      <c r="E218" s="135">
        <v>0</v>
      </c>
      <c r="F218" s="135">
        <v>0</v>
      </c>
      <c r="G218" s="135">
        <v>0</v>
      </c>
      <c r="H218" s="135">
        <v>0</v>
      </c>
      <c r="I218" s="135">
        <v>0</v>
      </c>
      <c r="J218" s="94"/>
      <c r="K218" s="2"/>
      <c r="L218" s="271" t="str">
        <f>L217</f>
        <v>A</v>
      </c>
      <c r="M218" s="2"/>
    </row>
    <row r="219" spans="1:17" hidden="1">
      <c r="A219" s="1" t="s">
        <v>142</v>
      </c>
      <c r="B219" s="93"/>
      <c r="C219" s="8"/>
      <c r="D219" s="258" t="s">
        <v>143</v>
      </c>
      <c r="E219" s="135">
        <v>0</v>
      </c>
      <c r="F219" s="135">
        <v>0</v>
      </c>
      <c r="G219" s="135">
        <v>0</v>
      </c>
      <c r="H219" s="135">
        <v>0</v>
      </c>
      <c r="I219" s="135">
        <v>0</v>
      </c>
      <c r="J219" s="94"/>
      <c r="K219" s="2"/>
      <c r="L219" s="271" t="str">
        <f>L218</f>
        <v>A</v>
      </c>
      <c r="M219" s="2"/>
    </row>
    <row r="220" spans="1:17" hidden="1">
      <c r="A220" s="474" t="s">
        <v>51</v>
      </c>
      <c r="D220" s="258" t="s">
        <v>144</v>
      </c>
      <c r="E220" s="135">
        <v>0</v>
      </c>
      <c r="F220" s="135">
        <v>0</v>
      </c>
      <c r="G220" s="135">
        <v>0</v>
      </c>
      <c r="H220" s="135">
        <v>0</v>
      </c>
      <c r="I220" s="135">
        <v>0</v>
      </c>
      <c r="J220" s="45"/>
      <c r="K220" s="2"/>
      <c r="L220" s="271" t="str">
        <f>L219</f>
        <v>A</v>
      </c>
      <c r="M220" s="2"/>
    </row>
    <row r="221" spans="1:17" hidden="1">
      <c r="A221" s="474"/>
      <c r="B221" s="89" t="s">
        <v>145</v>
      </c>
      <c r="C221" s="89" t="s">
        <v>146</v>
      </c>
      <c r="D221" s="25"/>
      <c r="E221" s="2"/>
      <c r="F221" s="2"/>
      <c r="G221" s="257"/>
      <c r="H221" s="257"/>
      <c r="I221" s="257"/>
      <c r="J221" s="45"/>
      <c r="K221" s="2"/>
      <c r="L221" s="271" t="str">
        <f>L220</f>
        <v>A</v>
      </c>
      <c r="M221" s="2"/>
    </row>
    <row r="222" spans="1:17" hidden="1">
      <c r="A222" s="475"/>
      <c r="B222" s="88" t="s">
        <v>147</v>
      </c>
      <c r="C222" s="134">
        <v>0</v>
      </c>
      <c r="D222" s="25"/>
      <c r="E222" s="54">
        <f>ROUND($C222*E218*E219*E217,0)</f>
        <v>0</v>
      </c>
      <c r="F222" s="54">
        <f t="shared" ref="F222:I222" si="125">ROUND($C222*F218*F219*F217,0)</f>
        <v>0</v>
      </c>
      <c r="G222" s="54">
        <f t="shared" si="125"/>
        <v>0</v>
      </c>
      <c r="H222" s="54">
        <f t="shared" si="125"/>
        <v>0</v>
      </c>
      <c r="I222" s="54">
        <f t="shared" si="125"/>
        <v>0</v>
      </c>
      <c r="J222" s="177">
        <f t="shared" ref="J222:J227" si="126">SUM(E222:I222)</f>
        <v>0</v>
      </c>
      <c r="K222" s="2"/>
      <c r="L222" s="271" t="str">
        <f t="shared" ref="L222:L228" si="127">L221</f>
        <v>A</v>
      </c>
      <c r="M222" s="2"/>
    </row>
    <row r="223" spans="1:17" hidden="1">
      <c r="A223" s="475"/>
      <c r="B223" s="88" t="s">
        <v>148</v>
      </c>
      <c r="C223" s="134">
        <v>0</v>
      </c>
      <c r="D223" s="25"/>
      <c r="E223" s="54">
        <f>ROUND($C223*E218*E220*E217,0)</f>
        <v>0</v>
      </c>
      <c r="F223" s="54">
        <f t="shared" ref="F223:I223" si="128">ROUND($C223*F218*F220*F217,0)</f>
        <v>0</v>
      </c>
      <c r="G223" s="54">
        <f t="shared" si="128"/>
        <v>0</v>
      </c>
      <c r="H223" s="54">
        <f t="shared" si="128"/>
        <v>0</v>
      </c>
      <c r="I223" s="54">
        <f t="shared" si="128"/>
        <v>0</v>
      </c>
      <c r="J223" s="177">
        <f t="shared" si="126"/>
        <v>0</v>
      </c>
      <c r="K223" s="2"/>
      <c r="L223" s="271" t="str">
        <f t="shared" si="127"/>
        <v>A</v>
      </c>
      <c r="M223" s="2"/>
    </row>
    <row r="224" spans="1:17" hidden="1">
      <c r="A224" s="475"/>
      <c r="B224" s="88" t="s">
        <v>149</v>
      </c>
      <c r="C224" s="134">
        <v>0</v>
      </c>
      <c r="D224" s="25"/>
      <c r="E224" s="54">
        <f>ROUND($C224*E218*E217,0)</f>
        <v>0</v>
      </c>
      <c r="F224" s="54">
        <f t="shared" ref="F224:I224" si="129">ROUND($C224*F218*F217,0)</f>
        <v>0</v>
      </c>
      <c r="G224" s="54">
        <f t="shared" si="129"/>
        <v>0</v>
      </c>
      <c r="H224" s="54">
        <f t="shared" si="129"/>
        <v>0</v>
      </c>
      <c r="I224" s="54">
        <f t="shared" si="129"/>
        <v>0</v>
      </c>
      <c r="J224" s="177">
        <f t="shared" si="126"/>
        <v>0</v>
      </c>
      <c r="K224" s="2"/>
      <c r="L224" s="271" t="str">
        <f t="shared" si="127"/>
        <v>A</v>
      </c>
      <c r="M224" s="2"/>
    </row>
    <row r="225" spans="1:16" hidden="1">
      <c r="A225" s="475"/>
      <c r="B225" s="88" t="s">
        <v>150</v>
      </c>
      <c r="C225" s="134">
        <v>0</v>
      </c>
      <c r="D225" s="25"/>
      <c r="E225" s="54">
        <f>$C225*E217*E219</f>
        <v>0</v>
      </c>
      <c r="F225" s="54">
        <f t="shared" ref="F225:I225" si="130">$C225*F217*F219</f>
        <v>0</v>
      </c>
      <c r="G225" s="54">
        <f t="shared" si="130"/>
        <v>0</v>
      </c>
      <c r="H225" s="54">
        <f t="shared" si="130"/>
        <v>0</v>
      </c>
      <c r="I225" s="54">
        <f t="shared" si="130"/>
        <v>0</v>
      </c>
      <c r="J225" s="177">
        <f t="shared" si="126"/>
        <v>0</v>
      </c>
      <c r="K225" s="2"/>
      <c r="L225" s="271" t="str">
        <f t="shared" si="127"/>
        <v>A</v>
      </c>
      <c r="M225" s="2"/>
    </row>
    <row r="226" spans="1:16" hidden="1">
      <c r="A226" s="475"/>
      <c r="B226" s="88" t="s">
        <v>151</v>
      </c>
      <c r="C226" s="134">
        <v>0</v>
      </c>
      <c r="D226" s="25"/>
      <c r="E226" s="54">
        <f>ROUND($C226*E217,0)</f>
        <v>0</v>
      </c>
      <c r="F226" s="54">
        <f t="shared" ref="F226:I226" si="131">ROUND($C226*F217,0)</f>
        <v>0</v>
      </c>
      <c r="G226" s="54">
        <f t="shared" si="131"/>
        <v>0</v>
      </c>
      <c r="H226" s="54">
        <f t="shared" si="131"/>
        <v>0</v>
      </c>
      <c r="I226" s="54">
        <f t="shared" si="131"/>
        <v>0</v>
      </c>
      <c r="J226" s="177">
        <f t="shared" si="126"/>
        <v>0</v>
      </c>
      <c r="K226" s="2"/>
      <c r="L226" s="271" t="str">
        <f t="shared" si="127"/>
        <v>A</v>
      </c>
      <c r="M226" s="2"/>
    </row>
    <row r="227" spans="1:16" hidden="1">
      <c r="A227" s="475"/>
      <c r="B227" s="88" t="s">
        <v>63</v>
      </c>
      <c r="C227" s="262"/>
      <c r="D227" s="25"/>
      <c r="E227" s="134">
        <v>0</v>
      </c>
      <c r="F227" s="134">
        <v>0</v>
      </c>
      <c r="G227" s="134">
        <v>0</v>
      </c>
      <c r="H227" s="134">
        <v>0</v>
      </c>
      <c r="I227" s="134">
        <v>0</v>
      </c>
      <c r="J227" s="177">
        <f t="shared" si="126"/>
        <v>0</v>
      </c>
      <c r="K227" s="2"/>
      <c r="L227" s="271" t="str">
        <f t="shared" si="127"/>
        <v>A</v>
      </c>
      <c r="M227" s="2"/>
    </row>
    <row r="228" spans="1:16" hidden="1">
      <c r="A228" s="476" t="s">
        <v>138</v>
      </c>
      <c r="B228" s="476"/>
      <c r="C228" s="476"/>
      <c r="D228" s="476"/>
      <c r="E228" s="210">
        <f>SUM(E222:E227)</f>
        <v>0</v>
      </c>
      <c r="F228" s="210">
        <f t="shared" ref="F228:J228" si="132">SUM(F222:F227)</f>
        <v>0</v>
      </c>
      <c r="G228" s="210">
        <f t="shared" si="132"/>
        <v>0</v>
      </c>
      <c r="H228" s="210">
        <f t="shared" si="132"/>
        <v>0</v>
      </c>
      <c r="I228" s="210">
        <f t="shared" si="132"/>
        <v>0</v>
      </c>
      <c r="J228" s="211">
        <f t="shared" si="132"/>
        <v>0</v>
      </c>
      <c r="K228" s="2"/>
      <c r="L228" s="271" t="str">
        <f t="shared" si="127"/>
        <v>A</v>
      </c>
      <c r="M228" s="7"/>
    </row>
    <row r="229" spans="1:16" hidden="1">
      <c r="E229" s="3"/>
      <c r="F229" s="2"/>
      <c r="G229" s="2"/>
      <c r="H229" s="2"/>
      <c r="I229" s="2"/>
      <c r="J229" s="45"/>
      <c r="K229" s="2"/>
      <c r="L229" s="264"/>
      <c r="M229" s="2"/>
      <c r="N229" s="2"/>
      <c r="O229" s="2"/>
      <c r="P229" s="2"/>
    </row>
    <row r="230" spans="1:16" hidden="1">
      <c r="A230" s="1" t="s">
        <v>139</v>
      </c>
      <c r="C230" s="257"/>
      <c r="D230" s="258" t="s">
        <v>140</v>
      </c>
      <c r="E230" s="135">
        <v>0</v>
      </c>
      <c r="F230" s="135">
        <v>0</v>
      </c>
      <c r="G230" s="135">
        <v>0</v>
      </c>
      <c r="H230" s="135">
        <v>0</v>
      </c>
      <c r="I230" s="135">
        <v>0</v>
      </c>
      <c r="J230" s="94"/>
      <c r="K230" s="2"/>
      <c r="L230" s="269" t="s">
        <v>45</v>
      </c>
      <c r="M230" s="2"/>
    </row>
    <row r="231" spans="1:16" hidden="1">
      <c r="A231" s="1"/>
      <c r="B231" s="93"/>
      <c r="C231" s="8"/>
      <c r="D231" s="258" t="s">
        <v>141</v>
      </c>
      <c r="E231" s="135">
        <v>0</v>
      </c>
      <c r="F231" s="135">
        <v>0</v>
      </c>
      <c r="G231" s="135">
        <v>0</v>
      </c>
      <c r="H231" s="135">
        <v>0</v>
      </c>
      <c r="I231" s="135">
        <v>0</v>
      </c>
      <c r="J231" s="94"/>
      <c r="K231" s="2"/>
      <c r="L231" s="271" t="str">
        <f>L230</f>
        <v>A</v>
      </c>
      <c r="M231" s="2"/>
    </row>
    <row r="232" spans="1:16" hidden="1">
      <c r="A232" s="1" t="s">
        <v>142</v>
      </c>
      <c r="B232" s="93"/>
      <c r="C232" s="8"/>
      <c r="D232" s="258" t="s">
        <v>143</v>
      </c>
      <c r="E232" s="135">
        <v>0</v>
      </c>
      <c r="F232" s="135">
        <v>0</v>
      </c>
      <c r="G232" s="135">
        <v>0</v>
      </c>
      <c r="H232" s="135">
        <v>0</v>
      </c>
      <c r="I232" s="135">
        <v>0</v>
      </c>
      <c r="J232" s="94"/>
      <c r="K232" s="2"/>
      <c r="L232" s="271" t="str">
        <f>L231</f>
        <v>A</v>
      </c>
      <c r="M232" s="2"/>
    </row>
    <row r="233" spans="1:16" hidden="1">
      <c r="A233" s="474" t="s">
        <v>51</v>
      </c>
      <c r="D233" s="258" t="s">
        <v>144</v>
      </c>
      <c r="E233" s="135">
        <v>0</v>
      </c>
      <c r="F233" s="135">
        <v>0</v>
      </c>
      <c r="G233" s="135">
        <v>0</v>
      </c>
      <c r="H233" s="135">
        <v>0</v>
      </c>
      <c r="I233" s="135">
        <v>0</v>
      </c>
      <c r="J233" s="45"/>
      <c r="K233" s="2"/>
      <c r="L233" s="271" t="str">
        <f>L232</f>
        <v>A</v>
      </c>
      <c r="M233" s="2"/>
    </row>
    <row r="234" spans="1:16" hidden="1">
      <c r="A234" s="474"/>
      <c r="B234" s="89" t="s">
        <v>145</v>
      </c>
      <c r="C234" s="89" t="s">
        <v>146</v>
      </c>
      <c r="D234" s="25"/>
      <c r="E234" s="2"/>
      <c r="F234" s="2"/>
      <c r="G234" s="257"/>
      <c r="H234" s="257"/>
      <c r="I234" s="257"/>
      <c r="J234" s="45"/>
      <c r="K234" s="2"/>
      <c r="L234" s="271" t="str">
        <f>L233</f>
        <v>A</v>
      </c>
      <c r="M234" s="2"/>
    </row>
    <row r="235" spans="1:16" hidden="1">
      <c r="A235" s="475"/>
      <c r="B235" s="88" t="s">
        <v>147</v>
      </c>
      <c r="C235" s="134">
        <v>0</v>
      </c>
      <c r="D235" s="25"/>
      <c r="E235" s="54">
        <f>ROUND($C235*E231*E232*E230,0)</f>
        <v>0</v>
      </c>
      <c r="F235" s="54">
        <f t="shared" ref="F235:I235" si="133">ROUND($C235*F231*F232*F230,0)</f>
        <v>0</v>
      </c>
      <c r="G235" s="54">
        <f t="shared" si="133"/>
        <v>0</v>
      </c>
      <c r="H235" s="54">
        <f t="shared" si="133"/>
        <v>0</v>
      </c>
      <c r="I235" s="54">
        <f t="shared" si="133"/>
        <v>0</v>
      </c>
      <c r="J235" s="177">
        <f t="shared" ref="J235:J240" si="134">SUM(E235:I235)</f>
        <v>0</v>
      </c>
      <c r="K235" s="2"/>
      <c r="L235" s="271" t="str">
        <f t="shared" ref="L235:L241" si="135">L234</f>
        <v>A</v>
      </c>
      <c r="M235" s="2"/>
    </row>
    <row r="236" spans="1:16" hidden="1">
      <c r="A236" s="475"/>
      <c r="B236" s="88" t="s">
        <v>148</v>
      </c>
      <c r="C236" s="134">
        <v>0</v>
      </c>
      <c r="D236" s="25"/>
      <c r="E236" s="54">
        <f>ROUND($C236*E231*E233*E230,0)</f>
        <v>0</v>
      </c>
      <c r="F236" s="54">
        <f t="shared" ref="F236:I236" si="136">ROUND($C236*F231*F233*F230,0)</f>
        <v>0</v>
      </c>
      <c r="G236" s="54">
        <f t="shared" si="136"/>
        <v>0</v>
      </c>
      <c r="H236" s="54">
        <f t="shared" si="136"/>
        <v>0</v>
      </c>
      <c r="I236" s="54">
        <f t="shared" si="136"/>
        <v>0</v>
      </c>
      <c r="J236" s="177">
        <f t="shared" si="134"/>
        <v>0</v>
      </c>
      <c r="K236" s="2"/>
      <c r="L236" s="271" t="str">
        <f t="shared" si="135"/>
        <v>A</v>
      </c>
      <c r="M236" s="2"/>
    </row>
    <row r="237" spans="1:16" hidden="1">
      <c r="A237" s="475"/>
      <c r="B237" s="88" t="s">
        <v>149</v>
      </c>
      <c r="C237" s="134">
        <v>0</v>
      </c>
      <c r="D237" s="25"/>
      <c r="E237" s="54">
        <f>ROUND($C237*E231*E230,0)</f>
        <v>0</v>
      </c>
      <c r="F237" s="54">
        <f t="shared" ref="F237:I237" si="137">ROUND($C237*F231*F230,0)</f>
        <v>0</v>
      </c>
      <c r="G237" s="54">
        <f t="shared" si="137"/>
        <v>0</v>
      </c>
      <c r="H237" s="54">
        <f t="shared" si="137"/>
        <v>0</v>
      </c>
      <c r="I237" s="54">
        <f t="shared" si="137"/>
        <v>0</v>
      </c>
      <c r="J237" s="177">
        <f t="shared" si="134"/>
        <v>0</v>
      </c>
      <c r="K237" s="2"/>
      <c r="L237" s="271" t="str">
        <f t="shared" si="135"/>
        <v>A</v>
      </c>
      <c r="M237" s="2"/>
    </row>
    <row r="238" spans="1:16" hidden="1">
      <c r="A238" s="475"/>
      <c r="B238" s="88" t="s">
        <v>150</v>
      </c>
      <c r="C238" s="134">
        <v>0</v>
      </c>
      <c r="D238" s="25"/>
      <c r="E238" s="54">
        <f>$C238*E230*E232</f>
        <v>0</v>
      </c>
      <c r="F238" s="54">
        <f t="shared" ref="F238:I238" si="138">$C238*F230*F232</f>
        <v>0</v>
      </c>
      <c r="G238" s="54">
        <f t="shared" si="138"/>
        <v>0</v>
      </c>
      <c r="H238" s="54">
        <f t="shared" si="138"/>
        <v>0</v>
      </c>
      <c r="I238" s="54">
        <f t="shared" si="138"/>
        <v>0</v>
      </c>
      <c r="J238" s="177">
        <f t="shared" si="134"/>
        <v>0</v>
      </c>
      <c r="K238" s="2"/>
      <c r="L238" s="271" t="str">
        <f t="shared" si="135"/>
        <v>A</v>
      </c>
      <c r="M238" s="2"/>
    </row>
    <row r="239" spans="1:16" hidden="1">
      <c r="A239" s="475"/>
      <c r="B239" s="88" t="s">
        <v>151</v>
      </c>
      <c r="C239" s="134">
        <v>0</v>
      </c>
      <c r="D239" s="25"/>
      <c r="E239" s="54">
        <f>ROUND($C239*E230,0)</f>
        <v>0</v>
      </c>
      <c r="F239" s="54">
        <f t="shared" ref="F239:I239" si="139">ROUND($C239*F230,0)</f>
        <v>0</v>
      </c>
      <c r="G239" s="54">
        <f t="shared" si="139"/>
        <v>0</v>
      </c>
      <c r="H239" s="54">
        <f t="shared" si="139"/>
        <v>0</v>
      </c>
      <c r="I239" s="54">
        <f t="shared" si="139"/>
        <v>0</v>
      </c>
      <c r="J239" s="177">
        <f t="shared" si="134"/>
        <v>0</v>
      </c>
      <c r="K239" s="2"/>
      <c r="L239" s="271" t="str">
        <f t="shared" si="135"/>
        <v>A</v>
      </c>
      <c r="M239" s="2"/>
    </row>
    <row r="240" spans="1:16" hidden="1">
      <c r="A240" s="475"/>
      <c r="B240" s="88" t="s">
        <v>63</v>
      </c>
      <c r="C240" s="262"/>
      <c r="D240" s="25"/>
      <c r="E240" s="134">
        <v>0</v>
      </c>
      <c r="F240" s="134">
        <v>0</v>
      </c>
      <c r="G240" s="134">
        <v>0</v>
      </c>
      <c r="H240" s="134">
        <v>0</v>
      </c>
      <c r="I240" s="134">
        <v>0</v>
      </c>
      <c r="J240" s="177">
        <f t="shared" si="134"/>
        <v>0</v>
      </c>
      <c r="K240" s="2"/>
      <c r="L240" s="271" t="str">
        <f t="shared" si="135"/>
        <v>A</v>
      </c>
      <c r="M240" s="2"/>
    </row>
    <row r="241" spans="1:17" hidden="1">
      <c r="A241" s="476" t="s">
        <v>138</v>
      </c>
      <c r="B241" s="476"/>
      <c r="C241" s="476"/>
      <c r="D241" s="476"/>
      <c r="E241" s="210">
        <f>SUM(E235:E240)</f>
        <v>0</v>
      </c>
      <c r="F241" s="210">
        <f t="shared" ref="F241:J241" si="140">SUM(F235:F240)</f>
        <v>0</v>
      </c>
      <c r="G241" s="210">
        <f t="shared" si="140"/>
        <v>0</v>
      </c>
      <c r="H241" s="210">
        <f t="shared" si="140"/>
        <v>0</v>
      </c>
      <c r="I241" s="210">
        <f t="shared" si="140"/>
        <v>0</v>
      </c>
      <c r="J241" s="211">
        <f t="shared" si="140"/>
        <v>0</v>
      </c>
      <c r="K241" s="2"/>
      <c r="L241" s="271" t="str">
        <f t="shared" si="135"/>
        <v>A</v>
      </c>
      <c r="M241" s="7"/>
    </row>
    <row r="242" spans="1:17" hidden="1">
      <c r="A242" s="95"/>
      <c r="B242" s="513" t="s">
        <v>154</v>
      </c>
      <c r="C242" s="513"/>
      <c r="D242" s="513"/>
      <c r="E242" s="178">
        <f ca="1">SUMIF($A$213:$D$241,"*Total Trip", E213:E241)</f>
        <v>0</v>
      </c>
      <c r="F242" s="178">
        <f t="shared" ref="F242:I242" ca="1" si="141">SUMIF($A$213:$D$241,"*Total Trip", F213:F241)</f>
        <v>0</v>
      </c>
      <c r="G242" s="178">
        <f t="shared" ca="1" si="141"/>
        <v>0</v>
      </c>
      <c r="H242" s="178">
        <f t="shared" ca="1" si="141"/>
        <v>0</v>
      </c>
      <c r="I242" s="178">
        <f t="shared" ca="1" si="141"/>
        <v>0</v>
      </c>
      <c r="J242" s="179">
        <f ca="1">SUM(E242:I242)</f>
        <v>0</v>
      </c>
      <c r="K242" s="2"/>
      <c r="L242" s="264"/>
      <c r="M242" s="2"/>
      <c r="N242" s="2"/>
      <c r="O242" s="2"/>
      <c r="P242" s="2"/>
      <c r="Q242" s="2"/>
    </row>
    <row r="243" spans="1:17" hidden="1">
      <c r="A243" s="26"/>
      <c r="B243" s="27"/>
      <c r="C243" s="27"/>
      <c r="D243" s="27"/>
      <c r="E243" s="27"/>
      <c r="F243" s="27"/>
      <c r="G243" s="28"/>
      <c r="H243" s="28"/>
      <c r="I243" s="28"/>
      <c r="J243" s="96"/>
      <c r="K243" s="28"/>
      <c r="L243" s="265"/>
      <c r="N243" s="7"/>
      <c r="O243" s="7"/>
      <c r="P243" s="7"/>
    </row>
    <row r="244" spans="1:17" ht="17.649999999999999" customHeight="1">
      <c r="A244" s="29" t="s">
        <v>155</v>
      </c>
      <c r="J244" s="31"/>
      <c r="L244" s="269"/>
      <c r="N244" s="7"/>
      <c r="O244" s="7"/>
      <c r="P244" s="7"/>
    </row>
    <row r="245" spans="1:17">
      <c r="A245" s="8"/>
      <c r="B245" s="8" t="s">
        <v>156</v>
      </c>
      <c r="C245" s="8"/>
      <c r="E245" s="54">
        <v>1000</v>
      </c>
      <c r="F245" s="54">
        <v>0</v>
      </c>
      <c r="G245" s="54">
        <v>0</v>
      </c>
      <c r="H245" s="54">
        <v>0</v>
      </c>
      <c r="I245" s="54">
        <v>0</v>
      </c>
      <c r="J245" s="177">
        <f>SUM(E245:I245)</f>
        <v>1000</v>
      </c>
      <c r="L245" s="268" t="s">
        <v>45</v>
      </c>
    </row>
    <row r="246" spans="1:17">
      <c r="A246" s="8"/>
      <c r="B246" s="8" t="s">
        <v>157</v>
      </c>
      <c r="C246" s="8"/>
      <c r="E246" s="54">
        <v>700</v>
      </c>
      <c r="F246" s="54">
        <v>0</v>
      </c>
      <c r="G246" s="54">
        <v>0</v>
      </c>
      <c r="H246" s="54">
        <v>0</v>
      </c>
      <c r="I246" s="54">
        <v>0</v>
      </c>
      <c r="J246" s="177">
        <f t="shared" ref="J246:J247" si="142">SUM(E246:I246)</f>
        <v>700</v>
      </c>
      <c r="L246" s="268" t="s">
        <v>45</v>
      </c>
    </row>
    <row r="247" spans="1:17">
      <c r="A247" s="8"/>
      <c r="B247" s="8" t="s">
        <v>158</v>
      </c>
      <c r="C247" s="8"/>
      <c r="E247" s="54">
        <v>100</v>
      </c>
      <c r="F247" s="54">
        <v>100</v>
      </c>
      <c r="G247" s="54">
        <v>100</v>
      </c>
      <c r="H247" s="54">
        <v>0</v>
      </c>
      <c r="I247" s="54">
        <v>0</v>
      </c>
      <c r="J247" s="177">
        <f t="shared" si="142"/>
        <v>300</v>
      </c>
      <c r="L247" s="268" t="s">
        <v>45</v>
      </c>
    </row>
    <row r="248" spans="1:17">
      <c r="A248" s="8"/>
      <c r="B248" s="8"/>
      <c r="C248" s="8"/>
      <c r="E248" s="54">
        <v>0</v>
      </c>
      <c r="F248" s="54">
        <v>0</v>
      </c>
      <c r="G248" s="54">
        <v>0</v>
      </c>
      <c r="H248" s="54">
        <v>0</v>
      </c>
      <c r="I248" s="54">
        <v>0</v>
      </c>
      <c r="J248" s="177">
        <f>SUM(E248:I248)</f>
        <v>0</v>
      </c>
      <c r="L248" s="268" t="s">
        <v>45</v>
      </c>
    </row>
    <row r="249" spans="1:17">
      <c r="A249" s="406"/>
      <c r="B249" s="513" t="s">
        <v>159</v>
      </c>
      <c r="C249" s="513"/>
      <c r="D249" s="513"/>
      <c r="E249" s="178">
        <f>SUM(E245:E248)</f>
        <v>1800</v>
      </c>
      <c r="F249" s="178">
        <f t="shared" ref="F249:J249" si="143">SUM(F245:F248)</f>
        <v>100</v>
      </c>
      <c r="G249" s="178">
        <f t="shared" si="143"/>
        <v>100</v>
      </c>
      <c r="H249" s="178">
        <f t="shared" si="143"/>
        <v>0</v>
      </c>
      <c r="I249" s="178">
        <f t="shared" si="143"/>
        <v>0</v>
      </c>
      <c r="J249" s="179">
        <f t="shared" si="143"/>
        <v>2000</v>
      </c>
      <c r="L249" s="269"/>
    </row>
    <row r="250" spans="1:17" hidden="1">
      <c r="A250" s="8"/>
      <c r="G250" s="15"/>
      <c r="H250" s="15"/>
      <c r="I250" s="15"/>
      <c r="J250" s="24"/>
      <c r="K250" s="19"/>
      <c r="L250" s="263"/>
      <c r="N250" s="7"/>
      <c r="O250" s="7"/>
      <c r="P250" s="7"/>
    </row>
    <row r="251" spans="1:17" ht="13.5" hidden="1" customHeight="1">
      <c r="A251" s="29" t="s">
        <v>160</v>
      </c>
      <c r="B251" s="8"/>
      <c r="J251" s="31"/>
      <c r="L251" s="269"/>
    </row>
    <row r="252" spans="1:17" ht="13.5" hidden="1" customHeight="1">
      <c r="A252" s="29"/>
      <c r="B252" s="8" t="s">
        <v>51</v>
      </c>
      <c r="C252" s="8"/>
      <c r="E252" s="54">
        <v>0</v>
      </c>
      <c r="F252" s="54">
        <v>0</v>
      </c>
      <c r="G252" s="54">
        <v>0</v>
      </c>
      <c r="H252" s="54">
        <v>0</v>
      </c>
      <c r="I252" s="54">
        <v>0</v>
      </c>
      <c r="J252" s="177">
        <f>SUM(E252:I252)</f>
        <v>0</v>
      </c>
      <c r="L252" s="268" t="s">
        <v>45</v>
      </c>
    </row>
    <row r="253" spans="1:17" ht="13.5" hidden="1" customHeight="1">
      <c r="A253" s="29"/>
      <c r="B253" s="8" t="s">
        <v>51</v>
      </c>
      <c r="C253" s="8"/>
      <c r="E253" s="54">
        <v>0</v>
      </c>
      <c r="F253" s="54">
        <v>0</v>
      </c>
      <c r="G253" s="54">
        <v>0</v>
      </c>
      <c r="H253" s="54">
        <v>0</v>
      </c>
      <c r="I253" s="54">
        <v>0</v>
      </c>
      <c r="J253" s="177">
        <f>SUM(E253:I253)</f>
        <v>0</v>
      </c>
      <c r="L253" s="268" t="s">
        <v>45</v>
      </c>
    </row>
    <row r="254" spans="1:17" hidden="1">
      <c r="A254" s="102"/>
      <c r="B254" s="513" t="s">
        <v>161</v>
      </c>
      <c r="C254" s="513"/>
      <c r="D254" s="513"/>
      <c r="E254" s="178">
        <f>SUM(E252:E253)</f>
        <v>0</v>
      </c>
      <c r="F254" s="178">
        <f>SUM(F252:F253)</f>
        <v>0</v>
      </c>
      <c r="G254" s="178">
        <f t="shared" ref="G254:I254" si="144">SUM(G252:G253)</f>
        <v>0</v>
      </c>
      <c r="H254" s="178">
        <f t="shared" si="144"/>
        <v>0</v>
      </c>
      <c r="I254" s="178">
        <f t="shared" si="144"/>
        <v>0</v>
      </c>
      <c r="J254" s="179">
        <f>SUM(J252:J253)</f>
        <v>0</v>
      </c>
      <c r="L254" s="269"/>
    </row>
    <row r="255" spans="1:17" hidden="1">
      <c r="A255" s="8"/>
      <c r="D255" s="3"/>
      <c r="E255" s="15"/>
      <c r="F255" s="15"/>
      <c r="G255" s="15"/>
      <c r="H255" s="15"/>
      <c r="I255" s="19"/>
      <c r="J255" s="24"/>
      <c r="L255" s="269"/>
    </row>
    <row r="256" spans="1:17" hidden="1">
      <c r="A256" s="29" t="s">
        <v>162</v>
      </c>
      <c r="D256" s="3"/>
      <c r="E256" s="15"/>
      <c r="F256" s="15"/>
      <c r="G256" s="15"/>
      <c r="H256" s="15"/>
      <c r="I256" s="19"/>
      <c r="J256" s="24"/>
      <c r="L256" s="269"/>
      <c r="N256" s="7"/>
      <c r="O256" s="7"/>
      <c r="P256" s="7"/>
    </row>
    <row r="257" spans="1:36" hidden="1">
      <c r="B257" s="9" t="s">
        <v>163</v>
      </c>
      <c r="C257" s="8"/>
      <c r="E257" s="54">
        <v>0</v>
      </c>
      <c r="F257" s="54">
        <v>0</v>
      </c>
      <c r="G257" s="54">
        <v>4000</v>
      </c>
      <c r="H257" s="54">
        <v>0</v>
      </c>
      <c r="I257" s="54">
        <v>0</v>
      </c>
      <c r="J257" s="177">
        <v>0</v>
      </c>
      <c r="L257" s="268" t="s">
        <v>45</v>
      </c>
    </row>
    <row r="258" spans="1:36" hidden="1">
      <c r="A258" s="461" t="s">
        <v>164</v>
      </c>
      <c r="B258" s="9" t="s">
        <v>165</v>
      </c>
      <c r="C258" s="8"/>
      <c r="D258" s="9"/>
      <c r="E258" s="54">
        <v>0</v>
      </c>
      <c r="F258" s="54">
        <v>0</v>
      </c>
      <c r="G258" s="54">
        <v>0</v>
      </c>
      <c r="H258" s="54">
        <v>0</v>
      </c>
      <c r="I258" s="54">
        <v>0</v>
      </c>
      <c r="J258" s="177">
        <f t="shared" ref="J258:J262" si="145">SUM(E258:I258)</f>
        <v>0</v>
      </c>
      <c r="L258" s="268" t="s">
        <v>45</v>
      </c>
      <c r="M258" s="2"/>
    </row>
    <row r="259" spans="1:36" hidden="1">
      <c r="A259" s="461" t="s">
        <v>166</v>
      </c>
      <c r="B259" s="9" t="s">
        <v>167</v>
      </c>
      <c r="C259" s="8"/>
      <c r="D259" s="9"/>
      <c r="E259" s="54">
        <v>0</v>
      </c>
      <c r="F259" s="54">
        <v>0</v>
      </c>
      <c r="G259" s="54">
        <v>0</v>
      </c>
      <c r="H259" s="54">
        <v>0</v>
      </c>
      <c r="I259" s="54">
        <v>0</v>
      </c>
      <c r="J259" s="177">
        <f t="shared" si="145"/>
        <v>0</v>
      </c>
      <c r="K259" s="2"/>
      <c r="L259" s="268" t="s">
        <v>45</v>
      </c>
      <c r="M259" s="2"/>
    </row>
    <row r="260" spans="1:36" hidden="1">
      <c r="B260" s="9" t="s">
        <v>168</v>
      </c>
      <c r="C260" s="8"/>
      <c r="D260" s="9"/>
      <c r="E260" s="54">
        <v>0</v>
      </c>
      <c r="F260" s="54">
        <v>0</v>
      </c>
      <c r="G260" s="54">
        <v>0</v>
      </c>
      <c r="H260" s="54">
        <v>0</v>
      </c>
      <c r="I260" s="54">
        <v>0</v>
      </c>
      <c r="J260" s="177">
        <f t="shared" si="145"/>
        <v>0</v>
      </c>
      <c r="K260" s="2"/>
      <c r="L260" s="268" t="s">
        <v>45</v>
      </c>
      <c r="M260" s="2"/>
    </row>
    <row r="261" spans="1:36" hidden="1">
      <c r="B261" s="9" t="s">
        <v>169</v>
      </c>
      <c r="C261" s="8"/>
      <c r="D261" s="9"/>
      <c r="E261" s="54">
        <v>0</v>
      </c>
      <c r="F261" s="54">
        <v>0</v>
      </c>
      <c r="G261" s="54">
        <v>0</v>
      </c>
      <c r="H261" s="54">
        <v>0</v>
      </c>
      <c r="I261" s="54">
        <v>0</v>
      </c>
      <c r="J261" s="177">
        <f t="shared" si="145"/>
        <v>0</v>
      </c>
      <c r="K261" s="2"/>
      <c r="L261" s="268" t="s">
        <v>45</v>
      </c>
      <c r="M261" s="2"/>
    </row>
    <row r="262" spans="1:36" hidden="1">
      <c r="B262" s="9" t="s">
        <v>63</v>
      </c>
      <c r="C262" s="8"/>
      <c r="D262" s="9"/>
      <c r="E262" s="54">
        <v>0</v>
      </c>
      <c r="F262" s="54">
        <v>0</v>
      </c>
      <c r="G262" s="54">
        <v>0</v>
      </c>
      <c r="H262" s="54">
        <v>0</v>
      </c>
      <c r="I262" s="54">
        <v>0</v>
      </c>
      <c r="J262" s="177">
        <f t="shared" si="145"/>
        <v>0</v>
      </c>
      <c r="K262" s="2"/>
      <c r="L262" s="268" t="s">
        <v>45</v>
      </c>
      <c r="M262" s="2"/>
    </row>
    <row r="263" spans="1:36" hidden="1">
      <c r="A263" s="406"/>
      <c r="B263" s="525" t="s">
        <v>170</v>
      </c>
      <c r="C263" s="525"/>
      <c r="D263" s="525"/>
      <c r="E263" s="178">
        <f t="shared" ref="E263:J263" si="146">SUM(E257:E262)</f>
        <v>0</v>
      </c>
      <c r="F263" s="178">
        <f t="shared" si="146"/>
        <v>0</v>
      </c>
      <c r="G263" s="178">
        <f t="shared" si="146"/>
        <v>4000</v>
      </c>
      <c r="H263" s="178">
        <f t="shared" si="146"/>
        <v>0</v>
      </c>
      <c r="I263" s="178">
        <f t="shared" si="146"/>
        <v>0</v>
      </c>
      <c r="J263" s="179">
        <f t="shared" si="146"/>
        <v>0</v>
      </c>
      <c r="K263" s="2"/>
      <c r="L263" s="264"/>
      <c r="M263" s="2"/>
    </row>
    <row r="264" spans="1:36" hidden="1">
      <c r="A264" s="8"/>
      <c r="G264" s="15"/>
      <c r="H264" s="15"/>
      <c r="I264" s="15"/>
      <c r="J264" s="24"/>
      <c r="K264" s="19"/>
      <c r="L264" s="290"/>
      <c r="M264" s="2"/>
      <c r="N264" s="2"/>
      <c r="O264" s="2"/>
      <c r="P264" s="2"/>
      <c r="Q264" s="2"/>
    </row>
    <row r="265" spans="1:36" ht="13.5" hidden="1" thickBot="1">
      <c r="A265" s="29" t="s">
        <v>171</v>
      </c>
      <c r="J265" s="31"/>
      <c r="L265" s="269"/>
      <c r="N265" s="7"/>
      <c r="O265" s="7"/>
      <c r="P265" s="7"/>
    </row>
    <row r="266" spans="1:36" ht="14.25" hidden="1" thickTop="1" thickBot="1">
      <c r="A266" s="8"/>
      <c r="B266" s="8" t="s">
        <v>172</v>
      </c>
      <c r="C266" s="8"/>
      <c r="E266" s="54">
        <v>0</v>
      </c>
      <c r="F266" s="54">
        <v>0</v>
      </c>
      <c r="G266" s="54">
        <v>0</v>
      </c>
      <c r="H266" s="54">
        <v>0</v>
      </c>
      <c r="I266" s="54">
        <v>0</v>
      </c>
      <c r="J266" s="177">
        <f>SUM(E266:I266)</f>
        <v>0</v>
      </c>
      <c r="L266" s="268" t="s">
        <v>45</v>
      </c>
      <c r="M266" s="439" t="s">
        <v>173</v>
      </c>
      <c r="N266" s="440"/>
      <c r="O266" s="440"/>
      <c r="P266" s="440"/>
      <c r="Q266" s="441"/>
    </row>
    <row r="267" spans="1:36" ht="13.5" hidden="1" thickTop="1">
      <c r="A267" s="8"/>
      <c r="B267" s="8" t="s">
        <v>172</v>
      </c>
      <c r="C267" s="8"/>
      <c r="E267" s="54">
        <v>0</v>
      </c>
      <c r="F267" s="54">
        <v>0</v>
      </c>
      <c r="G267" s="54">
        <v>0</v>
      </c>
      <c r="H267" s="54">
        <v>0</v>
      </c>
      <c r="I267" s="54">
        <v>0</v>
      </c>
      <c r="J267" s="177">
        <f t="shared" ref="J267:J268" si="147">SUM(E267:I267)</f>
        <v>0</v>
      </c>
      <c r="L267" s="268" t="s">
        <v>45</v>
      </c>
      <c r="M267" s="435" t="s">
        <v>174</v>
      </c>
      <c r="N267" s="436"/>
      <c r="O267" s="436"/>
      <c r="P267" s="437"/>
      <c r="Q267" s="438"/>
      <c r="R267" s="433"/>
      <c r="S267" s="433"/>
      <c r="T267" s="434"/>
      <c r="AI267" s="116"/>
    </row>
    <row r="268" spans="1:36" hidden="1">
      <c r="A268" s="8"/>
      <c r="B268" s="8" t="s">
        <v>172</v>
      </c>
      <c r="C268" s="8"/>
      <c r="E268" s="54">
        <v>0</v>
      </c>
      <c r="F268" s="54">
        <v>0</v>
      </c>
      <c r="G268" s="54">
        <v>0</v>
      </c>
      <c r="H268" s="54">
        <v>0</v>
      </c>
      <c r="I268" s="54">
        <v>0</v>
      </c>
      <c r="J268" s="177">
        <f t="shared" si="147"/>
        <v>0</v>
      </c>
      <c r="L268" s="268" t="s">
        <v>45</v>
      </c>
      <c r="M268" s="514" t="s">
        <v>175</v>
      </c>
      <c r="N268" s="515"/>
      <c r="O268" s="515"/>
      <c r="P268" s="515"/>
      <c r="Q268" s="515"/>
      <c r="R268" s="515"/>
      <c r="S268" s="515"/>
      <c r="T268" s="516"/>
      <c r="AI268" s="115"/>
    </row>
    <row r="269" spans="1:36" ht="13.5" hidden="1" thickBot="1">
      <c r="A269" s="8"/>
      <c r="B269" s="8" t="s">
        <v>172</v>
      </c>
      <c r="C269" s="8"/>
      <c r="E269" s="54">
        <v>0</v>
      </c>
      <c r="F269" s="54">
        <v>0</v>
      </c>
      <c r="G269" s="54">
        <v>0</v>
      </c>
      <c r="H269" s="54">
        <v>0</v>
      </c>
      <c r="I269" s="54">
        <v>0</v>
      </c>
      <c r="J269" s="177">
        <f>SUM(E269:I269)</f>
        <v>0</v>
      </c>
      <c r="L269" s="268" t="s">
        <v>45</v>
      </c>
      <c r="M269" s="527" t="s">
        <v>176</v>
      </c>
      <c r="N269" s="528"/>
      <c r="O269" s="528"/>
      <c r="P269" s="528"/>
      <c r="Q269" s="528"/>
      <c r="R269" s="528"/>
      <c r="S269" s="528"/>
      <c r="T269" s="529"/>
      <c r="AI269" s="115"/>
      <c r="AJ269" s="8"/>
    </row>
    <row r="270" spans="1:36" hidden="1">
      <c r="A270" s="406"/>
      <c r="B270" s="513" t="s">
        <v>177</v>
      </c>
      <c r="C270" s="513"/>
      <c r="D270" s="513"/>
      <c r="E270" s="178">
        <f>SUM(E266:E269)</f>
        <v>0</v>
      </c>
      <c r="F270" s="178">
        <f t="shared" ref="F270:J270" si="148">SUM(F266:F269)</f>
        <v>0</v>
      </c>
      <c r="G270" s="178">
        <f t="shared" si="148"/>
        <v>0</v>
      </c>
      <c r="H270" s="178">
        <f t="shared" si="148"/>
        <v>0</v>
      </c>
      <c r="I270" s="178">
        <f t="shared" si="148"/>
        <v>0</v>
      </c>
      <c r="J270" s="179">
        <f t="shared" si="148"/>
        <v>0</v>
      </c>
      <c r="L270" s="269"/>
      <c r="AJ270" s="8"/>
    </row>
    <row r="271" spans="1:36" hidden="1">
      <c r="A271" s="8"/>
      <c r="G271" s="15"/>
      <c r="H271" s="15"/>
      <c r="I271" s="15"/>
      <c r="J271" s="24"/>
      <c r="K271" s="19"/>
      <c r="L271" s="290"/>
      <c r="M271" s="2"/>
      <c r="N271" s="2"/>
      <c r="O271" s="2"/>
      <c r="P271" s="2"/>
      <c r="Q271" s="2"/>
    </row>
    <row r="272" spans="1:36" hidden="1">
      <c r="A272" s="29" t="s">
        <v>178</v>
      </c>
      <c r="E272" s="15"/>
      <c r="F272" s="15"/>
      <c r="G272" s="15"/>
      <c r="H272" s="15"/>
      <c r="I272" s="19"/>
      <c r="J272" s="24"/>
      <c r="K272" s="2"/>
      <c r="L272" s="291"/>
      <c r="M272" s="118" t="s">
        <v>179</v>
      </c>
      <c r="N272" s="119"/>
      <c r="O272" s="119"/>
      <c r="P272" s="119"/>
      <c r="Q272" s="119"/>
      <c r="R272" s="119"/>
    </row>
    <row r="273" spans="1:34" hidden="1">
      <c r="A273" s="8"/>
      <c r="B273" s="8" t="str">
        <f t="shared" ref="B273:B292" si="149">B386</f>
        <v>Sub1</v>
      </c>
      <c r="C273" s="8" t="s">
        <v>51</v>
      </c>
      <c r="E273" s="54">
        <f>E434</f>
        <v>0</v>
      </c>
      <c r="F273" s="54">
        <f t="shared" ref="F273:I273" si="150">F434</f>
        <v>0</v>
      </c>
      <c r="G273" s="54">
        <f t="shared" si="150"/>
        <v>0</v>
      </c>
      <c r="H273" s="54">
        <f t="shared" si="150"/>
        <v>0</v>
      </c>
      <c r="I273" s="54">
        <f t="shared" si="150"/>
        <v>0</v>
      </c>
      <c r="J273" s="177">
        <f>SUM(E273:I273)</f>
        <v>0</v>
      </c>
      <c r="K273" s="2"/>
      <c r="L273" s="289" t="str">
        <f>L386</f>
        <v>A</v>
      </c>
      <c r="M273" s="123" t="s">
        <v>180</v>
      </c>
      <c r="N273" s="124"/>
      <c r="O273" s="124"/>
      <c r="P273" s="124"/>
      <c r="Q273" s="124"/>
      <c r="R273" s="124"/>
    </row>
    <row r="274" spans="1:34" hidden="1">
      <c r="A274" s="8"/>
      <c r="B274" s="8" t="str">
        <f t="shared" si="149"/>
        <v>Sub2</v>
      </c>
      <c r="C274" s="8" t="s">
        <v>51</v>
      </c>
      <c r="E274" s="54">
        <f t="shared" ref="E274:I292" si="151">E435</f>
        <v>0</v>
      </c>
      <c r="F274" s="54">
        <f t="shared" si="151"/>
        <v>0</v>
      </c>
      <c r="G274" s="54">
        <f t="shared" si="151"/>
        <v>0</v>
      </c>
      <c r="H274" s="54">
        <f t="shared" si="151"/>
        <v>0</v>
      </c>
      <c r="I274" s="54">
        <f t="shared" si="151"/>
        <v>0</v>
      </c>
      <c r="J274" s="177">
        <f t="shared" ref="J274:J275" si="152">SUM(E274:I274)</f>
        <v>0</v>
      </c>
      <c r="K274" s="2"/>
      <c r="L274" s="289" t="str">
        <f t="shared" ref="L274:L292" si="153">L387</f>
        <v>A</v>
      </c>
      <c r="M274" s="123" t="s">
        <v>181</v>
      </c>
      <c r="N274" s="124"/>
      <c r="O274" s="124"/>
      <c r="P274" s="124"/>
      <c r="Q274" s="124"/>
      <c r="R274" s="124"/>
    </row>
    <row r="275" spans="1:34" hidden="1">
      <c r="A275" s="8"/>
      <c r="B275" s="8" t="str">
        <f t="shared" si="149"/>
        <v>Sub3</v>
      </c>
      <c r="C275" s="8" t="s">
        <v>51</v>
      </c>
      <c r="E275" s="54">
        <f t="shared" si="151"/>
        <v>0</v>
      </c>
      <c r="F275" s="54">
        <f t="shared" si="151"/>
        <v>0</v>
      </c>
      <c r="G275" s="54">
        <f t="shared" si="151"/>
        <v>0</v>
      </c>
      <c r="H275" s="54">
        <f t="shared" si="151"/>
        <v>0</v>
      </c>
      <c r="I275" s="54">
        <f t="shared" si="151"/>
        <v>0</v>
      </c>
      <c r="J275" s="177">
        <f t="shared" si="152"/>
        <v>0</v>
      </c>
      <c r="K275" s="2"/>
      <c r="L275" s="289" t="str">
        <f t="shared" si="153"/>
        <v>A</v>
      </c>
      <c r="M275" s="2"/>
    </row>
    <row r="276" spans="1:34" hidden="1">
      <c r="A276" s="8"/>
      <c r="B276" s="8" t="str">
        <f t="shared" si="149"/>
        <v>Sub4</v>
      </c>
      <c r="C276" s="8" t="s">
        <v>51</v>
      </c>
      <c r="E276" s="54">
        <f t="shared" si="151"/>
        <v>0</v>
      </c>
      <c r="F276" s="54">
        <f t="shared" si="151"/>
        <v>0</v>
      </c>
      <c r="G276" s="54">
        <f t="shared" si="151"/>
        <v>0</v>
      </c>
      <c r="H276" s="54">
        <f t="shared" si="151"/>
        <v>0</v>
      </c>
      <c r="I276" s="54">
        <f t="shared" si="151"/>
        <v>0</v>
      </c>
      <c r="J276" s="177">
        <f>SUM(E276:I276)</f>
        <v>0</v>
      </c>
      <c r="K276" s="2"/>
      <c r="L276" s="289" t="str">
        <f t="shared" si="153"/>
        <v>A</v>
      </c>
      <c r="M276" s="2"/>
      <c r="N276" s="2"/>
      <c r="O276" s="2"/>
      <c r="P276" s="2"/>
      <c r="AA276" s="143"/>
      <c r="AB276" s="143"/>
      <c r="AC276" s="143"/>
      <c r="AD276" s="143"/>
      <c r="AE276" s="143"/>
      <c r="AF276" s="143"/>
      <c r="AG276" s="143"/>
      <c r="AH276" s="143"/>
    </row>
    <row r="277" spans="1:34" hidden="1">
      <c r="A277" s="8"/>
      <c r="B277" s="8" t="str">
        <f t="shared" si="149"/>
        <v>Sub5</v>
      </c>
      <c r="C277" s="8" t="s">
        <v>51</v>
      </c>
      <c r="E277" s="54">
        <f t="shared" si="151"/>
        <v>0</v>
      </c>
      <c r="F277" s="54">
        <f t="shared" si="151"/>
        <v>0</v>
      </c>
      <c r="G277" s="54">
        <f t="shared" si="151"/>
        <v>0</v>
      </c>
      <c r="H277" s="54">
        <f t="shared" si="151"/>
        <v>0</v>
      </c>
      <c r="I277" s="54">
        <f t="shared" si="151"/>
        <v>0</v>
      </c>
      <c r="J277" s="177">
        <f t="shared" ref="J277:J292" si="154">SUM(E277:I277)</f>
        <v>0</v>
      </c>
      <c r="K277" s="2"/>
      <c r="L277" s="289" t="str">
        <f t="shared" si="153"/>
        <v>A</v>
      </c>
      <c r="M277" s="2"/>
      <c r="N277" s="2"/>
      <c r="O277" s="2"/>
      <c r="P277" s="2"/>
      <c r="AA277" s="8"/>
      <c r="AB277" s="8"/>
      <c r="AC277" s="8"/>
      <c r="AD277" s="8"/>
      <c r="AE277" s="8"/>
      <c r="AF277" s="8"/>
      <c r="AG277" s="8"/>
      <c r="AH277" s="8"/>
    </row>
    <row r="278" spans="1:34" hidden="1">
      <c r="A278" s="8"/>
      <c r="B278" s="8" t="str">
        <f t="shared" si="149"/>
        <v>Sub6</v>
      </c>
      <c r="C278" s="8" t="s">
        <v>51</v>
      </c>
      <c r="E278" s="54">
        <f t="shared" si="151"/>
        <v>0</v>
      </c>
      <c r="F278" s="54">
        <f t="shared" si="151"/>
        <v>0</v>
      </c>
      <c r="G278" s="54">
        <f t="shared" si="151"/>
        <v>0</v>
      </c>
      <c r="H278" s="54">
        <f t="shared" si="151"/>
        <v>0</v>
      </c>
      <c r="I278" s="54">
        <f t="shared" si="151"/>
        <v>0</v>
      </c>
      <c r="J278" s="177">
        <f t="shared" si="154"/>
        <v>0</v>
      </c>
      <c r="K278" s="2"/>
      <c r="L278" s="289" t="str">
        <f t="shared" si="153"/>
        <v>A</v>
      </c>
      <c r="M278" s="2"/>
      <c r="N278" s="2"/>
      <c r="O278" s="2"/>
      <c r="P278" s="2"/>
      <c r="AA278" s="143"/>
      <c r="AB278" s="143"/>
      <c r="AC278" s="143"/>
      <c r="AD278" s="143"/>
      <c r="AE278" s="143"/>
      <c r="AF278" s="143"/>
      <c r="AG278" s="143"/>
      <c r="AH278" s="143"/>
    </row>
    <row r="279" spans="1:34" hidden="1">
      <c r="A279" s="8"/>
      <c r="B279" s="8" t="str">
        <f t="shared" si="149"/>
        <v>Sub7</v>
      </c>
      <c r="C279" s="8" t="s">
        <v>51</v>
      </c>
      <c r="E279" s="54">
        <f t="shared" si="151"/>
        <v>0</v>
      </c>
      <c r="F279" s="54">
        <f t="shared" si="151"/>
        <v>0</v>
      </c>
      <c r="G279" s="54">
        <f t="shared" si="151"/>
        <v>0</v>
      </c>
      <c r="H279" s="54">
        <f t="shared" si="151"/>
        <v>0</v>
      </c>
      <c r="I279" s="54">
        <f t="shared" si="151"/>
        <v>0</v>
      </c>
      <c r="J279" s="177">
        <f t="shared" si="154"/>
        <v>0</v>
      </c>
      <c r="K279" s="2"/>
      <c r="L279" s="289" t="str">
        <f t="shared" si="153"/>
        <v>A</v>
      </c>
      <c r="M279" s="2"/>
      <c r="N279" s="2"/>
      <c r="O279" s="2"/>
      <c r="P279" s="2"/>
    </row>
    <row r="280" spans="1:34" hidden="1">
      <c r="A280" s="8"/>
      <c r="B280" s="8" t="str">
        <f t="shared" si="149"/>
        <v>Sub8</v>
      </c>
      <c r="C280" s="8" t="s">
        <v>51</v>
      </c>
      <c r="E280" s="54">
        <f t="shared" si="151"/>
        <v>0</v>
      </c>
      <c r="F280" s="54">
        <f t="shared" si="151"/>
        <v>0</v>
      </c>
      <c r="G280" s="54">
        <f t="shared" si="151"/>
        <v>0</v>
      </c>
      <c r="H280" s="54">
        <f t="shared" si="151"/>
        <v>0</v>
      </c>
      <c r="I280" s="54">
        <f t="shared" si="151"/>
        <v>0</v>
      </c>
      <c r="J280" s="177">
        <f t="shared" si="154"/>
        <v>0</v>
      </c>
      <c r="K280" s="2"/>
      <c r="L280" s="289" t="str">
        <f t="shared" si="153"/>
        <v>A</v>
      </c>
      <c r="M280" s="2"/>
      <c r="N280" s="2"/>
      <c r="O280" s="2"/>
      <c r="P280" s="2"/>
    </row>
    <row r="281" spans="1:34" hidden="1">
      <c r="A281" s="8"/>
      <c r="B281" s="8" t="str">
        <f t="shared" si="149"/>
        <v>Sub9</v>
      </c>
      <c r="C281" s="8" t="s">
        <v>51</v>
      </c>
      <c r="E281" s="54">
        <f t="shared" si="151"/>
        <v>0</v>
      </c>
      <c r="F281" s="54">
        <f t="shared" si="151"/>
        <v>0</v>
      </c>
      <c r="G281" s="54">
        <f t="shared" si="151"/>
        <v>0</v>
      </c>
      <c r="H281" s="54">
        <f t="shared" si="151"/>
        <v>0</v>
      </c>
      <c r="I281" s="54">
        <f t="shared" si="151"/>
        <v>0</v>
      </c>
      <c r="J281" s="177">
        <f t="shared" si="154"/>
        <v>0</v>
      </c>
      <c r="K281" s="2"/>
      <c r="L281" s="289" t="str">
        <f t="shared" si="153"/>
        <v>A</v>
      </c>
      <c r="M281" s="2"/>
      <c r="N281" s="2"/>
      <c r="O281" s="2"/>
      <c r="P281" s="2"/>
    </row>
    <row r="282" spans="1:34" hidden="1">
      <c r="A282" s="8"/>
      <c r="B282" s="8" t="str">
        <f t="shared" si="149"/>
        <v>Sub10</v>
      </c>
      <c r="C282" s="8" t="s">
        <v>51</v>
      </c>
      <c r="E282" s="54">
        <f t="shared" si="151"/>
        <v>0</v>
      </c>
      <c r="F282" s="54">
        <f t="shared" si="151"/>
        <v>0</v>
      </c>
      <c r="G282" s="54">
        <f t="shared" si="151"/>
        <v>0</v>
      </c>
      <c r="H282" s="54">
        <f t="shared" si="151"/>
        <v>0</v>
      </c>
      <c r="I282" s="54">
        <f t="shared" si="151"/>
        <v>0</v>
      </c>
      <c r="J282" s="177">
        <f t="shared" si="154"/>
        <v>0</v>
      </c>
      <c r="K282" s="2"/>
      <c r="L282" s="289" t="str">
        <f t="shared" si="153"/>
        <v>A</v>
      </c>
      <c r="M282" s="2"/>
      <c r="N282" s="2"/>
      <c r="O282" s="2"/>
      <c r="P282" s="2"/>
    </row>
    <row r="283" spans="1:34" hidden="1">
      <c r="A283" s="8"/>
      <c r="B283" s="8" t="str">
        <f t="shared" si="149"/>
        <v>Sub11</v>
      </c>
      <c r="C283" s="8" t="s">
        <v>51</v>
      </c>
      <c r="E283" s="54">
        <f t="shared" si="151"/>
        <v>0</v>
      </c>
      <c r="F283" s="54">
        <f t="shared" si="151"/>
        <v>0</v>
      </c>
      <c r="G283" s="54">
        <f t="shared" si="151"/>
        <v>0</v>
      </c>
      <c r="H283" s="54">
        <f t="shared" si="151"/>
        <v>0</v>
      </c>
      <c r="I283" s="54">
        <f t="shared" si="151"/>
        <v>0</v>
      </c>
      <c r="J283" s="177">
        <f t="shared" si="154"/>
        <v>0</v>
      </c>
      <c r="K283" s="2"/>
      <c r="L283" s="289" t="str">
        <f t="shared" si="153"/>
        <v>A</v>
      </c>
      <c r="M283" s="2"/>
      <c r="N283" s="2"/>
      <c r="O283" s="2"/>
      <c r="P283" s="2"/>
      <c r="AA283" s="150"/>
      <c r="AB283" s="150"/>
      <c r="AC283" s="150"/>
      <c r="AD283" s="150"/>
      <c r="AE283" s="150"/>
      <c r="AF283" s="150"/>
      <c r="AG283" s="150"/>
      <c r="AH283" s="150"/>
    </row>
    <row r="284" spans="1:34" hidden="1">
      <c r="A284" s="8"/>
      <c r="B284" s="8" t="str">
        <f t="shared" si="149"/>
        <v>Sub12</v>
      </c>
      <c r="C284" s="8" t="s">
        <v>51</v>
      </c>
      <c r="E284" s="54">
        <f t="shared" si="151"/>
        <v>0</v>
      </c>
      <c r="F284" s="54">
        <f t="shared" si="151"/>
        <v>0</v>
      </c>
      <c r="G284" s="54">
        <f t="shared" si="151"/>
        <v>0</v>
      </c>
      <c r="H284" s="54">
        <f t="shared" si="151"/>
        <v>0</v>
      </c>
      <c r="I284" s="54">
        <f t="shared" si="151"/>
        <v>0</v>
      </c>
      <c r="J284" s="177">
        <f t="shared" si="154"/>
        <v>0</v>
      </c>
      <c r="K284" s="2"/>
      <c r="L284" s="289" t="str">
        <f t="shared" si="153"/>
        <v>A</v>
      </c>
      <c r="M284" s="2"/>
      <c r="N284" s="2"/>
      <c r="O284" s="2"/>
      <c r="P284" s="2"/>
    </row>
    <row r="285" spans="1:34" hidden="1">
      <c r="A285" s="8"/>
      <c r="B285" s="8" t="str">
        <f t="shared" si="149"/>
        <v>Sub13</v>
      </c>
      <c r="C285" s="8" t="s">
        <v>51</v>
      </c>
      <c r="E285" s="54">
        <f t="shared" si="151"/>
        <v>0</v>
      </c>
      <c r="F285" s="54">
        <f t="shared" si="151"/>
        <v>0</v>
      </c>
      <c r="G285" s="54">
        <f t="shared" si="151"/>
        <v>0</v>
      </c>
      <c r="H285" s="54">
        <f t="shared" si="151"/>
        <v>0</v>
      </c>
      <c r="I285" s="54">
        <f t="shared" si="151"/>
        <v>0</v>
      </c>
      <c r="J285" s="177">
        <f t="shared" si="154"/>
        <v>0</v>
      </c>
      <c r="K285" s="2"/>
      <c r="L285" s="289" t="str">
        <f t="shared" si="153"/>
        <v>A</v>
      </c>
      <c r="M285" s="2"/>
      <c r="N285" s="2"/>
      <c r="O285" s="2"/>
      <c r="P285" s="2"/>
      <c r="AA285" s="150"/>
      <c r="AB285" s="150"/>
      <c r="AC285" s="150"/>
      <c r="AD285" s="150"/>
      <c r="AE285" s="150"/>
      <c r="AF285" s="150"/>
      <c r="AG285" s="150"/>
      <c r="AH285" s="150"/>
    </row>
    <row r="286" spans="1:34" hidden="1">
      <c r="A286" s="8"/>
      <c r="B286" s="8" t="str">
        <f t="shared" si="149"/>
        <v>Sub14</v>
      </c>
      <c r="C286" s="8" t="s">
        <v>51</v>
      </c>
      <c r="E286" s="54">
        <f t="shared" si="151"/>
        <v>0</v>
      </c>
      <c r="F286" s="54">
        <f t="shared" si="151"/>
        <v>0</v>
      </c>
      <c r="G286" s="54">
        <f t="shared" si="151"/>
        <v>0</v>
      </c>
      <c r="H286" s="54">
        <f t="shared" si="151"/>
        <v>0</v>
      </c>
      <c r="I286" s="54">
        <f t="shared" si="151"/>
        <v>0</v>
      </c>
      <c r="J286" s="177">
        <f t="shared" si="154"/>
        <v>0</v>
      </c>
      <c r="K286" s="2"/>
      <c r="L286" s="289" t="str">
        <f t="shared" si="153"/>
        <v>A</v>
      </c>
      <c r="M286" s="2"/>
      <c r="N286" s="2"/>
      <c r="O286" s="2"/>
      <c r="P286" s="2"/>
    </row>
    <row r="287" spans="1:34" hidden="1">
      <c r="A287" s="8"/>
      <c r="B287" s="8" t="str">
        <f t="shared" si="149"/>
        <v>Sub15</v>
      </c>
      <c r="C287" s="8" t="s">
        <v>51</v>
      </c>
      <c r="E287" s="54">
        <f t="shared" si="151"/>
        <v>0</v>
      </c>
      <c r="F287" s="54">
        <f t="shared" si="151"/>
        <v>0</v>
      </c>
      <c r="G287" s="54">
        <f t="shared" si="151"/>
        <v>0</v>
      </c>
      <c r="H287" s="54">
        <f t="shared" si="151"/>
        <v>0</v>
      </c>
      <c r="I287" s="54">
        <f t="shared" si="151"/>
        <v>0</v>
      </c>
      <c r="J287" s="177">
        <f t="shared" si="154"/>
        <v>0</v>
      </c>
      <c r="K287" s="2"/>
      <c r="L287" s="289" t="str">
        <f t="shared" si="153"/>
        <v>A</v>
      </c>
      <c r="M287" s="2"/>
      <c r="N287" s="2"/>
      <c r="O287" s="2"/>
      <c r="P287" s="2"/>
      <c r="AA287" s="150"/>
      <c r="AB287" s="150"/>
      <c r="AC287" s="150"/>
      <c r="AD287" s="150"/>
      <c r="AE287" s="150"/>
      <c r="AF287" s="150"/>
      <c r="AG287" s="150"/>
      <c r="AH287" s="150"/>
    </row>
    <row r="288" spans="1:34" hidden="1">
      <c r="A288" s="8"/>
      <c r="B288" s="8" t="str">
        <f t="shared" si="149"/>
        <v>Sub16</v>
      </c>
      <c r="C288" s="8" t="s">
        <v>51</v>
      </c>
      <c r="E288" s="54">
        <f t="shared" si="151"/>
        <v>0</v>
      </c>
      <c r="F288" s="54">
        <f t="shared" si="151"/>
        <v>0</v>
      </c>
      <c r="G288" s="54">
        <f t="shared" si="151"/>
        <v>0</v>
      </c>
      <c r="H288" s="54">
        <f t="shared" si="151"/>
        <v>0</v>
      </c>
      <c r="I288" s="54">
        <f t="shared" si="151"/>
        <v>0</v>
      </c>
      <c r="J288" s="177">
        <f t="shared" si="154"/>
        <v>0</v>
      </c>
      <c r="K288" s="2"/>
      <c r="L288" s="289" t="str">
        <f t="shared" si="153"/>
        <v>A</v>
      </c>
      <c r="M288" s="2"/>
      <c r="N288" s="2"/>
      <c r="O288" s="2"/>
      <c r="P288" s="2"/>
    </row>
    <row r="289" spans="1:34" hidden="1">
      <c r="A289" s="8"/>
      <c r="B289" s="8" t="str">
        <f t="shared" si="149"/>
        <v>Sub17</v>
      </c>
      <c r="C289" s="8" t="s">
        <v>51</v>
      </c>
      <c r="E289" s="54">
        <f t="shared" si="151"/>
        <v>0</v>
      </c>
      <c r="F289" s="54">
        <f t="shared" si="151"/>
        <v>0</v>
      </c>
      <c r="G289" s="54">
        <f t="shared" si="151"/>
        <v>0</v>
      </c>
      <c r="H289" s="54">
        <f t="shared" si="151"/>
        <v>0</v>
      </c>
      <c r="I289" s="54">
        <f t="shared" si="151"/>
        <v>0</v>
      </c>
      <c r="J289" s="177">
        <f t="shared" si="154"/>
        <v>0</v>
      </c>
      <c r="K289" s="2"/>
      <c r="L289" s="289" t="str">
        <f t="shared" si="153"/>
        <v>A</v>
      </c>
      <c r="M289" s="2"/>
      <c r="N289" s="2"/>
      <c r="O289" s="2"/>
      <c r="P289" s="2"/>
    </row>
    <row r="290" spans="1:34" hidden="1">
      <c r="A290" s="8"/>
      <c r="B290" s="8" t="str">
        <f t="shared" si="149"/>
        <v>Sub18</v>
      </c>
      <c r="C290" s="8" t="s">
        <v>51</v>
      </c>
      <c r="E290" s="54">
        <f t="shared" si="151"/>
        <v>0</v>
      </c>
      <c r="F290" s="54">
        <f t="shared" si="151"/>
        <v>0</v>
      </c>
      <c r="G290" s="54">
        <f t="shared" si="151"/>
        <v>0</v>
      </c>
      <c r="H290" s="54">
        <f t="shared" si="151"/>
        <v>0</v>
      </c>
      <c r="I290" s="54">
        <f t="shared" si="151"/>
        <v>0</v>
      </c>
      <c r="J290" s="177">
        <f t="shared" si="154"/>
        <v>0</v>
      </c>
      <c r="K290" s="2"/>
      <c r="L290" s="289" t="str">
        <f t="shared" si="153"/>
        <v>A</v>
      </c>
      <c r="M290" s="2"/>
      <c r="N290" s="2"/>
      <c r="O290" s="2"/>
      <c r="P290" s="2"/>
    </row>
    <row r="291" spans="1:34" hidden="1">
      <c r="A291" s="8"/>
      <c r="B291" s="8" t="str">
        <f t="shared" si="149"/>
        <v>Sub19</v>
      </c>
      <c r="C291" s="8" t="s">
        <v>51</v>
      </c>
      <c r="E291" s="54">
        <f t="shared" si="151"/>
        <v>0</v>
      </c>
      <c r="F291" s="54">
        <f t="shared" si="151"/>
        <v>0</v>
      </c>
      <c r="G291" s="54">
        <f t="shared" si="151"/>
        <v>0</v>
      </c>
      <c r="H291" s="54">
        <f t="shared" si="151"/>
        <v>0</v>
      </c>
      <c r="I291" s="54">
        <f t="shared" si="151"/>
        <v>0</v>
      </c>
      <c r="J291" s="177">
        <f t="shared" si="154"/>
        <v>0</v>
      </c>
      <c r="K291" s="2"/>
      <c r="L291" s="289" t="str">
        <f t="shared" si="153"/>
        <v>A</v>
      </c>
      <c r="M291" s="2"/>
      <c r="N291" s="2"/>
      <c r="O291" s="2"/>
      <c r="P291" s="2"/>
    </row>
    <row r="292" spans="1:34" hidden="1">
      <c r="A292" s="8"/>
      <c r="B292" s="8" t="str">
        <f t="shared" si="149"/>
        <v>Sub20</v>
      </c>
      <c r="C292" s="8" t="s">
        <v>51</v>
      </c>
      <c r="E292" s="54">
        <f t="shared" si="151"/>
        <v>0</v>
      </c>
      <c r="F292" s="54">
        <f t="shared" si="151"/>
        <v>0</v>
      </c>
      <c r="G292" s="54">
        <f t="shared" si="151"/>
        <v>0</v>
      </c>
      <c r="H292" s="54">
        <f t="shared" si="151"/>
        <v>0</v>
      </c>
      <c r="I292" s="54">
        <f t="shared" si="151"/>
        <v>0</v>
      </c>
      <c r="J292" s="177">
        <f t="shared" si="154"/>
        <v>0</v>
      </c>
      <c r="K292" s="2"/>
      <c r="L292" s="289" t="str">
        <f t="shared" si="153"/>
        <v>A</v>
      </c>
      <c r="M292" s="2"/>
      <c r="N292" s="2"/>
      <c r="O292" s="2"/>
      <c r="P292" s="2"/>
    </row>
    <row r="293" spans="1:34" hidden="1">
      <c r="A293" s="406"/>
      <c r="B293" s="525" t="s">
        <v>182</v>
      </c>
      <c r="C293" s="525"/>
      <c r="D293" s="525"/>
      <c r="E293" s="178">
        <f t="shared" ref="E293:J293" si="155">SUM(E272:E292)</f>
        <v>0</v>
      </c>
      <c r="F293" s="178">
        <f t="shared" si="155"/>
        <v>0</v>
      </c>
      <c r="G293" s="178">
        <f t="shared" si="155"/>
        <v>0</v>
      </c>
      <c r="H293" s="178">
        <f t="shared" si="155"/>
        <v>0</v>
      </c>
      <c r="I293" s="178">
        <f t="shared" si="155"/>
        <v>0</v>
      </c>
      <c r="J293" s="179">
        <f t="shared" si="155"/>
        <v>0</v>
      </c>
      <c r="K293" s="2"/>
      <c r="L293" s="291"/>
      <c r="M293" s="2"/>
      <c r="N293" s="2"/>
      <c r="O293" s="2"/>
      <c r="P293" s="2"/>
    </row>
    <row r="294" spans="1:34" hidden="1">
      <c r="A294" s="8"/>
      <c r="B294" s="8"/>
      <c r="E294" s="15"/>
      <c r="F294" s="15"/>
      <c r="G294" s="15"/>
      <c r="H294" s="15"/>
      <c r="I294" s="15"/>
      <c r="J294" s="24"/>
      <c r="K294" s="2"/>
      <c r="L294" s="264"/>
      <c r="M294" s="2"/>
      <c r="N294" s="2"/>
      <c r="O294" s="2"/>
      <c r="P294" s="2"/>
    </row>
    <row r="295" spans="1:34" hidden="1">
      <c r="A295" s="29" t="s">
        <v>183</v>
      </c>
      <c r="G295" s="15"/>
      <c r="H295" s="15"/>
      <c r="I295" s="15"/>
      <c r="J295" s="24"/>
      <c r="K295" s="15"/>
      <c r="L295" s="263"/>
      <c r="M295" s="2"/>
      <c r="N295" s="2"/>
      <c r="O295" s="2"/>
      <c r="P295" s="2"/>
      <c r="Q295" s="2"/>
      <c r="R295" s="2"/>
    </row>
    <row r="296" spans="1:34" hidden="1">
      <c r="B296" s="8" t="s">
        <v>184</v>
      </c>
      <c r="C296" s="8" t="s">
        <v>51</v>
      </c>
      <c r="E296" s="54">
        <v>0</v>
      </c>
      <c r="F296" s="54">
        <v>0</v>
      </c>
      <c r="G296" s="54">
        <v>0</v>
      </c>
      <c r="H296" s="54">
        <v>0</v>
      </c>
      <c r="I296" s="54">
        <v>0</v>
      </c>
      <c r="J296" s="177">
        <f>SUM(E296:I296)</f>
        <v>0</v>
      </c>
      <c r="K296" s="2"/>
      <c r="L296" s="268" t="s">
        <v>45</v>
      </c>
      <c r="M296" s="2"/>
      <c r="N296" s="2"/>
      <c r="O296" s="2"/>
      <c r="P296" s="2"/>
    </row>
    <row r="297" spans="1:34" hidden="1">
      <c r="B297" s="8" t="s">
        <v>185</v>
      </c>
      <c r="C297" s="8" t="s">
        <v>51</v>
      </c>
      <c r="E297" s="54">
        <v>0</v>
      </c>
      <c r="F297" s="54">
        <v>0</v>
      </c>
      <c r="G297" s="54">
        <v>0</v>
      </c>
      <c r="H297" s="54">
        <v>0</v>
      </c>
      <c r="I297" s="54">
        <v>0</v>
      </c>
      <c r="J297" s="177">
        <f t="shared" ref="J297" si="156">SUM(E297:I297)</f>
        <v>0</v>
      </c>
      <c r="K297" s="2"/>
      <c r="L297" s="268" t="s">
        <v>45</v>
      </c>
      <c r="M297" s="2"/>
      <c r="N297" s="2"/>
      <c r="O297" s="2"/>
      <c r="P297" s="2"/>
    </row>
    <row r="298" spans="1:34" hidden="1">
      <c r="B298" s="8" t="s">
        <v>186</v>
      </c>
      <c r="C298" s="8" t="s">
        <v>51</v>
      </c>
      <c r="E298" s="54">
        <v>0</v>
      </c>
      <c r="F298" s="54">
        <v>0</v>
      </c>
      <c r="G298" s="54">
        <v>0</v>
      </c>
      <c r="H298" s="54">
        <v>0</v>
      </c>
      <c r="I298" s="54">
        <v>0</v>
      </c>
      <c r="J298" s="177">
        <f>SUM(E298:I298)</f>
        <v>0</v>
      </c>
      <c r="K298" s="2"/>
      <c r="L298" s="268" t="s">
        <v>45</v>
      </c>
      <c r="M298" s="85"/>
      <c r="N298" s="85"/>
      <c r="O298" s="85"/>
      <c r="P298" s="85"/>
      <c r="Q298" s="85"/>
      <c r="R298" s="85"/>
    </row>
    <row r="299" spans="1:34" ht="12.75" hidden="1" customHeight="1">
      <c r="A299" s="108"/>
      <c r="B299" s="525" t="s">
        <v>187</v>
      </c>
      <c r="C299" s="525"/>
      <c r="D299" s="525"/>
      <c r="E299" s="178">
        <f t="shared" ref="E299:J299" si="157">SUM(E296:E298)</f>
        <v>0</v>
      </c>
      <c r="F299" s="178">
        <f t="shared" si="157"/>
        <v>0</v>
      </c>
      <c r="G299" s="178">
        <f t="shared" si="157"/>
        <v>0</v>
      </c>
      <c r="H299" s="178">
        <f t="shared" si="157"/>
        <v>0</v>
      </c>
      <c r="I299" s="178">
        <f t="shared" si="157"/>
        <v>0</v>
      </c>
      <c r="J299" s="179">
        <f t="shared" si="157"/>
        <v>0</v>
      </c>
      <c r="K299" s="2"/>
      <c r="L299" s="264"/>
      <c r="M299" s="85"/>
      <c r="N299" s="85"/>
      <c r="O299" s="85"/>
      <c r="P299" s="85"/>
      <c r="Q299" s="85"/>
      <c r="R299" s="85"/>
      <c r="S299" s="85"/>
      <c r="AA299" s="107"/>
      <c r="AB299" s="107"/>
      <c r="AC299" s="107"/>
      <c r="AD299" s="107"/>
      <c r="AE299" s="107"/>
      <c r="AF299" s="107"/>
      <c r="AG299" s="107"/>
      <c r="AH299" s="107"/>
    </row>
    <row r="300" spans="1:34">
      <c r="A300" s="26"/>
      <c r="B300" s="27"/>
      <c r="C300" s="27"/>
      <c r="D300" s="27"/>
      <c r="E300" s="27"/>
      <c r="F300" s="27"/>
      <c r="G300" s="28"/>
      <c r="H300" s="28"/>
      <c r="I300" s="28"/>
      <c r="J300" s="96"/>
      <c r="K300" s="28"/>
      <c r="L300" s="265"/>
      <c r="N300" s="7"/>
      <c r="O300" s="7"/>
      <c r="P300" s="7"/>
    </row>
    <row r="301" spans="1:34" ht="15">
      <c r="A301" s="29" t="s">
        <v>188</v>
      </c>
      <c r="C301" s="133"/>
      <c r="F301"/>
      <c r="J301" s="31"/>
      <c r="L301" s="269"/>
      <c r="M301" s="86"/>
    </row>
    <row r="302" spans="1:34">
      <c r="A302" s="8" t="s">
        <v>189</v>
      </c>
      <c r="B302" s="8" t="s">
        <v>51</v>
      </c>
      <c r="C302" s="8" t="s">
        <v>51</v>
      </c>
      <c r="E302" s="54">
        <v>60000</v>
      </c>
      <c r="F302" s="54">
        <v>60000</v>
      </c>
      <c r="G302" s="54">
        <v>60000</v>
      </c>
      <c r="H302" s="54">
        <v>0</v>
      </c>
      <c r="I302" s="54">
        <v>0</v>
      </c>
      <c r="J302" s="177">
        <f>SUM(E302:I302)</f>
        <v>180000</v>
      </c>
      <c r="L302" s="268" t="s">
        <v>45</v>
      </c>
      <c r="M302" s="86"/>
    </row>
    <row r="303" spans="1:34">
      <c r="A303" s="8" t="s">
        <v>190</v>
      </c>
      <c r="B303" s="8" t="s">
        <v>51</v>
      </c>
      <c r="C303" s="8" t="s">
        <v>51</v>
      </c>
      <c r="E303" s="54">
        <v>6500</v>
      </c>
      <c r="F303" s="54">
        <v>6500</v>
      </c>
      <c r="G303" s="54">
        <v>6500</v>
      </c>
      <c r="H303" s="54">
        <v>0</v>
      </c>
      <c r="I303" s="54">
        <v>0</v>
      </c>
      <c r="J303" s="177">
        <f>SUM(E303:I303)</f>
        <v>19500</v>
      </c>
      <c r="L303" s="268" t="s">
        <v>45</v>
      </c>
      <c r="M303" s="86"/>
    </row>
    <row r="304" spans="1:34" ht="15.75" customHeight="1">
      <c r="A304" s="8" t="s">
        <v>191</v>
      </c>
      <c r="B304" s="8" t="s">
        <v>51</v>
      </c>
      <c r="C304" s="8" t="s">
        <v>51</v>
      </c>
      <c r="E304" s="54">
        <v>32120</v>
      </c>
      <c r="F304" s="54">
        <v>32120</v>
      </c>
      <c r="G304" s="54">
        <v>32120</v>
      </c>
      <c r="H304" s="54">
        <v>0</v>
      </c>
      <c r="I304" s="54">
        <v>0</v>
      </c>
      <c r="J304" s="177">
        <f>SUM(E304:I304)</f>
        <v>96360</v>
      </c>
      <c r="L304" s="268" t="s">
        <v>45</v>
      </c>
      <c r="M304" s="503" t="s">
        <v>192</v>
      </c>
      <c r="N304" s="503"/>
      <c r="O304" s="432"/>
      <c r="P304" s="432"/>
    </row>
    <row r="305" spans="1:19">
      <c r="A305" s="8" t="s">
        <v>63</v>
      </c>
      <c r="B305" s="8" t="s">
        <v>51</v>
      </c>
      <c r="C305" s="8" t="s">
        <v>51</v>
      </c>
      <c r="E305" s="54">
        <v>0</v>
      </c>
      <c r="F305" s="54">
        <v>0</v>
      </c>
      <c r="G305" s="54">
        <v>0</v>
      </c>
      <c r="H305" s="54">
        <v>0</v>
      </c>
      <c r="I305" s="54">
        <v>0</v>
      </c>
      <c r="J305" s="177">
        <f t="shared" ref="J305:J308" si="158">SUM(E305:I305)</f>
        <v>0</v>
      </c>
      <c r="L305" s="268" t="s">
        <v>45</v>
      </c>
      <c r="M305" s="503"/>
      <c r="N305" s="503"/>
      <c r="O305" s="432"/>
      <c r="P305" s="432"/>
    </row>
    <row r="306" spans="1:19" hidden="1">
      <c r="A306" s="8" t="s">
        <v>63</v>
      </c>
      <c r="B306" s="8" t="s">
        <v>51</v>
      </c>
      <c r="C306" s="8" t="s">
        <v>51</v>
      </c>
      <c r="E306" s="54">
        <v>0</v>
      </c>
      <c r="F306" s="54">
        <v>0</v>
      </c>
      <c r="G306" s="54">
        <v>0</v>
      </c>
      <c r="H306" s="54">
        <v>0</v>
      </c>
      <c r="I306" s="54">
        <v>0</v>
      </c>
      <c r="J306" s="177">
        <f t="shared" si="158"/>
        <v>0</v>
      </c>
      <c r="L306" s="268" t="s">
        <v>45</v>
      </c>
      <c r="M306" s="86"/>
    </row>
    <row r="307" spans="1:19" hidden="1">
      <c r="A307" s="8" t="s">
        <v>63</v>
      </c>
      <c r="B307" s="8" t="s">
        <v>51</v>
      </c>
      <c r="C307" s="8" t="s">
        <v>51</v>
      </c>
      <c r="E307" s="54">
        <v>0</v>
      </c>
      <c r="F307" s="54">
        <v>0</v>
      </c>
      <c r="G307" s="54">
        <v>0</v>
      </c>
      <c r="H307" s="54">
        <v>0</v>
      </c>
      <c r="I307" s="54">
        <v>0</v>
      </c>
      <c r="J307" s="177">
        <f t="shared" si="158"/>
        <v>0</v>
      </c>
      <c r="L307" s="268" t="s">
        <v>45</v>
      </c>
      <c r="M307" s="86"/>
    </row>
    <row r="308" spans="1:19" hidden="1">
      <c r="A308" s="8" t="s">
        <v>63</v>
      </c>
      <c r="B308" s="8" t="s">
        <v>51</v>
      </c>
      <c r="C308" s="8" t="s">
        <v>51</v>
      </c>
      <c r="E308" s="54">
        <v>0</v>
      </c>
      <c r="F308" s="54">
        <v>0</v>
      </c>
      <c r="G308" s="54">
        <v>0</v>
      </c>
      <c r="H308" s="54">
        <v>0</v>
      </c>
      <c r="I308" s="54">
        <v>0</v>
      </c>
      <c r="J308" s="177">
        <f t="shared" si="158"/>
        <v>0</v>
      </c>
      <c r="L308" s="268" t="s">
        <v>45</v>
      </c>
      <c r="M308" s="86"/>
    </row>
    <row r="309" spans="1:19" hidden="1">
      <c r="A309" s="8" t="s">
        <v>63</v>
      </c>
      <c r="B309" s="8" t="s">
        <v>51</v>
      </c>
      <c r="C309" s="8" t="s">
        <v>51</v>
      </c>
      <c r="E309" s="54">
        <v>0</v>
      </c>
      <c r="F309" s="54">
        <v>0</v>
      </c>
      <c r="G309" s="54">
        <v>0</v>
      </c>
      <c r="H309" s="54">
        <v>0</v>
      </c>
      <c r="I309" s="54">
        <v>0</v>
      </c>
      <c r="J309" s="177">
        <f>SUM(E309:I309)</f>
        <v>0</v>
      </c>
      <c r="L309" s="268" t="s">
        <v>45</v>
      </c>
      <c r="M309" s="86"/>
    </row>
    <row r="310" spans="1:19">
      <c r="B310" s="13"/>
      <c r="D310" s="175" t="s">
        <v>193</v>
      </c>
      <c r="E310" s="136">
        <v>10</v>
      </c>
      <c r="F310" s="136">
        <v>10</v>
      </c>
      <c r="G310" s="136">
        <v>10</v>
      </c>
      <c r="H310" s="136">
        <v>0</v>
      </c>
      <c r="I310" s="136">
        <v>0</v>
      </c>
      <c r="J310" s="125"/>
      <c r="L310" s="269"/>
    </row>
    <row r="311" spans="1:19">
      <c r="A311" s="406"/>
      <c r="B311" s="513" t="s">
        <v>194</v>
      </c>
      <c r="C311" s="513"/>
      <c r="D311" s="513"/>
      <c r="E311" s="178">
        <f t="shared" ref="E311:J311" si="159">SUM(E302:E309)</f>
        <v>98620</v>
      </c>
      <c r="F311" s="178">
        <f t="shared" si="159"/>
        <v>98620</v>
      </c>
      <c r="G311" s="178">
        <f t="shared" si="159"/>
        <v>98620</v>
      </c>
      <c r="H311" s="178">
        <f t="shared" si="159"/>
        <v>0</v>
      </c>
      <c r="I311" s="178">
        <f t="shared" si="159"/>
        <v>0</v>
      </c>
      <c r="J311" s="179">
        <f t="shared" si="159"/>
        <v>295860</v>
      </c>
      <c r="L311" s="269"/>
      <c r="M311" s="2"/>
    </row>
    <row r="312" spans="1:19" hidden="1">
      <c r="A312" s="8"/>
      <c r="B312" s="8"/>
      <c r="E312" s="15"/>
      <c r="F312" s="15"/>
      <c r="G312" s="15"/>
      <c r="H312" s="15"/>
      <c r="I312" s="15"/>
      <c r="J312" s="24"/>
      <c r="K312" s="2"/>
      <c r="L312" s="264"/>
    </row>
    <row r="313" spans="1:19" ht="12.75" hidden="1" customHeight="1">
      <c r="A313" s="29" t="s">
        <v>195</v>
      </c>
      <c r="G313" s="15"/>
      <c r="H313" s="15"/>
      <c r="I313" s="15"/>
      <c r="J313" s="24"/>
      <c r="K313" s="15"/>
      <c r="L313" s="263"/>
      <c r="M313" s="504" t="s">
        <v>196</v>
      </c>
      <c r="N313" s="504"/>
      <c r="O313" s="504"/>
      <c r="P313" s="504"/>
      <c r="Q313" s="504"/>
      <c r="R313" s="504"/>
      <c r="S313" s="504"/>
    </row>
    <row r="314" spans="1:19" hidden="1">
      <c r="A314" s="89" t="s">
        <v>40</v>
      </c>
      <c r="B314" s="89" t="s">
        <v>41</v>
      </c>
      <c r="C314" s="89" t="s">
        <v>80</v>
      </c>
      <c r="G314" s="15"/>
      <c r="H314" s="15"/>
      <c r="I314" s="15"/>
      <c r="J314" s="24"/>
      <c r="K314" s="15"/>
      <c r="L314" s="263"/>
      <c r="M314" s="504"/>
      <c r="N314" s="504"/>
      <c r="O314" s="504"/>
      <c r="P314" s="504"/>
      <c r="Q314" s="504"/>
      <c r="R314" s="504"/>
      <c r="S314" s="504"/>
    </row>
    <row r="315" spans="1:19" hidden="1">
      <c r="A315" s="176">
        <f>A117</f>
        <v>0</v>
      </c>
      <c r="B315" s="23" t="str">
        <f>B117</f>
        <v>Graduate Student</v>
      </c>
      <c r="C315" s="116" t="str">
        <f>C117</f>
        <v>Not Allowed</v>
      </c>
      <c r="E315" s="54">
        <f>AA117</f>
        <v>0</v>
      </c>
      <c r="F315" s="54">
        <f>AB117</f>
        <v>0</v>
      </c>
      <c r="G315" s="54">
        <f>AC117</f>
        <v>0</v>
      </c>
      <c r="H315" s="54">
        <f>AD117</f>
        <v>0</v>
      </c>
      <c r="I315" s="54">
        <f>AE117</f>
        <v>0</v>
      </c>
      <c r="J315" s="177">
        <f>SUM(E315:I315)</f>
        <v>0</v>
      </c>
      <c r="K315" s="15"/>
      <c r="L315" s="288" t="str">
        <f>L117</f>
        <v>A</v>
      </c>
      <c r="M315" s="123" t="s">
        <v>197</v>
      </c>
      <c r="N315" s="256"/>
      <c r="O315" s="256"/>
      <c r="P315" s="256"/>
      <c r="Q315" s="256"/>
      <c r="R315" s="256"/>
      <c r="S315" s="1"/>
    </row>
    <row r="316" spans="1:19" hidden="1">
      <c r="A316" s="176" t="str">
        <f>A124</f>
        <v xml:space="preserve"> </v>
      </c>
      <c r="B316" s="23" t="str">
        <f>B124</f>
        <v>Graduate Student</v>
      </c>
      <c r="C316" s="116" t="str">
        <f>C124</f>
        <v>Not Allowed</v>
      </c>
      <c r="E316" s="54">
        <f>AA124</f>
        <v>0</v>
      </c>
      <c r="F316" s="54">
        <f>AB124</f>
        <v>0</v>
      </c>
      <c r="G316" s="54">
        <f>AC124</f>
        <v>0</v>
      </c>
      <c r="H316" s="54">
        <f>AD124</f>
        <v>0</v>
      </c>
      <c r="I316" s="54">
        <f>AE124</f>
        <v>0</v>
      </c>
      <c r="J316" s="177">
        <f>SUM(E316:I316)</f>
        <v>0</v>
      </c>
      <c r="K316" s="15"/>
      <c r="L316" s="288" t="str">
        <f>L124</f>
        <v>A</v>
      </c>
      <c r="M316" s="2"/>
      <c r="N316" s="2"/>
      <c r="O316" s="2"/>
      <c r="P316" s="2"/>
      <c r="Q316" s="2"/>
      <c r="R316" s="2"/>
    </row>
    <row r="317" spans="1:19" hidden="1">
      <c r="A317" s="176" t="str">
        <f>A131</f>
        <v xml:space="preserve"> </v>
      </c>
      <c r="B317" s="23" t="str">
        <f>B131</f>
        <v>Graduate Student</v>
      </c>
      <c r="C317" s="116" t="str">
        <f>C131</f>
        <v>Not Allowed</v>
      </c>
      <c r="E317" s="54">
        <f>AA131</f>
        <v>0</v>
      </c>
      <c r="F317" s="54">
        <f>AB131</f>
        <v>0</v>
      </c>
      <c r="G317" s="54">
        <f>AC131</f>
        <v>0</v>
      </c>
      <c r="H317" s="54">
        <f>AD131</f>
        <v>0</v>
      </c>
      <c r="I317" s="54">
        <f>AE131</f>
        <v>0</v>
      </c>
      <c r="J317" s="177">
        <f>SUM(E317:I317)</f>
        <v>0</v>
      </c>
      <c r="K317" s="15"/>
      <c r="L317" s="288" t="str">
        <f>L131</f>
        <v>A</v>
      </c>
      <c r="M317" s="2"/>
      <c r="N317" s="2"/>
      <c r="O317" s="2"/>
      <c r="P317" s="2"/>
      <c r="Q317" s="2"/>
      <c r="R317" s="2"/>
    </row>
    <row r="318" spans="1:19" hidden="1">
      <c r="A318" s="176" t="str">
        <f>A138</f>
        <v xml:space="preserve"> </v>
      </c>
      <c r="B318" s="23" t="str">
        <f>B138</f>
        <v>Graduate Student</v>
      </c>
      <c r="C318" s="116" t="str">
        <f>C138</f>
        <v>Not Allowed</v>
      </c>
      <c r="E318" s="54">
        <f>AA138</f>
        <v>0</v>
      </c>
      <c r="F318" s="54">
        <f>AB138</f>
        <v>0</v>
      </c>
      <c r="G318" s="54">
        <f>AC138</f>
        <v>0</v>
      </c>
      <c r="H318" s="54">
        <f>AD138</f>
        <v>0</v>
      </c>
      <c r="I318" s="54">
        <f>AE138</f>
        <v>0</v>
      </c>
      <c r="J318" s="177">
        <f>SUM(E318:I318)</f>
        <v>0</v>
      </c>
      <c r="K318" s="15"/>
      <c r="L318" s="288" t="str">
        <f>L138</f>
        <v>A</v>
      </c>
      <c r="M318" s="2"/>
      <c r="N318" s="2"/>
      <c r="O318" s="2"/>
      <c r="P318" s="2"/>
      <c r="Q318" s="2"/>
      <c r="R318" s="2"/>
    </row>
    <row r="319" spans="1:19" ht="12.75" hidden="1" customHeight="1">
      <c r="A319" s="176" t="str">
        <f>A145</f>
        <v xml:space="preserve"> </v>
      </c>
      <c r="B319" s="99" t="str">
        <f>B145</f>
        <v>Graduate Student</v>
      </c>
      <c r="C319" s="116" t="str">
        <f>C145</f>
        <v>Not Allowed</v>
      </c>
      <c r="E319" s="54">
        <f>AA145</f>
        <v>0</v>
      </c>
      <c r="F319" s="54">
        <f>AB145</f>
        <v>0</v>
      </c>
      <c r="G319" s="54">
        <f>AC145</f>
        <v>0</v>
      </c>
      <c r="H319" s="54">
        <f>AD145</f>
        <v>0</v>
      </c>
      <c r="I319" s="54">
        <f>AE145</f>
        <v>0</v>
      </c>
      <c r="J319" s="177">
        <f>SUM(E319:I319)</f>
        <v>0</v>
      </c>
      <c r="K319" s="2"/>
      <c r="L319" s="289" t="str">
        <f>L145</f>
        <v>A</v>
      </c>
    </row>
    <row r="320" spans="1:19" ht="12.75" hidden="1" customHeight="1">
      <c r="A320" s="108"/>
      <c r="B320" s="525" t="s">
        <v>198</v>
      </c>
      <c r="C320" s="525"/>
      <c r="D320" s="525"/>
      <c r="E320" s="178">
        <f t="shared" ref="E320:J320" si="160">SUM(E315:E319)</f>
        <v>0</v>
      </c>
      <c r="F320" s="178">
        <f t="shared" si="160"/>
        <v>0</v>
      </c>
      <c r="G320" s="178">
        <f t="shared" si="160"/>
        <v>0</v>
      </c>
      <c r="H320" s="178">
        <f t="shared" si="160"/>
        <v>0</v>
      </c>
      <c r="I320" s="178">
        <f t="shared" si="160"/>
        <v>0</v>
      </c>
      <c r="J320" s="179">
        <f t="shared" si="160"/>
        <v>0</v>
      </c>
      <c r="K320" s="2"/>
      <c r="L320" s="264"/>
    </row>
    <row r="321" spans="1:45" hidden="1">
      <c r="A321" s="8"/>
      <c r="B321" s="8"/>
      <c r="E321" s="15"/>
      <c r="F321" s="15"/>
      <c r="G321" s="15"/>
      <c r="H321" s="15"/>
      <c r="I321" s="15"/>
      <c r="J321" s="24"/>
      <c r="K321" s="2"/>
      <c r="L321" s="2"/>
      <c r="M321" s="2"/>
      <c r="N321" s="2"/>
      <c r="O321" s="2"/>
      <c r="P321" s="2"/>
    </row>
    <row r="322" spans="1:45" ht="3.75" customHeight="1">
      <c r="E322" s="20"/>
      <c r="F322" s="20"/>
      <c r="G322" s="20"/>
      <c r="H322" s="20"/>
      <c r="I322" s="20"/>
      <c r="J322" s="73"/>
      <c r="K322" s="2"/>
      <c r="L322" s="2"/>
      <c r="M322" s="2"/>
      <c r="N322" s="2"/>
      <c r="O322" s="2"/>
      <c r="P322" s="2"/>
    </row>
    <row r="323" spans="1:45" s="143" customFormat="1" ht="20.100000000000001" customHeight="1">
      <c r="A323" s="524" t="s">
        <v>199</v>
      </c>
      <c r="B323" s="524"/>
      <c r="C323" s="140"/>
      <c r="D323" s="141"/>
      <c r="E323" s="224">
        <f ca="1">(SUM(E177:E270)+E406)-(SUMIF($A177:$D270,"*Total Trip",E177:E270)+SUMIF($B177:$D270,"*Total Domestic Travel",E177:E270)+SUMIF($B177:$D270,"*Total Foreign Travel",E177:E270)+SUMIF($B177:$D270,"*Total Supplies",E177:E270)+SUMIF($B177:$D270,"Total Publications",E177:E270)+SUMIF($B177:$D270,"*Total Other Costs",E177:E270)+SUMIF($B177:$D270,"*Total Modular Budget Calculation",E177:E270)+SUMIF($D177:$D270,"*# Trips/Yr",E177:E270)+SUMIF($D177:$D270,"*# Persons/Yr",E177:E270)+SUMIF($D177:$D270,"*# Days Per Diem/Yr",E177:E270)+SUMIF($D177:$D270,"*# Days Lodging/Yr",E177:E270)+SUMIF($D177:$D270,"*TOTAL NUMBER PARTICIPANTS PER YEAR",E177:E270))</f>
        <v>18451</v>
      </c>
      <c r="F323" s="224">
        <f t="shared" ref="F323:I323" ca="1" si="161">(SUM(F177:F270)+F406)-(SUMIF($A177:$D270,"*Total Trip",F177:F270)+SUMIF($B177:$D270,"*Total Domestic Travel",F177:F270)+SUMIF($B177:$D270,"*Total Foreign Travel",F177:F270)+SUMIF($B177:$D270,"*Total Supplies",F177:F270)+SUMIF($B177:$D270,"Total Publications",F177:F270)+SUMIF($B177:$D270,"*Total Other Costs",F177:F270)+SUMIF($B177:$D270,"*Total Modular Budget Calculation",F177:F270)+SUMIF($D177:$D270,"*# Trips/Yr",F177:F270)+SUMIF($D177:$D270,"*# Persons/Yr",F177:F270)+SUMIF($D177:$D270,"*# Days Per Diem/Yr",F177:F270)+SUMIF($D177:$D270,"*# Days Lodging/Yr",F177:F270)+SUMIF($D177:$D270,"*TOTAL NUMBER PARTICIPANTS PER YEAR",F177:F270))</f>
        <v>17202</v>
      </c>
      <c r="G323" s="224">
        <f t="shared" ca="1" si="161"/>
        <v>21664</v>
      </c>
      <c r="H323" s="224">
        <f t="shared" ca="1" si="161"/>
        <v>0</v>
      </c>
      <c r="I323" s="224">
        <f t="shared" ca="1" si="161"/>
        <v>0</v>
      </c>
      <c r="J323" s="217">
        <f ca="1">SUM(E323:I323)</f>
        <v>57317</v>
      </c>
      <c r="K323" s="142"/>
      <c r="L323" s="142"/>
      <c r="W323"/>
      <c r="X323"/>
      <c r="Y323"/>
      <c r="Z323"/>
      <c r="AA323"/>
      <c r="AB323"/>
      <c r="AC323"/>
      <c r="AD323"/>
      <c r="AE323"/>
      <c r="AF323"/>
      <c r="AG323"/>
      <c r="AH323"/>
      <c r="AI323"/>
      <c r="AJ323"/>
      <c r="AK323"/>
      <c r="AL323"/>
      <c r="AM323"/>
      <c r="AN323"/>
      <c r="AO323"/>
      <c r="AP323"/>
      <c r="AQ323"/>
      <c r="AR323"/>
      <c r="AS323"/>
    </row>
    <row r="324" spans="1:45" s="8" customFormat="1" ht="3.75" customHeight="1">
      <c r="J324" s="20"/>
      <c r="K324" s="20"/>
      <c r="L324" s="20"/>
      <c r="M324" s="22"/>
      <c r="N324" s="22"/>
      <c r="O324" s="22"/>
      <c r="P324" s="22"/>
      <c r="Q324" s="22"/>
      <c r="R324" s="22"/>
      <c r="W324"/>
      <c r="X324"/>
      <c r="Y324"/>
      <c r="Z324"/>
      <c r="AA324"/>
      <c r="AB324"/>
      <c r="AC324"/>
      <c r="AD324"/>
      <c r="AE324"/>
      <c r="AF324"/>
      <c r="AG324"/>
      <c r="AH324"/>
      <c r="AI324"/>
      <c r="AJ324"/>
      <c r="AK324"/>
      <c r="AL324"/>
      <c r="AM324"/>
      <c r="AN324"/>
      <c r="AO324"/>
      <c r="AP324"/>
      <c r="AQ324"/>
      <c r="AR324"/>
      <c r="AS324"/>
    </row>
    <row r="325" spans="1:45" s="143" customFormat="1" ht="20.100000000000001" customHeight="1">
      <c r="A325" s="524" t="s">
        <v>200</v>
      </c>
      <c r="B325" s="524"/>
      <c r="C325" s="144"/>
      <c r="D325" s="145"/>
      <c r="E325" s="216">
        <f ca="1">SUM(E271:E323)-(SUMIF($B264:$D323,"*Total SubRecipient Costs",E264:E323)+SUMIF($B264:$D323,"*Total Capital Equipment",E264:E323)+SUMIF($B264:$D323,"Total Tuition &amp; Fees",E264:E323)+SUMIF($B264:$D323,"*Total Participant Support Costs",E264:E323))-E310-E406</f>
        <v>117071</v>
      </c>
      <c r="F325" s="216">
        <f t="shared" ref="F325:I325" ca="1" si="162">SUM(F271:F323)-(SUMIF($B264:$D323,"*Total SubRecipient Costs",F264:F323)+SUMIF($B264:$D323,"*Total Capital Equipment",F264:F323)+SUMIF($B264:$D323,"Total Tuition &amp; Fees",F264:F323)+SUMIF($B264:$D323,"*Total Participant Support Costs",F264:F323))-F310-F406</f>
        <v>115822</v>
      </c>
      <c r="G325" s="216">
        <f t="shared" ca="1" si="162"/>
        <v>120284</v>
      </c>
      <c r="H325" s="216">
        <f t="shared" ca="1" si="162"/>
        <v>0</v>
      </c>
      <c r="I325" s="216">
        <f t="shared" ca="1" si="162"/>
        <v>0</v>
      </c>
      <c r="J325" s="217">
        <f ca="1">SUM(E325:I325)</f>
        <v>353177</v>
      </c>
      <c r="K325" s="146"/>
      <c r="L325" s="146"/>
      <c r="M325" s="147"/>
      <c r="N325" s="147"/>
      <c r="O325" s="147"/>
      <c r="P325" s="147"/>
      <c r="AA325"/>
      <c r="AB325"/>
      <c r="AC325"/>
      <c r="AD325"/>
      <c r="AE325"/>
      <c r="AF325"/>
      <c r="AG325"/>
      <c r="AH325"/>
    </row>
    <row r="326" spans="1:45" ht="3.75" customHeight="1">
      <c r="G326" s="19"/>
      <c r="H326" s="19"/>
      <c r="I326" s="19"/>
      <c r="J326" s="125"/>
      <c r="K326" s="19"/>
      <c r="L326" s="15"/>
      <c r="Q326" s="2"/>
      <c r="R326" s="2"/>
      <c r="W326" s="8"/>
      <c r="X326" s="8"/>
      <c r="Y326" s="8"/>
      <c r="Z326" s="8"/>
      <c r="AI326" s="8"/>
      <c r="AJ326" s="8"/>
      <c r="AK326" s="8"/>
      <c r="AL326" s="8"/>
      <c r="AM326" s="8"/>
      <c r="AN326" s="8"/>
      <c r="AO326" s="8"/>
      <c r="AP326" s="8"/>
      <c r="AQ326" s="8"/>
      <c r="AR326" s="8"/>
      <c r="AS326" s="8"/>
    </row>
    <row r="327" spans="1:45">
      <c r="A327" s="1" t="s">
        <v>201</v>
      </c>
      <c r="D327" s="55" t="s">
        <v>202</v>
      </c>
      <c r="E327" s="457">
        <f>M329</f>
        <v>0.38</v>
      </c>
      <c r="F327" s="457">
        <f>M331</f>
        <v>0.38</v>
      </c>
      <c r="G327" s="457">
        <f>M332</f>
        <v>0.38</v>
      </c>
      <c r="H327" s="457">
        <f>M333</f>
        <v>0.38</v>
      </c>
      <c r="I327" s="457">
        <f>M334</f>
        <v>0.38</v>
      </c>
      <c r="J327" s="24"/>
      <c r="K327" s="15"/>
      <c r="L327" s="15"/>
      <c r="W327" s="143"/>
      <c r="X327" s="143"/>
      <c r="Y327" s="143"/>
      <c r="Z327" s="143"/>
      <c r="AI327" s="143"/>
      <c r="AJ327" s="143"/>
      <c r="AK327" s="143"/>
      <c r="AL327" s="143"/>
      <c r="AM327" s="143"/>
      <c r="AN327" s="143"/>
      <c r="AO327" s="143"/>
      <c r="AP327" s="143"/>
      <c r="AQ327" s="143"/>
      <c r="AR327" s="143"/>
      <c r="AS327" s="143"/>
    </row>
    <row r="328" spans="1:45" ht="13.5" thickBot="1">
      <c r="A328" s="1"/>
      <c r="D328" s="364" t="s">
        <v>203</v>
      </c>
      <c r="E328" s="457" t="str">
        <f>O329</f>
        <v>MTDC</v>
      </c>
      <c r="F328" s="457" t="str">
        <f>O331</f>
        <v>MTDC</v>
      </c>
      <c r="G328" s="457" t="str">
        <f>O332</f>
        <v>MTDC</v>
      </c>
      <c r="H328" s="457" t="str">
        <f>O333</f>
        <v>MTDC</v>
      </c>
      <c r="I328" s="457" t="str">
        <f>O334</f>
        <v>MTDC</v>
      </c>
      <c r="J328" s="24"/>
      <c r="K328" s="15"/>
      <c r="L328" s="15"/>
      <c r="W328" s="143"/>
      <c r="X328" s="143"/>
      <c r="Y328" s="143"/>
      <c r="Z328" s="143"/>
      <c r="AI328" s="143"/>
      <c r="AJ328" s="143"/>
      <c r="AK328" s="143"/>
      <c r="AL328" s="143"/>
      <c r="AM328" s="143"/>
      <c r="AN328" s="143"/>
      <c r="AO328" s="143"/>
      <c r="AP328" s="143"/>
      <c r="AQ328" s="143"/>
      <c r="AR328" s="143"/>
      <c r="AS328" s="143"/>
    </row>
    <row r="329" spans="1:45" ht="15" customHeight="1" thickBot="1">
      <c r="A329" s="8"/>
      <c r="D329" s="138"/>
      <c r="E329" s="218">
        <f ca="1">IF(O329="MTDC",ROUND(E323*M329,0),IF(O329="TDC",ROUND(E325*M329,0),"ERROR"))</f>
        <v>7011</v>
      </c>
      <c r="F329" s="218">
        <f ca="1">IF(O331="MTDC",ROUND(F323*M331,0),IF(O331="TDC",ROUND(F325*M331,0),"ERROR"))</f>
        <v>6537</v>
      </c>
      <c r="G329" s="218">
        <f ca="1">IF(O332="MTDC",ROUND(G323*M332,0),IF(O332="TDC",ROUND(G325*M332,0),"ERROR"))</f>
        <v>8232</v>
      </c>
      <c r="H329" s="218">
        <f ca="1">IF(O333="MTDC",ROUND(H323*M333,0),IF(O333="TDC",ROUND(H325*M333,0),"ERROR"))</f>
        <v>0</v>
      </c>
      <c r="I329" s="218">
        <f ca="1">IF(O334="MTDC",ROUND(I323*M334,0),IF(O334="TDC",ROUND(I325*M334,0),"ERROR"))</f>
        <v>0</v>
      </c>
      <c r="J329" s="219">
        <f ca="1">SUM(E329:I329)</f>
        <v>21780</v>
      </c>
      <c r="K329" s="2"/>
      <c r="L329" s="2"/>
      <c r="M329" s="151">
        <v>0.38</v>
      </c>
      <c r="N329" s="13" t="s">
        <v>204</v>
      </c>
      <c r="O329" s="152" t="s">
        <v>205</v>
      </c>
      <c r="P329" s="13" t="s">
        <v>35</v>
      </c>
    </row>
    <row r="330" spans="1:45" ht="3.75" customHeight="1" thickBot="1">
      <c r="F330"/>
      <c r="J330" s="73"/>
      <c r="K330" s="20"/>
      <c r="L330" s="20"/>
      <c r="M330" s="22"/>
      <c r="N330" s="2"/>
      <c r="O330" s="2"/>
      <c r="P330" s="2"/>
      <c r="Q330" s="2"/>
      <c r="R330" s="2"/>
    </row>
    <row r="331" spans="1:45" s="150" customFormat="1" ht="20.100000000000001" customHeight="1" thickBot="1">
      <c r="A331" s="140" t="s">
        <v>206</v>
      </c>
      <c r="B331" s="148"/>
      <c r="C331" s="148"/>
      <c r="D331" s="148"/>
      <c r="E331" s="216">
        <f ca="1">SUM(E325,E329)</f>
        <v>124082</v>
      </c>
      <c r="F331" s="216">
        <f t="shared" ref="F331:I331" ca="1" si="163">SUM(F325,F329)</f>
        <v>122359</v>
      </c>
      <c r="G331" s="216">
        <f t="shared" ca="1" si="163"/>
        <v>128516</v>
      </c>
      <c r="H331" s="216">
        <f t="shared" ca="1" si="163"/>
        <v>0</v>
      </c>
      <c r="I331" s="216">
        <f t="shared" ca="1" si="163"/>
        <v>0</v>
      </c>
      <c r="J331" s="217">
        <f ca="1">SUM(E331:I331)</f>
        <v>374957</v>
      </c>
      <c r="K331" s="149"/>
      <c r="L331" s="149"/>
      <c r="M331" s="151">
        <v>0.38</v>
      </c>
      <c r="N331" s="13" t="s">
        <v>204</v>
      </c>
      <c r="O331" s="152" t="s">
        <v>205</v>
      </c>
      <c r="P331" s="359" t="s">
        <v>36</v>
      </c>
      <c r="W331"/>
      <c r="X331"/>
      <c r="Y331"/>
      <c r="Z331"/>
      <c r="AA331"/>
      <c r="AB331"/>
      <c r="AC331"/>
      <c r="AD331"/>
      <c r="AE331"/>
      <c r="AF331"/>
      <c r="AG331"/>
      <c r="AH331"/>
      <c r="AI331"/>
      <c r="AJ331"/>
      <c r="AK331"/>
      <c r="AL331"/>
      <c r="AM331"/>
      <c r="AN331"/>
      <c r="AO331"/>
      <c r="AP331"/>
      <c r="AQ331"/>
      <c r="AR331"/>
      <c r="AS331"/>
    </row>
    <row r="332" spans="1:45" ht="13.5" customHeight="1" thickBot="1">
      <c r="M332" s="151">
        <v>0.38</v>
      </c>
      <c r="N332" s="13" t="s">
        <v>204</v>
      </c>
      <c r="O332" s="152" t="s">
        <v>205</v>
      </c>
      <c r="P332" s="13" t="s">
        <v>37</v>
      </c>
      <c r="Q332" s="1"/>
      <c r="R332" s="1"/>
      <c r="S332" s="1"/>
      <c r="T332" s="1"/>
      <c r="U332" s="1"/>
    </row>
    <row r="333" spans="1:45" ht="15" customHeight="1" thickBot="1">
      <c r="A333" s="479" t="s">
        <v>207</v>
      </c>
      <c r="B333" s="480"/>
      <c r="C333" s="480"/>
      <c r="D333" s="480"/>
      <c r="E333" s="480"/>
      <c r="F333" s="480"/>
      <c r="G333" s="480"/>
      <c r="H333" s="480"/>
      <c r="I333" s="480"/>
      <c r="J333" s="481"/>
      <c r="M333" s="151">
        <v>0.38</v>
      </c>
      <c r="N333" s="13" t="s">
        <v>204</v>
      </c>
      <c r="O333" s="152" t="s">
        <v>205</v>
      </c>
      <c r="P333" s="13" t="s">
        <v>38</v>
      </c>
      <c r="W333" s="150"/>
      <c r="X333" s="150"/>
      <c r="Y333" s="150"/>
      <c r="Z333" s="150"/>
      <c r="AI333" s="150"/>
      <c r="AJ333" s="150"/>
      <c r="AK333" s="150"/>
      <c r="AL333" s="150"/>
      <c r="AM333" s="150"/>
      <c r="AN333" s="150"/>
      <c r="AO333" s="150"/>
      <c r="AP333" s="150"/>
      <c r="AQ333" s="150"/>
      <c r="AR333" s="150"/>
      <c r="AS333" s="150"/>
    </row>
    <row r="334" spans="1:45" ht="15" customHeight="1" thickBot="1">
      <c r="A334" s="127" t="s">
        <v>208</v>
      </c>
      <c r="B334" s="120"/>
      <c r="C334" s="120"/>
      <c r="D334" s="120"/>
      <c r="E334" s="120"/>
      <c r="F334" s="120"/>
      <c r="G334" s="120"/>
      <c r="H334" s="120"/>
      <c r="I334" s="120"/>
      <c r="J334" s="126"/>
      <c r="M334" s="151">
        <v>0.38</v>
      </c>
      <c r="N334" s="13" t="s">
        <v>204</v>
      </c>
      <c r="O334" s="152" t="s">
        <v>205</v>
      </c>
      <c r="P334" s="13" t="s">
        <v>39</v>
      </c>
      <c r="Q334" s="55"/>
      <c r="R334" s="55"/>
      <c r="S334" s="55"/>
      <c r="T334" s="55"/>
    </row>
    <row r="335" spans="1:45" s="150" customFormat="1" ht="15" customHeight="1">
      <c r="A335" s="226" t="s">
        <v>209</v>
      </c>
      <c r="B335" s="231"/>
      <c r="C335" s="231"/>
      <c r="D335" s="120"/>
      <c r="E335" s="285">
        <v>0.38</v>
      </c>
      <c r="F335" s="285">
        <v>0.38</v>
      </c>
      <c r="G335" s="285">
        <v>0.38</v>
      </c>
      <c r="H335" s="285">
        <v>0.38</v>
      </c>
      <c r="I335" s="285">
        <v>0.38</v>
      </c>
      <c r="J335" s="233"/>
      <c r="L335" s="138"/>
      <c r="Q335" s="234"/>
      <c r="AA335"/>
      <c r="AB335"/>
      <c r="AC335"/>
      <c r="AD335"/>
      <c r="AE335"/>
      <c r="AF335"/>
      <c r="AG335"/>
      <c r="AH335"/>
    </row>
    <row r="336" spans="1:45" s="150" customFormat="1" ht="15" customHeight="1">
      <c r="A336" s="226"/>
      <c r="B336" s="231"/>
      <c r="C336" s="231"/>
      <c r="D336" s="231"/>
      <c r="E336" s="232">
        <f ca="1">ROUND(E323*$E$335,0)</f>
        <v>7011</v>
      </c>
      <c r="F336" s="232">
        <f ca="1">ROUND(F323*$F$335,0)</f>
        <v>6537</v>
      </c>
      <c r="G336" s="232">
        <f ca="1">ROUND(G323*$G$335,0)</f>
        <v>8232</v>
      </c>
      <c r="H336" s="232">
        <f ca="1">ROUND(H323*$H$335,0)</f>
        <v>0</v>
      </c>
      <c r="I336" s="232">
        <f ca="1">ROUND(I323*$I$335,0)</f>
        <v>0</v>
      </c>
      <c r="J336" s="233">
        <f ca="1">SUM(E336:I336)</f>
        <v>21780</v>
      </c>
      <c r="L336" s="138"/>
      <c r="Q336" s="234"/>
      <c r="AA336"/>
      <c r="AB336"/>
      <c r="AC336"/>
      <c r="AD336"/>
      <c r="AE336"/>
      <c r="AF336"/>
      <c r="AG336"/>
      <c r="AH336"/>
    </row>
    <row r="337" spans="1:34" ht="15" customHeight="1">
      <c r="A337" s="10"/>
      <c r="B337" s="11"/>
      <c r="C337" s="11"/>
      <c r="D337" s="11"/>
      <c r="E337" s="220"/>
      <c r="F337" s="220"/>
      <c r="G337" s="220"/>
      <c r="H337" s="220"/>
      <c r="I337" s="220"/>
      <c r="J337" s="221"/>
      <c r="K337" s="5"/>
      <c r="L337" s="5"/>
    </row>
    <row r="338" spans="1:34" ht="15" customHeight="1">
      <c r="A338" s="226" t="s">
        <v>210</v>
      </c>
      <c r="B338" s="458"/>
      <c r="C338" s="227"/>
      <c r="D338" s="228" t="s">
        <v>205</v>
      </c>
      <c r="E338" s="285">
        <f>M329</f>
        <v>0.38</v>
      </c>
      <c r="F338" s="285">
        <f>M331</f>
        <v>0.38</v>
      </c>
      <c r="G338" s="285">
        <f>M332</f>
        <v>0.38</v>
      </c>
      <c r="H338" s="285">
        <f>M333</f>
        <v>0.38</v>
      </c>
      <c r="I338" s="285">
        <f>M334</f>
        <v>0.38</v>
      </c>
      <c r="J338" s="221"/>
      <c r="K338" s="5"/>
      <c r="L338" s="5"/>
    </row>
    <row r="339" spans="1:34" s="150" customFormat="1" ht="15" customHeight="1">
      <c r="A339" s="226"/>
      <c r="B339" s="458"/>
      <c r="C339" s="227"/>
      <c r="D339" s="458"/>
      <c r="E339" s="229">
        <f ca="1">IF($D$338="MTDC",ROUND(E323*$E$338,0),IF($D$338="TDC",ROUND(E325*$E$338,0),IF($D$338="TRS",ROUND(E331*$E$338,0),"ERROR")))</f>
        <v>7011</v>
      </c>
      <c r="F339" s="229">
        <f ca="1">IF($D$338="MTDC",ROUND(F323*$F$338,0),IF($D$338="Participant",ROUND(F311*$F$338,0),IF($D$338="TDC",ROUND(F325*$F$338,0),IF($D$338="TRS",ROUND(F331*$F$338,0),"ERROR"))))</f>
        <v>6537</v>
      </c>
      <c r="G339" s="229">
        <f ca="1">IF($D$338="MTDC",ROUND(G323*$G$338,0),IF($D$338="Participant",ROUND(G311*$G$338,0),IF($D$338="TDC",ROUND(G325*$G$338,0),IF($D$338="TRS",ROUND(G331*$G$338,0),"ERROR"))))</f>
        <v>8232</v>
      </c>
      <c r="H339" s="229">
        <f ca="1">IF($D$338="MTDC",ROUND(H323*$H$338,0),IF($D$338="Participant",ROUND(H311*$H$338,0),IF($D$338="TDC",ROUND(H325*$H$338,0),IF($D$338="TRS",ROUND(H331*$H$338,0),"ERROR"))))</f>
        <v>0</v>
      </c>
      <c r="I339" s="229">
        <f ca="1">IF($D$338="MTDC",ROUND(I323*$I$338,0),IF($D$338="Participant",ROUND(I311*$I$338,0),IF($D$338="TDC",ROUND(I325*$I$338,0),IF($D$338="TRS",ROUND(I331*$I$338,0),"ERROR"))))</f>
        <v>0</v>
      </c>
      <c r="J339" s="230">
        <f ca="1">SUM(E339:I339)</f>
        <v>21780</v>
      </c>
      <c r="L339" s="138"/>
      <c r="AA339"/>
      <c r="AB339"/>
      <c r="AC339"/>
      <c r="AD339"/>
      <c r="AE339"/>
      <c r="AF339"/>
      <c r="AG339"/>
      <c r="AH339"/>
    </row>
    <row r="340" spans="1:34" ht="15" customHeight="1" thickBot="1">
      <c r="A340" s="12"/>
      <c r="B340" s="109" t="s">
        <v>211</v>
      </c>
      <c r="C340" s="109"/>
      <c r="D340" s="109"/>
      <c r="E340" s="222">
        <f t="shared" ref="E340:J340" ca="1" si="164">E336-E339</f>
        <v>0</v>
      </c>
      <c r="F340" s="222">
        <f t="shared" ca="1" si="164"/>
        <v>0</v>
      </c>
      <c r="G340" s="222">
        <f t="shared" ca="1" si="164"/>
        <v>0</v>
      </c>
      <c r="H340" s="222">
        <f t="shared" ca="1" si="164"/>
        <v>0</v>
      </c>
      <c r="I340" s="222">
        <f t="shared" ca="1" si="164"/>
        <v>0</v>
      </c>
      <c r="J340" s="223">
        <f t="shared" ca="1" si="164"/>
        <v>0</v>
      </c>
    </row>
    <row r="341" spans="1:34">
      <c r="A341" s="139" t="s">
        <v>212</v>
      </c>
    </row>
    <row r="342" spans="1:34">
      <c r="A342" s="139"/>
      <c r="E342" s="292"/>
      <c r="F342" s="293"/>
      <c r="G342" s="292"/>
      <c r="H342" s="292"/>
      <c r="I342" s="292"/>
      <c r="J342" s="292"/>
    </row>
    <row r="343" spans="1:34">
      <c r="A343" s="139"/>
      <c r="E343" s="386"/>
      <c r="F343" s="387"/>
      <c r="G343" s="386"/>
      <c r="H343" s="386"/>
      <c r="I343" s="386"/>
      <c r="J343" s="386"/>
    </row>
    <row r="344" spans="1:34" ht="15.75">
      <c r="A344" s="506" t="s">
        <v>213</v>
      </c>
      <c r="B344" s="506"/>
      <c r="C344" s="506"/>
      <c r="D344" s="506"/>
      <c r="E344" s="506"/>
      <c r="F344" s="506"/>
      <c r="G344" s="506"/>
      <c r="H344" s="506"/>
      <c r="I344" s="506"/>
      <c r="J344" s="506"/>
    </row>
    <row r="345" spans="1:34">
      <c r="A345" s="139"/>
      <c r="E345" s="292"/>
      <c r="F345" s="293"/>
      <c r="G345" s="292"/>
      <c r="H345" s="292"/>
      <c r="I345" s="292"/>
      <c r="J345" s="292"/>
    </row>
    <row r="346" spans="1:34">
      <c r="A346" s="139"/>
      <c r="D346" s="294" t="s">
        <v>214</v>
      </c>
      <c r="E346" s="295"/>
      <c r="F346" s="296"/>
      <c r="G346" s="295"/>
      <c r="H346" s="295"/>
      <c r="I346" s="295"/>
      <c r="J346" s="295"/>
      <c r="M346" s="123" t="s">
        <v>215</v>
      </c>
      <c r="N346" s="124"/>
      <c r="O346" s="124"/>
      <c r="P346" s="124"/>
      <c r="Q346" s="124"/>
    </row>
    <row r="347" spans="1:34">
      <c r="A347" s="139"/>
      <c r="D347" s="297" t="s">
        <v>216</v>
      </c>
      <c r="E347" s="298">
        <f t="shared" ref="E347:J347" ca="1" si="165">E331</f>
        <v>124082</v>
      </c>
      <c r="F347" s="298">
        <f t="shared" ca="1" si="165"/>
        <v>122359</v>
      </c>
      <c r="G347" s="298">
        <f t="shared" ca="1" si="165"/>
        <v>128516</v>
      </c>
      <c r="H347" s="298">
        <f t="shared" ca="1" si="165"/>
        <v>0</v>
      </c>
      <c r="I347" s="298">
        <f t="shared" ca="1" si="165"/>
        <v>0</v>
      </c>
      <c r="J347" s="298">
        <f t="shared" ca="1" si="165"/>
        <v>374957</v>
      </c>
    </row>
    <row r="348" spans="1:34">
      <c r="A348" s="139"/>
      <c r="D348" s="297" t="s">
        <v>217</v>
      </c>
      <c r="E348" s="298">
        <f ca="1">'Split budget (A)'!E332</f>
        <v>124082</v>
      </c>
      <c r="F348" s="298">
        <f ca="1">'Split budget (A)'!F332</f>
        <v>122359</v>
      </c>
      <c r="G348" s="298">
        <f ca="1">'Split budget (A)'!G332</f>
        <v>128516</v>
      </c>
      <c r="H348" s="298">
        <f ca="1">'Split budget (A)'!H332</f>
        <v>0</v>
      </c>
      <c r="I348" s="298">
        <f ca="1">'Split budget (A)'!I332</f>
        <v>0</v>
      </c>
      <c r="J348" s="298">
        <f ca="1">'Split budget (A)'!J332</f>
        <v>374957</v>
      </c>
    </row>
    <row r="349" spans="1:34">
      <c r="A349" s="139"/>
      <c r="D349" s="297" t="s">
        <v>218</v>
      </c>
      <c r="E349" s="298">
        <f ca="1">'Split budget (B)'!E332</f>
        <v>98620</v>
      </c>
      <c r="F349" s="298">
        <f ca="1">'Split budget (B)'!F332</f>
        <v>98620</v>
      </c>
      <c r="G349" s="298">
        <f ca="1">'Split budget (B)'!G332</f>
        <v>98620</v>
      </c>
      <c r="H349" s="298">
        <f ca="1">'Split budget (B)'!H332</f>
        <v>0</v>
      </c>
      <c r="I349" s="298">
        <f ca="1">'Split budget (B)'!I332</f>
        <v>0</v>
      </c>
      <c r="J349" s="298">
        <f ca="1">'Split budget (B)'!J332</f>
        <v>295860</v>
      </c>
    </row>
    <row r="350" spans="1:34">
      <c r="A350" s="139"/>
      <c r="D350" s="297" t="s">
        <v>219</v>
      </c>
      <c r="E350" s="298">
        <f ca="1">'Split budget (C)'!E332</f>
        <v>0</v>
      </c>
      <c r="F350" s="298">
        <f ca="1">'Split budget (C)'!F332</f>
        <v>0</v>
      </c>
      <c r="G350" s="298">
        <f ca="1">'Split budget (C)'!G332</f>
        <v>0</v>
      </c>
      <c r="H350" s="298">
        <f ca="1">'Split budget (C)'!H332</f>
        <v>0</v>
      </c>
      <c r="I350" s="298">
        <f ca="1">'Split budget (C)'!I332</f>
        <v>0</v>
      </c>
      <c r="J350" s="298">
        <f ca="1">'Split budget (C)'!J332</f>
        <v>0</v>
      </c>
    </row>
    <row r="351" spans="1:34">
      <c r="A351" s="139"/>
      <c r="D351" s="297" t="s">
        <v>220</v>
      </c>
      <c r="E351" s="298">
        <f ca="1">'Split budget (D)'!E332</f>
        <v>0</v>
      </c>
      <c r="F351" s="298">
        <f ca="1">'Split budget (D)'!F332</f>
        <v>0</v>
      </c>
      <c r="G351" s="298">
        <f ca="1">'Split budget (D)'!G332</f>
        <v>0</v>
      </c>
      <c r="H351" s="298">
        <f ca="1">'Split budget (D)'!H332</f>
        <v>0</v>
      </c>
      <c r="I351" s="298">
        <f ca="1">'Split budget (D)'!I332</f>
        <v>0</v>
      </c>
      <c r="J351" s="298">
        <f ca="1">'Split budget (D)'!J332</f>
        <v>0</v>
      </c>
    </row>
    <row r="352" spans="1:34">
      <c r="A352" s="139"/>
      <c r="D352" s="297" t="s">
        <v>221</v>
      </c>
      <c r="E352" s="298">
        <f ca="1">'Split budget (E)'!E332</f>
        <v>0</v>
      </c>
      <c r="F352" s="298">
        <f ca="1">'Split budget (E)'!F332</f>
        <v>0</v>
      </c>
      <c r="G352" s="298">
        <f ca="1">'Split budget (E)'!G332</f>
        <v>0</v>
      </c>
      <c r="H352" s="298">
        <f ca="1">'Split budget (E)'!H332</f>
        <v>0</v>
      </c>
      <c r="I352" s="298">
        <f ca="1">'Split budget (E)'!I332</f>
        <v>0</v>
      </c>
      <c r="J352" s="298">
        <f ca="1">'Split budget (E)'!J332</f>
        <v>0</v>
      </c>
    </row>
    <row r="353" spans="1:41">
      <c r="A353" s="139"/>
      <c r="D353" s="297" t="s">
        <v>222</v>
      </c>
      <c r="E353" s="298">
        <f ca="1">'Split budget (F)'!E332</f>
        <v>0</v>
      </c>
      <c r="F353" s="298">
        <f ca="1">'Split budget (F)'!F332</f>
        <v>0</v>
      </c>
      <c r="G353" s="298">
        <f ca="1">'Split budget (F)'!G332</f>
        <v>0</v>
      </c>
      <c r="H353" s="298">
        <f ca="1">'Split budget (F)'!H332</f>
        <v>0</v>
      </c>
      <c r="I353" s="298">
        <f ca="1">'Split budget (F)'!I332</f>
        <v>0</v>
      </c>
      <c r="J353" s="298">
        <f ca="1">'Split budget (F)'!J332</f>
        <v>0</v>
      </c>
    </row>
    <row r="354" spans="1:41" ht="13.5" thickBot="1">
      <c r="A354" s="139"/>
      <c r="D354" s="299" t="s">
        <v>223</v>
      </c>
      <c r="E354" s="300">
        <f ca="1">E347-SUM(E348:E353)</f>
        <v>-98620</v>
      </c>
      <c r="F354" s="300">
        <f t="shared" ref="F354:J354" ca="1" si="166">F347-SUM(F348:F353)</f>
        <v>-98620</v>
      </c>
      <c r="G354" s="300">
        <f t="shared" ca="1" si="166"/>
        <v>-98620</v>
      </c>
      <c r="H354" s="300">
        <f t="shared" ca="1" si="166"/>
        <v>0</v>
      </c>
      <c r="I354" s="300">
        <f t="shared" ca="1" si="166"/>
        <v>0</v>
      </c>
      <c r="J354" s="300">
        <f t="shared" ca="1" si="166"/>
        <v>-295860</v>
      </c>
    </row>
    <row r="355" spans="1:41" ht="13.5" thickTop="1">
      <c r="E355" s="292"/>
      <c r="F355" s="293"/>
      <c r="G355" s="292"/>
      <c r="H355" s="292"/>
      <c r="I355" s="292"/>
      <c r="J355" s="292"/>
    </row>
    <row r="356" spans="1:41" ht="15.75">
      <c r="A356" s="511" t="s">
        <v>224</v>
      </c>
      <c r="B356" s="512"/>
      <c r="C356" s="512"/>
      <c r="D356" s="512"/>
      <c r="E356" s="512"/>
      <c r="F356" s="512"/>
      <c r="G356" s="512"/>
      <c r="H356" s="512"/>
      <c r="I356" s="512"/>
      <c r="J356" s="512"/>
    </row>
    <row r="357" spans="1:41" ht="13.5" thickBot="1">
      <c r="A357" s="507" t="s">
        <v>225</v>
      </c>
      <c r="B357" s="507"/>
      <c r="C357" s="507"/>
      <c r="D357" s="507"/>
      <c r="E357" s="507"/>
      <c r="F357" s="507"/>
      <c r="G357" s="507"/>
      <c r="H357" s="507"/>
      <c r="I357" s="507"/>
      <c r="J357" s="507"/>
      <c r="AI357" s="150"/>
      <c r="AJ357" s="150"/>
      <c r="AK357" s="150"/>
      <c r="AL357" s="150"/>
      <c r="AM357" s="150"/>
      <c r="AN357" s="150"/>
      <c r="AO357" s="150"/>
    </row>
    <row r="358" spans="1:41">
      <c r="A358" s="508" t="s">
        <v>226</v>
      </c>
      <c r="B358" s="509"/>
      <c r="C358" s="509"/>
      <c r="D358" s="509"/>
      <c r="E358" s="509"/>
      <c r="F358" s="509"/>
      <c r="G358" s="509"/>
      <c r="H358" s="509"/>
      <c r="I358" s="509"/>
      <c r="J358" s="510"/>
      <c r="M358" s="123" t="s">
        <v>181</v>
      </c>
      <c r="N358" s="124"/>
      <c r="O358" s="124"/>
      <c r="P358" s="124"/>
      <c r="Q358" s="124"/>
      <c r="R358" s="124"/>
    </row>
    <row r="359" spans="1:41">
      <c r="A359" s="388" t="s">
        <v>227</v>
      </c>
      <c r="B359" s="389"/>
      <c r="C359" s="389"/>
      <c r="D359" s="389"/>
      <c r="E359" s="390"/>
      <c r="F359" s="391"/>
      <c r="G359" s="390"/>
      <c r="H359" s="390"/>
      <c r="I359" s="390"/>
      <c r="J359" s="392"/>
      <c r="AI359" s="150"/>
      <c r="AJ359" s="150"/>
      <c r="AK359" s="150"/>
      <c r="AL359" s="150"/>
      <c r="AM359" s="150"/>
      <c r="AN359" s="150"/>
      <c r="AO359" s="150"/>
    </row>
    <row r="360" spans="1:41">
      <c r="A360" s="393"/>
      <c r="B360" s="389" t="str">
        <f>B386</f>
        <v>Sub1</v>
      </c>
      <c r="C360" s="394"/>
      <c r="D360" s="394"/>
      <c r="E360" s="395">
        <v>0</v>
      </c>
      <c r="F360" s="396">
        <v>0</v>
      </c>
      <c r="G360" s="395">
        <v>0</v>
      </c>
      <c r="H360" s="395">
        <v>0</v>
      </c>
      <c r="I360" s="395">
        <v>0</v>
      </c>
      <c r="J360" s="397">
        <f t="shared" ref="J360:J379" si="167">SUM(D360:I360)</f>
        <v>0</v>
      </c>
    </row>
    <row r="361" spans="1:41">
      <c r="A361" s="393"/>
      <c r="B361" s="389" t="str">
        <f t="shared" ref="B361:B379" si="168">B387</f>
        <v>Sub2</v>
      </c>
      <c r="C361" s="394"/>
      <c r="D361" s="394"/>
      <c r="E361" s="395">
        <v>0</v>
      </c>
      <c r="F361" s="396">
        <v>0</v>
      </c>
      <c r="G361" s="395">
        <v>0</v>
      </c>
      <c r="H361" s="395">
        <v>0</v>
      </c>
      <c r="I361" s="395">
        <v>0</v>
      </c>
      <c r="J361" s="397">
        <f t="shared" si="167"/>
        <v>0</v>
      </c>
      <c r="AI361" s="150"/>
      <c r="AJ361" s="150"/>
      <c r="AK361" s="150"/>
      <c r="AL361" s="150"/>
      <c r="AM361" s="150"/>
      <c r="AN361" s="150"/>
      <c r="AO361" s="150"/>
    </row>
    <row r="362" spans="1:41">
      <c r="A362" s="393"/>
      <c r="B362" s="389" t="str">
        <f t="shared" si="168"/>
        <v>Sub3</v>
      </c>
      <c r="C362" s="394"/>
      <c r="D362" s="394"/>
      <c r="E362" s="395">
        <v>0</v>
      </c>
      <c r="F362" s="396">
        <v>0</v>
      </c>
      <c r="G362" s="395">
        <v>0</v>
      </c>
      <c r="H362" s="395">
        <v>0</v>
      </c>
      <c r="I362" s="395">
        <v>0</v>
      </c>
      <c r="J362" s="397">
        <f t="shared" si="167"/>
        <v>0</v>
      </c>
    </row>
    <row r="363" spans="1:41" hidden="1">
      <c r="A363" s="393"/>
      <c r="B363" s="389" t="str">
        <f t="shared" si="168"/>
        <v>Sub4</v>
      </c>
      <c r="C363" s="394"/>
      <c r="D363" s="394"/>
      <c r="E363" s="395">
        <v>0</v>
      </c>
      <c r="F363" s="396">
        <v>0</v>
      </c>
      <c r="G363" s="395">
        <v>0</v>
      </c>
      <c r="H363" s="395">
        <v>0</v>
      </c>
      <c r="I363" s="395">
        <v>0</v>
      </c>
      <c r="J363" s="397">
        <f t="shared" si="167"/>
        <v>0</v>
      </c>
    </row>
    <row r="364" spans="1:41" hidden="1">
      <c r="A364" s="393"/>
      <c r="B364" s="389" t="str">
        <f t="shared" si="168"/>
        <v>Sub5</v>
      </c>
      <c r="C364" s="394"/>
      <c r="D364" s="394"/>
      <c r="E364" s="395">
        <v>0</v>
      </c>
      <c r="F364" s="396">
        <v>0</v>
      </c>
      <c r="G364" s="395">
        <v>0</v>
      </c>
      <c r="H364" s="395">
        <v>0</v>
      </c>
      <c r="I364" s="395">
        <v>0</v>
      </c>
      <c r="J364" s="397">
        <f t="shared" si="167"/>
        <v>0</v>
      </c>
    </row>
    <row r="365" spans="1:41" hidden="1">
      <c r="A365" s="393"/>
      <c r="B365" s="389" t="str">
        <f t="shared" si="168"/>
        <v>Sub6</v>
      </c>
      <c r="C365" s="394"/>
      <c r="D365" s="394"/>
      <c r="E365" s="395">
        <v>0</v>
      </c>
      <c r="F365" s="396">
        <v>0</v>
      </c>
      <c r="G365" s="395">
        <v>0</v>
      </c>
      <c r="H365" s="395">
        <v>0</v>
      </c>
      <c r="I365" s="395">
        <v>0</v>
      </c>
      <c r="J365" s="397">
        <f t="shared" si="167"/>
        <v>0</v>
      </c>
    </row>
    <row r="366" spans="1:41" hidden="1">
      <c r="A366" s="393"/>
      <c r="B366" s="389" t="str">
        <f t="shared" si="168"/>
        <v>Sub7</v>
      </c>
      <c r="C366" s="394"/>
      <c r="D366" s="394"/>
      <c r="E366" s="395">
        <v>0</v>
      </c>
      <c r="F366" s="396">
        <v>0</v>
      </c>
      <c r="G366" s="395">
        <v>0</v>
      </c>
      <c r="H366" s="395">
        <v>0</v>
      </c>
      <c r="I366" s="395">
        <v>0</v>
      </c>
      <c r="J366" s="397">
        <f t="shared" si="167"/>
        <v>0</v>
      </c>
    </row>
    <row r="367" spans="1:41" hidden="1">
      <c r="A367" s="393"/>
      <c r="B367" s="389" t="str">
        <f t="shared" si="168"/>
        <v>Sub8</v>
      </c>
      <c r="C367" s="394"/>
      <c r="D367" s="394"/>
      <c r="E367" s="395">
        <v>0</v>
      </c>
      <c r="F367" s="396">
        <v>0</v>
      </c>
      <c r="G367" s="395">
        <v>0</v>
      </c>
      <c r="H367" s="395">
        <v>0</v>
      </c>
      <c r="I367" s="395">
        <v>0</v>
      </c>
      <c r="J367" s="397">
        <f t="shared" si="167"/>
        <v>0</v>
      </c>
    </row>
    <row r="368" spans="1:41" hidden="1">
      <c r="A368" s="393"/>
      <c r="B368" s="389" t="str">
        <f t="shared" si="168"/>
        <v>Sub9</v>
      </c>
      <c r="C368" s="394"/>
      <c r="D368" s="394"/>
      <c r="E368" s="395">
        <v>0</v>
      </c>
      <c r="F368" s="396">
        <v>0</v>
      </c>
      <c r="G368" s="395">
        <v>0</v>
      </c>
      <c r="H368" s="395">
        <v>0</v>
      </c>
      <c r="I368" s="395">
        <v>0</v>
      </c>
      <c r="J368" s="397">
        <f t="shared" si="167"/>
        <v>0</v>
      </c>
    </row>
    <row r="369" spans="1:48" hidden="1">
      <c r="A369" s="393"/>
      <c r="B369" s="389" t="str">
        <f t="shared" si="168"/>
        <v>Sub10</v>
      </c>
      <c r="C369" s="394"/>
      <c r="D369" s="394"/>
      <c r="E369" s="395">
        <v>0</v>
      </c>
      <c r="F369" s="396">
        <v>0</v>
      </c>
      <c r="G369" s="395">
        <v>0</v>
      </c>
      <c r="H369" s="395">
        <v>0</v>
      </c>
      <c r="I369" s="395">
        <v>0</v>
      </c>
      <c r="J369" s="397">
        <f t="shared" si="167"/>
        <v>0</v>
      </c>
    </row>
    <row r="370" spans="1:48" hidden="1">
      <c r="A370" s="393"/>
      <c r="B370" s="389" t="str">
        <f t="shared" si="168"/>
        <v>Sub11</v>
      </c>
      <c r="C370" s="394"/>
      <c r="D370" s="394"/>
      <c r="E370" s="395">
        <v>0</v>
      </c>
      <c r="F370" s="396">
        <v>0</v>
      </c>
      <c r="G370" s="395">
        <v>0</v>
      </c>
      <c r="H370" s="395">
        <v>0</v>
      </c>
      <c r="I370" s="395">
        <v>0</v>
      </c>
      <c r="J370" s="397">
        <f t="shared" si="167"/>
        <v>0</v>
      </c>
    </row>
    <row r="371" spans="1:48" hidden="1">
      <c r="A371" s="393"/>
      <c r="B371" s="389" t="str">
        <f t="shared" si="168"/>
        <v>Sub12</v>
      </c>
      <c r="C371" s="394"/>
      <c r="D371" s="394"/>
      <c r="E371" s="395">
        <v>0</v>
      </c>
      <c r="F371" s="396">
        <v>0</v>
      </c>
      <c r="G371" s="395">
        <v>0</v>
      </c>
      <c r="H371" s="395">
        <v>0</v>
      </c>
      <c r="I371" s="395">
        <v>0</v>
      </c>
      <c r="J371" s="397">
        <f t="shared" si="167"/>
        <v>0</v>
      </c>
    </row>
    <row r="372" spans="1:48" hidden="1">
      <c r="A372" s="393"/>
      <c r="B372" s="389" t="str">
        <f t="shared" si="168"/>
        <v>Sub13</v>
      </c>
      <c r="C372" s="394"/>
      <c r="D372" s="394"/>
      <c r="E372" s="395">
        <v>0</v>
      </c>
      <c r="F372" s="396">
        <v>0</v>
      </c>
      <c r="G372" s="395">
        <v>0</v>
      </c>
      <c r="H372" s="395">
        <v>0</v>
      </c>
      <c r="I372" s="395">
        <v>0</v>
      </c>
      <c r="J372" s="397">
        <f t="shared" si="167"/>
        <v>0</v>
      </c>
    </row>
    <row r="373" spans="1:48" hidden="1">
      <c r="A373" s="393"/>
      <c r="B373" s="389" t="str">
        <f t="shared" si="168"/>
        <v>Sub14</v>
      </c>
      <c r="C373" s="394"/>
      <c r="D373" s="394"/>
      <c r="E373" s="395">
        <v>0</v>
      </c>
      <c r="F373" s="396">
        <v>0</v>
      </c>
      <c r="G373" s="395">
        <v>0</v>
      </c>
      <c r="H373" s="395">
        <v>0</v>
      </c>
      <c r="I373" s="395">
        <v>0</v>
      </c>
      <c r="J373" s="397">
        <f t="shared" si="167"/>
        <v>0</v>
      </c>
    </row>
    <row r="374" spans="1:48" hidden="1">
      <c r="A374" s="393"/>
      <c r="B374" s="389" t="str">
        <f t="shared" si="168"/>
        <v>Sub15</v>
      </c>
      <c r="C374" s="394"/>
      <c r="D374" s="394"/>
      <c r="E374" s="395">
        <v>0</v>
      </c>
      <c r="F374" s="396">
        <v>0</v>
      </c>
      <c r="G374" s="395">
        <v>0</v>
      </c>
      <c r="H374" s="395">
        <v>0</v>
      </c>
      <c r="I374" s="395">
        <v>0</v>
      </c>
      <c r="J374" s="397">
        <f t="shared" si="167"/>
        <v>0</v>
      </c>
    </row>
    <row r="375" spans="1:48" hidden="1">
      <c r="A375" s="393"/>
      <c r="B375" s="389" t="str">
        <f t="shared" si="168"/>
        <v>Sub16</v>
      </c>
      <c r="C375" s="394"/>
      <c r="D375" s="394"/>
      <c r="E375" s="395">
        <v>0</v>
      </c>
      <c r="F375" s="396">
        <v>0</v>
      </c>
      <c r="G375" s="395">
        <v>0</v>
      </c>
      <c r="H375" s="395">
        <v>0</v>
      </c>
      <c r="I375" s="395">
        <v>0</v>
      </c>
      <c r="J375" s="397">
        <f t="shared" si="167"/>
        <v>0</v>
      </c>
    </row>
    <row r="376" spans="1:48" hidden="1">
      <c r="A376" s="393"/>
      <c r="B376" s="389" t="str">
        <f t="shared" si="168"/>
        <v>Sub17</v>
      </c>
      <c r="C376" s="394"/>
      <c r="D376" s="394"/>
      <c r="E376" s="395">
        <v>0</v>
      </c>
      <c r="F376" s="396">
        <v>0</v>
      </c>
      <c r="G376" s="395">
        <v>0</v>
      </c>
      <c r="H376" s="395">
        <v>0</v>
      </c>
      <c r="I376" s="395">
        <v>0</v>
      </c>
      <c r="J376" s="397">
        <f t="shared" si="167"/>
        <v>0</v>
      </c>
    </row>
    <row r="377" spans="1:48" hidden="1">
      <c r="A377" s="393"/>
      <c r="B377" s="389" t="str">
        <f t="shared" si="168"/>
        <v>Sub18</v>
      </c>
      <c r="C377" s="394"/>
      <c r="D377" s="394"/>
      <c r="E377" s="395">
        <v>0</v>
      </c>
      <c r="F377" s="396">
        <v>0</v>
      </c>
      <c r="G377" s="395">
        <v>0</v>
      </c>
      <c r="H377" s="395">
        <v>0</v>
      </c>
      <c r="I377" s="395">
        <v>0</v>
      </c>
      <c r="J377" s="397">
        <f t="shared" si="167"/>
        <v>0</v>
      </c>
    </row>
    <row r="378" spans="1:48" hidden="1">
      <c r="A378" s="393"/>
      <c r="B378" s="389" t="str">
        <f t="shared" si="168"/>
        <v>Sub19</v>
      </c>
      <c r="C378" s="394"/>
      <c r="D378" s="394"/>
      <c r="E378" s="395">
        <v>0</v>
      </c>
      <c r="F378" s="396">
        <v>0</v>
      </c>
      <c r="G378" s="395">
        <v>0</v>
      </c>
      <c r="H378" s="395">
        <v>0</v>
      </c>
      <c r="I378" s="395">
        <v>0</v>
      </c>
      <c r="J378" s="397">
        <f t="shared" si="167"/>
        <v>0</v>
      </c>
    </row>
    <row r="379" spans="1:48" hidden="1">
      <c r="A379" s="398"/>
      <c r="B379" s="389" t="str">
        <f t="shared" si="168"/>
        <v>Sub20</v>
      </c>
      <c r="C379" s="399"/>
      <c r="D379" s="399"/>
      <c r="E379" s="399">
        <v>0</v>
      </c>
      <c r="F379" s="400">
        <v>0</v>
      </c>
      <c r="G379" s="399">
        <v>0</v>
      </c>
      <c r="H379" s="399">
        <v>0</v>
      </c>
      <c r="I379" s="399">
        <v>0</v>
      </c>
      <c r="J379" s="397">
        <f t="shared" si="167"/>
        <v>0</v>
      </c>
    </row>
    <row r="380" spans="1:48" ht="13.5" thickBot="1">
      <c r="A380" s="401"/>
      <c r="B380" s="402" t="s">
        <v>228</v>
      </c>
      <c r="C380" s="403"/>
      <c r="D380" s="404"/>
      <c r="E380" s="404">
        <f ca="1">E325-(SUM(E360:E379))</f>
        <v>117071</v>
      </c>
      <c r="F380" s="404">
        <f t="shared" ref="F380:I380" ca="1" si="169">F325-(SUM(F360:F379))</f>
        <v>115822</v>
      </c>
      <c r="G380" s="404">
        <f t="shared" ca="1" si="169"/>
        <v>120284</v>
      </c>
      <c r="H380" s="404">
        <f t="shared" ca="1" si="169"/>
        <v>0</v>
      </c>
      <c r="I380" s="404">
        <f t="shared" ca="1" si="169"/>
        <v>0</v>
      </c>
      <c r="J380" s="405">
        <f ca="1">SUM(D380:I380)</f>
        <v>353177</v>
      </c>
    </row>
    <row r="381" spans="1:48">
      <c r="A381" s="139"/>
      <c r="E381" s="292"/>
      <c r="F381" s="293"/>
      <c r="G381" s="292"/>
      <c r="H381" s="292"/>
      <c r="I381" s="292"/>
      <c r="J381" s="292"/>
    </row>
    <row r="382" spans="1:48">
      <c r="E382" s="292"/>
      <c r="F382" s="293"/>
      <c r="G382" s="292"/>
      <c r="H382" s="292"/>
      <c r="I382" s="292"/>
      <c r="J382" s="292"/>
    </row>
    <row r="383" spans="1:48" ht="15" customHeight="1" thickBot="1">
      <c r="B383" s="473" t="s">
        <v>229</v>
      </c>
      <c r="C383" s="473"/>
      <c r="D383" s="473"/>
      <c r="E383" s="473"/>
      <c r="F383" s="473"/>
      <c r="G383" s="473"/>
      <c r="H383" s="473"/>
      <c r="I383" s="473"/>
      <c r="J383" s="473"/>
      <c r="K383" s="249"/>
      <c r="L383" s="268"/>
      <c r="M383" s="249"/>
      <c r="N383" s="249"/>
      <c r="O383" s="249"/>
      <c r="P383" s="249"/>
      <c r="Q383" s="249"/>
      <c r="R383" s="249"/>
      <c r="S383" s="249"/>
      <c r="T383" s="249"/>
      <c r="U383" s="249"/>
    </row>
    <row r="384" spans="1:48" ht="15">
      <c r="B384" s="479" t="s">
        <v>230</v>
      </c>
      <c r="C384" s="480"/>
      <c r="D384" s="480"/>
      <c r="E384" s="480"/>
      <c r="F384" s="480"/>
      <c r="G384" s="480"/>
      <c r="H384" s="480"/>
      <c r="I384" s="480"/>
      <c r="J384" s="481"/>
      <c r="L384" s="269"/>
      <c r="M384" s="123" t="s">
        <v>181</v>
      </c>
      <c r="N384" s="124"/>
      <c r="O384" s="124"/>
      <c r="P384" s="124"/>
      <c r="Q384" s="124"/>
      <c r="R384" s="124"/>
      <c r="W384" s="55"/>
      <c r="Z384" s="107"/>
      <c r="AI384" s="107"/>
      <c r="AJ384" s="107"/>
      <c r="AK384" s="107"/>
      <c r="AL384" s="107"/>
      <c r="AM384" s="107"/>
      <c r="AN384" s="107"/>
      <c r="AO384" s="107"/>
      <c r="AP384" s="107"/>
      <c r="AQ384" s="107"/>
      <c r="AR384" s="107"/>
      <c r="AS384" s="107"/>
      <c r="AT384" s="107"/>
      <c r="AU384" s="107"/>
      <c r="AV384" s="107"/>
    </row>
    <row r="385" spans="2:23">
      <c r="B385" s="477" t="s">
        <v>231</v>
      </c>
      <c r="C385" s="478"/>
      <c r="D385" s="478"/>
      <c r="E385" s="246" t="s">
        <v>35</v>
      </c>
      <c r="F385" s="246" t="s">
        <v>36</v>
      </c>
      <c r="G385" s="247" t="s">
        <v>37</v>
      </c>
      <c r="H385" s="247" t="s">
        <v>38</v>
      </c>
      <c r="I385" s="247" t="s">
        <v>39</v>
      </c>
      <c r="J385" s="248" t="s">
        <v>30</v>
      </c>
      <c r="L385" s="269"/>
    </row>
    <row r="386" spans="2:23">
      <c r="B386" s="482" t="s">
        <v>232</v>
      </c>
      <c r="C386" s="483"/>
      <c r="D386" s="483"/>
      <c r="E386" s="121">
        <v>0</v>
      </c>
      <c r="F386" s="121">
        <v>0</v>
      </c>
      <c r="G386" s="121">
        <v>0</v>
      </c>
      <c r="H386" s="121">
        <v>0</v>
      </c>
      <c r="I386" s="121">
        <v>0</v>
      </c>
      <c r="J386" s="122">
        <f>SUM(E386:I386)</f>
        <v>0</v>
      </c>
      <c r="L386" s="287" t="s">
        <v>45</v>
      </c>
      <c r="W386" s="250"/>
    </row>
    <row r="387" spans="2:23">
      <c r="B387" s="469" t="s">
        <v>233</v>
      </c>
      <c r="C387" s="470"/>
      <c r="D387" s="470"/>
      <c r="E387" s="121">
        <v>0</v>
      </c>
      <c r="F387" s="121">
        <v>0</v>
      </c>
      <c r="G387" s="121">
        <v>0</v>
      </c>
      <c r="H387" s="121">
        <v>0</v>
      </c>
      <c r="I387" s="121">
        <v>0</v>
      </c>
      <c r="J387" s="122">
        <f t="shared" ref="J387:J405" si="170">SUM(E387:I387)</f>
        <v>0</v>
      </c>
      <c r="L387" s="287" t="s">
        <v>45</v>
      </c>
      <c r="W387" s="250"/>
    </row>
    <row r="388" spans="2:23">
      <c r="B388" s="469" t="s">
        <v>234</v>
      </c>
      <c r="C388" s="470"/>
      <c r="D388" s="470"/>
      <c r="E388" s="121">
        <v>0</v>
      </c>
      <c r="F388" s="121">
        <v>0</v>
      </c>
      <c r="G388" s="121">
        <v>0</v>
      </c>
      <c r="H388" s="121">
        <v>0</v>
      </c>
      <c r="I388" s="121">
        <v>0</v>
      </c>
      <c r="J388" s="122">
        <f t="shared" si="170"/>
        <v>0</v>
      </c>
      <c r="L388" s="287" t="s">
        <v>45</v>
      </c>
      <c r="W388" s="250"/>
    </row>
    <row r="389" spans="2:23" hidden="1">
      <c r="B389" s="469" t="s">
        <v>235</v>
      </c>
      <c r="C389" s="470"/>
      <c r="D389" s="470"/>
      <c r="E389" s="121">
        <v>0</v>
      </c>
      <c r="F389" s="121">
        <v>0</v>
      </c>
      <c r="G389" s="121">
        <v>0</v>
      </c>
      <c r="H389" s="121">
        <v>0</v>
      </c>
      <c r="I389" s="121">
        <v>0</v>
      </c>
      <c r="J389" s="122">
        <f t="shared" si="170"/>
        <v>0</v>
      </c>
      <c r="L389" s="287" t="s">
        <v>45</v>
      </c>
      <c r="W389" s="250"/>
    </row>
    <row r="390" spans="2:23" hidden="1">
      <c r="B390" s="469" t="s">
        <v>236</v>
      </c>
      <c r="C390" s="470"/>
      <c r="D390" s="470"/>
      <c r="E390" s="121">
        <v>0</v>
      </c>
      <c r="F390" s="121">
        <v>0</v>
      </c>
      <c r="G390" s="121">
        <v>0</v>
      </c>
      <c r="H390" s="121">
        <v>0</v>
      </c>
      <c r="I390" s="121">
        <v>0</v>
      </c>
      <c r="J390" s="122">
        <f t="shared" si="170"/>
        <v>0</v>
      </c>
      <c r="L390" s="287" t="s">
        <v>45</v>
      </c>
      <c r="W390" s="250"/>
    </row>
    <row r="391" spans="2:23" hidden="1">
      <c r="B391" s="469" t="s">
        <v>237</v>
      </c>
      <c r="C391" s="470"/>
      <c r="D391" s="470"/>
      <c r="E391" s="121">
        <v>0</v>
      </c>
      <c r="F391" s="121">
        <v>0</v>
      </c>
      <c r="G391" s="121">
        <v>0</v>
      </c>
      <c r="H391" s="121">
        <v>0</v>
      </c>
      <c r="I391" s="121">
        <v>0</v>
      </c>
      <c r="J391" s="122">
        <f t="shared" si="170"/>
        <v>0</v>
      </c>
      <c r="L391" s="287" t="s">
        <v>45</v>
      </c>
      <c r="W391" s="250"/>
    </row>
    <row r="392" spans="2:23" hidden="1">
      <c r="B392" s="469" t="s">
        <v>238</v>
      </c>
      <c r="C392" s="470"/>
      <c r="D392" s="470"/>
      <c r="E392" s="121">
        <v>0</v>
      </c>
      <c r="F392" s="121">
        <v>0</v>
      </c>
      <c r="G392" s="121">
        <v>0</v>
      </c>
      <c r="H392" s="121">
        <v>0</v>
      </c>
      <c r="I392" s="121">
        <v>0</v>
      </c>
      <c r="J392" s="122">
        <f t="shared" si="170"/>
        <v>0</v>
      </c>
      <c r="L392" s="287" t="s">
        <v>45</v>
      </c>
      <c r="W392" s="250"/>
    </row>
    <row r="393" spans="2:23" hidden="1">
      <c r="B393" s="469" t="s">
        <v>239</v>
      </c>
      <c r="C393" s="470"/>
      <c r="D393" s="470"/>
      <c r="E393" s="121">
        <v>0</v>
      </c>
      <c r="F393" s="121">
        <v>0</v>
      </c>
      <c r="G393" s="121">
        <v>0</v>
      </c>
      <c r="H393" s="121">
        <v>0</v>
      </c>
      <c r="I393" s="121">
        <v>0</v>
      </c>
      <c r="J393" s="122">
        <f t="shared" si="170"/>
        <v>0</v>
      </c>
      <c r="L393" s="287" t="s">
        <v>45</v>
      </c>
      <c r="W393" s="250"/>
    </row>
    <row r="394" spans="2:23" hidden="1">
      <c r="B394" s="469" t="s">
        <v>240</v>
      </c>
      <c r="C394" s="470"/>
      <c r="D394" s="470"/>
      <c r="E394" s="121">
        <v>0</v>
      </c>
      <c r="F394" s="121">
        <v>0</v>
      </c>
      <c r="G394" s="121">
        <v>0</v>
      </c>
      <c r="H394" s="121">
        <v>0</v>
      </c>
      <c r="I394" s="121">
        <v>0</v>
      </c>
      <c r="J394" s="122">
        <f t="shared" si="170"/>
        <v>0</v>
      </c>
      <c r="L394" s="287" t="s">
        <v>45</v>
      </c>
      <c r="W394" s="250"/>
    </row>
    <row r="395" spans="2:23" hidden="1">
      <c r="B395" s="469" t="s">
        <v>241</v>
      </c>
      <c r="C395" s="470"/>
      <c r="D395" s="470"/>
      <c r="E395" s="121">
        <v>0</v>
      </c>
      <c r="F395" s="121">
        <v>0</v>
      </c>
      <c r="G395" s="121">
        <v>0</v>
      </c>
      <c r="H395" s="121">
        <v>0</v>
      </c>
      <c r="I395" s="121">
        <v>0</v>
      </c>
      <c r="J395" s="122">
        <f t="shared" si="170"/>
        <v>0</v>
      </c>
      <c r="L395" s="287" t="s">
        <v>45</v>
      </c>
      <c r="W395" s="250"/>
    </row>
    <row r="396" spans="2:23" hidden="1">
      <c r="B396" s="469" t="s">
        <v>242</v>
      </c>
      <c r="C396" s="470"/>
      <c r="D396" s="470"/>
      <c r="E396" s="121">
        <v>0</v>
      </c>
      <c r="F396" s="121">
        <v>0</v>
      </c>
      <c r="G396" s="121">
        <v>0</v>
      </c>
      <c r="H396" s="121">
        <v>0</v>
      </c>
      <c r="I396" s="121">
        <v>0</v>
      </c>
      <c r="J396" s="122">
        <f t="shared" si="170"/>
        <v>0</v>
      </c>
      <c r="L396" s="287" t="s">
        <v>45</v>
      </c>
      <c r="W396" s="250"/>
    </row>
    <row r="397" spans="2:23" hidden="1">
      <c r="B397" s="469" t="s">
        <v>243</v>
      </c>
      <c r="C397" s="470"/>
      <c r="D397" s="470"/>
      <c r="E397" s="121">
        <v>0</v>
      </c>
      <c r="F397" s="121">
        <v>0</v>
      </c>
      <c r="G397" s="121">
        <v>0</v>
      </c>
      <c r="H397" s="121">
        <v>0</v>
      </c>
      <c r="I397" s="121">
        <v>0</v>
      </c>
      <c r="J397" s="122">
        <f t="shared" si="170"/>
        <v>0</v>
      </c>
      <c r="L397" s="287" t="s">
        <v>45</v>
      </c>
      <c r="W397" s="250"/>
    </row>
    <row r="398" spans="2:23" hidden="1">
      <c r="B398" s="469" t="s">
        <v>244</v>
      </c>
      <c r="C398" s="470"/>
      <c r="D398" s="470"/>
      <c r="E398" s="121">
        <v>0</v>
      </c>
      <c r="F398" s="121">
        <v>0</v>
      </c>
      <c r="G398" s="121">
        <v>0</v>
      </c>
      <c r="H398" s="121">
        <v>0</v>
      </c>
      <c r="I398" s="121">
        <v>0</v>
      </c>
      <c r="J398" s="122">
        <f t="shared" si="170"/>
        <v>0</v>
      </c>
      <c r="L398" s="287" t="s">
        <v>45</v>
      </c>
      <c r="W398" s="250"/>
    </row>
    <row r="399" spans="2:23" hidden="1">
      <c r="B399" s="469" t="s">
        <v>245</v>
      </c>
      <c r="C399" s="470"/>
      <c r="D399" s="470"/>
      <c r="E399" s="121">
        <v>0</v>
      </c>
      <c r="F399" s="121">
        <v>0</v>
      </c>
      <c r="G399" s="121">
        <v>0</v>
      </c>
      <c r="H399" s="121">
        <v>0</v>
      </c>
      <c r="I399" s="121">
        <v>0</v>
      </c>
      <c r="J399" s="122">
        <f t="shared" si="170"/>
        <v>0</v>
      </c>
      <c r="L399" s="287" t="s">
        <v>45</v>
      </c>
      <c r="W399" s="250"/>
    </row>
    <row r="400" spans="2:23" hidden="1">
      <c r="B400" s="469" t="s">
        <v>246</v>
      </c>
      <c r="C400" s="470"/>
      <c r="D400" s="470"/>
      <c r="E400" s="121">
        <v>0</v>
      </c>
      <c r="F400" s="121">
        <v>0</v>
      </c>
      <c r="G400" s="121">
        <v>0</v>
      </c>
      <c r="H400" s="121">
        <v>0</v>
      </c>
      <c r="I400" s="121">
        <v>0</v>
      </c>
      <c r="J400" s="122">
        <f t="shared" si="170"/>
        <v>0</v>
      </c>
      <c r="L400" s="287" t="s">
        <v>45</v>
      </c>
      <c r="W400" s="250"/>
    </row>
    <row r="401" spans="2:35" hidden="1">
      <c r="B401" s="469" t="s">
        <v>247</v>
      </c>
      <c r="C401" s="470"/>
      <c r="D401" s="470"/>
      <c r="E401" s="121">
        <v>0</v>
      </c>
      <c r="F401" s="121">
        <v>0</v>
      </c>
      <c r="G401" s="121">
        <v>0</v>
      </c>
      <c r="H401" s="121">
        <v>0</v>
      </c>
      <c r="I401" s="121">
        <v>0</v>
      </c>
      <c r="J401" s="122">
        <f t="shared" si="170"/>
        <v>0</v>
      </c>
      <c r="L401" s="287" t="s">
        <v>45</v>
      </c>
      <c r="W401" s="250"/>
    </row>
    <row r="402" spans="2:35" hidden="1">
      <c r="B402" s="469" t="s">
        <v>248</v>
      </c>
      <c r="C402" s="470"/>
      <c r="D402" s="470"/>
      <c r="E402" s="121">
        <v>0</v>
      </c>
      <c r="F402" s="121">
        <v>0</v>
      </c>
      <c r="G402" s="121">
        <v>0</v>
      </c>
      <c r="H402" s="121">
        <v>0</v>
      </c>
      <c r="I402" s="121">
        <v>0</v>
      </c>
      <c r="J402" s="122">
        <f t="shared" si="170"/>
        <v>0</v>
      </c>
      <c r="L402" s="287" t="s">
        <v>45</v>
      </c>
      <c r="W402" s="250"/>
    </row>
    <row r="403" spans="2:35" hidden="1">
      <c r="B403" s="469" t="s">
        <v>249</v>
      </c>
      <c r="C403" s="470"/>
      <c r="D403" s="470"/>
      <c r="E403" s="121">
        <v>0</v>
      </c>
      <c r="F403" s="121">
        <v>0</v>
      </c>
      <c r="G403" s="121">
        <v>0</v>
      </c>
      <c r="H403" s="121">
        <v>0</v>
      </c>
      <c r="I403" s="121">
        <v>0</v>
      </c>
      <c r="J403" s="122">
        <f t="shared" si="170"/>
        <v>0</v>
      </c>
      <c r="L403" s="287" t="s">
        <v>45</v>
      </c>
      <c r="W403" s="250"/>
    </row>
    <row r="404" spans="2:35" hidden="1">
      <c r="B404" s="469" t="s">
        <v>250</v>
      </c>
      <c r="C404" s="470"/>
      <c r="D404" s="470"/>
      <c r="E404" s="121">
        <v>0</v>
      </c>
      <c r="F404" s="121">
        <v>0</v>
      </c>
      <c r="G404" s="121">
        <v>0</v>
      </c>
      <c r="H404" s="121">
        <v>0</v>
      </c>
      <c r="I404" s="121">
        <v>0</v>
      </c>
      <c r="J404" s="122">
        <f t="shared" si="170"/>
        <v>0</v>
      </c>
      <c r="L404" s="287" t="s">
        <v>45</v>
      </c>
      <c r="W404" s="250"/>
    </row>
    <row r="405" spans="2:35" ht="15" hidden="1">
      <c r="B405" s="469" t="s">
        <v>251</v>
      </c>
      <c r="C405" s="470"/>
      <c r="D405" s="470"/>
      <c r="E405" s="121">
        <v>0</v>
      </c>
      <c r="F405" s="121">
        <v>0</v>
      </c>
      <c r="G405" s="121">
        <v>0</v>
      </c>
      <c r="H405" s="121">
        <v>0</v>
      </c>
      <c r="I405" s="121">
        <v>0</v>
      </c>
      <c r="J405" s="253">
        <f t="shared" si="170"/>
        <v>0</v>
      </c>
      <c r="L405" s="287" t="s">
        <v>45</v>
      </c>
      <c r="W405" s="251"/>
    </row>
    <row r="406" spans="2:35" ht="13.5" thickBot="1">
      <c r="B406" s="471" t="s">
        <v>30</v>
      </c>
      <c r="C406" s="472"/>
      <c r="D406" s="472"/>
      <c r="E406" s="254">
        <f>SUM(E386:E405)</f>
        <v>0</v>
      </c>
      <c r="F406" s="254">
        <f t="shared" ref="F406:J406" si="171">SUM(F386:F405)</f>
        <v>0</v>
      </c>
      <c r="G406" s="254">
        <f t="shared" si="171"/>
        <v>0</v>
      </c>
      <c r="H406" s="254">
        <f t="shared" si="171"/>
        <v>0</v>
      </c>
      <c r="I406" s="254">
        <f t="shared" si="171"/>
        <v>0</v>
      </c>
      <c r="J406" s="255">
        <f t="shared" si="171"/>
        <v>0</v>
      </c>
      <c r="L406" s="287" t="s">
        <v>45</v>
      </c>
      <c r="V406" s="1"/>
      <c r="W406" s="250"/>
    </row>
    <row r="407" spans="2:35" ht="13.5" thickBot="1">
      <c r="F407"/>
      <c r="H407" s="19"/>
      <c r="I407" s="15"/>
      <c r="J407" s="19"/>
      <c r="K407" s="19"/>
      <c r="L407" s="263"/>
      <c r="M407" s="19"/>
      <c r="N407" s="19"/>
      <c r="O407" s="19"/>
      <c r="P407" s="19"/>
    </row>
    <row r="408" spans="2:35">
      <c r="B408" s="479" t="s">
        <v>252</v>
      </c>
      <c r="C408" s="480"/>
      <c r="D408" s="480"/>
      <c r="E408" s="480"/>
      <c r="F408" s="480"/>
      <c r="G408" s="480"/>
      <c r="H408" s="480"/>
      <c r="I408" s="480"/>
      <c r="J408" s="481"/>
      <c r="K408" s="19"/>
      <c r="L408" s="263"/>
      <c r="M408" s="19"/>
      <c r="N408" s="19"/>
      <c r="O408" s="19"/>
      <c r="P408" s="19"/>
      <c r="AI408" s="1"/>
    </row>
    <row r="409" spans="2:35">
      <c r="B409" s="477" t="s">
        <v>231</v>
      </c>
      <c r="C409" s="478"/>
      <c r="D409" s="478"/>
      <c r="E409" s="246" t="s">
        <v>35</v>
      </c>
      <c r="F409" s="246" t="s">
        <v>36</v>
      </c>
      <c r="G409" s="247" t="s">
        <v>37</v>
      </c>
      <c r="H409" s="247" t="s">
        <v>38</v>
      </c>
      <c r="I409" s="247" t="s">
        <v>39</v>
      </c>
      <c r="J409" s="248" t="s">
        <v>30</v>
      </c>
      <c r="K409" s="19"/>
      <c r="L409" s="263"/>
      <c r="M409" s="19"/>
      <c r="N409" s="19"/>
      <c r="O409" s="19"/>
      <c r="P409" s="19"/>
    </row>
    <row r="410" spans="2:35">
      <c r="B410" s="469" t="str">
        <f t="shared" ref="B410:B430" si="172">B386</f>
        <v>Sub1</v>
      </c>
      <c r="C410" s="470"/>
      <c r="D410" s="470"/>
      <c r="E410" s="121">
        <v>0</v>
      </c>
      <c r="F410" s="121">
        <v>0</v>
      </c>
      <c r="G410" s="121">
        <v>0</v>
      </c>
      <c r="H410" s="121">
        <v>0</v>
      </c>
      <c r="I410" s="121">
        <v>0</v>
      </c>
      <c r="J410" s="122">
        <f t="shared" ref="J410:J429" si="173">SUM(E410:I410)</f>
        <v>0</v>
      </c>
      <c r="K410" s="19"/>
      <c r="L410" s="271" t="str">
        <f>L386</f>
        <v>A</v>
      </c>
      <c r="M410" s="19"/>
      <c r="N410" s="19"/>
      <c r="O410" s="19"/>
      <c r="P410" s="19"/>
    </row>
    <row r="411" spans="2:35">
      <c r="B411" s="469" t="str">
        <f t="shared" si="172"/>
        <v>Sub2</v>
      </c>
      <c r="C411" s="470"/>
      <c r="D411" s="470"/>
      <c r="E411" s="121">
        <v>0</v>
      </c>
      <c r="F411" s="121">
        <v>0</v>
      </c>
      <c r="G411" s="121">
        <v>0</v>
      </c>
      <c r="H411" s="121">
        <v>0</v>
      </c>
      <c r="I411" s="121">
        <v>0</v>
      </c>
      <c r="J411" s="122">
        <f t="shared" si="173"/>
        <v>0</v>
      </c>
      <c r="K411" s="19"/>
      <c r="L411" s="271" t="str">
        <f t="shared" ref="L411:L430" si="174">L387</f>
        <v>A</v>
      </c>
      <c r="M411" s="19"/>
      <c r="N411" s="19"/>
      <c r="O411" s="19"/>
      <c r="P411" s="19"/>
    </row>
    <row r="412" spans="2:35">
      <c r="B412" s="469" t="str">
        <f t="shared" si="172"/>
        <v>Sub3</v>
      </c>
      <c r="C412" s="470"/>
      <c r="D412" s="470"/>
      <c r="E412" s="121">
        <v>0</v>
      </c>
      <c r="F412" s="121">
        <v>0</v>
      </c>
      <c r="G412" s="121">
        <v>0</v>
      </c>
      <c r="H412" s="121">
        <v>0</v>
      </c>
      <c r="I412" s="121">
        <v>0</v>
      </c>
      <c r="J412" s="122">
        <f t="shared" si="173"/>
        <v>0</v>
      </c>
      <c r="K412" s="19"/>
      <c r="L412" s="271" t="str">
        <f t="shared" si="174"/>
        <v>A</v>
      </c>
      <c r="M412" s="19"/>
      <c r="N412" s="19"/>
      <c r="O412" s="19"/>
      <c r="P412" s="19"/>
    </row>
    <row r="413" spans="2:35" hidden="1">
      <c r="B413" s="469" t="str">
        <f t="shared" si="172"/>
        <v>Sub4</v>
      </c>
      <c r="C413" s="470"/>
      <c r="D413" s="470"/>
      <c r="E413" s="121">
        <v>0</v>
      </c>
      <c r="F413" s="121">
        <v>0</v>
      </c>
      <c r="G413" s="121">
        <v>0</v>
      </c>
      <c r="H413" s="121">
        <v>0</v>
      </c>
      <c r="I413" s="121">
        <v>0</v>
      </c>
      <c r="J413" s="122">
        <f t="shared" si="173"/>
        <v>0</v>
      </c>
      <c r="K413" s="19"/>
      <c r="L413" s="271" t="str">
        <f t="shared" si="174"/>
        <v>A</v>
      </c>
      <c r="M413" s="19"/>
      <c r="N413" s="19"/>
      <c r="O413" s="19"/>
      <c r="P413" s="19"/>
    </row>
    <row r="414" spans="2:35" hidden="1">
      <c r="B414" s="469" t="str">
        <f t="shared" si="172"/>
        <v>Sub5</v>
      </c>
      <c r="C414" s="470"/>
      <c r="D414" s="470"/>
      <c r="E414" s="121">
        <v>0</v>
      </c>
      <c r="F414" s="121">
        <v>0</v>
      </c>
      <c r="G414" s="121">
        <v>0</v>
      </c>
      <c r="H414" s="121">
        <v>0</v>
      </c>
      <c r="I414" s="121">
        <v>0</v>
      </c>
      <c r="J414" s="122">
        <f t="shared" si="173"/>
        <v>0</v>
      </c>
      <c r="K414" s="19"/>
      <c r="L414" s="271" t="str">
        <f t="shared" si="174"/>
        <v>A</v>
      </c>
      <c r="M414" s="19"/>
      <c r="N414" s="19"/>
      <c r="O414" s="19"/>
      <c r="P414" s="19"/>
    </row>
    <row r="415" spans="2:35" hidden="1">
      <c r="B415" s="469" t="str">
        <f t="shared" si="172"/>
        <v>Sub6</v>
      </c>
      <c r="C415" s="470"/>
      <c r="D415" s="470"/>
      <c r="E415" s="121">
        <v>0</v>
      </c>
      <c r="F415" s="121">
        <v>0</v>
      </c>
      <c r="G415" s="121">
        <v>0</v>
      </c>
      <c r="H415" s="121">
        <v>0</v>
      </c>
      <c r="I415" s="121">
        <v>0</v>
      </c>
      <c r="J415" s="122">
        <f t="shared" si="173"/>
        <v>0</v>
      </c>
      <c r="K415" s="19"/>
      <c r="L415" s="271" t="str">
        <f t="shared" si="174"/>
        <v>A</v>
      </c>
      <c r="M415" s="19"/>
      <c r="N415" s="19"/>
      <c r="O415" s="19"/>
      <c r="P415" s="19"/>
    </row>
    <row r="416" spans="2:35" hidden="1">
      <c r="B416" s="469" t="str">
        <f t="shared" si="172"/>
        <v>Sub7</v>
      </c>
      <c r="C416" s="470"/>
      <c r="D416" s="470"/>
      <c r="E416" s="121">
        <v>0</v>
      </c>
      <c r="F416" s="121">
        <v>0</v>
      </c>
      <c r="G416" s="121">
        <v>0</v>
      </c>
      <c r="H416" s="121">
        <v>0</v>
      </c>
      <c r="I416" s="121">
        <v>0</v>
      </c>
      <c r="J416" s="122">
        <f t="shared" si="173"/>
        <v>0</v>
      </c>
      <c r="K416" s="19"/>
      <c r="L416" s="271" t="str">
        <f t="shared" si="174"/>
        <v>A</v>
      </c>
      <c r="M416" s="19"/>
      <c r="N416" s="19"/>
      <c r="O416" s="19"/>
      <c r="P416" s="19"/>
    </row>
    <row r="417" spans="2:16" hidden="1">
      <c r="B417" s="469" t="str">
        <f t="shared" si="172"/>
        <v>Sub8</v>
      </c>
      <c r="C417" s="470"/>
      <c r="D417" s="470"/>
      <c r="E417" s="121">
        <v>0</v>
      </c>
      <c r="F417" s="121">
        <v>0</v>
      </c>
      <c r="G417" s="121">
        <v>0</v>
      </c>
      <c r="H417" s="121">
        <v>0</v>
      </c>
      <c r="I417" s="121">
        <v>0</v>
      </c>
      <c r="J417" s="122">
        <f t="shared" si="173"/>
        <v>0</v>
      </c>
      <c r="K417" s="19"/>
      <c r="L417" s="271" t="str">
        <f t="shared" si="174"/>
        <v>A</v>
      </c>
      <c r="M417" s="19"/>
      <c r="N417" s="19"/>
      <c r="O417" s="19"/>
      <c r="P417" s="19"/>
    </row>
    <row r="418" spans="2:16" hidden="1">
      <c r="B418" s="469" t="str">
        <f t="shared" si="172"/>
        <v>Sub9</v>
      </c>
      <c r="C418" s="470"/>
      <c r="D418" s="470"/>
      <c r="E418" s="121">
        <v>0</v>
      </c>
      <c r="F418" s="121">
        <v>0</v>
      </c>
      <c r="G418" s="121">
        <v>0</v>
      </c>
      <c r="H418" s="121">
        <v>0</v>
      </c>
      <c r="I418" s="121">
        <v>0</v>
      </c>
      <c r="J418" s="122">
        <f t="shared" si="173"/>
        <v>0</v>
      </c>
      <c r="K418" s="19"/>
      <c r="L418" s="271" t="str">
        <f t="shared" si="174"/>
        <v>A</v>
      </c>
      <c r="M418" s="19"/>
      <c r="N418" s="19"/>
      <c r="O418" s="19"/>
      <c r="P418" s="19"/>
    </row>
    <row r="419" spans="2:16" hidden="1">
      <c r="B419" s="469" t="str">
        <f t="shared" si="172"/>
        <v>Sub10</v>
      </c>
      <c r="C419" s="470"/>
      <c r="D419" s="470"/>
      <c r="E419" s="121">
        <v>0</v>
      </c>
      <c r="F419" s="121">
        <v>0</v>
      </c>
      <c r="G419" s="121">
        <v>0</v>
      </c>
      <c r="H419" s="121">
        <v>0</v>
      </c>
      <c r="I419" s="121">
        <v>0</v>
      </c>
      <c r="J419" s="122">
        <f t="shared" si="173"/>
        <v>0</v>
      </c>
      <c r="K419" s="19"/>
      <c r="L419" s="271" t="str">
        <f t="shared" si="174"/>
        <v>A</v>
      </c>
      <c r="M419" s="19"/>
      <c r="N419" s="19"/>
      <c r="O419" s="19"/>
      <c r="P419" s="19"/>
    </row>
    <row r="420" spans="2:16" hidden="1">
      <c r="B420" s="469" t="str">
        <f t="shared" si="172"/>
        <v>Sub11</v>
      </c>
      <c r="C420" s="470"/>
      <c r="D420" s="470"/>
      <c r="E420" s="121">
        <v>0</v>
      </c>
      <c r="F420" s="121">
        <v>0</v>
      </c>
      <c r="G420" s="121">
        <v>0</v>
      </c>
      <c r="H420" s="121">
        <v>0</v>
      </c>
      <c r="I420" s="121">
        <v>0</v>
      </c>
      <c r="J420" s="122">
        <f t="shared" si="173"/>
        <v>0</v>
      </c>
      <c r="K420" s="19"/>
      <c r="L420" s="271" t="str">
        <f t="shared" si="174"/>
        <v>A</v>
      </c>
      <c r="M420" s="19"/>
      <c r="N420" s="19"/>
      <c r="O420" s="19"/>
      <c r="P420" s="19"/>
    </row>
    <row r="421" spans="2:16" hidden="1">
      <c r="B421" s="469" t="str">
        <f t="shared" si="172"/>
        <v>Sub12</v>
      </c>
      <c r="C421" s="470"/>
      <c r="D421" s="470"/>
      <c r="E421" s="121">
        <v>0</v>
      </c>
      <c r="F421" s="121">
        <v>0</v>
      </c>
      <c r="G421" s="121">
        <v>0</v>
      </c>
      <c r="H421" s="121">
        <v>0</v>
      </c>
      <c r="I421" s="121">
        <v>0</v>
      </c>
      <c r="J421" s="122">
        <f t="shared" si="173"/>
        <v>0</v>
      </c>
      <c r="K421" s="19"/>
      <c r="L421" s="271" t="str">
        <f t="shared" si="174"/>
        <v>A</v>
      </c>
      <c r="M421" s="19"/>
      <c r="N421" s="19"/>
      <c r="O421" s="19"/>
      <c r="P421" s="19"/>
    </row>
    <row r="422" spans="2:16" hidden="1">
      <c r="B422" s="469" t="str">
        <f t="shared" si="172"/>
        <v>Sub13</v>
      </c>
      <c r="C422" s="470"/>
      <c r="D422" s="470"/>
      <c r="E422" s="121">
        <v>0</v>
      </c>
      <c r="F422" s="121">
        <v>0</v>
      </c>
      <c r="G422" s="121">
        <v>0</v>
      </c>
      <c r="H422" s="121">
        <v>0</v>
      </c>
      <c r="I422" s="121">
        <v>0</v>
      </c>
      <c r="J422" s="122">
        <f t="shared" si="173"/>
        <v>0</v>
      </c>
      <c r="K422" s="19"/>
      <c r="L422" s="271" t="str">
        <f t="shared" si="174"/>
        <v>A</v>
      </c>
      <c r="M422" s="19"/>
      <c r="N422" s="19"/>
      <c r="O422" s="19"/>
      <c r="P422" s="19"/>
    </row>
    <row r="423" spans="2:16" hidden="1">
      <c r="B423" s="469" t="str">
        <f t="shared" si="172"/>
        <v>Sub14</v>
      </c>
      <c r="C423" s="470"/>
      <c r="D423" s="470"/>
      <c r="E423" s="121">
        <v>0</v>
      </c>
      <c r="F423" s="121">
        <v>0</v>
      </c>
      <c r="G423" s="121">
        <v>0</v>
      </c>
      <c r="H423" s="121">
        <v>0</v>
      </c>
      <c r="I423" s="121">
        <v>0</v>
      </c>
      <c r="J423" s="122">
        <f t="shared" si="173"/>
        <v>0</v>
      </c>
      <c r="K423" s="19"/>
      <c r="L423" s="271" t="str">
        <f t="shared" si="174"/>
        <v>A</v>
      </c>
      <c r="M423" s="19"/>
      <c r="N423" s="19"/>
      <c r="O423" s="19"/>
      <c r="P423" s="19"/>
    </row>
    <row r="424" spans="2:16" hidden="1">
      <c r="B424" s="469" t="str">
        <f t="shared" si="172"/>
        <v>Sub15</v>
      </c>
      <c r="C424" s="470"/>
      <c r="D424" s="470"/>
      <c r="E424" s="121">
        <v>0</v>
      </c>
      <c r="F424" s="121">
        <v>0</v>
      </c>
      <c r="G424" s="121">
        <v>0</v>
      </c>
      <c r="H424" s="121">
        <v>0</v>
      </c>
      <c r="I424" s="121">
        <v>0</v>
      </c>
      <c r="J424" s="122">
        <f t="shared" si="173"/>
        <v>0</v>
      </c>
      <c r="K424" s="19"/>
      <c r="L424" s="271" t="str">
        <f t="shared" si="174"/>
        <v>A</v>
      </c>
      <c r="M424" s="19"/>
      <c r="N424" s="19"/>
      <c r="O424" s="19"/>
      <c r="P424" s="19"/>
    </row>
    <row r="425" spans="2:16" hidden="1">
      <c r="B425" s="469" t="str">
        <f t="shared" si="172"/>
        <v>Sub16</v>
      </c>
      <c r="C425" s="470"/>
      <c r="D425" s="470"/>
      <c r="E425" s="121">
        <v>0</v>
      </c>
      <c r="F425" s="121">
        <v>0</v>
      </c>
      <c r="G425" s="121">
        <v>0</v>
      </c>
      <c r="H425" s="121">
        <v>0</v>
      </c>
      <c r="I425" s="121">
        <v>0</v>
      </c>
      <c r="J425" s="122">
        <f t="shared" si="173"/>
        <v>0</v>
      </c>
      <c r="K425" s="19"/>
      <c r="L425" s="271" t="str">
        <f t="shared" si="174"/>
        <v>A</v>
      </c>
      <c r="M425" s="19"/>
      <c r="N425" s="19"/>
      <c r="O425" s="19"/>
      <c r="P425" s="19"/>
    </row>
    <row r="426" spans="2:16" hidden="1">
      <c r="B426" s="469" t="str">
        <f t="shared" si="172"/>
        <v>Sub17</v>
      </c>
      <c r="C426" s="470"/>
      <c r="D426" s="470"/>
      <c r="E426" s="121">
        <v>0</v>
      </c>
      <c r="F426" s="121">
        <v>0</v>
      </c>
      <c r="G426" s="121">
        <v>0</v>
      </c>
      <c r="H426" s="121">
        <v>0</v>
      </c>
      <c r="I426" s="121">
        <v>0</v>
      </c>
      <c r="J426" s="122">
        <f t="shared" si="173"/>
        <v>0</v>
      </c>
      <c r="K426" s="19"/>
      <c r="L426" s="271" t="str">
        <f t="shared" si="174"/>
        <v>A</v>
      </c>
      <c r="M426" s="19"/>
      <c r="N426" s="19"/>
      <c r="O426" s="19"/>
      <c r="P426" s="19"/>
    </row>
    <row r="427" spans="2:16" hidden="1">
      <c r="B427" s="469" t="str">
        <f t="shared" si="172"/>
        <v>Sub18</v>
      </c>
      <c r="C427" s="470"/>
      <c r="D427" s="470"/>
      <c r="E427" s="121">
        <v>0</v>
      </c>
      <c r="F427" s="121">
        <v>0</v>
      </c>
      <c r="G427" s="121">
        <v>0</v>
      </c>
      <c r="H427" s="121">
        <v>0</v>
      </c>
      <c r="I427" s="121">
        <v>0</v>
      </c>
      <c r="J427" s="122">
        <f t="shared" si="173"/>
        <v>0</v>
      </c>
      <c r="K427" s="19"/>
      <c r="L427" s="271" t="str">
        <f t="shared" si="174"/>
        <v>A</v>
      </c>
      <c r="M427" s="19"/>
      <c r="N427" s="19"/>
      <c r="O427" s="19"/>
      <c r="P427" s="19"/>
    </row>
    <row r="428" spans="2:16" hidden="1">
      <c r="B428" s="469" t="str">
        <f t="shared" si="172"/>
        <v>Sub19</v>
      </c>
      <c r="C428" s="470"/>
      <c r="D428" s="470"/>
      <c r="E428" s="121">
        <v>0</v>
      </c>
      <c r="F428" s="121">
        <v>0</v>
      </c>
      <c r="G428" s="121">
        <v>0</v>
      </c>
      <c r="H428" s="121">
        <v>0</v>
      </c>
      <c r="I428" s="121">
        <v>0</v>
      </c>
      <c r="J428" s="122">
        <f t="shared" si="173"/>
        <v>0</v>
      </c>
      <c r="K428" s="19"/>
      <c r="L428" s="271" t="str">
        <f t="shared" si="174"/>
        <v>A</v>
      </c>
      <c r="M428" s="19"/>
      <c r="N428" s="19"/>
      <c r="O428" s="19"/>
      <c r="P428" s="19"/>
    </row>
    <row r="429" spans="2:16" hidden="1">
      <c r="B429" s="469" t="str">
        <f t="shared" si="172"/>
        <v>Sub20</v>
      </c>
      <c r="C429" s="470"/>
      <c r="D429" s="470"/>
      <c r="E429" s="121">
        <v>0</v>
      </c>
      <c r="F429" s="121">
        <v>0</v>
      </c>
      <c r="G429" s="121">
        <v>0</v>
      </c>
      <c r="H429" s="121">
        <v>0</v>
      </c>
      <c r="I429" s="121">
        <v>0</v>
      </c>
      <c r="J429" s="253">
        <f t="shared" si="173"/>
        <v>0</v>
      </c>
      <c r="K429" s="19"/>
      <c r="L429" s="271" t="str">
        <f t="shared" si="174"/>
        <v>A</v>
      </c>
      <c r="M429" s="19"/>
      <c r="N429" s="19"/>
      <c r="O429" s="19"/>
      <c r="P429" s="19"/>
    </row>
    <row r="430" spans="2:16" ht="13.5" thickBot="1">
      <c r="B430" s="471" t="str">
        <f t="shared" si="172"/>
        <v>TOTAL</v>
      </c>
      <c r="C430" s="472"/>
      <c r="D430" s="472"/>
      <c r="E430" s="254">
        <f>SUM(E410:E429)</f>
        <v>0</v>
      </c>
      <c r="F430" s="254">
        <f t="shared" ref="F430" si="175">SUM(F410:F429)</f>
        <v>0</v>
      </c>
      <c r="G430" s="254">
        <f t="shared" ref="G430" si="176">SUM(G410:G429)</f>
        <v>0</v>
      </c>
      <c r="H430" s="254">
        <f t="shared" ref="H430" si="177">SUM(H410:H429)</f>
        <v>0</v>
      </c>
      <c r="I430" s="254">
        <f t="shared" ref="I430" si="178">SUM(I410:I429)</f>
        <v>0</v>
      </c>
      <c r="J430" s="255">
        <f>SUM(J410:J429)</f>
        <v>0</v>
      </c>
      <c r="K430" s="19"/>
      <c r="L430" s="271" t="str">
        <f t="shared" si="174"/>
        <v>A</v>
      </c>
      <c r="M430" s="19"/>
      <c r="N430" s="19"/>
      <c r="O430" s="19"/>
      <c r="P430" s="19"/>
    </row>
    <row r="431" spans="2:16" ht="13.5" thickBot="1">
      <c r="E431" s="19"/>
      <c r="F431" s="15"/>
      <c r="G431" s="19"/>
      <c r="H431" s="19"/>
      <c r="I431" s="19"/>
      <c r="J431" s="19"/>
      <c r="L431" s="271"/>
    </row>
    <row r="432" spans="2:16" ht="13.15" customHeight="1">
      <c r="B432" s="479" t="s">
        <v>182</v>
      </c>
      <c r="C432" s="480"/>
      <c r="D432" s="480"/>
      <c r="E432" s="480"/>
      <c r="F432" s="480"/>
      <c r="G432" s="480"/>
      <c r="H432" s="480"/>
      <c r="I432" s="480"/>
      <c r="J432" s="481"/>
      <c r="L432" s="271"/>
    </row>
    <row r="433" spans="2:12">
      <c r="B433" s="477" t="s">
        <v>231</v>
      </c>
      <c r="C433" s="478"/>
      <c r="D433" s="478"/>
      <c r="E433" s="246" t="s">
        <v>35</v>
      </c>
      <c r="F433" s="246" t="s">
        <v>36</v>
      </c>
      <c r="G433" s="247" t="s">
        <v>37</v>
      </c>
      <c r="H433" s="247" t="s">
        <v>38</v>
      </c>
      <c r="I433" s="247" t="s">
        <v>39</v>
      </c>
      <c r="J433" s="248" t="s">
        <v>30</v>
      </c>
      <c r="L433" s="271"/>
    </row>
    <row r="434" spans="2:12">
      <c r="B434" s="469" t="str">
        <f t="shared" ref="B434:B454" si="179">B410</f>
        <v>Sub1</v>
      </c>
      <c r="C434" s="470"/>
      <c r="D434" s="470"/>
      <c r="E434" s="121">
        <f t="shared" ref="E434:E453" si="180">E386+E410</f>
        <v>0</v>
      </c>
      <c r="F434" s="121">
        <f t="shared" ref="F434:I434" si="181">F386+F410</f>
        <v>0</v>
      </c>
      <c r="G434" s="121">
        <f t="shared" si="181"/>
        <v>0</v>
      </c>
      <c r="H434" s="121">
        <f t="shared" si="181"/>
        <v>0</v>
      </c>
      <c r="I434" s="121">
        <f t="shared" si="181"/>
        <v>0</v>
      </c>
      <c r="J434" s="122">
        <f t="shared" ref="J434:J453" si="182">SUM(E434:I434)</f>
        <v>0</v>
      </c>
      <c r="L434" s="271" t="str">
        <f>L386</f>
        <v>A</v>
      </c>
    </row>
    <row r="435" spans="2:12">
      <c r="B435" s="469" t="str">
        <f t="shared" si="179"/>
        <v>Sub2</v>
      </c>
      <c r="C435" s="470"/>
      <c r="D435" s="470"/>
      <c r="E435" s="121">
        <f t="shared" si="180"/>
        <v>0</v>
      </c>
      <c r="F435" s="121">
        <f t="shared" ref="F435:I435" si="183">F387+F411</f>
        <v>0</v>
      </c>
      <c r="G435" s="121">
        <f t="shared" si="183"/>
        <v>0</v>
      </c>
      <c r="H435" s="121">
        <f t="shared" si="183"/>
        <v>0</v>
      </c>
      <c r="I435" s="121">
        <f t="shared" si="183"/>
        <v>0</v>
      </c>
      <c r="J435" s="122">
        <f t="shared" si="182"/>
        <v>0</v>
      </c>
      <c r="L435" s="271" t="str">
        <f t="shared" ref="L435:L454" si="184">L387</f>
        <v>A</v>
      </c>
    </row>
    <row r="436" spans="2:12">
      <c r="B436" s="469" t="str">
        <f t="shared" si="179"/>
        <v>Sub3</v>
      </c>
      <c r="C436" s="470"/>
      <c r="D436" s="470"/>
      <c r="E436" s="121">
        <f t="shared" si="180"/>
        <v>0</v>
      </c>
      <c r="F436" s="121">
        <f t="shared" ref="F436:I436" si="185">F388+F412</f>
        <v>0</v>
      </c>
      <c r="G436" s="121">
        <f t="shared" si="185"/>
        <v>0</v>
      </c>
      <c r="H436" s="121">
        <f t="shared" si="185"/>
        <v>0</v>
      </c>
      <c r="I436" s="121">
        <f t="shared" si="185"/>
        <v>0</v>
      </c>
      <c r="J436" s="122">
        <f t="shared" si="182"/>
        <v>0</v>
      </c>
      <c r="L436" s="271" t="str">
        <f t="shared" si="184"/>
        <v>A</v>
      </c>
    </row>
    <row r="437" spans="2:12" hidden="1">
      <c r="B437" s="469" t="str">
        <f t="shared" si="179"/>
        <v>Sub4</v>
      </c>
      <c r="C437" s="470"/>
      <c r="D437" s="470"/>
      <c r="E437" s="121">
        <f t="shared" si="180"/>
        <v>0</v>
      </c>
      <c r="F437" s="121">
        <f t="shared" ref="F437:I437" si="186">F389+F413</f>
        <v>0</v>
      </c>
      <c r="G437" s="121">
        <f t="shared" si="186"/>
        <v>0</v>
      </c>
      <c r="H437" s="121">
        <f t="shared" si="186"/>
        <v>0</v>
      </c>
      <c r="I437" s="121">
        <f t="shared" si="186"/>
        <v>0</v>
      </c>
      <c r="J437" s="122">
        <f t="shared" si="182"/>
        <v>0</v>
      </c>
      <c r="L437" s="271" t="str">
        <f t="shared" si="184"/>
        <v>A</v>
      </c>
    </row>
    <row r="438" spans="2:12" hidden="1">
      <c r="B438" s="469" t="str">
        <f t="shared" si="179"/>
        <v>Sub5</v>
      </c>
      <c r="C438" s="470"/>
      <c r="D438" s="470"/>
      <c r="E438" s="121">
        <f t="shared" si="180"/>
        <v>0</v>
      </c>
      <c r="F438" s="121">
        <f t="shared" ref="F438:I438" si="187">F390+F414</f>
        <v>0</v>
      </c>
      <c r="G438" s="121">
        <f t="shared" si="187"/>
        <v>0</v>
      </c>
      <c r="H438" s="121">
        <f t="shared" si="187"/>
        <v>0</v>
      </c>
      <c r="I438" s="121">
        <f t="shared" si="187"/>
        <v>0</v>
      </c>
      <c r="J438" s="122">
        <f t="shared" si="182"/>
        <v>0</v>
      </c>
      <c r="L438" s="271" t="str">
        <f t="shared" si="184"/>
        <v>A</v>
      </c>
    </row>
    <row r="439" spans="2:12" hidden="1">
      <c r="B439" s="469" t="str">
        <f t="shared" si="179"/>
        <v>Sub6</v>
      </c>
      <c r="C439" s="470"/>
      <c r="D439" s="470"/>
      <c r="E439" s="121">
        <f t="shared" si="180"/>
        <v>0</v>
      </c>
      <c r="F439" s="121">
        <f t="shared" ref="F439:I439" si="188">F391+F415</f>
        <v>0</v>
      </c>
      <c r="G439" s="121">
        <f t="shared" si="188"/>
        <v>0</v>
      </c>
      <c r="H439" s="121">
        <f t="shared" si="188"/>
        <v>0</v>
      </c>
      <c r="I439" s="121">
        <f t="shared" si="188"/>
        <v>0</v>
      </c>
      <c r="J439" s="122">
        <f t="shared" si="182"/>
        <v>0</v>
      </c>
      <c r="L439" s="271" t="str">
        <f t="shared" si="184"/>
        <v>A</v>
      </c>
    </row>
    <row r="440" spans="2:12" hidden="1">
      <c r="B440" s="469" t="str">
        <f t="shared" si="179"/>
        <v>Sub7</v>
      </c>
      <c r="C440" s="470"/>
      <c r="D440" s="470"/>
      <c r="E440" s="121">
        <f t="shared" si="180"/>
        <v>0</v>
      </c>
      <c r="F440" s="121">
        <f t="shared" ref="F440:I440" si="189">F392+F416</f>
        <v>0</v>
      </c>
      <c r="G440" s="121">
        <f t="shared" si="189"/>
        <v>0</v>
      </c>
      <c r="H440" s="121">
        <f t="shared" si="189"/>
        <v>0</v>
      </c>
      <c r="I440" s="121">
        <f t="shared" si="189"/>
        <v>0</v>
      </c>
      <c r="J440" s="122">
        <f t="shared" si="182"/>
        <v>0</v>
      </c>
      <c r="L440" s="271" t="str">
        <f t="shared" si="184"/>
        <v>A</v>
      </c>
    </row>
    <row r="441" spans="2:12" hidden="1">
      <c r="B441" s="469" t="str">
        <f t="shared" si="179"/>
        <v>Sub8</v>
      </c>
      <c r="C441" s="470"/>
      <c r="D441" s="470"/>
      <c r="E441" s="121">
        <f t="shared" si="180"/>
        <v>0</v>
      </c>
      <c r="F441" s="121">
        <f t="shared" ref="F441:I441" si="190">F393+F417</f>
        <v>0</v>
      </c>
      <c r="G441" s="121">
        <f t="shared" si="190"/>
        <v>0</v>
      </c>
      <c r="H441" s="121">
        <f t="shared" si="190"/>
        <v>0</v>
      </c>
      <c r="I441" s="121">
        <f t="shared" si="190"/>
        <v>0</v>
      </c>
      <c r="J441" s="122">
        <f t="shared" si="182"/>
        <v>0</v>
      </c>
      <c r="L441" s="271" t="str">
        <f t="shared" si="184"/>
        <v>A</v>
      </c>
    </row>
    <row r="442" spans="2:12" hidden="1">
      <c r="B442" s="469" t="str">
        <f t="shared" si="179"/>
        <v>Sub9</v>
      </c>
      <c r="C442" s="470"/>
      <c r="D442" s="470"/>
      <c r="E442" s="121">
        <f t="shared" si="180"/>
        <v>0</v>
      </c>
      <c r="F442" s="121">
        <f t="shared" ref="F442:I442" si="191">F394+F418</f>
        <v>0</v>
      </c>
      <c r="G442" s="121">
        <f t="shared" si="191"/>
        <v>0</v>
      </c>
      <c r="H442" s="121">
        <f t="shared" si="191"/>
        <v>0</v>
      </c>
      <c r="I442" s="121">
        <f t="shared" si="191"/>
        <v>0</v>
      </c>
      <c r="J442" s="122">
        <f t="shared" si="182"/>
        <v>0</v>
      </c>
      <c r="L442" s="271" t="str">
        <f t="shared" si="184"/>
        <v>A</v>
      </c>
    </row>
    <row r="443" spans="2:12" hidden="1">
      <c r="B443" s="469" t="str">
        <f t="shared" si="179"/>
        <v>Sub10</v>
      </c>
      <c r="C443" s="470"/>
      <c r="D443" s="470"/>
      <c r="E443" s="121">
        <f t="shared" si="180"/>
        <v>0</v>
      </c>
      <c r="F443" s="121">
        <f t="shared" ref="F443:I443" si="192">F395+F419</f>
        <v>0</v>
      </c>
      <c r="G443" s="121">
        <f t="shared" si="192"/>
        <v>0</v>
      </c>
      <c r="H443" s="121">
        <f t="shared" si="192"/>
        <v>0</v>
      </c>
      <c r="I443" s="121">
        <f t="shared" si="192"/>
        <v>0</v>
      </c>
      <c r="J443" s="122">
        <f t="shared" si="182"/>
        <v>0</v>
      </c>
      <c r="L443" s="271" t="str">
        <f t="shared" si="184"/>
        <v>A</v>
      </c>
    </row>
    <row r="444" spans="2:12" hidden="1">
      <c r="B444" s="469" t="str">
        <f t="shared" si="179"/>
        <v>Sub11</v>
      </c>
      <c r="C444" s="470"/>
      <c r="D444" s="470"/>
      <c r="E444" s="121">
        <f t="shared" si="180"/>
        <v>0</v>
      </c>
      <c r="F444" s="121">
        <f t="shared" ref="F444:I444" si="193">F396+F420</f>
        <v>0</v>
      </c>
      <c r="G444" s="121">
        <f t="shared" si="193"/>
        <v>0</v>
      </c>
      <c r="H444" s="121">
        <f t="shared" si="193"/>
        <v>0</v>
      </c>
      <c r="I444" s="121">
        <f t="shared" si="193"/>
        <v>0</v>
      </c>
      <c r="J444" s="122">
        <f t="shared" si="182"/>
        <v>0</v>
      </c>
      <c r="L444" s="271" t="str">
        <f t="shared" si="184"/>
        <v>A</v>
      </c>
    </row>
    <row r="445" spans="2:12" hidden="1">
      <c r="B445" s="469" t="str">
        <f t="shared" si="179"/>
        <v>Sub12</v>
      </c>
      <c r="C445" s="470"/>
      <c r="D445" s="470"/>
      <c r="E445" s="121">
        <f t="shared" si="180"/>
        <v>0</v>
      </c>
      <c r="F445" s="121">
        <f t="shared" ref="F445:I445" si="194">F397+F421</f>
        <v>0</v>
      </c>
      <c r="G445" s="121">
        <f t="shared" si="194"/>
        <v>0</v>
      </c>
      <c r="H445" s="121">
        <f t="shared" si="194"/>
        <v>0</v>
      </c>
      <c r="I445" s="121">
        <f t="shared" si="194"/>
        <v>0</v>
      </c>
      <c r="J445" s="122">
        <f t="shared" si="182"/>
        <v>0</v>
      </c>
      <c r="L445" s="271" t="str">
        <f t="shared" si="184"/>
        <v>A</v>
      </c>
    </row>
    <row r="446" spans="2:12" hidden="1">
      <c r="B446" s="469" t="str">
        <f t="shared" si="179"/>
        <v>Sub13</v>
      </c>
      <c r="C446" s="470"/>
      <c r="D446" s="470"/>
      <c r="E446" s="121">
        <f t="shared" si="180"/>
        <v>0</v>
      </c>
      <c r="F446" s="121">
        <f t="shared" ref="F446:I446" si="195">F398+F422</f>
        <v>0</v>
      </c>
      <c r="G446" s="121">
        <f t="shared" si="195"/>
        <v>0</v>
      </c>
      <c r="H446" s="121">
        <f t="shared" si="195"/>
        <v>0</v>
      </c>
      <c r="I446" s="121">
        <f t="shared" si="195"/>
        <v>0</v>
      </c>
      <c r="J446" s="122">
        <f t="shared" si="182"/>
        <v>0</v>
      </c>
      <c r="L446" s="271" t="str">
        <f t="shared" si="184"/>
        <v>A</v>
      </c>
    </row>
    <row r="447" spans="2:12" hidden="1">
      <c r="B447" s="469" t="str">
        <f t="shared" si="179"/>
        <v>Sub14</v>
      </c>
      <c r="C447" s="470"/>
      <c r="D447" s="470"/>
      <c r="E447" s="121">
        <f t="shared" si="180"/>
        <v>0</v>
      </c>
      <c r="F447" s="121">
        <f t="shared" ref="F447:I447" si="196">F399+F423</f>
        <v>0</v>
      </c>
      <c r="G447" s="121">
        <f t="shared" si="196"/>
        <v>0</v>
      </c>
      <c r="H447" s="121">
        <f t="shared" si="196"/>
        <v>0</v>
      </c>
      <c r="I447" s="121">
        <f t="shared" si="196"/>
        <v>0</v>
      </c>
      <c r="J447" s="122">
        <f t="shared" si="182"/>
        <v>0</v>
      </c>
      <c r="L447" s="271" t="str">
        <f t="shared" si="184"/>
        <v>A</v>
      </c>
    </row>
    <row r="448" spans="2:12" hidden="1">
      <c r="B448" s="469" t="str">
        <f t="shared" si="179"/>
        <v>Sub15</v>
      </c>
      <c r="C448" s="470"/>
      <c r="D448" s="470"/>
      <c r="E448" s="121">
        <f t="shared" si="180"/>
        <v>0</v>
      </c>
      <c r="F448" s="121">
        <f t="shared" ref="F448:I448" si="197">F400+F424</f>
        <v>0</v>
      </c>
      <c r="G448" s="121">
        <f t="shared" si="197"/>
        <v>0</v>
      </c>
      <c r="H448" s="121">
        <f t="shared" si="197"/>
        <v>0</v>
      </c>
      <c r="I448" s="121">
        <f t="shared" si="197"/>
        <v>0</v>
      </c>
      <c r="J448" s="122">
        <f t="shared" si="182"/>
        <v>0</v>
      </c>
      <c r="L448" s="271" t="str">
        <f t="shared" si="184"/>
        <v>A</v>
      </c>
    </row>
    <row r="449" spans="2:12" hidden="1">
      <c r="B449" s="469" t="str">
        <f t="shared" si="179"/>
        <v>Sub16</v>
      </c>
      <c r="C449" s="470"/>
      <c r="D449" s="470"/>
      <c r="E449" s="121">
        <f t="shared" si="180"/>
        <v>0</v>
      </c>
      <c r="F449" s="121">
        <f t="shared" ref="F449:I449" si="198">F401+F425</f>
        <v>0</v>
      </c>
      <c r="G449" s="121">
        <f t="shared" si="198"/>
        <v>0</v>
      </c>
      <c r="H449" s="121">
        <f t="shared" si="198"/>
        <v>0</v>
      </c>
      <c r="I449" s="121">
        <f t="shared" si="198"/>
        <v>0</v>
      </c>
      <c r="J449" s="122">
        <f t="shared" si="182"/>
        <v>0</v>
      </c>
      <c r="L449" s="271" t="str">
        <f t="shared" si="184"/>
        <v>A</v>
      </c>
    </row>
    <row r="450" spans="2:12" hidden="1">
      <c r="B450" s="469" t="str">
        <f t="shared" si="179"/>
        <v>Sub17</v>
      </c>
      <c r="C450" s="470"/>
      <c r="D450" s="470"/>
      <c r="E450" s="121">
        <f t="shared" si="180"/>
        <v>0</v>
      </c>
      <c r="F450" s="121">
        <f t="shared" ref="F450:I450" si="199">F402+F426</f>
        <v>0</v>
      </c>
      <c r="G450" s="121">
        <f t="shared" si="199"/>
        <v>0</v>
      </c>
      <c r="H450" s="121">
        <f t="shared" si="199"/>
        <v>0</v>
      </c>
      <c r="I450" s="121">
        <f t="shared" si="199"/>
        <v>0</v>
      </c>
      <c r="J450" s="122">
        <f t="shared" si="182"/>
        <v>0</v>
      </c>
      <c r="L450" s="271" t="str">
        <f t="shared" si="184"/>
        <v>A</v>
      </c>
    </row>
    <row r="451" spans="2:12" hidden="1">
      <c r="B451" s="469" t="str">
        <f t="shared" si="179"/>
        <v>Sub18</v>
      </c>
      <c r="C451" s="470"/>
      <c r="D451" s="470"/>
      <c r="E451" s="121">
        <f t="shared" si="180"/>
        <v>0</v>
      </c>
      <c r="F451" s="121">
        <f t="shared" ref="F451:I451" si="200">F403+F427</f>
        <v>0</v>
      </c>
      <c r="G451" s="121">
        <f t="shared" si="200"/>
        <v>0</v>
      </c>
      <c r="H451" s="121">
        <f t="shared" si="200"/>
        <v>0</v>
      </c>
      <c r="I451" s="121">
        <f t="shared" si="200"/>
        <v>0</v>
      </c>
      <c r="J451" s="122">
        <f t="shared" si="182"/>
        <v>0</v>
      </c>
      <c r="L451" s="271" t="str">
        <f t="shared" si="184"/>
        <v>A</v>
      </c>
    </row>
    <row r="452" spans="2:12" hidden="1">
      <c r="B452" s="469" t="str">
        <f t="shared" si="179"/>
        <v>Sub19</v>
      </c>
      <c r="C452" s="470"/>
      <c r="D452" s="470"/>
      <c r="E452" s="121">
        <f t="shared" si="180"/>
        <v>0</v>
      </c>
      <c r="F452" s="121">
        <f t="shared" ref="F452:I452" si="201">F404+F428</f>
        <v>0</v>
      </c>
      <c r="G452" s="121">
        <f t="shared" si="201"/>
        <v>0</v>
      </c>
      <c r="H452" s="121">
        <f t="shared" si="201"/>
        <v>0</v>
      </c>
      <c r="I452" s="121">
        <f t="shared" si="201"/>
        <v>0</v>
      </c>
      <c r="J452" s="122">
        <f t="shared" si="182"/>
        <v>0</v>
      </c>
      <c r="L452" s="271" t="str">
        <f t="shared" si="184"/>
        <v>A</v>
      </c>
    </row>
    <row r="453" spans="2:12" hidden="1">
      <c r="B453" s="469" t="str">
        <f t="shared" si="179"/>
        <v>Sub20</v>
      </c>
      <c r="C453" s="470"/>
      <c r="D453" s="470"/>
      <c r="E453" s="252">
        <f t="shared" si="180"/>
        <v>0</v>
      </c>
      <c r="F453" s="252">
        <f t="shared" ref="F453:I453" si="202">F405+F429</f>
        <v>0</v>
      </c>
      <c r="G453" s="252">
        <f t="shared" si="202"/>
        <v>0</v>
      </c>
      <c r="H453" s="252">
        <f t="shared" si="202"/>
        <v>0</v>
      </c>
      <c r="I453" s="252">
        <f t="shared" si="202"/>
        <v>0</v>
      </c>
      <c r="J453" s="253">
        <f t="shared" si="182"/>
        <v>0</v>
      </c>
      <c r="L453" s="271" t="str">
        <f t="shared" si="184"/>
        <v>A</v>
      </c>
    </row>
    <row r="454" spans="2:12" ht="13.5" thickBot="1">
      <c r="B454" s="471" t="str">
        <f t="shared" si="179"/>
        <v>TOTAL</v>
      </c>
      <c r="C454" s="472"/>
      <c r="D454" s="472"/>
      <c r="E454" s="254">
        <f>SUM(E434:E453)</f>
        <v>0</v>
      </c>
      <c r="F454" s="254">
        <f t="shared" ref="F454:I454" si="203">SUM(F434:F453)</f>
        <v>0</v>
      </c>
      <c r="G454" s="254">
        <f t="shared" si="203"/>
        <v>0</v>
      </c>
      <c r="H454" s="254">
        <f t="shared" si="203"/>
        <v>0</v>
      </c>
      <c r="I454" s="254">
        <f t="shared" si="203"/>
        <v>0</v>
      </c>
      <c r="J454" s="255">
        <f>SUM(J434:J453)</f>
        <v>0</v>
      </c>
      <c r="L454" s="271" t="str">
        <f t="shared" si="184"/>
        <v>A</v>
      </c>
    </row>
    <row r="455" spans="2:12">
      <c r="E455" s="19"/>
      <c r="F455" s="15"/>
      <c r="G455" s="19"/>
      <c r="H455" s="19"/>
      <c r="I455" s="19"/>
      <c r="J455" s="19"/>
    </row>
    <row r="456" spans="2:12">
      <c r="E456" s="19"/>
      <c r="F456" s="15"/>
      <c r="G456" s="19"/>
      <c r="H456" s="19"/>
      <c r="I456" s="19"/>
      <c r="J456" s="19"/>
    </row>
    <row r="457" spans="2:12">
      <c r="E457" s="19"/>
      <c r="F457" s="15"/>
      <c r="G457" s="19"/>
      <c r="H457" s="19"/>
      <c r="I457" s="19"/>
      <c r="J457" s="19"/>
    </row>
    <row r="458" spans="2:12">
      <c r="E458" s="19"/>
      <c r="F458" s="15"/>
      <c r="G458" s="19"/>
      <c r="H458" s="19"/>
      <c r="I458" s="19"/>
      <c r="J458" s="19"/>
    </row>
    <row r="459" spans="2:12">
      <c r="E459" s="19"/>
      <c r="F459" s="15"/>
      <c r="G459" s="19"/>
      <c r="H459" s="19"/>
      <c r="I459" s="19"/>
      <c r="J459" s="19"/>
    </row>
    <row r="460" spans="2:12">
      <c r="E460" s="19"/>
      <c r="F460" s="15"/>
      <c r="G460" s="19"/>
      <c r="H460" s="19"/>
      <c r="I460" s="19"/>
      <c r="J460" s="19"/>
    </row>
    <row r="461" spans="2:12">
      <c r="E461" s="19"/>
      <c r="F461" s="15"/>
      <c r="G461" s="19"/>
      <c r="H461" s="19"/>
      <c r="I461" s="19"/>
      <c r="J461" s="19"/>
    </row>
    <row r="462" spans="2:12">
      <c r="E462" s="19"/>
      <c r="F462" s="15"/>
      <c r="G462" s="19"/>
      <c r="H462" s="19"/>
      <c r="I462" s="19"/>
      <c r="J462" s="19"/>
    </row>
    <row r="463" spans="2:12">
      <c r="E463" s="19"/>
      <c r="F463" s="15"/>
      <c r="G463" s="19"/>
      <c r="H463" s="19"/>
      <c r="I463" s="19"/>
      <c r="J463" s="19"/>
    </row>
    <row r="464" spans="2:12">
      <c r="E464" s="19"/>
      <c r="F464" s="15"/>
      <c r="G464" s="19"/>
      <c r="H464" s="19"/>
      <c r="I464" s="19"/>
      <c r="J464" s="19"/>
    </row>
    <row r="465" spans="5:10">
      <c r="E465" s="19"/>
      <c r="F465" s="15"/>
      <c r="G465" s="19"/>
      <c r="H465" s="19"/>
      <c r="I465" s="19"/>
      <c r="J465" s="19"/>
    </row>
    <row r="466" spans="5:10">
      <c r="E466" s="19"/>
      <c r="F466" s="15"/>
      <c r="G466" s="19"/>
      <c r="H466" s="19"/>
      <c r="I466" s="19"/>
      <c r="J466" s="19"/>
    </row>
    <row r="467" spans="5:10">
      <c r="E467" s="19"/>
      <c r="F467" s="15"/>
      <c r="G467" s="19"/>
      <c r="H467" s="19"/>
      <c r="I467" s="19"/>
      <c r="J467" s="19"/>
    </row>
    <row r="468" spans="5:10">
      <c r="E468" s="19"/>
      <c r="F468" s="15"/>
      <c r="G468" s="19"/>
      <c r="H468" s="19"/>
      <c r="I468" s="19"/>
      <c r="J468" s="19"/>
    </row>
    <row r="469" spans="5:10">
      <c r="E469" s="19"/>
      <c r="F469" s="15"/>
      <c r="G469" s="19"/>
      <c r="H469" s="19"/>
      <c r="I469" s="19"/>
      <c r="J469" s="19"/>
    </row>
    <row r="470" spans="5:10">
      <c r="E470" s="19"/>
      <c r="F470" s="15"/>
      <c r="G470" s="19"/>
      <c r="H470" s="19"/>
      <c r="I470" s="19"/>
      <c r="J470" s="19"/>
    </row>
    <row r="471" spans="5:10">
      <c r="E471" s="19"/>
      <c r="F471" s="15"/>
      <c r="G471" s="19"/>
      <c r="H471" s="19"/>
      <c r="I471" s="19"/>
      <c r="J471" s="19"/>
    </row>
    <row r="472" spans="5:10">
      <c r="E472" s="19"/>
      <c r="F472" s="15"/>
      <c r="G472" s="19"/>
      <c r="H472" s="19"/>
      <c r="I472" s="19"/>
      <c r="J472" s="19"/>
    </row>
    <row r="473" spans="5:10">
      <c r="E473" s="19"/>
      <c r="F473" s="15"/>
      <c r="G473" s="19"/>
      <c r="H473" s="19"/>
      <c r="I473" s="19"/>
      <c r="J473" s="19"/>
    </row>
    <row r="474" spans="5:10">
      <c r="E474" s="19"/>
      <c r="F474" s="15"/>
      <c r="G474" s="19"/>
      <c r="H474" s="19"/>
      <c r="I474" s="19"/>
      <c r="J474" s="19"/>
    </row>
    <row r="475" spans="5:10">
      <c r="E475" s="19"/>
      <c r="F475" s="15"/>
      <c r="G475" s="19"/>
      <c r="H475" s="19"/>
      <c r="I475" s="19"/>
      <c r="J475" s="19"/>
    </row>
    <row r="476" spans="5:10">
      <c r="E476" s="19"/>
      <c r="F476" s="15"/>
      <c r="G476" s="19"/>
      <c r="H476" s="19"/>
      <c r="I476" s="19"/>
      <c r="J476" s="19"/>
    </row>
    <row r="477" spans="5:10">
      <c r="E477" s="19"/>
      <c r="F477" s="15"/>
      <c r="G477" s="19"/>
      <c r="H477" s="19"/>
      <c r="I477" s="19"/>
      <c r="J477" s="19"/>
    </row>
    <row r="478" spans="5:10">
      <c r="E478" s="19"/>
      <c r="F478" s="15"/>
      <c r="G478" s="19"/>
      <c r="H478" s="19"/>
      <c r="I478" s="19"/>
      <c r="J478" s="19"/>
    </row>
    <row r="479" spans="5:10">
      <c r="E479" s="19"/>
      <c r="F479" s="15"/>
      <c r="G479" s="19"/>
      <c r="H479" s="19"/>
      <c r="I479" s="19"/>
      <c r="J479" s="19"/>
    </row>
    <row r="480" spans="5:10">
      <c r="E480" s="19"/>
      <c r="F480" s="15"/>
      <c r="G480" s="19"/>
      <c r="H480" s="19"/>
      <c r="I480" s="19"/>
      <c r="J480" s="19"/>
    </row>
    <row r="481" spans="5:10">
      <c r="E481" s="19"/>
      <c r="F481" s="15"/>
      <c r="G481" s="19"/>
      <c r="H481" s="19"/>
      <c r="I481" s="19"/>
      <c r="J481" s="19"/>
    </row>
    <row r="482" spans="5:10">
      <c r="E482" s="19"/>
      <c r="F482" s="15"/>
      <c r="G482" s="19"/>
      <c r="H482" s="19"/>
      <c r="I482" s="19"/>
      <c r="J482" s="19"/>
    </row>
    <row r="483" spans="5:10">
      <c r="E483" s="19"/>
      <c r="F483" s="15"/>
      <c r="G483" s="19"/>
      <c r="H483" s="19"/>
      <c r="I483" s="19"/>
      <c r="J483" s="19"/>
    </row>
    <row r="484" spans="5:10">
      <c r="E484" s="19"/>
      <c r="F484" s="15"/>
      <c r="G484" s="19"/>
      <c r="H484" s="19"/>
      <c r="I484" s="19"/>
      <c r="J484" s="19"/>
    </row>
    <row r="485" spans="5:10">
      <c r="E485" s="19"/>
      <c r="F485" s="15"/>
      <c r="G485" s="19"/>
      <c r="H485" s="19"/>
      <c r="I485" s="19"/>
      <c r="J485" s="19"/>
    </row>
    <row r="486" spans="5:10">
      <c r="E486" s="19"/>
      <c r="F486" s="15"/>
      <c r="G486" s="19"/>
      <c r="H486" s="19"/>
      <c r="I486" s="19"/>
      <c r="J486" s="19"/>
    </row>
    <row r="487" spans="5:10">
      <c r="E487" s="19"/>
      <c r="F487" s="15"/>
      <c r="G487" s="19"/>
      <c r="H487" s="19"/>
      <c r="I487" s="19"/>
      <c r="J487" s="19"/>
    </row>
    <row r="488" spans="5:10">
      <c r="E488" s="19"/>
      <c r="F488" s="15"/>
      <c r="G488" s="19"/>
      <c r="H488" s="19"/>
      <c r="I488" s="19"/>
      <c r="J488" s="19"/>
    </row>
    <row r="489" spans="5:10">
      <c r="E489" s="19"/>
      <c r="F489" s="15"/>
      <c r="G489" s="19"/>
      <c r="H489" s="19"/>
      <c r="I489" s="19"/>
      <c r="J489" s="19"/>
    </row>
    <row r="490" spans="5:10">
      <c r="E490" s="19"/>
      <c r="F490" s="15"/>
      <c r="G490" s="19"/>
      <c r="H490" s="19"/>
      <c r="I490" s="19"/>
      <c r="J490" s="19"/>
    </row>
    <row r="491" spans="5:10">
      <c r="E491" s="19"/>
      <c r="F491" s="15"/>
      <c r="G491" s="19"/>
      <c r="H491" s="19"/>
      <c r="I491" s="19"/>
      <c r="J491" s="19"/>
    </row>
    <row r="492" spans="5:10">
      <c r="E492" s="19"/>
      <c r="F492" s="15"/>
      <c r="G492" s="19"/>
      <c r="H492" s="19"/>
      <c r="I492" s="19"/>
      <c r="J492" s="19"/>
    </row>
    <row r="493" spans="5:10">
      <c r="E493" s="19"/>
      <c r="F493" s="15"/>
      <c r="G493" s="19"/>
      <c r="H493" s="19"/>
      <c r="I493" s="19"/>
      <c r="J493" s="19"/>
    </row>
    <row r="494" spans="5:10">
      <c r="E494" s="19"/>
      <c r="F494" s="15"/>
      <c r="G494" s="19"/>
      <c r="H494" s="19"/>
      <c r="I494" s="19"/>
      <c r="J494" s="19"/>
    </row>
    <row r="495" spans="5:10">
      <c r="E495" s="19"/>
      <c r="F495" s="15"/>
      <c r="G495" s="19"/>
      <c r="H495" s="19"/>
      <c r="I495" s="19"/>
      <c r="J495" s="19"/>
    </row>
    <row r="496" spans="5:10">
      <c r="E496" s="19"/>
      <c r="F496" s="15"/>
      <c r="G496" s="19"/>
      <c r="H496" s="19"/>
      <c r="I496" s="19"/>
      <c r="J496" s="19"/>
    </row>
    <row r="497" spans="5:10">
      <c r="E497" s="19"/>
      <c r="F497" s="15"/>
      <c r="G497" s="19"/>
      <c r="H497" s="19"/>
      <c r="I497" s="19"/>
      <c r="J497" s="19"/>
    </row>
    <row r="498" spans="5:10">
      <c r="E498" s="19"/>
      <c r="F498" s="15"/>
      <c r="G498" s="19"/>
      <c r="H498" s="19"/>
      <c r="I498" s="19"/>
      <c r="J498" s="19"/>
    </row>
    <row r="499" spans="5:10">
      <c r="E499" s="19"/>
      <c r="F499" s="15"/>
      <c r="G499" s="19"/>
      <c r="H499" s="19"/>
      <c r="I499" s="19"/>
      <c r="J499" s="19"/>
    </row>
    <row r="500" spans="5:10">
      <c r="E500" s="19"/>
      <c r="F500" s="15"/>
      <c r="G500" s="19"/>
      <c r="H500" s="19"/>
      <c r="I500" s="19"/>
      <c r="J500" s="19"/>
    </row>
    <row r="501" spans="5:10">
      <c r="E501" s="19"/>
      <c r="F501" s="15"/>
      <c r="G501" s="19"/>
      <c r="H501" s="19"/>
      <c r="I501" s="19"/>
      <c r="J501" s="19"/>
    </row>
    <row r="502" spans="5:10">
      <c r="E502" s="19"/>
      <c r="F502" s="15"/>
      <c r="G502" s="19"/>
      <c r="H502" s="19"/>
      <c r="I502" s="19"/>
      <c r="J502" s="19"/>
    </row>
    <row r="503" spans="5:10">
      <c r="E503" s="19"/>
      <c r="F503" s="15"/>
      <c r="G503" s="19"/>
      <c r="H503" s="19"/>
      <c r="I503" s="19"/>
      <c r="J503" s="19"/>
    </row>
    <row r="504" spans="5:10">
      <c r="E504" s="19"/>
      <c r="F504" s="15"/>
      <c r="G504" s="19"/>
      <c r="H504" s="19"/>
      <c r="I504" s="19"/>
      <c r="J504" s="19"/>
    </row>
    <row r="505" spans="5:10">
      <c r="E505" s="19"/>
      <c r="F505" s="15"/>
      <c r="G505" s="19"/>
      <c r="H505" s="19"/>
      <c r="I505" s="19"/>
      <c r="J505" s="19"/>
    </row>
    <row r="506" spans="5:10">
      <c r="E506" s="19"/>
      <c r="F506" s="15"/>
      <c r="G506" s="19"/>
      <c r="H506" s="19"/>
      <c r="I506" s="19"/>
      <c r="J506" s="19"/>
    </row>
    <row r="507" spans="5:10">
      <c r="E507" s="19"/>
      <c r="F507" s="15"/>
      <c r="G507" s="19"/>
      <c r="H507" s="19"/>
      <c r="I507" s="19"/>
      <c r="J507" s="19"/>
    </row>
    <row r="508" spans="5:10">
      <c r="E508" s="19"/>
      <c r="F508" s="15"/>
      <c r="G508" s="19"/>
      <c r="H508" s="19"/>
      <c r="I508" s="19"/>
      <c r="J508" s="19"/>
    </row>
    <row r="509" spans="5:10">
      <c r="E509" s="19"/>
      <c r="F509" s="15"/>
      <c r="G509" s="19"/>
      <c r="H509" s="19"/>
      <c r="I509" s="19"/>
      <c r="J509" s="19"/>
    </row>
    <row r="510" spans="5:10">
      <c r="E510" s="19"/>
      <c r="F510" s="15"/>
      <c r="G510" s="19"/>
      <c r="H510" s="19"/>
      <c r="I510" s="19"/>
      <c r="J510" s="19"/>
    </row>
    <row r="511" spans="5:10">
      <c r="E511" s="19"/>
      <c r="F511" s="15"/>
      <c r="G511" s="19"/>
      <c r="H511" s="19"/>
      <c r="I511" s="19"/>
      <c r="J511" s="19"/>
    </row>
    <row r="512" spans="5:10">
      <c r="E512" s="19"/>
      <c r="F512" s="15"/>
      <c r="G512" s="19"/>
      <c r="H512" s="19"/>
      <c r="I512" s="19"/>
      <c r="J512" s="19"/>
    </row>
    <row r="513" spans="5:10">
      <c r="E513" s="19"/>
      <c r="F513" s="15"/>
      <c r="G513" s="19"/>
      <c r="H513" s="19"/>
      <c r="I513" s="19"/>
      <c r="J513" s="19"/>
    </row>
    <row r="514" spans="5:10">
      <c r="E514" s="19"/>
      <c r="F514" s="15"/>
      <c r="G514" s="19"/>
      <c r="H514" s="19"/>
      <c r="I514" s="19"/>
      <c r="J514" s="19"/>
    </row>
    <row r="515" spans="5:10">
      <c r="E515" s="19"/>
      <c r="F515" s="15"/>
      <c r="G515" s="19"/>
      <c r="H515" s="19"/>
      <c r="I515" s="19"/>
      <c r="J515" s="19"/>
    </row>
    <row r="516" spans="5:10">
      <c r="E516" s="19"/>
      <c r="F516" s="15"/>
      <c r="G516" s="19"/>
      <c r="H516" s="19"/>
      <c r="I516" s="19"/>
      <c r="J516" s="19"/>
    </row>
    <row r="517" spans="5:10">
      <c r="E517" s="19"/>
      <c r="F517" s="15"/>
      <c r="G517" s="19"/>
      <c r="H517" s="19"/>
      <c r="I517" s="19"/>
      <c r="J517" s="19"/>
    </row>
    <row r="518" spans="5:10">
      <c r="E518" s="19"/>
      <c r="F518" s="15"/>
      <c r="G518" s="19"/>
      <c r="H518" s="19"/>
      <c r="I518" s="19"/>
      <c r="J518" s="19"/>
    </row>
    <row r="519" spans="5:10">
      <c r="E519" s="19"/>
      <c r="F519" s="15"/>
      <c r="G519" s="19"/>
      <c r="H519" s="19"/>
      <c r="I519" s="19"/>
      <c r="J519" s="19"/>
    </row>
    <row r="520" spans="5:10">
      <c r="E520" s="19"/>
      <c r="F520" s="15"/>
      <c r="G520" s="19"/>
      <c r="H520" s="19"/>
      <c r="I520" s="19"/>
      <c r="J520" s="19"/>
    </row>
    <row r="521" spans="5:10">
      <c r="E521" s="19"/>
      <c r="F521" s="15"/>
      <c r="G521" s="19"/>
      <c r="H521" s="19"/>
      <c r="I521" s="19"/>
      <c r="J521" s="19"/>
    </row>
    <row r="522" spans="5:10">
      <c r="E522" s="19"/>
      <c r="F522" s="15"/>
      <c r="G522" s="19"/>
      <c r="H522" s="19"/>
      <c r="I522" s="19"/>
      <c r="J522" s="19"/>
    </row>
    <row r="523" spans="5:10">
      <c r="E523" s="19"/>
      <c r="F523" s="15"/>
      <c r="G523" s="19"/>
      <c r="H523" s="19"/>
      <c r="I523" s="19"/>
      <c r="J523" s="19"/>
    </row>
    <row r="524" spans="5:10">
      <c r="E524" s="19"/>
      <c r="F524" s="15"/>
      <c r="G524" s="19"/>
      <c r="H524" s="19"/>
      <c r="I524" s="19"/>
      <c r="J524" s="19"/>
    </row>
    <row r="525" spans="5:10">
      <c r="E525" s="19"/>
      <c r="F525" s="15"/>
      <c r="G525" s="19"/>
      <c r="H525" s="19"/>
      <c r="I525" s="19"/>
      <c r="J525" s="19"/>
    </row>
    <row r="526" spans="5:10">
      <c r="E526" s="19"/>
      <c r="F526" s="15"/>
      <c r="G526" s="19"/>
      <c r="H526" s="19"/>
      <c r="I526" s="19"/>
      <c r="J526" s="19"/>
    </row>
    <row r="527" spans="5:10">
      <c r="E527" s="19"/>
      <c r="F527" s="15"/>
      <c r="G527" s="19"/>
      <c r="H527" s="19"/>
      <c r="I527" s="19"/>
      <c r="J527" s="19"/>
    </row>
    <row r="528" spans="5:10">
      <c r="E528" s="19"/>
      <c r="F528" s="15"/>
      <c r="G528" s="19"/>
      <c r="H528" s="19"/>
      <c r="I528" s="19"/>
      <c r="J528" s="19"/>
    </row>
    <row r="529" spans="5:10">
      <c r="E529" s="19"/>
      <c r="F529" s="15"/>
      <c r="G529" s="19"/>
      <c r="H529" s="19"/>
      <c r="I529" s="19"/>
      <c r="J529" s="19"/>
    </row>
    <row r="530" spans="5:10">
      <c r="E530" s="19"/>
      <c r="F530" s="15"/>
      <c r="G530" s="19"/>
      <c r="H530" s="19"/>
      <c r="I530" s="19"/>
      <c r="J530" s="19"/>
    </row>
    <row r="531" spans="5:10">
      <c r="E531" s="19"/>
      <c r="F531" s="15"/>
      <c r="G531" s="19"/>
      <c r="H531" s="19"/>
      <c r="I531" s="19"/>
      <c r="J531" s="19"/>
    </row>
    <row r="532" spans="5:10">
      <c r="E532" s="19"/>
      <c r="F532" s="15"/>
      <c r="G532" s="19"/>
      <c r="H532" s="19"/>
      <c r="I532" s="19"/>
      <c r="J532" s="19"/>
    </row>
    <row r="533" spans="5:10">
      <c r="E533" s="19"/>
      <c r="F533" s="15"/>
      <c r="G533" s="19"/>
      <c r="H533" s="19"/>
      <c r="I533" s="19"/>
      <c r="J533" s="19"/>
    </row>
    <row r="534" spans="5:10">
      <c r="E534" s="19"/>
      <c r="F534" s="15"/>
      <c r="G534" s="19"/>
      <c r="H534" s="19"/>
      <c r="I534" s="19"/>
      <c r="J534" s="19"/>
    </row>
    <row r="535" spans="5:10">
      <c r="E535" s="19"/>
      <c r="F535" s="15"/>
      <c r="G535" s="19"/>
      <c r="H535" s="19"/>
      <c r="I535" s="19"/>
      <c r="J535" s="19"/>
    </row>
    <row r="536" spans="5:10">
      <c r="E536" s="19"/>
      <c r="F536" s="15"/>
      <c r="G536" s="19"/>
      <c r="H536" s="19"/>
      <c r="I536" s="19"/>
      <c r="J536" s="19"/>
    </row>
    <row r="537" spans="5:10">
      <c r="E537" s="19"/>
      <c r="F537" s="15"/>
      <c r="G537" s="19"/>
      <c r="H537" s="19"/>
      <c r="I537" s="19"/>
      <c r="J537" s="19"/>
    </row>
    <row r="538" spans="5:10">
      <c r="E538" s="19"/>
      <c r="F538" s="15"/>
      <c r="G538" s="19"/>
      <c r="H538" s="19"/>
      <c r="I538" s="19"/>
      <c r="J538" s="19"/>
    </row>
    <row r="539" spans="5:10">
      <c r="E539" s="19"/>
      <c r="F539" s="15"/>
      <c r="G539" s="19"/>
      <c r="H539" s="19"/>
      <c r="I539" s="19"/>
      <c r="J539" s="19"/>
    </row>
    <row r="540" spans="5:10">
      <c r="E540" s="19"/>
      <c r="F540" s="15"/>
      <c r="G540" s="19"/>
      <c r="H540" s="19"/>
      <c r="I540" s="19"/>
      <c r="J540" s="19"/>
    </row>
    <row r="541" spans="5:10">
      <c r="E541" s="19"/>
      <c r="F541" s="15"/>
      <c r="G541" s="19"/>
      <c r="H541" s="19"/>
      <c r="I541" s="19"/>
      <c r="J541" s="19"/>
    </row>
    <row r="542" spans="5:10">
      <c r="E542" s="19"/>
      <c r="F542" s="15"/>
      <c r="G542" s="19"/>
      <c r="H542" s="19"/>
      <c r="I542" s="19"/>
      <c r="J542" s="19"/>
    </row>
    <row r="543" spans="5:10">
      <c r="E543" s="19"/>
      <c r="F543" s="15"/>
      <c r="G543" s="19"/>
      <c r="H543" s="19"/>
      <c r="I543" s="19"/>
      <c r="J543" s="19"/>
    </row>
    <row r="544" spans="5:10">
      <c r="E544" s="19"/>
      <c r="F544" s="15"/>
      <c r="G544" s="19"/>
      <c r="H544" s="19"/>
      <c r="I544" s="19"/>
      <c r="J544" s="19"/>
    </row>
    <row r="545" spans="5:10">
      <c r="E545" s="19"/>
      <c r="F545" s="15"/>
      <c r="G545" s="19"/>
      <c r="H545" s="19"/>
      <c r="I545" s="19"/>
      <c r="J545" s="19"/>
    </row>
    <row r="546" spans="5:10">
      <c r="E546" s="19"/>
      <c r="F546" s="15"/>
      <c r="G546" s="19"/>
      <c r="H546" s="19"/>
      <c r="I546" s="19"/>
      <c r="J546" s="19"/>
    </row>
    <row r="547" spans="5:10">
      <c r="E547" s="19"/>
      <c r="F547" s="15"/>
      <c r="G547" s="19"/>
      <c r="H547" s="19"/>
      <c r="I547" s="19"/>
      <c r="J547" s="19"/>
    </row>
    <row r="548" spans="5:10">
      <c r="E548" s="19"/>
      <c r="F548" s="15"/>
      <c r="G548" s="19"/>
      <c r="H548" s="19"/>
      <c r="I548" s="19"/>
      <c r="J548" s="19"/>
    </row>
    <row r="549" spans="5:10">
      <c r="E549" s="19"/>
      <c r="F549" s="15"/>
      <c r="G549" s="19"/>
      <c r="H549" s="19"/>
      <c r="I549" s="19"/>
      <c r="J549" s="19"/>
    </row>
    <row r="550" spans="5:10">
      <c r="E550" s="19"/>
      <c r="F550" s="15"/>
      <c r="G550" s="19"/>
      <c r="H550" s="19"/>
      <c r="I550" s="19"/>
      <c r="J550" s="19"/>
    </row>
    <row r="551" spans="5:10">
      <c r="E551" s="19"/>
      <c r="F551" s="15"/>
      <c r="G551" s="19"/>
      <c r="H551" s="19"/>
      <c r="I551" s="19"/>
      <c r="J551" s="19"/>
    </row>
    <row r="552" spans="5:10">
      <c r="E552" s="19"/>
      <c r="F552" s="15"/>
      <c r="G552" s="19"/>
      <c r="H552" s="19"/>
      <c r="I552" s="19"/>
      <c r="J552" s="19"/>
    </row>
    <row r="553" spans="5:10">
      <c r="E553" s="19"/>
      <c r="F553" s="15"/>
      <c r="G553" s="19"/>
      <c r="H553" s="19"/>
      <c r="I553" s="19"/>
      <c r="J553" s="19"/>
    </row>
    <row r="554" spans="5:10">
      <c r="E554" s="19"/>
      <c r="F554" s="15"/>
      <c r="G554" s="19"/>
      <c r="H554" s="19"/>
      <c r="I554" s="19"/>
      <c r="J554" s="19"/>
    </row>
    <row r="555" spans="5:10">
      <c r="E555" s="19"/>
      <c r="F555" s="15"/>
      <c r="G555" s="19"/>
      <c r="H555" s="19"/>
      <c r="I555" s="19"/>
      <c r="J555" s="19"/>
    </row>
    <row r="556" spans="5:10">
      <c r="E556" s="19"/>
      <c r="F556" s="15"/>
      <c r="G556" s="19"/>
      <c r="H556" s="19"/>
      <c r="I556" s="19"/>
      <c r="J556" s="19"/>
    </row>
    <row r="557" spans="5:10">
      <c r="E557" s="19"/>
      <c r="F557" s="15"/>
      <c r="G557" s="19"/>
      <c r="H557" s="19"/>
      <c r="I557" s="19"/>
      <c r="J557" s="19"/>
    </row>
    <row r="558" spans="5:10">
      <c r="E558" s="19"/>
      <c r="F558" s="15"/>
      <c r="G558" s="19"/>
      <c r="H558" s="19"/>
      <c r="I558" s="19"/>
      <c r="J558" s="19"/>
    </row>
    <row r="559" spans="5:10">
      <c r="E559" s="19"/>
      <c r="F559" s="15"/>
      <c r="G559" s="19"/>
      <c r="H559" s="19"/>
      <c r="I559" s="19"/>
      <c r="J559" s="19"/>
    </row>
    <row r="560" spans="5:10">
      <c r="E560" s="19"/>
      <c r="F560" s="15"/>
      <c r="G560" s="19"/>
      <c r="H560" s="19"/>
      <c r="I560" s="19"/>
      <c r="J560" s="19"/>
    </row>
    <row r="561" spans="5:10">
      <c r="E561" s="19"/>
      <c r="F561" s="15"/>
      <c r="G561" s="19"/>
      <c r="H561" s="19"/>
      <c r="I561" s="19"/>
      <c r="J561" s="19"/>
    </row>
    <row r="562" spans="5:10">
      <c r="E562" s="19"/>
      <c r="F562" s="15"/>
      <c r="G562" s="19"/>
      <c r="H562" s="19"/>
      <c r="I562" s="19"/>
      <c r="J562" s="19"/>
    </row>
    <row r="563" spans="5:10">
      <c r="E563" s="19"/>
      <c r="F563" s="15"/>
      <c r="G563" s="19"/>
      <c r="H563" s="19"/>
      <c r="I563" s="19"/>
      <c r="J563" s="19"/>
    </row>
    <row r="564" spans="5:10">
      <c r="E564" s="19"/>
      <c r="F564" s="15"/>
      <c r="G564" s="19"/>
      <c r="H564" s="19"/>
      <c r="I564" s="19"/>
      <c r="J564" s="19"/>
    </row>
    <row r="565" spans="5:10">
      <c r="E565" s="19"/>
      <c r="F565" s="15"/>
      <c r="G565" s="19"/>
      <c r="H565" s="19"/>
      <c r="I565" s="19"/>
      <c r="J565" s="19"/>
    </row>
    <row r="566" spans="5:10">
      <c r="E566" s="19"/>
      <c r="F566" s="15"/>
      <c r="G566" s="19"/>
      <c r="H566" s="19"/>
      <c r="I566" s="19"/>
      <c r="J566" s="19"/>
    </row>
    <row r="567" spans="5:10">
      <c r="E567" s="19"/>
      <c r="F567" s="15"/>
      <c r="G567" s="19"/>
      <c r="H567" s="19"/>
      <c r="I567" s="19"/>
      <c r="J567" s="19"/>
    </row>
    <row r="568" spans="5:10">
      <c r="E568" s="19"/>
      <c r="F568" s="15"/>
      <c r="G568" s="19"/>
      <c r="H568" s="19"/>
      <c r="I568" s="19"/>
      <c r="J568" s="19"/>
    </row>
    <row r="569" spans="5:10">
      <c r="E569" s="19"/>
      <c r="F569" s="15"/>
      <c r="G569" s="19"/>
      <c r="H569" s="19"/>
      <c r="I569" s="19"/>
      <c r="J569" s="19"/>
    </row>
    <row r="570" spans="5:10">
      <c r="E570" s="19"/>
      <c r="F570" s="15"/>
      <c r="G570" s="19"/>
      <c r="H570" s="19"/>
      <c r="I570" s="19"/>
      <c r="J570" s="19"/>
    </row>
    <row r="571" spans="5:10">
      <c r="E571" s="19"/>
      <c r="F571" s="15"/>
      <c r="G571" s="19"/>
      <c r="H571" s="19"/>
      <c r="I571" s="19"/>
      <c r="J571" s="19"/>
    </row>
    <row r="572" spans="5:10">
      <c r="E572" s="19"/>
      <c r="F572" s="15"/>
      <c r="G572" s="19"/>
      <c r="H572" s="19"/>
      <c r="I572" s="19"/>
      <c r="J572" s="19"/>
    </row>
    <row r="573" spans="5:10">
      <c r="E573" s="19"/>
      <c r="F573" s="15"/>
      <c r="G573" s="19"/>
      <c r="H573" s="19"/>
      <c r="I573" s="19"/>
      <c r="J573" s="19"/>
    </row>
    <row r="574" spans="5:10">
      <c r="E574" s="19"/>
      <c r="F574" s="15"/>
      <c r="G574" s="19"/>
      <c r="H574" s="19"/>
      <c r="I574" s="19"/>
      <c r="J574" s="19"/>
    </row>
    <row r="575" spans="5:10">
      <c r="E575" s="19"/>
      <c r="F575" s="15"/>
      <c r="G575" s="19"/>
      <c r="H575" s="19"/>
      <c r="I575" s="19"/>
      <c r="J575" s="19"/>
    </row>
    <row r="576" spans="5:10">
      <c r="E576" s="19"/>
      <c r="F576" s="15"/>
      <c r="G576" s="19"/>
      <c r="H576" s="19"/>
      <c r="I576" s="19"/>
      <c r="J576" s="19"/>
    </row>
    <row r="577" spans="5:10">
      <c r="E577" s="19"/>
      <c r="F577" s="15"/>
      <c r="G577" s="19"/>
      <c r="H577" s="19"/>
      <c r="I577" s="19"/>
      <c r="J577" s="19"/>
    </row>
    <row r="578" spans="5:10">
      <c r="E578" s="19"/>
      <c r="F578" s="15"/>
      <c r="G578" s="19"/>
      <c r="H578" s="19"/>
      <c r="I578" s="19"/>
      <c r="J578" s="19"/>
    </row>
    <row r="579" spans="5:10">
      <c r="E579" s="19"/>
      <c r="F579" s="15"/>
      <c r="G579" s="19"/>
      <c r="H579" s="19"/>
      <c r="I579" s="19"/>
      <c r="J579" s="19"/>
    </row>
    <row r="580" spans="5:10">
      <c r="E580" s="19"/>
      <c r="F580" s="15"/>
      <c r="G580" s="19"/>
      <c r="H580" s="19"/>
      <c r="I580" s="19"/>
      <c r="J580" s="19"/>
    </row>
    <row r="581" spans="5:10">
      <c r="E581" s="19"/>
      <c r="F581" s="15"/>
      <c r="G581" s="19"/>
      <c r="H581" s="19"/>
      <c r="I581" s="19"/>
      <c r="J581" s="19"/>
    </row>
    <row r="582" spans="5:10">
      <c r="E582" s="19"/>
      <c r="F582" s="15"/>
      <c r="G582" s="19"/>
      <c r="H582" s="19"/>
      <c r="I582" s="19"/>
      <c r="J582" s="19"/>
    </row>
    <row r="583" spans="5:10">
      <c r="E583" s="19"/>
      <c r="F583" s="15"/>
      <c r="G583" s="19"/>
      <c r="H583" s="19"/>
      <c r="I583" s="19"/>
      <c r="J583" s="19"/>
    </row>
    <row r="584" spans="5:10">
      <c r="E584" s="19"/>
      <c r="F584" s="15"/>
      <c r="G584" s="19"/>
      <c r="H584" s="19"/>
      <c r="I584" s="19"/>
      <c r="J584" s="19"/>
    </row>
    <row r="585" spans="5:10">
      <c r="E585" s="19"/>
      <c r="F585" s="15"/>
      <c r="G585" s="19"/>
      <c r="H585" s="19"/>
      <c r="I585" s="19"/>
      <c r="J585" s="19"/>
    </row>
    <row r="586" spans="5:10">
      <c r="E586" s="19"/>
      <c r="F586" s="15"/>
      <c r="G586" s="19"/>
      <c r="H586" s="19"/>
      <c r="I586" s="19"/>
      <c r="J586" s="19"/>
    </row>
    <row r="587" spans="5:10">
      <c r="E587" s="19"/>
      <c r="F587" s="15"/>
      <c r="G587" s="19"/>
      <c r="H587" s="19"/>
      <c r="I587" s="19"/>
      <c r="J587" s="19"/>
    </row>
    <row r="588" spans="5:10">
      <c r="E588" s="19"/>
      <c r="F588" s="15"/>
      <c r="G588" s="19"/>
      <c r="H588" s="19"/>
      <c r="I588" s="19"/>
      <c r="J588" s="19"/>
    </row>
    <row r="589" spans="5:10">
      <c r="E589" s="19"/>
      <c r="F589" s="15"/>
      <c r="G589" s="19"/>
      <c r="H589" s="19"/>
      <c r="I589" s="19"/>
      <c r="J589" s="19"/>
    </row>
    <row r="590" spans="5:10">
      <c r="E590" s="19"/>
      <c r="F590" s="15"/>
      <c r="G590" s="19"/>
      <c r="H590" s="19"/>
      <c r="I590" s="19"/>
      <c r="J590" s="19"/>
    </row>
    <row r="591" spans="5:10">
      <c r="E591" s="19"/>
      <c r="F591" s="15"/>
      <c r="G591" s="19"/>
      <c r="H591" s="19"/>
      <c r="I591" s="19"/>
      <c r="J591" s="19"/>
    </row>
    <row r="592" spans="5:10">
      <c r="E592" s="19"/>
      <c r="F592" s="15"/>
      <c r="G592" s="19"/>
      <c r="H592" s="19"/>
      <c r="I592" s="19"/>
      <c r="J592" s="19"/>
    </row>
    <row r="593" spans="5:10">
      <c r="E593" s="19"/>
      <c r="F593" s="15"/>
      <c r="G593" s="19"/>
      <c r="H593" s="19"/>
      <c r="I593" s="19"/>
      <c r="J593" s="19"/>
    </row>
    <row r="594" spans="5:10">
      <c r="E594" s="19"/>
      <c r="F594" s="15"/>
      <c r="G594" s="19"/>
      <c r="H594" s="19"/>
      <c r="I594" s="19"/>
      <c r="J594" s="19"/>
    </row>
    <row r="595" spans="5:10">
      <c r="E595" s="19"/>
      <c r="F595" s="15"/>
      <c r="G595" s="19"/>
      <c r="H595" s="19"/>
      <c r="I595" s="19"/>
      <c r="J595" s="19"/>
    </row>
    <row r="596" spans="5:10">
      <c r="E596" s="19"/>
      <c r="F596" s="15"/>
      <c r="G596" s="19"/>
      <c r="H596" s="19"/>
      <c r="I596" s="19"/>
      <c r="J596" s="19"/>
    </row>
    <row r="597" spans="5:10">
      <c r="E597" s="19"/>
      <c r="F597" s="15"/>
      <c r="G597" s="19"/>
      <c r="H597" s="19"/>
      <c r="I597" s="19"/>
      <c r="J597" s="19"/>
    </row>
    <row r="598" spans="5:10">
      <c r="E598" s="19"/>
      <c r="F598" s="15"/>
      <c r="G598" s="19"/>
      <c r="H598" s="19"/>
      <c r="I598" s="19"/>
      <c r="J598" s="19"/>
    </row>
    <row r="599" spans="5:10">
      <c r="E599" s="19"/>
      <c r="F599" s="15"/>
      <c r="G599" s="19"/>
      <c r="H599" s="19"/>
      <c r="I599" s="19"/>
      <c r="J599" s="19"/>
    </row>
    <row r="600" spans="5:10">
      <c r="E600" s="19"/>
      <c r="F600" s="15"/>
      <c r="G600" s="19"/>
      <c r="H600" s="19"/>
      <c r="I600" s="19"/>
      <c r="J600" s="19"/>
    </row>
    <row r="601" spans="5:10">
      <c r="E601" s="19"/>
      <c r="F601" s="15"/>
      <c r="G601" s="19"/>
      <c r="H601" s="19"/>
      <c r="I601" s="19"/>
      <c r="J601" s="19"/>
    </row>
    <row r="602" spans="5:10">
      <c r="E602" s="19"/>
      <c r="F602" s="15"/>
      <c r="G602" s="19"/>
      <c r="H602" s="19"/>
      <c r="I602" s="19"/>
      <c r="J602" s="19"/>
    </row>
    <row r="603" spans="5:10">
      <c r="E603" s="19"/>
      <c r="F603" s="15"/>
      <c r="G603" s="19"/>
      <c r="H603" s="19"/>
      <c r="I603" s="19"/>
      <c r="J603" s="19"/>
    </row>
    <row r="604" spans="5:10">
      <c r="E604" s="19"/>
      <c r="F604" s="15"/>
      <c r="G604" s="19"/>
      <c r="H604" s="19"/>
      <c r="I604" s="19"/>
      <c r="J604" s="19"/>
    </row>
    <row r="605" spans="5:10">
      <c r="E605" s="19"/>
      <c r="F605" s="15"/>
      <c r="G605" s="19"/>
      <c r="H605" s="19"/>
      <c r="I605" s="19"/>
      <c r="J605" s="19"/>
    </row>
    <row r="606" spans="5:10">
      <c r="E606" s="19"/>
      <c r="F606" s="15"/>
      <c r="G606" s="19"/>
      <c r="H606" s="19"/>
      <c r="I606" s="19"/>
      <c r="J606" s="19"/>
    </row>
    <row r="607" spans="5:10">
      <c r="E607" s="19"/>
      <c r="F607" s="15"/>
      <c r="G607" s="19"/>
      <c r="H607" s="19"/>
      <c r="I607" s="19"/>
      <c r="J607" s="19"/>
    </row>
    <row r="608" spans="5:10">
      <c r="E608" s="19"/>
      <c r="F608" s="15"/>
      <c r="G608" s="19"/>
      <c r="H608" s="19"/>
      <c r="I608" s="19"/>
      <c r="J608" s="19"/>
    </row>
    <row r="609" spans="5:10">
      <c r="E609" s="19"/>
      <c r="F609" s="15"/>
      <c r="G609" s="19"/>
      <c r="H609" s="19"/>
      <c r="I609" s="19"/>
      <c r="J609" s="19"/>
    </row>
    <row r="610" spans="5:10">
      <c r="E610" s="19"/>
      <c r="F610" s="15"/>
      <c r="G610" s="19"/>
      <c r="H610" s="19"/>
      <c r="I610" s="19"/>
      <c r="J610" s="19"/>
    </row>
    <row r="611" spans="5:10">
      <c r="E611" s="19"/>
      <c r="F611" s="15"/>
      <c r="G611" s="19"/>
      <c r="H611" s="19"/>
      <c r="I611" s="19"/>
      <c r="J611" s="19"/>
    </row>
    <row r="612" spans="5:10">
      <c r="E612" s="19"/>
      <c r="F612" s="15"/>
      <c r="G612" s="19"/>
      <c r="H612" s="19"/>
      <c r="I612" s="19"/>
      <c r="J612" s="19"/>
    </row>
    <row r="613" spans="5:10">
      <c r="E613" s="19"/>
      <c r="F613" s="15"/>
      <c r="G613" s="19"/>
      <c r="H613" s="19"/>
      <c r="I613" s="19"/>
      <c r="J613" s="19"/>
    </row>
    <row r="614" spans="5:10">
      <c r="E614" s="19"/>
      <c r="F614" s="15"/>
      <c r="G614" s="19"/>
      <c r="H614" s="19"/>
      <c r="I614" s="19"/>
      <c r="J614" s="19"/>
    </row>
    <row r="615" spans="5:10">
      <c r="E615" s="19"/>
      <c r="F615" s="15"/>
      <c r="G615" s="19"/>
      <c r="H615" s="19"/>
      <c r="I615" s="19"/>
      <c r="J615" s="19"/>
    </row>
    <row r="616" spans="5:10">
      <c r="E616" s="19"/>
      <c r="F616" s="15"/>
      <c r="G616" s="19"/>
      <c r="H616" s="19"/>
      <c r="I616" s="19"/>
      <c r="J616" s="19"/>
    </row>
    <row r="617" spans="5:10">
      <c r="E617" s="19"/>
      <c r="F617" s="15"/>
      <c r="G617" s="19"/>
      <c r="H617" s="19"/>
      <c r="I617" s="19"/>
      <c r="J617" s="19"/>
    </row>
    <row r="618" spans="5:10">
      <c r="E618" s="19"/>
      <c r="F618" s="15"/>
      <c r="G618" s="19"/>
      <c r="H618" s="19"/>
      <c r="I618" s="19"/>
      <c r="J618" s="19"/>
    </row>
    <row r="619" spans="5:10">
      <c r="E619" s="19"/>
      <c r="F619" s="15"/>
      <c r="G619" s="19"/>
      <c r="H619" s="19"/>
      <c r="I619" s="19"/>
      <c r="J619" s="19"/>
    </row>
    <row r="620" spans="5:10">
      <c r="E620" s="19"/>
      <c r="F620" s="15"/>
      <c r="G620" s="19"/>
      <c r="H620" s="19"/>
      <c r="I620" s="19"/>
      <c r="J620" s="19"/>
    </row>
    <row r="621" spans="5:10">
      <c r="E621" s="19"/>
      <c r="F621" s="15"/>
      <c r="G621" s="19"/>
      <c r="H621" s="19"/>
      <c r="I621" s="19"/>
      <c r="J621" s="19"/>
    </row>
    <row r="622" spans="5:10">
      <c r="E622" s="19"/>
      <c r="F622" s="15"/>
      <c r="G622" s="19"/>
      <c r="H622" s="19"/>
      <c r="I622" s="19"/>
      <c r="J622" s="19"/>
    </row>
    <row r="623" spans="5:10">
      <c r="E623" s="19"/>
      <c r="F623" s="15"/>
      <c r="G623" s="19"/>
      <c r="H623" s="19"/>
      <c r="I623" s="19"/>
      <c r="J623" s="19"/>
    </row>
    <row r="624" spans="5:10">
      <c r="E624" s="19"/>
      <c r="F624" s="15"/>
      <c r="G624" s="19"/>
      <c r="H624" s="19"/>
      <c r="I624" s="19"/>
      <c r="J624" s="19"/>
    </row>
    <row r="625" spans="5:10">
      <c r="E625" s="19"/>
      <c r="F625" s="15"/>
      <c r="G625" s="19"/>
      <c r="H625" s="19"/>
      <c r="I625" s="19"/>
      <c r="J625" s="19"/>
    </row>
    <row r="626" spans="5:10">
      <c r="E626" s="19"/>
      <c r="F626" s="15"/>
      <c r="G626" s="19"/>
      <c r="H626" s="19"/>
      <c r="I626" s="19"/>
      <c r="J626" s="19"/>
    </row>
    <row r="627" spans="5:10">
      <c r="E627" s="19"/>
      <c r="F627" s="15"/>
      <c r="G627" s="19"/>
      <c r="H627" s="19"/>
      <c r="I627" s="19"/>
      <c r="J627" s="19"/>
    </row>
    <row r="628" spans="5:10">
      <c r="E628" s="19"/>
      <c r="F628" s="15"/>
      <c r="G628" s="19"/>
      <c r="H628" s="19"/>
      <c r="I628" s="19"/>
      <c r="J628" s="19"/>
    </row>
    <row r="629" spans="5:10">
      <c r="E629" s="19"/>
      <c r="F629" s="15"/>
      <c r="G629" s="19"/>
      <c r="H629" s="19"/>
      <c r="I629" s="19"/>
      <c r="J629" s="19"/>
    </row>
    <row r="630" spans="5:10">
      <c r="E630" s="19"/>
      <c r="F630" s="15"/>
      <c r="G630" s="19"/>
      <c r="H630" s="19"/>
      <c r="I630" s="19"/>
      <c r="J630" s="19"/>
    </row>
    <row r="631" spans="5:10">
      <c r="E631" s="19"/>
      <c r="F631" s="15"/>
      <c r="G631" s="19"/>
      <c r="H631" s="19"/>
      <c r="I631" s="19"/>
      <c r="J631" s="19"/>
    </row>
    <row r="632" spans="5:10">
      <c r="E632" s="19"/>
      <c r="F632" s="15"/>
      <c r="G632" s="19"/>
      <c r="H632" s="19"/>
      <c r="I632" s="19"/>
      <c r="J632" s="19"/>
    </row>
    <row r="633" spans="5:10">
      <c r="E633" s="19"/>
      <c r="F633" s="15"/>
      <c r="G633" s="19"/>
      <c r="H633" s="19"/>
      <c r="I633" s="19"/>
      <c r="J633" s="19"/>
    </row>
    <row r="634" spans="5:10">
      <c r="E634" s="19"/>
      <c r="F634" s="15"/>
      <c r="G634" s="19"/>
      <c r="H634" s="19"/>
      <c r="I634" s="19"/>
      <c r="J634" s="19"/>
    </row>
    <row r="635" spans="5:10">
      <c r="E635" s="19"/>
      <c r="F635" s="15"/>
      <c r="G635" s="19"/>
      <c r="H635" s="19"/>
      <c r="I635" s="19"/>
      <c r="J635" s="19"/>
    </row>
    <row r="636" spans="5:10">
      <c r="E636" s="19"/>
      <c r="F636" s="15"/>
      <c r="G636" s="19"/>
      <c r="H636" s="19"/>
      <c r="I636" s="19"/>
      <c r="J636" s="19"/>
    </row>
    <row r="637" spans="5:10">
      <c r="E637" s="19"/>
      <c r="F637" s="15"/>
      <c r="G637" s="19"/>
      <c r="H637" s="19"/>
      <c r="I637" s="19"/>
      <c r="J637" s="19"/>
    </row>
    <row r="638" spans="5:10">
      <c r="E638" s="19"/>
      <c r="F638" s="15"/>
      <c r="G638" s="19"/>
      <c r="H638" s="19"/>
      <c r="I638" s="19"/>
      <c r="J638" s="19"/>
    </row>
    <row r="639" spans="5:10">
      <c r="E639" s="19"/>
      <c r="F639" s="15"/>
      <c r="G639" s="19"/>
      <c r="H639" s="19"/>
      <c r="I639" s="19"/>
      <c r="J639" s="19"/>
    </row>
    <row r="640" spans="5:10">
      <c r="E640" s="19"/>
      <c r="F640" s="15"/>
      <c r="G640" s="19"/>
      <c r="H640" s="19"/>
      <c r="I640" s="19"/>
      <c r="J640" s="19"/>
    </row>
    <row r="641" spans="5:10">
      <c r="E641" s="19"/>
      <c r="F641" s="15"/>
      <c r="G641" s="19"/>
      <c r="H641" s="19"/>
      <c r="I641" s="19"/>
      <c r="J641" s="19"/>
    </row>
    <row r="642" spans="5:10">
      <c r="E642" s="19"/>
      <c r="F642" s="15"/>
      <c r="G642" s="19"/>
      <c r="H642" s="19"/>
      <c r="I642" s="19"/>
      <c r="J642" s="19"/>
    </row>
    <row r="643" spans="5:10">
      <c r="E643" s="19"/>
      <c r="F643" s="15"/>
      <c r="G643" s="19"/>
      <c r="H643" s="19"/>
      <c r="I643" s="19"/>
      <c r="J643" s="19"/>
    </row>
    <row r="644" spans="5:10">
      <c r="E644" s="19"/>
      <c r="F644" s="15"/>
      <c r="G644" s="19"/>
      <c r="H644" s="19"/>
      <c r="I644" s="19"/>
      <c r="J644" s="19"/>
    </row>
    <row r="645" spans="5:10">
      <c r="E645" s="19"/>
      <c r="F645" s="15"/>
      <c r="G645" s="19"/>
      <c r="H645" s="19"/>
      <c r="I645" s="19"/>
      <c r="J645" s="19"/>
    </row>
    <row r="646" spans="5:10">
      <c r="E646" s="19"/>
      <c r="F646" s="15"/>
      <c r="G646" s="19"/>
      <c r="H646" s="19"/>
      <c r="I646" s="19"/>
      <c r="J646" s="19"/>
    </row>
    <row r="647" spans="5:10">
      <c r="E647" s="19"/>
      <c r="F647" s="15"/>
      <c r="G647" s="19"/>
      <c r="H647" s="19"/>
      <c r="I647" s="19"/>
      <c r="J647" s="19"/>
    </row>
    <row r="648" spans="5:10">
      <c r="E648" s="19"/>
      <c r="F648" s="15"/>
      <c r="G648" s="19"/>
      <c r="H648" s="19"/>
      <c r="I648" s="19"/>
      <c r="J648" s="19"/>
    </row>
    <row r="649" spans="5:10">
      <c r="E649" s="19"/>
      <c r="F649" s="15"/>
      <c r="G649" s="19"/>
      <c r="H649" s="19"/>
      <c r="I649" s="19"/>
      <c r="J649" s="19"/>
    </row>
    <row r="650" spans="5:10">
      <c r="E650" s="19"/>
      <c r="F650" s="15"/>
      <c r="G650" s="19"/>
      <c r="H650" s="19"/>
      <c r="I650" s="19"/>
      <c r="J650" s="19"/>
    </row>
    <row r="651" spans="5:10">
      <c r="E651" s="19"/>
      <c r="F651" s="15"/>
      <c r="G651" s="19"/>
      <c r="H651" s="19"/>
      <c r="I651" s="19"/>
      <c r="J651" s="19"/>
    </row>
    <row r="652" spans="5:10">
      <c r="E652" s="19"/>
      <c r="F652" s="15"/>
      <c r="G652" s="19"/>
      <c r="H652" s="19"/>
      <c r="I652" s="19"/>
      <c r="J652" s="19"/>
    </row>
    <row r="653" spans="5:10">
      <c r="E653" s="19"/>
      <c r="F653" s="15"/>
      <c r="G653" s="19"/>
      <c r="H653" s="19"/>
      <c r="I653" s="19"/>
      <c r="J653" s="19"/>
    </row>
    <row r="654" spans="5:10">
      <c r="E654" s="19"/>
      <c r="F654" s="15"/>
      <c r="G654" s="19"/>
      <c r="H654" s="19"/>
      <c r="I654" s="19"/>
      <c r="J654" s="19"/>
    </row>
    <row r="655" spans="5:10">
      <c r="E655" s="19"/>
      <c r="F655" s="15"/>
      <c r="G655" s="19"/>
      <c r="H655" s="19"/>
      <c r="I655" s="19"/>
      <c r="J655" s="19"/>
    </row>
    <row r="656" spans="5:10">
      <c r="E656" s="19"/>
      <c r="F656" s="15"/>
      <c r="G656" s="19"/>
      <c r="H656" s="19"/>
      <c r="I656" s="19"/>
      <c r="J656" s="19"/>
    </row>
    <row r="657" spans="5:10">
      <c r="E657" s="19"/>
      <c r="F657" s="15"/>
      <c r="G657" s="19"/>
      <c r="H657" s="19"/>
      <c r="I657" s="19"/>
      <c r="J657" s="19"/>
    </row>
    <row r="658" spans="5:10">
      <c r="E658" s="19"/>
      <c r="F658" s="15"/>
      <c r="G658" s="19"/>
      <c r="H658" s="19"/>
      <c r="I658" s="19"/>
      <c r="J658" s="19"/>
    </row>
    <row r="659" spans="5:10">
      <c r="E659" s="19"/>
      <c r="F659" s="15"/>
      <c r="G659" s="19"/>
      <c r="H659" s="19"/>
      <c r="I659" s="19"/>
      <c r="J659" s="19"/>
    </row>
    <row r="660" spans="5:10">
      <c r="E660" s="19"/>
      <c r="F660" s="15"/>
      <c r="G660" s="19"/>
      <c r="H660" s="19"/>
      <c r="I660" s="19"/>
      <c r="J660" s="19"/>
    </row>
    <row r="661" spans="5:10">
      <c r="E661" s="19"/>
      <c r="F661" s="15"/>
      <c r="G661" s="19"/>
      <c r="H661" s="19"/>
      <c r="I661" s="19"/>
      <c r="J661" s="19"/>
    </row>
    <row r="662" spans="5:10">
      <c r="E662" s="19"/>
      <c r="F662" s="15"/>
      <c r="G662" s="19"/>
      <c r="H662" s="19"/>
      <c r="I662" s="19"/>
      <c r="J662" s="19"/>
    </row>
    <row r="663" spans="5:10">
      <c r="E663" s="19"/>
      <c r="F663" s="15"/>
      <c r="G663" s="19"/>
      <c r="H663" s="19"/>
      <c r="I663" s="19"/>
      <c r="J663" s="19"/>
    </row>
    <row r="664" spans="5:10">
      <c r="E664" s="19"/>
      <c r="F664" s="15"/>
      <c r="G664" s="19"/>
      <c r="H664" s="19"/>
      <c r="I664" s="19"/>
      <c r="J664" s="19"/>
    </row>
    <row r="665" spans="5:10">
      <c r="E665" s="19"/>
      <c r="F665" s="15"/>
      <c r="G665" s="19"/>
      <c r="H665" s="19"/>
      <c r="I665" s="19"/>
      <c r="J665" s="19"/>
    </row>
    <row r="666" spans="5:10">
      <c r="E666" s="19"/>
      <c r="F666" s="15"/>
      <c r="G666" s="19"/>
      <c r="H666" s="19"/>
      <c r="I666" s="19"/>
      <c r="J666" s="19"/>
    </row>
    <row r="667" spans="5:10">
      <c r="E667" s="19"/>
      <c r="F667" s="15"/>
      <c r="G667" s="19"/>
      <c r="H667" s="19"/>
      <c r="I667" s="19"/>
      <c r="J667" s="19"/>
    </row>
    <row r="668" spans="5:10">
      <c r="E668" s="19"/>
      <c r="F668" s="15"/>
      <c r="G668" s="19"/>
      <c r="H668" s="19"/>
      <c r="I668" s="19"/>
      <c r="J668" s="19"/>
    </row>
    <row r="669" spans="5:10">
      <c r="E669" s="19"/>
      <c r="F669" s="15"/>
      <c r="G669" s="19"/>
      <c r="H669" s="19"/>
      <c r="I669" s="19"/>
      <c r="J669" s="19"/>
    </row>
    <row r="670" spans="5:10">
      <c r="E670" s="19"/>
      <c r="F670" s="15"/>
      <c r="G670" s="19"/>
      <c r="H670" s="19"/>
      <c r="I670" s="19"/>
      <c r="J670" s="19"/>
    </row>
    <row r="671" spans="5:10">
      <c r="E671" s="19"/>
      <c r="F671" s="15"/>
      <c r="G671" s="19"/>
      <c r="H671" s="19"/>
      <c r="I671" s="19"/>
      <c r="J671" s="19"/>
    </row>
    <row r="672" spans="5:10">
      <c r="E672" s="19"/>
      <c r="F672" s="15"/>
      <c r="G672" s="19"/>
      <c r="H672" s="19"/>
      <c r="I672" s="19"/>
      <c r="J672" s="19"/>
    </row>
    <row r="673" spans="5:10">
      <c r="E673" s="19"/>
      <c r="F673" s="15"/>
      <c r="G673" s="19"/>
      <c r="H673" s="19"/>
      <c r="I673" s="19"/>
      <c r="J673" s="19"/>
    </row>
    <row r="674" spans="5:10">
      <c r="E674" s="19"/>
      <c r="F674" s="15"/>
      <c r="G674" s="19"/>
      <c r="H674" s="19"/>
      <c r="I674" s="19"/>
      <c r="J674" s="19"/>
    </row>
    <row r="675" spans="5:10">
      <c r="E675" s="19"/>
      <c r="F675" s="15"/>
      <c r="G675" s="19"/>
      <c r="H675" s="19"/>
      <c r="I675" s="19"/>
      <c r="J675" s="19"/>
    </row>
    <row r="676" spans="5:10">
      <c r="E676" s="19"/>
      <c r="F676" s="15"/>
      <c r="G676" s="19"/>
      <c r="H676" s="19"/>
      <c r="I676" s="19"/>
      <c r="J676" s="19"/>
    </row>
    <row r="677" spans="5:10">
      <c r="E677" s="19"/>
      <c r="F677" s="15"/>
      <c r="G677" s="19"/>
      <c r="H677" s="19"/>
      <c r="I677" s="19"/>
      <c r="J677" s="19"/>
    </row>
    <row r="678" spans="5:10">
      <c r="E678" s="19"/>
      <c r="F678" s="15"/>
      <c r="G678" s="19"/>
      <c r="H678" s="19"/>
      <c r="I678" s="19"/>
      <c r="J678" s="19"/>
    </row>
    <row r="679" spans="5:10">
      <c r="E679" s="19"/>
      <c r="F679" s="15"/>
      <c r="G679" s="19"/>
      <c r="H679" s="19"/>
      <c r="I679" s="19"/>
      <c r="J679" s="19"/>
    </row>
    <row r="680" spans="5:10">
      <c r="E680" s="19"/>
      <c r="F680" s="15"/>
      <c r="G680" s="19"/>
      <c r="H680" s="19"/>
      <c r="I680" s="19"/>
      <c r="J680" s="19"/>
    </row>
    <row r="681" spans="5:10">
      <c r="E681" s="19"/>
      <c r="F681" s="15"/>
      <c r="G681" s="19"/>
      <c r="H681" s="19"/>
      <c r="I681" s="19"/>
      <c r="J681" s="19"/>
    </row>
    <row r="682" spans="5:10">
      <c r="E682" s="19"/>
      <c r="F682" s="15"/>
      <c r="G682" s="19"/>
      <c r="H682" s="19"/>
      <c r="I682" s="19"/>
      <c r="J682" s="19"/>
    </row>
    <row r="683" spans="5:10">
      <c r="E683" s="19"/>
      <c r="F683" s="15"/>
      <c r="G683" s="19"/>
      <c r="H683" s="19"/>
      <c r="I683" s="19"/>
      <c r="J683" s="19"/>
    </row>
    <row r="684" spans="5:10">
      <c r="E684" s="19"/>
      <c r="F684" s="15"/>
      <c r="G684" s="19"/>
      <c r="H684" s="19"/>
      <c r="I684" s="19"/>
      <c r="J684" s="19"/>
    </row>
    <row r="685" spans="5:10">
      <c r="E685" s="19"/>
      <c r="F685" s="15"/>
      <c r="G685" s="19"/>
      <c r="H685" s="19"/>
      <c r="I685" s="19"/>
      <c r="J685" s="19"/>
    </row>
    <row r="686" spans="5:10">
      <c r="E686" s="19"/>
      <c r="F686" s="15"/>
      <c r="G686" s="19"/>
      <c r="H686" s="19"/>
      <c r="I686" s="19"/>
      <c r="J686" s="19"/>
    </row>
    <row r="687" spans="5:10">
      <c r="E687" s="19"/>
      <c r="F687" s="15"/>
      <c r="G687" s="19"/>
      <c r="H687" s="19"/>
      <c r="I687" s="19"/>
      <c r="J687" s="19"/>
    </row>
    <row r="688" spans="5:10">
      <c r="E688" s="19"/>
      <c r="F688" s="15"/>
      <c r="G688" s="19"/>
      <c r="H688" s="19"/>
      <c r="I688" s="19"/>
      <c r="J688" s="19"/>
    </row>
    <row r="689" spans="5:10">
      <c r="E689" s="19"/>
      <c r="F689" s="15"/>
      <c r="G689" s="19"/>
      <c r="H689" s="19"/>
      <c r="I689" s="19"/>
      <c r="J689" s="19"/>
    </row>
    <row r="690" spans="5:10">
      <c r="E690" s="19"/>
      <c r="F690" s="15"/>
      <c r="G690" s="19"/>
      <c r="H690" s="19"/>
      <c r="I690" s="19"/>
      <c r="J690" s="19"/>
    </row>
    <row r="691" spans="5:10">
      <c r="E691" s="19"/>
      <c r="F691" s="15"/>
      <c r="G691" s="19"/>
      <c r="H691" s="19"/>
      <c r="I691" s="19"/>
      <c r="J691" s="19"/>
    </row>
    <row r="692" spans="5:10">
      <c r="E692" s="19"/>
      <c r="F692" s="15"/>
      <c r="G692" s="19"/>
      <c r="H692" s="19"/>
      <c r="I692" s="19"/>
      <c r="J692" s="19"/>
    </row>
    <row r="693" spans="5:10">
      <c r="E693" s="19"/>
      <c r="F693" s="15"/>
      <c r="G693" s="19"/>
      <c r="H693" s="19"/>
      <c r="I693" s="19"/>
      <c r="J693" s="19"/>
    </row>
    <row r="694" spans="5:10">
      <c r="E694" s="19"/>
      <c r="F694" s="15"/>
      <c r="G694" s="19"/>
      <c r="H694" s="19"/>
      <c r="I694" s="19"/>
      <c r="J694" s="19"/>
    </row>
    <row r="695" spans="5:10">
      <c r="E695" s="19"/>
      <c r="F695" s="15"/>
      <c r="G695" s="19"/>
      <c r="H695" s="19"/>
      <c r="I695" s="19"/>
      <c r="J695" s="19"/>
    </row>
    <row r="696" spans="5:10">
      <c r="E696" s="19"/>
      <c r="F696" s="15"/>
      <c r="G696" s="19"/>
      <c r="H696" s="19"/>
      <c r="I696" s="19"/>
      <c r="J696" s="19"/>
    </row>
    <row r="697" spans="5:10">
      <c r="E697" s="19"/>
      <c r="F697" s="15"/>
      <c r="G697" s="19"/>
      <c r="H697" s="19"/>
      <c r="I697" s="19"/>
      <c r="J697" s="19"/>
    </row>
    <row r="698" spans="5:10">
      <c r="E698" s="19"/>
      <c r="F698" s="15"/>
      <c r="G698" s="19"/>
      <c r="H698" s="19"/>
      <c r="I698" s="19"/>
      <c r="J698" s="19"/>
    </row>
    <row r="699" spans="5:10">
      <c r="E699" s="19"/>
      <c r="F699" s="15"/>
      <c r="G699" s="19"/>
      <c r="H699" s="19"/>
      <c r="I699" s="19"/>
      <c r="J699" s="19"/>
    </row>
    <row r="700" spans="5:10">
      <c r="E700" s="19"/>
      <c r="F700" s="15"/>
      <c r="G700" s="19"/>
      <c r="H700" s="19"/>
      <c r="I700" s="19"/>
      <c r="J700" s="19"/>
    </row>
    <row r="701" spans="5:10">
      <c r="E701" s="19"/>
      <c r="F701" s="15"/>
      <c r="G701" s="19"/>
      <c r="H701" s="19"/>
      <c r="I701" s="19"/>
      <c r="J701" s="19"/>
    </row>
    <row r="702" spans="5:10">
      <c r="E702" s="19"/>
      <c r="F702" s="15"/>
      <c r="G702" s="19"/>
      <c r="H702" s="19"/>
      <c r="I702" s="19"/>
      <c r="J702" s="19"/>
    </row>
    <row r="703" spans="5:10">
      <c r="E703" s="19"/>
      <c r="F703" s="15"/>
      <c r="G703" s="19"/>
      <c r="H703" s="19"/>
      <c r="I703" s="19"/>
      <c r="J703" s="19"/>
    </row>
    <row r="704" spans="5:10">
      <c r="E704" s="19"/>
      <c r="F704" s="15"/>
      <c r="G704" s="19"/>
      <c r="H704" s="19"/>
      <c r="I704" s="19"/>
      <c r="J704" s="19"/>
    </row>
    <row r="705" spans="5:10">
      <c r="E705" s="19"/>
      <c r="F705" s="15"/>
      <c r="G705" s="19"/>
      <c r="H705" s="19"/>
      <c r="I705" s="19"/>
      <c r="J705" s="19"/>
    </row>
    <row r="706" spans="5:10">
      <c r="E706" s="19"/>
      <c r="F706" s="15"/>
      <c r="G706" s="19"/>
      <c r="H706" s="19"/>
      <c r="I706" s="19"/>
      <c r="J706" s="19"/>
    </row>
    <row r="707" spans="5:10">
      <c r="E707" s="19"/>
      <c r="F707" s="15"/>
      <c r="G707" s="19"/>
      <c r="H707" s="19"/>
      <c r="I707" s="19"/>
      <c r="J707" s="19"/>
    </row>
    <row r="708" spans="5:10">
      <c r="E708" s="19"/>
      <c r="F708" s="15"/>
      <c r="G708" s="19"/>
      <c r="H708" s="19"/>
      <c r="I708" s="19"/>
      <c r="J708" s="19"/>
    </row>
    <row r="709" spans="5:10">
      <c r="E709" s="19"/>
      <c r="F709" s="15"/>
      <c r="G709" s="19"/>
      <c r="H709" s="19"/>
      <c r="I709" s="19"/>
      <c r="J709" s="19"/>
    </row>
    <row r="710" spans="5:10">
      <c r="E710" s="19"/>
      <c r="F710" s="15"/>
      <c r="G710" s="19"/>
      <c r="H710" s="19"/>
      <c r="I710" s="19"/>
      <c r="J710" s="19"/>
    </row>
    <row r="711" spans="5:10">
      <c r="E711" s="19"/>
      <c r="F711" s="15"/>
      <c r="G711" s="19"/>
      <c r="H711" s="19"/>
      <c r="I711" s="19"/>
      <c r="J711" s="19"/>
    </row>
    <row r="712" spans="5:10">
      <c r="E712" s="19"/>
      <c r="F712" s="15"/>
      <c r="G712" s="19"/>
      <c r="H712" s="19"/>
      <c r="I712" s="19"/>
      <c r="J712" s="19"/>
    </row>
    <row r="713" spans="5:10">
      <c r="E713" s="19"/>
      <c r="F713" s="15"/>
      <c r="G713" s="19"/>
      <c r="H713" s="19"/>
      <c r="I713" s="19"/>
      <c r="J713" s="19"/>
    </row>
    <row r="714" spans="5:10">
      <c r="E714" s="19"/>
      <c r="F714" s="15"/>
      <c r="G714" s="19"/>
      <c r="H714" s="19"/>
      <c r="I714" s="19"/>
      <c r="J714" s="19"/>
    </row>
    <row r="715" spans="5:10">
      <c r="E715" s="19"/>
      <c r="F715" s="15"/>
      <c r="G715" s="19"/>
      <c r="H715" s="19"/>
      <c r="I715" s="19"/>
      <c r="J715" s="19"/>
    </row>
    <row r="716" spans="5:10">
      <c r="E716" s="19"/>
      <c r="F716" s="15"/>
      <c r="G716" s="19"/>
      <c r="H716" s="19"/>
      <c r="I716" s="19"/>
      <c r="J716" s="19"/>
    </row>
    <row r="717" spans="5:10">
      <c r="E717" s="19"/>
      <c r="F717" s="15"/>
      <c r="G717" s="19"/>
      <c r="H717" s="19"/>
      <c r="I717" s="19"/>
      <c r="J717" s="19"/>
    </row>
    <row r="718" spans="5:10">
      <c r="E718" s="19"/>
      <c r="F718" s="15"/>
      <c r="G718" s="19"/>
      <c r="H718" s="19"/>
      <c r="I718" s="19"/>
      <c r="J718" s="19"/>
    </row>
    <row r="719" spans="5:10">
      <c r="E719" s="19"/>
      <c r="F719" s="15"/>
      <c r="G719" s="19"/>
      <c r="H719" s="19"/>
      <c r="I719" s="19"/>
      <c r="J719" s="19"/>
    </row>
    <row r="720" spans="5:10">
      <c r="E720" s="19"/>
      <c r="F720" s="15"/>
      <c r="G720" s="19"/>
      <c r="H720" s="19"/>
      <c r="I720" s="19"/>
      <c r="J720" s="19"/>
    </row>
    <row r="721" spans="5:10">
      <c r="E721" s="19"/>
      <c r="F721" s="15"/>
      <c r="G721" s="19"/>
      <c r="H721" s="19"/>
      <c r="I721" s="19"/>
      <c r="J721" s="19"/>
    </row>
    <row r="722" spans="5:10">
      <c r="E722" s="19"/>
      <c r="F722" s="15"/>
      <c r="G722" s="19"/>
      <c r="H722" s="19"/>
      <c r="I722" s="19"/>
      <c r="J722" s="19"/>
    </row>
    <row r="723" spans="5:10">
      <c r="E723" s="19"/>
      <c r="F723" s="15"/>
      <c r="G723" s="19"/>
      <c r="H723" s="19"/>
      <c r="I723" s="19"/>
      <c r="J723" s="19"/>
    </row>
    <row r="724" spans="5:10">
      <c r="E724" s="19"/>
      <c r="F724" s="15"/>
      <c r="G724" s="19"/>
      <c r="H724" s="19"/>
      <c r="I724" s="19"/>
      <c r="J724" s="19"/>
    </row>
    <row r="725" spans="5:10">
      <c r="E725" s="19"/>
      <c r="F725" s="15"/>
      <c r="G725" s="19"/>
      <c r="H725" s="19"/>
      <c r="I725" s="19"/>
      <c r="J725" s="19"/>
    </row>
    <row r="726" spans="5:10">
      <c r="E726" s="19"/>
      <c r="F726" s="15"/>
      <c r="G726" s="19"/>
      <c r="H726" s="19"/>
      <c r="I726" s="19"/>
      <c r="J726" s="19"/>
    </row>
    <row r="727" spans="5:10">
      <c r="E727" s="19"/>
      <c r="F727" s="15"/>
      <c r="G727" s="19"/>
      <c r="H727" s="19"/>
      <c r="I727" s="19"/>
      <c r="J727" s="19"/>
    </row>
    <row r="728" spans="5:10">
      <c r="E728" s="19"/>
      <c r="F728" s="15"/>
      <c r="G728" s="19"/>
      <c r="H728" s="19"/>
      <c r="I728" s="19"/>
      <c r="J728" s="19"/>
    </row>
    <row r="729" spans="5:10">
      <c r="E729" s="19"/>
      <c r="F729" s="15"/>
      <c r="G729" s="19"/>
      <c r="H729" s="19"/>
      <c r="I729" s="19"/>
      <c r="J729" s="19"/>
    </row>
    <row r="730" spans="5:10">
      <c r="E730" s="19"/>
      <c r="F730" s="15"/>
      <c r="G730" s="19"/>
      <c r="H730" s="19"/>
      <c r="I730" s="19"/>
      <c r="J730" s="19"/>
    </row>
    <row r="731" spans="5:10">
      <c r="E731" s="19"/>
      <c r="F731" s="15"/>
      <c r="G731" s="19"/>
      <c r="H731" s="19"/>
      <c r="I731" s="19"/>
      <c r="J731" s="19"/>
    </row>
    <row r="732" spans="5:10">
      <c r="E732" s="19"/>
      <c r="F732" s="15"/>
      <c r="G732" s="19"/>
      <c r="H732" s="19"/>
      <c r="I732" s="19"/>
      <c r="J732" s="19"/>
    </row>
    <row r="733" spans="5:10">
      <c r="E733" s="19"/>
      <c r="F733" s="15"/>
      <c r="G733" s="19"/>
      <c r="H733" s="19"/>
      <c r="I733" s="19"/>
      <c r="J733" s="19"/>
    </row>
    <row r="734" spans="5:10">
      <c r="E734" s="19"/>
      <c r="F734" s="15"/>
      <c r="G734" s="19"/>
      <c r="H734" s="19"/>
      <c r="I734" s="19"/>
      <c r="J734" s="19"/>
    </row>
    <row r="735" spans="5:10">
      <c r="E735" s="19"/>
      <c r="F735" s="15"/>
      <c r="G735" s="19"/>
      <c r="H735" s="19"/>
      <c r="I735" s="19"/>
      <c r="J735" s="19"/>
    </row>
    <row r="736" spans="5:10">
      <c r="E736" s="19"/>
      <c r="F736" s="15"/>
      <c r="G736" s="19"/>
      <c r="H736" s="19"/>
      <c r="I736" s="19"/>
      <c r="J736" s="19"/>
    </row>
    <row r="737" spans="5:10">
      <c r="E737" s="19"/>
      <c r="F737" s="15"/>
      <c r="G737" s="19"/>
      <c r="H737" s="19"/>
      <c r="I737" s="19"/>
      <c r="J737" s="19"/>
    </row>
    <row r="738" spans="5:10">
      <c r="E738" s="19"/>
      <c r="F738" s="15"/>
      <c r="G738" s="19"/>
      <c r="H738" s="19"/>
      <c r="I738" s="19"/>
      <c r="J738" s="19"/>
    </row>
    <row r="739" spans="5:10">
      <c r="E739" s="19"/>
      <c r="F739" s="15"/>
      <c r="G739" s="19"/>
      <c r="H739" s="19"/>
      <c r="I739" s="19"/>
      <c r="J739" s="19"/>
    </row>
    <row r="740" spans="5:10">
      <c r="E740" s="19"/>
      <c r="F740" s="15"/>
      <c r="G740" s="19"/>
      <c r="H740" s="19"/>
      <c r="I740" s="19"/>
      <c r="J740" s="19"/>
    </row>
    <row r="741" spans="5:10">
      <c r="E741" s="19"/>
      <c r="F741" s="15"/>
      <c r="G741" s="19"/>
      <c r="H741" s="19"/>
      <c r="I741" s="19"/>
      <c r="J741" s="19"/>
    </row>
    <row r="742" spans="5:10">
      <c r="E742" s="19"/>
      <c r="F742" s="15"/>
      <c r="G742" s="19"/>
      <c r="H742" s="19"/>
      <c r="I742" s="19"/>
      <c r="J742" s="19"/>
    </row>
    <row r="743" spans="5:10">
      <c r="E743" s="19"/>
      <c r="F743" s="15"/>
      <c r="G743" s="19"/>
      <c r="H743" s="19"/>
      <c r="I743" s="19"/>
      <c r="J743" s="19"/>
    </row>
    <row r="744" spans="5:10">
      <c r="E744" s="19"/>
      <c r="F744" s="15"/>
      <c r="G744" s="19"/>
      <c r="H744" s="19"/>
      <c r="I744" s="19"/>
      <c r="J744" s="19"/>
    </row>
    <row r="745" spans="5:10">
      <c r="E745" s="19"/>
      <c r="F745" s="15"/>
      <c r="G745" s="19"/>
      <c r="H745" s="19"/>
      <c r="I745" s="19"/>
      <c r="J745" s="19"/>
    </row>
    <row r="746" spans="5:10">
      <c r="E746" s="19"/>
      <c r="F746" s="15"/>
      <c r="G746" s="19"/>
      <c r="H746" s="19"/>
      <c r="I746" s="19"/>
      <c r="J746" s="19"/>
    </row>
    <row r="747" spans="5:10">
      <c r="E747" s="19"/>
      <c r="F747" s="15"/>
      <c r="G747" s="19"/>
      <c r="H747" s="19"/>
      <c r="I747" s="19"/>
      <c r="J747" s="19"/>
    </row>
    <row r="748" spans="5:10">
      <c r="E748" s="19"/>
      <c r="F748" s="15"/>
      <c r="G748" s="19"/>
      <c r="H748" s="19"/>
      <c r="I748" s="19"/>
      <c r="J748" s="19"/>
    </row>
    <row r="749" spans="5:10">
      <c r="E749" s="19"/>
      <c r="F749" s="15"/>
      <c r="G749" s="19"/>
      <c r="H749" s="19"/>
      <c r="I749" s="19"/>
      <c r="J749" s="19"/>
    </row>
    <row r="750" spans="5:10">
      <c r="E750" s="19"/>
      <c r="F750" s="15"/>
      <c r="G750" s="19"/>
      <c r="H750" s="19"/>
      <c r="I750" s="19"/>
      <c r="J750" s="19"/>
    </row>
    <row r="751" spans="5:10">
      <c r="E751" s="19"/>
      <c r="F751" s="15"/>
      <c r="G751" s="19"/>
      <c r="H751" s="19"/>
      <c r="I751" s="19"/>
      <c r="J751" s="19"/>
    </row>
    <row r="752" spans="5:10">
      <c r="E752" s="19"/>
      <c r="F752" s="15"/>
      <c r="G752" s="19"/>
      <c r="H752" s="19"/>
      <c r="I752" s="19"/>
      <c r="J752" s="19"/>
    </row>
    <row r="753" spans="5:10">
      <c r="E753" s="19"/>
      <c r="F753" s="15"/>
      <c r="G753" s="19"/>
      <c r="H753" s="19"/>
      <c r="I753" s="19"/>
      <c r="J753" s="19"/>
    </row>
    <row r="754" spans="5:10">
      <c r="E754" s="19"/>
      <c r="F754" s="15"/>
      <c r="G754" s="19"/>
      <c r="H754" s="19"/>
      <c r="I754" s="19"/>
      <c r="J754" s="19"/>
    </row>
    <row r="755" spans="5:10">
      <c r="E755" s="19"/>
      <c r="F755" s="15"/>
      <c r="G755" s="19"/>
      <c r="H755" s="19"/>
      <c r="I755" s="19"/>
      <c r="J755" s="19"/>
    </row>
    <row r="756" spans="5:10">
      <c r="E756" s="19"/>
      <c r="F756" s="15"/>
      <c r="G756" s="19"/>
      <c r="H756" s="19"/>
      <c r="I756" s="19"/>
      <c r="J756" s="19"/>
    </row>
    <row r="757" spans="5:10">
      <c r="E757" s="19"/>
      <c r="F757" s="15"/>
      <c r="G757" s="19"/>
      <c r="H757" s="19"/>
      <c r="I757" s="19"/>
      <c r="J757" s="19"/>
    </row>
    <row r="758" spans="5:10">
      <c r="E758" s="19"/>
      <c r="F758" s="15"/>
      <c r="G758" s="19"/>
      <c r="H758" s="19"/>
      <c r="I758" s="19"/>
      <c r="J758" s="19"/>
    </row>
    <row r="759" spans="5:10">
      <c r="E759" s="19"/>
      <c r="F759" s="15"/>
      <c r="G759" s="19"/>
      <c r="H759" s="19"/>
      <c r="I759" s="19"/>
      <c r="J759" s="19"/>
    </row>
    <row r="760" spans="5:10">
      <c r="E760" s="19"/>
      <c r="F760" s="15"/>
      <c r="G760" s="19"/>
      <c r="H760" s="19"/>
      <c r="I760" s="19"/>
      <c r="J760" s="19"/>
    </row>
    <row r="761" spans="5:10">
      <c r="E761" s="19"/>
      <c r="F761" s="15"/>
      <c r="G761" s="19"/>
      <c r="H761" s="19"/>
      <c r="I761" s="19"/>
      <c r="J761" s="19"/>
    </row>
    <row r="762" spans="5:10">
      <c r="E762" s="19"/>
      <c r="F762" s="15"/>
      <c r="G762" s="19"/>
      <c r="H762" s="19"/>
      <c r="I762" s="19"/>
      <c r="J762" s="19"/>
    </row>
    <row r="763" spans="5:10">
      <c r="E763" s="19"/>
      <c r="F763" s="15"/>
      <c r="G763" s="19"/>
      <c r="H763" s="19"/>
      <c r="I763" s="19"/>
      <c r="J763" s="19"/>
    </row>
    <row r="764" spans="5:10">
      <c r="E764" s="19"/>
      <c r="F764" s="15"/>
      <c r="G764" s="19"/>
      <c r="H764" s="19"/>
      <c r="I764" s="19"/>
      <c r="J764" s="19"/>
    </row>
    <row r="765" spans="5:10">
      <c r="E765" s="19"/>
      <c r="F765" s="15"/>
      <c r="G765" s="19"/>
      <c r="H765" s="19"/>
      <c r="I765" s="19"/>
      <c r="J765" s="19"/>
    </row>
    <row r="766" spans="5:10">
      <c r="E766" s="19"/>
      <c r="F766" s="15"/>
      <c r="G766" s="19"/>
      <c r="H766" s="19"/>
      <c r="I766" s="19"/>
      <c r="J766" s="19"/>
    </row>
    <row r="767" spans="5:10">
      <c r="E767" s="19"/>
      <c r="F767" s="15"/>
      <c r="G767" s="19"/>
      <c r="H767" s="19"/>
      <c r="I767" s="19"/>
      <c r="J767" s="19"/>
    </row>
    <row r="768" spans="5:10">
      <c r="E768" s="19"/>
      <c r="F768" s="15"/>
      <c r="G768" s="19"/>
      <c r="H768" s="19"/>
      <c r="I768" s="19"/>
      <c r="J768" s="19"/>
    </row>
    <row r="769" spans="5:10">
      <c r="E769" s="19"/>
      <c r="F769" s="15"/>
      <c r="G769" s="19"/>
      <c r="H769" s="19"/>
      <c r="I769" s="19"/>
      <c r="J769" s="19"/>
    </row>
    <row r="770" spans="5:10">
      <c r="E770" s="19"/>
      <c r="F770" s="15"/>
      <c r="G770" s="19"/>
      <c r="H770" s="19"/>
      <c r="I770" s="19"/>
      <c r="J770" s="19"/>
    </row>
    <row r="771" spans="5:10">
      <c r="E771" s="19"/>
      <c r="F771" s="15"/>
      <c r="G771" s="19"/>
      <c r="H771" s="19"/>
      <c r="I771" s="19"/>
      <c r="J771" s="19"/>
    </row>
    <row r="772" spans="5:10">
      <c r="E772" s="19"/>
      <c r="F772" s="15"/>
      <c r="G772" s="19"/>
      <c r="H772" s="19"/>
      <c r="I772" s="19"/>
      <c r="J772" s="19"/>
    </row>
    <row r="773" spans="5:10">
      <c r="E773" s="19"/>
      <c r="F773" s="15"/>
      <c r="G773" s="19"/>
      <c r="H773" s="19"/>
      <c r="I773" s="19"/>
      <c r="J773" s="19"/>
    </row>
    <row r="774" spans="5:10">
      <c r="E774" s="19"/>
      <c r="F774" s="15"/>
      <c r="G774" s="19"/>
      <c r="H774" s="19"/>
      <c r="I774" s="19"/>
      <c r="J774" s="19"/>
    </row>
    <row r="775" spans="5:10">
      <c r="E775" s="19"/>
      <c r="F775" s="15"/>
      <c r="G775" s="19"/>
      <c r="H775" s="19"/>
      <c r="I775" s="19"/>
      <c r="J775" s="19"/>
    </row>
    <row r="776" spans="5:10">
      <c r="E776" s="19"/>
      <c r="F776" s="15"/>
      <c r="G776" s="19"/>
      <c r="H776" s="19"/>
      <c r="I776" s="19"/>
      <c r="J776" s="19"/>
    </row>
    <row r="777" spans="5:10">
      <c r="E777" s="19"/>
      <c r="F777" s="15"/>
      <c r="G777" s="19"/>
      <c r="H777" s="19"/>
      <c r="I777" s="19"/>
      <c r="J777" s="19"/>
    </row>
    <row r="778" spans="5:10">
      <c r="E778" s="19"/>
      <c r="F778" s="15"/>
      <c r="G778" s="19"/>
      <c r="H778" s="19"/>
      <c r="I778" s="19"/>
      <c r="J778" s="19"/>
    </row>
    <row r="779" spans="5:10">
      <c r="E779" s="19"/>
      <c r="F779" s="15"/>
      <c r="G779" s="19"/>
      <c r="H779" s="19"/>
      <c r="I779" s="19"/>
      <c r="J779" s="19"/>
    </row>
    <row r="780" spans="5:10">
      <c r="E780" s="19"/>
      <c r="F780" s="15"/>
      <c r="G780" s="19"/>
      <c r="H780" s="19"/>
      <c r="I780" s="19"/>
      <c r="J780" s="19"/>
    </row>
    <row r="781" spans="5:10">
      <c r="E781" s="19"/>
      <c r="F781" s="15"/>
      <c r="G781" s="19"/>
      <c r="H781" s="19"/>
      <c r="I781" s="19"/>
      <c r="J781" s="19"/>
    </row>
    <row r="782" spans="5:10">
      <c r="E782" s="19"/>
      <c r="F782" s="15"/>
      <c r="G782" s="19"/>
      <c r="H782" s="19"/>
      <c r="I782" s="19"/>
      <c r="J782" s="19"/>
    </row>
    <row r="783" spans="5:10">
      <c r="E783" s="19"/>
      <c r="F783" s="15"/>
      <c r="G783" s="19"/>
      <c r="H783" s="19"/>
      <c r="I783" s="19"/>
      <c r="J783" s="19"/>
    </row>
    <row r="784" spans="5:10">
      <c r="E784" s="19"/>
      <c r="F784" s="15"/>
      <c r="G784" s="19"/>
      <c r="H784" s="19"/>
      <c r="I784" s="19"/>
      <c r="J784" s="19"/>
    </row>
    <row r="785" spans="5:10">
      <c r="E785" s="19"/>
      <c r="F785" s="15"/>
      <c r="G785" s="19"/>
      <c r="H785" s="19"/>
      <c r="I785" s="19"/>
      <c r="J785" s="19"/>
    </row>
    <row r="786" spans="5:10">
      <c r="E786" s="19"/>
      <c r="F786" s="15"/>
      <c r="G786" s="19"/>
      <c r="H786" s="19"/>
      <c r="I786" s="19"/>
      <c r="J786" s="19"/>
    </row>
    <row r="787" spans="5:10">
      <c r="E787" s="19"/>
      <c r="F787" s="15"/>
      <c r="G787" s="19"/>
      <c r="H787" s="19"/>
      <c r="I787" s="19"/>
      <c r="J787" s="19"/>
    </row>
    <row r="788" spans="5:10">
      <c r="E788" s="19"/>
      <c r="F788" s="15"/>
      <c r="G788" s="19"/>
      <c r="H788" s="19"/>
      <c r="I788" s="19"/>
      <c r="J788" s="19"/>
    </row>
    <row r="789" spans="5:10">
      <c r="E789" s="19"/>
      <c r="F789" s="15"/>
      <c r="G789" s="19"/>
      <c r="H789" s="19"/>
      <c r="I789" s="19"/>
      <c r="J789" s="19"/>
    </row>
    <row r="790" spans="5:10">
      <c r="E790" s="19"/>
      <c r="F790" s="15"/>
      <c r="G790" s="19"/>
      <c r="H790" s="19"/>
      <c r="I790" s="19"/>
      <c r="J790" s="19"/>
    </row>
    <row r="791" spans="5:10">
      <c r="E791" s="19"/>
      <c r="F791" s="15"/>
      <c r="G791" s="19"/>
      <c r="H791" s="19"/>
      <c r="I791" s="19"/>
      <c r="J791" s="19"/>
    </row>
    <row r="792" spans="5:10">
      <c r="E792" s="19"/>
      <c r="F792" s="15"/>
      <c r="G792" s="19"/>
      <c r="H792" s="19"/>
      <c r="I792" s="19"/>
      <c r="J792" s="19"/>
    </row>
    <row r="793" spans="5:10">
      <c r="E793" s="19"/>
      <c r="F793" s="15"/>
      <c r="G793" s="19"/>
      <c r="H793" s="19"/>
      <c r="I793" s="19"/>
      <c r="J793" s="19"/>
    </row>
    <row r="794" spans="5:10">
      <c r="E794" s="19"/>
      <c r="F794" s="15"/>
      <c r="G794" s="19"/>
      <c r="H794" s="19"/>
      <c r="I794" s="19"/>
      <c r="J794" s="19"/>
    </row>
    <row r="795" spans="5:10">
      <c r="E795" s="19"/>
      <c r="F795" s="15"/>
      <c r="G795" s="19"/>
      <c r="H795" s="19"/>
      <c r="I795" s="19"/>
      <c r="J795" s="19"/>
    </row>
    <row r="796" spans="5:10">
      <c r="E796" s="19"/>
      <c r="F796" s="15"/>
      <c r="G796" s="19"/>
      <c r="H796" s="19"/>
      <c r="I796" s="19"/>
      <c r="J796" s="19"/>
    </row>
  </sheetData>
  <dataConsolidate/>
  <mergeCells count="126">
    <mergeCell ref="N2:Q2"/>
    <mergeCell ref="N3:O3"/>
    <mergeCell ref="B4:D4"/>
    <mergeCell ref="L1:L6"/>
    <mergeCell ref="A1:J1"/>
    <mergeCell ref="A7:J7"/>
    <mergeCell ref="A183:D183"/>
    <mergeCell ref="B177:D177"/>
    <mergeCell ref="A325:B325"/>
    <mergeCell ref="B249:D249"/>
    <mergeCell ref="B242:D242"/>
    <mergeCell ref="B311:D311"/>
    <mergeCell ref="B293:D293"/>
    <mergeCell ref="B210:D210"/>
    <mergeCell ref="B254:D254"/>
    <mergeCell ref="B263:D263"/>
    <mergeCell ref="B3:D3"/>
    <mergeCell ref="B5:D5"/>
    <mergeCell ref="A215:D215"/>
    <mergeCell ref="A196:D196"/>
    <mergeCell ref="B299:D299"/>
    <mergeCell ref="A323:B323"/>
    <mergeCell ref="B320:D320"/>
    <mergeCell ref="M269:T269"/>
    <mergeCell ref="A333:J333"/>
    <mergeCell ref="M304:N305"/>
    <mergeCell ref="M313:S314"/>
    <mergeCell ref="B401:D401"/>
    <mergeCell ref="B400:D400"/>
    <mergeCell ref="B399:D399"/>
    <mergeCell ref="B398:D398"/>
    <mergeCell ref="B397:D397"/>
    <mergeCell ref="AH118:AJ118"/>
    <mergeCell ref="B384:J384"/>
    <mergeCell ref="B385:D385"/>
    <mergeCell ref="B388:D388"/>
    <mergeCell ref="B387:D387"/>
    <mergeCell ref="B396:D396"/>
    <mergeCell ref="B395:D395"/>
    <mergeCell ref="B394:D394"/>
    <mergeCell ref="B393:D393"/>
    <mergeCell ref="B392:D392"/>
    <mergeCell ref="A344:J344"/>
    <mergeCell ref="A357:J357"/>
    <mergeCell ref="A358:J358"/>
    <mergeCell ref="A356:J356"/>
    <mergeCell ref="B270:D270"/>
    <mergeCell ref="M268:T268"/>
    <mergeCell ref="AH114:AO114"/>
    <mergeCell ref="AA157:AH157"/>
    <mergeCell ref="AA160:AC160"/>
    <mergeCell ref="AA161:AH161"/>
    <mergeCell ref="AA164:AC164"/>
    <mergeCell ref="U9:Y9"/>
    <mergeCell ref="Z114:AF114"/>
    <mergeCell ref="U65:Y65"/>
    <mergeCell ref="T152:V153"/>
    <mergeCell ref="U89:Y89"/>
    <mergeCell ref="U90:Y90"/>
    <mergeCell ref="U114:Y114"/>
    <mergeCell ref="U115:Y115"/>
    <mergeCell ref="V155:Z155"/>
    <mergeCell ref="N155:U155"/>
    <mergeCell ref="B420:D420"/>
    <mergeCell ref="B419:D419"/>
    <mergeCell ref="B418:D418"/>
    <mergeCell ref="B417:D417"/>
    <mergeCell ref="B386:D386"/>
    <mergeCell ref="B406:D406"/>
    <mergeCell ref="B405:D405"/>
    <mergeCell ref="B404:D404"/>
    <mergeCell ref="B403:D403"/>
    <mergeCell ref="B402:D402"/>
    <mergeCell ref="B391:D391"/>
    <mergeCell ref="B390:D390"/>
    <mergeCell ref="B389:D389"/>
    <mergeCell ref="B409:D409"/>
    <mergeCell ref="B408:J408"/>
    <mergeCell ref="B442:D442"/>
    <mergeCell ref="B433:D433"/>
    <mergeCell ref="B434:D434"/>
    <mergeCell ref="B435:D435"/>
    <mergeCell ref="B436:D436"/>
    <mergeCell ref="B437:D437"/>
    <mergeCell ref="B411:D411"/>
    <mergeCell ref="B410:D410"/>
    <mergeCell ref="B432:J432"/>
    <mergeCell ref="B416:D416"/>
    <mergeCell ref="B415:D415"/>
    <mergeCell ref="B414:D414"/>
    <mergeCell ref="B413:D413"/>
    <mergeCell ref="B412:D412"/>
    <mergeCell ref="B430:D430"/>
    <mergeCell ref="B429:D429"/>
    <mergeCell ref="B428:D428"/>
    <mergeCell ref="B427:D427"/>
    <mergeCell ref="B426:D426"/>
    <mergeCell ref="B425:D425"/>
    <mergeCell ref="B424:D424"/>
    <mergeCell ref="B423:D423"/>
    <mergeCell ref="B422:D422"/>
    <mergeCell ref="B421:D421"/>
    <mergeCell ref="B453:D453"/>
    <mergeCell ref="B454:D454"/>
    <mergeCell ref="B383:J383"/>
    <mergeCell ref="A188:A195"/>
    <mergeCell ref="A201:A208"/>
    <mergeCell ref="A209:D209"/>
    <mergeCell ref="A220:A227"/>
    <mergeCell ref="A228:D228"/>
    <mergeCell ref="A233:A240"/>
    <mergeCell ref="A241:D241"/>
    <mergeCell ref="B448:D448"/>
    <mergeCell ref="B449:D449"/>
    <mergeCell ref="B450:D450"/>
    <mergeCell ref="B451:D451"/>
    <mergeCell ref="B452:D452"/>
    <mergeCell ref="B443:D443"/>
    <mergeCell ref="B444:D444"/>
    <mergeCell ref="B445:D445"/>
    <mergeCell ref="B446:D446"/>
    <mergeCell ref="B447:D447"/>
    <mergeCell ref="B438:D438"/>
    <mergeCell ref="B439:D439"/>
    <mergeCell ref="B440:D440"/>
    <mergeCell ref="B441:D441"/>
  </mergeCells>
  <phoneticPr fontId="11" type="noConversion"/>
  <dataValidations count="1">
    <dataValidation type="list" allowBlank="1" showInputMessage="1" showErrorMessage="1" promptTitle="College" prompt="Choose college for graduate student.  If tuition is not allowed by sponsor, choose Not Allowed." sqref="C131:C135 C138:C142 C117:C121 C124:C128 C145:C149" xr:uid="{00000000-0002-0000-0000-000000000000}">
      <formula1>$AH$123:$AH$151</formula1>
    </dataValidation>
  </dataValidations>
  <pageMargins left="0.25" right="0.25" top="0.2" bottom="0.2" header="0.5" footer="0.5"/>
  <pageSetup scale="59" fitToHeight="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FFFF00"/>
    <pageSetUpPr fitToPage="1"/>
  </sheetPr>
  <dimension ref="A1:Y51"/>
  <sheetViews>
    <sheetView topLeftCell="A44" workbookViewId="0">
      <selection activeCell="B49" sqref="B49"/>
    </sheetView>
  </sheetViews>
  <sheetFormatPr defaultColWidth="9.28515625" defaultRowHeight="12.75"/>
  <cols>
    <col min="1" max="1" width="24" customWidth="1"/>
    <col min="2" max="2" width="22.28515625" customWidth="1"/>
    <col min="3" max="3" width="18.7109375" customWidth="1"/>
    <col min="4" max="4" width="1.7109375" customWidth="1"/>
    <col min="5" max="5" width="10.28515625" customWidth="1"/>
    <col min="6" max="6" width="1.7109375" customWidth="1"/>
    <col min="8" max="8" width="1.7109375" customWidth="1"/>
    <col min="9" max="9" width="9.28515625" customWidth="1"/>
    <col min="10" max="10" width="1.7109375" customWidth="1"/>
    <col min="11" max="11" width="9.28515625" customWidth="1"/>
    <col min="12" max="12" width="1.7109375" customWidth="1"/>
    <col min="13" max="13" width="9.28515625" customWidth="1"/>
    <col min="14" max="14" width="1.7109375" customWidth="1"/>
    <col min="15" max="15" width="10.42578125" customWidth="1"/>
  </cols>
  <sheetData>
    <row r="1" spans="1:25" ht="23.25" customHeight="1" thickBot="1">
      <c r="A1" s="565" t="s">
        <v>300</v>
      </c>
      <c r="B1" s="565"/>
      <c r="C1" s="565"/>
      <c r="D1" s="565"/>
      <c r="E1" s="565"/>
      <c r="F1" s="565"/>
      <c r="G1" s="565"/>
      <c r="H1" s="565"/>
      <c r="I1" s="565"/>
      <c r="J1" s="565"/>
      <c r="K1" s="565"/>
      <c r="L1" s="565"/>
      <c r="M1" s="565"/>
      <c r="N1" s="565"/>
      <c r="O1" s="565"/>
      <c r="P1" s="67"/>
      <c r="Q1" s="408" t="s">
        <v>261</v>
      </c>
      <c r="R1" s="448"/>
      <c r="S1" s="450"/>
      <c r="T1" s="451"/>
    </row>
    <row r="2" spans="1:25">
      <c r="A2" s="573" t="s">
        <v>301</v>
      </c>
      <c r="B2" s="573"/>
      <c r="C2" s="573"/>
      <c r="D2" s="573"/>
      <c r="E2" s="573"/>
      <c r="F2" s="573"/>
      <c r="G2" s="573"/>
      <c r="H2" s="573"/>
      <c r="I2" s="573"/>
      <c r="J2" s="573"/>
      <c r="K2" s="573"/>
      <c r="L2" s="573"/>
      <c r="M2" s="573"/>
      <c r="N2" s="573"/>
      <c r="O2" s="573"/>
      <c r="P2" s="55"/>
      <c r="Q2" s="55"/>
      <c r="R2" s="55"/>
    </row>
    <row r="4" spans="1:25" ht="23.25" customHeight="1">
      <c r="A4" s="1" t="s">
        <v>302</v>
      </c>
      <c r="B4" s="571">
        <f>'Cumulative Budget Request '!B3</f>
        <v>0</v>
      </c>
      <c r="C4" s="571"/>
      <c r="D4" s="571"/>
      <c r="E4" s="571"/>
      <c r="F4" s="55"/>
    </row>
    <row r="5" spans="1:25" ht="23.25" customHeight="1">
      <c r="A5" s="1" t="s">
        <v>13</v>
      </c>
      <c r="B5" s="571" t="str">
        <f>'Cumulative Budget Request '!B5</f>
        <v>NSF</v>
      </c>
      <c r="C5" s="571"/>
      <c r="D5" s="571"/>
      <c r="E5" s="571"/>
      <c r="F5" s="3"/>
    </row>
    <row r="6" spans="1:25" ht="23.25" customHeight="1">
      <c r="A6" s="1" t="s">
        <v>303</v>
      </c>
      <c r="B6" s="570"/>
      <c r="C6" s="570"/>
      <c r="D6" s="570"/>
      <c r="E6" s="570"/>
      <c r="F6" s="3"/>
    </row>
    <row r="7" spans="1:25" ht="23.25" customHeight="1">
      <c r="A7" s="1" t="s">
        <v>304</v>
      </c>
      <c r="B7" s="566"/>
      <c r="C7" s="566"/>
      <c r="D7" s="566"/>
      <c r="E7" s="566"/>
      <c r="F7" s="3"/>
    </row>
    <row r="8" spans="1:25" ht="23.25" customHeight="1">
      <c r="A8" s="1" t="s">
        <v>305</v>
      </c>
      <c r="B8" s="572">
        <f>'Cumulative Budget Request '!B4</f>
        <v>0</v>
      </c>
      <c r="C8" s="572"/>
      <c r="D8" s="572"/>
      <c r="E8" s="572"/>
      <c r="F8" s="56"/>
      <c r="G8" s="1"/>
      <c r="H8" s="1"/>
      <c r="I8" s="1"/>
      <c r="J8" s="1"/>
      <c r="K8" s="1"/>
      <c r="L8" s="1"/>
      <c r="M8" s="1"/>
      <c r="N8" s="1"/>
    </row>
    <row r="10" spans="1:25">
      <c r="A10" s="8" t="s">
        <v>306</v>
      </c>
    </row>
    <row r="11" spans="1:25">
      <c r="A11" s="8" t="s">
        <v>307</v>
      </c>
    </row>
    <row r="13" spans="1:25">
      <c r="E13" s="51" t="s">
        <v>25</v>
      </c>
      <c r="F13" s="51"/>
      <c r="G13" s="51" t="s">
        <v>26</v>
      </c>
      <c r="H13" s="51"/>
      <c r="I13" s="51" t="s">
        <v>27</v>
      </c>
      <c r="J13" s="51"/>
      <c r="K13" s="51" t="s">
        <v>28</v>
      </c>
      <c r="L13" s="51"/>
      <c r="M13" s="51" t="s">
        <v>29</v>
      </c>
      <c r="N13" s="51"/>
      <c r="O13" s="51" t="s">
        <v>30</v>
      </c>
    </row>
    <row r="14" spans="1:25">
      <c r="A14" s="1" t="s">
        <v>308</v>
      </c>
    </row>
    <row r="15" spans="1:25">
      <c r="A15" s="1"/>
      <c r="B15" t="s">
        <v>309</v>
      </c>
      <c r="E15" s="312">
        <f>E16*12</f>
        <v>0</v>
      </c>
      <c r="G15" s="312">
        <f>G16*12</f>
        <v>0</v>
      </c>
      <c r="I15" s="312">
        <f>I16*12</f>
        <v>0</v>
      </c>
      <c r="K15" s="312">
        <f>K16*12</f>
        <v>0</v>
      </c>
      <c r="M15" s="312">
        <f>M16*12</f>
        <v>0</v>
      </c>
      <c r="P15" s="313"/>
      <c r="Q15" s="313" t="s">
        <v>310</v>
      </c>
      <c r="R15" s="313"/>
      <c r="S15" s="313"/>
      <c r="T15" s="313"/>
      <c r="U15" s="313"/>
      <c r="V15" s="313"/>
      <c r="W15" s="313"/>
      <c r="X15" s="313"/>
      <c r="Y15" s="313"/>
    </row>
    <row r="16" spans="1:25">
      <c r="A16" s="8"/>
      <c r="B16" s="8" t="s">
        <v>311</v>
      </c>
      <c r="C16" s="57"/>
      <c r="E16" s="260">
        <v>0</v>
      </c>
      <c r="G16" s="260">
        <v>0</v>
      </c>
      <c r="I16" s="260">
        <v>0</v>
      </c>
      <c r="K16" s="260">
        <v>0</v>
      </c>
      <c r="M16" s="260">
        <v>0</v>
      </c>
      <c r="P16" s="313"/>
      <c r="Q16" s="313" t="s">
        <v>312</v>
      </c>
      <c r="R16" s="313"/>
      <c r="S16" s="313"/>
      <c r="T16" s="313"/>
      <c r="U16" s="313"/>
      <c r="V16" s="313"/>
      <c r="W16" s="313"/>
      <c r="X16" s="313"/>
      <c r="Y16" s="313"/>
    </row>
    <row r="17" spans="1:25">
      <c r="A17" s="8"/>
      <c r="B17" s="8" t="s">
        <v>268</v>
      </c>
      <c r="C17" s="57"/>
      <c r="E17" s="260">
        <f>'Cumulative Budget Request '!M329</f>
        <v>0.38</v>
      </c>
      <c r="G17" s="260">
        <f>'Cumulative Budget Request '!M331</f>
        <v>0.38</v>
      </c>
      <c r="I17" s="260">
        <f>'Cumulative Budget Request '!M332</f>
        <v>0.38</v>
      </c>
      <c r="K17" s="260">
        <f>'Cumulative Budget Request '!M333</f>
        <v>0.38</v>
      </c>
      <c r="M17" s="260">
        <f>'Cumulative Budget Request '!M334</f>
        <v>0.38</v>
      </c>
      <c r="P17" s="460"/>
      <c r="Q17" s="460"/>
      <c r="R17" s="460"/>
      <c r="S17" s="460"/>
      <c r="T17" s="460"/>
      <c r="U17" s="460"/>
      <c r="V17" s="460"/>
      <c r="W17" s="460"/>
      <c r="X17" s="460"/>
      <c r="Y17" s="460"/>
    </row>
    <row r="18" spans="1:25" ht="3" customHeight="1">
      <c r="A18" s="8"/>
      <c r="B18" s="8"/>
      <c r="C18" s="57"/>
      <c r="E18" s="57"/>
      <c r="G18" s="57"/>
      <c r="I18" s="57"/>
      <c r="K18" s="57"/>
      <c r="M18" s="57"/>
      <c r="P18" s="460"/>
      <c r="Q18" s="460"/>
      <c r="R18" s="460"/>
      <c r="S18" s="460"/>
      <c r="T18" s="460"/>
      <c r="U18" s="460"/>
      <c r="V18" s="460"/>
      <c r="W18" s="460"/>
      <c r="X18" s="460"/>
      <c r="Y18" s="460"/>
    </row>
    <row r="19" spans="1:25">
      <c r="B19" s="8" t="s">
        <v>313</v>
      </c>
      <c r="C19" s="259">
        <v>0</v>
      </c>
      <c r="E19" s="54">
        <f>ROUND(($E$16*12)*($C$19*(1+$E$45)),0)</f>
        <v>0</v>
      </c>
      <c r="G19" s="54">
        <f>ROUND(($G$16*12)*($C$19*(1+$G$45)*(1+$E$45)),0)</f>
        <v>0</v>
      </c>
      <c r="I19" s="54">
        <f>ROUND(($I$16*12)*($C$19*(1+$I$45)*(1+$G$45)*(1+$E$45)),0)</f>
        <v>0</v>
      </c>
      <c r="K19" s="54">
        <f>ROUND(($K$16*12)*($C$19*(1+$K$45)*(1+$I$45)*(1+$G$45)*(1+$E$45)),0)</f>
        <v>0</v>
      </c>
      <c r="M19" s="54">
        <f>ROUND(($M$16*12)*($C$19*(1+$M$45)*(1+$I$45)*(1+$K$45)*(1+$G$45)*(1+$E$45)),0)</f>
        <v>0</v>
      </c>
      <c r="O19" s="54">
        <f>SUM(E19:M19)</f>
        <v>0</v>
      </c>
    </row>
    <row r="20" spans="1:25">
      <c r="B20" s="8" t="s">
        <v>46</v>
      </c>
      <c r="C20" s="307">
        <f>'Cumulative Budget Request '!Q6</f>
        <v>0.188</v>
      </c>
      <c r="D20" s="53"/>
      <c r="E20" s="19">
        <f>ROUND($C$20*$E$19,0)</f>
        <v>0</v>
      </c>
      <c r="G20" s="19">
        <f>ROUND($C$20*$G$19,0)</f>
        <v>0</v>
      </c>
      <c r="I20" s="19">
        <f>ROUND($C$20*$I$19,0)</f>
        <v>0</v>
      </c>
      <c r="K20" s="19">
        <f>ROUND($C$20*$K$19,0)</f>
        <v>0</v>
      </c>
      <c r="M20" s="19">
        <f>ROUND($C$20*$M$19,0)</f>
        <v>0</v>
      </c>
      <c r="O20" s="19">
        <f>SUM(E20:M20)</f>
        <v>0</v>
      </c>
    </row>
    <row r="21" spans="1:25">
      <c r="B21" s="8" t="s">
        <v>47</v>
      </c>
      <c r="C21" s="52">
        <f>'Cumulative Budget Request '!Q7</f>
        <v>825</v>
      </c>
      <c r="D21" s="54"/>
      <c r="E21" s="19">
        <f>ROUND(($E$16*12)*C21,0)</f>
        <v>0</v>
      </c>
      <c r="F21" s="19"/>
      <c r="G21" s="19">
        <f>ROUND(($G$16*12)*$C$21,0)</f>
        <v>0</v>
      </c>
      <c r="H21" s="19"/>
      <c r="I21" s="19">
        <f>ROUND(($I$16*12)*$C$21,0)</f>
        <v>0</v>
      </c>
      <c r="J21" s="19"/>
      <c r="K21" s="19">
        <f>ROUND(($K$16*12)*$C$21,0)</f>
        <v>0</v>
      </c>
      <c r="L21" s="19"/>
      <c r="M21" s="19">
        <f>ROUND(($M$16*12)*$C$21,0)</f>
        <v>0</v>
      </c>
      <c r="N21" s="19"/>
      <c r="O21" s="19">
        <f>SUM(E21:M21)</f>
        <v>0</v>
      </c>
    </row>
    <row r="22" spans="1:25">
      <c r="B22" s="8" t="s">
        <v>314</v>
      </c>
      <c r="C22" s="459"/>
      <c r="E22" s="58">
        <f>ROUND(SUM(E19:E21)*$E$17,0)</f>
        <v>0</v>
      </c>
      <c r="G22" s="58">
        <f>ROUND(SUM(G19:G21)*$G$17,0)</f>
        <v>0</v>
      </c>
      <c r="I22" s="58">
        <f>ROUND(SUM(I19:I21)*$I$17,0)</f>
        <v>0</v>
      </c>
      <c r="K22" s="58">
        <f>ROUND(SUM(K19:K21)*$K$17,0)</f>
        <v>0</v>
      </c>
      <c r="M22" s="58">
        <f>ROUND(SUM(M19:M21)*$M$17,0)</f>
        <v>0</v>
      </c>
      <c r="O22" s="58">
        <f>SUM(E22:M22)</f>
        <v>0</v>
      </c>
    </row>
    <row r="23" spans="1:25">
      <c r="B23" s="543" t="s">
        <v>315</v>
      </c>
      <c r="C23" s="543"/>
      <c r="E23" s="54">
        <f>SUM(E19:E22)</f>
        <v>0</v>
      </c>
      <c r="G23" s="54">
        <f>SUM(G19:G22)</f>
        <v>0</v>
      </c>
      <c r="I23" s="54">
        <f>SUM(I19:I22)</f>
        <v>0</v>
      </c>
      <c r="K23" s="54">
        <f>SUM(K19:K22)</f>
        <v>0</v>
      </c>
      <c r="M23" s="54">
        <f>SUM(M19:M22)</f>
        <v>0</v>
      </c>
      <c r="O23" s="54">
        <f>SUM(O19:O22)</f>
        <v>0</v>
      </c>
    </row>
    <row r="25" spans="1:25">
      <c r="A25" s="1" t="s">
        <v>316</v>
      </c>
    </row>
    <row r="26" spans="1:25">
      <c r="A26" s="1"/>
      <c r="B26" t="s">
        <v>309</v>
      </c>
      <c r="E26" s="312">
        <f>E15</f>
        <v>0</v>
      </c>
      <c r="G26" s="312">
        <f>G15</f>
        <v>0</v>
      </c>
      <c r="I26" s="312">
        <f>I15</f>
        <v>0</v>
      </c>
      <c r="K26" s="312">
        <f>K15</f>
        <v>0</v>
      </c>
      <c r="M26" s="312">
        <f>M15</f>
        <v>0</v>
      </c>
    </row>
    <row r="27" spans="1:25">
      <c r="B27" s="8" t="s">
        <v>317</v>
      </c>
      <c r="C27" s="57"/>
      <c r="E27" s="57">
        <f>E16</f>
        <v>0</v>
      </c>
      <c r="G27" s="57">
        <f>G16</f>
        <v>0</v>
      </c>
      <c r="I27" s="57">
        <f>I16</f>
        <v>0</v>
      </c>
      <c r="K27" s="57">
        <f>K16</f>
        <v>0</v>
      </c>
      <c r="M27" s="57">
        <f>M16</f>
        <v>0</v>
      </c>
    </row>
    <row r="28" spans="1:25">
      <c r="B28" s="8" t="s">
        <v>268</v>
      </c>
      <c r="C28" s="57"/>
      <c r="E28" s="57">
        <f>E17</f>
        <v>0.38</v>
      </c>
      <c r="G28" s="57">
        <f>G17</f>
        <v>0.38</v>
      </c>
      <c r="I28" s="57">
        <f>I17</f>
        <v>0.38</v>
      </c>
      <c r="K28" s="57">
        <f>K17</f>
        <v>0.38</v>
      </c>
      <c r="M28" s="57">
        <f>M17</f>
        <v>0.38</v>
      </c>
    </row>
    <row r="29" spans="1:25" ht="3" customHeight="1">
      <c r="A29" s="8"/>
      <c r="B29" s="8"/>
      <c r="C29" s="57"/>
      <c r="E29" s="57"/>
      <c r="G29" s="57"/>
      <c r="I29" s="57"/>
      <c r="K29" s="57"/>
      <c r="M29" s="57"/>
      <c r="P29" s="460"/>
      <c r="Q29" s="460"/>
      <c r="R29" s="460"/>
      <c r="S29" s="460"/>
      <c r="T29" s="460"/>
      <c r="U29" s="460"/>
      <c r="V29" s="460"/>
      <c r="W29" s="460"/>
      <c r="X29" s="460"/>
      <c r="Y29" s="460"/>
    </row>
    <row r="30" spans="1:25">
      <c r="B30" s="8" t="s">
        <v>313</v>
      </c>
      <c r="C30" s="259">
        <v>16025</v>
      </c>
      <c r="E30" s="54">
        <f>ROUND(($E$27*12)*$C$30,0)</f>
        <v>0</v>
      </c>
      <c r="G30" s="54">
        <f>ROUND(($G$27*12)*$C$30,0)</f>
        <v>0</v>
      </c>
      <c r="I30" s="54">
        <f>ROUND(($I$27*12)*$C$30,0)</f>
        <v>0</v>
      </c>
      <c r="K30" s="54">
        <f>ROUND(($K$27*12)*$C$30,0)</f>
        <v>0</v>
      </c>
      <c r="M30" s="54">
        <f>ROUND(($M$27*12)*$C$30,0)</f>
        <v>0</v>
      </c>
      <c r="O30" s="54">
        <f>SUM(E30:M30)</f>
        <v>0</v>
      </c>
    </row>
    <row r="31" spans="1:25">
      <c r="B31" s="8" t="s">
        <v>46</v>
      </c>
      <c r="C31" s="307">
        <f>C20</f>
        <v>0.188</v>
      </c>
      <c r="E31" s="19">
        <f>ROUND($C$31*$E$30,0)</f>
        <v>0</v>
      </c>
      <c r="G31" s="19">
        <f>ROUND($C$31*$G$30,0)</f>
        <v>0</v>
      </c>
      <c r="I31" s="19">
        <f>ROUND($C$31*$I$30,0)</f>
        <v>0</v>
      </c>
      <c r="K31" s="19">
        <f>ROUND($C$31*$K$30,0)</f>
        <v>0</v>
      </c>
      <c r="M31" s="19">
        <f>ROUND($C$31*$M$30,0)</f>
        <v>0</v>
      </c>
      <c r="O31" s="19">
        <f>SUM(E31:M31)</f>
        <v>0</v>
      </c>
    </row>
    <row r="32" spans="1:25">
      <c r="B32" s="8" t="s">
        <v>47</v>
      </c>
      <c r="C32" s="52">
        <f>C21</f>
        <v>825</v>
      </c>
      <c r="E32" s="19">
        <f>ROUND(($E$27*12)*$C$32,0)</f>
        <v>0</v>
      </c>
      <c r="F32" s="19"/>
      <c r="G32" s="19">
        <f>ROUND(($G$27*12)*$C$32,0)</f>
        <v>0</v>
      </c>
      <c r="H32" s="19"/>
      <c r="I32" s="19">
        <f>ROUND(($I$27*12)*$C$32,0)</f>
        <v>0</v>
      </c>
      <c r="J32" s="19"/>
      <c r="K32" s="19">
        <f>ROUND(($K$27*12)*$C$32,0)</f>
        <v>0</v>
      </c>
      <c r="L32" s="19"/>
      <c r="M32" s="19">
        <f>ROUND(($M$27*12)*$C$32,0)</f>
        <v>0</v>
      </c>
      <c r="N32" s="19"/>
      <c r="O32" s="19">
        <f>SUM(E32:M32)</f>
        <v>0</v>
      </c>
    </row>
    <row r="33" spans="1:15">
      <c r="B33" s="8" t="s">
        <v>314</v>
      </c>
      <c r="C33" s="459"/>
      <c r="E33" s="58">
        <f>ROUND(SUM(E30:E32)*$E$28,0)</f>
        <v>0</v>
      </c>
      <c r="G33" s="58">
        <f>ROUND(SUM(G30:G32)*$G$28,0)</f>
        <v>0</v>
      </c>
      <c r="I33" s="58">
        <f>ROUND(SUM(I30:I32)*$I$28,0)</f>
        <v>0</v>
      </c>
      <c r="K33" s="58">
        <f>ROUND(SUM(K30:K32)*$K$28,0)</f>
        <v>0</v>
      </c>
      <c r="M33" s="58">
        <f>ROUND(SUM(M30:M32)*$M$28,0)</f>
        <v>0</v>
      </c>
      <c r="O33" s="58">
        <f>SUM(E33:M33)</f>
        <v>0</v>
      </c>
    </row>
    <row r="34" spans="1:15">
      <c r="B34" s="543" t="s">
        <v>318</v>
      </c>
      <c r="C34" s="544"/>
      <c r="E34" s="54">
        <f>SUM(E30:E33)</f>
        <v>0</v>
      </c>
      <c r="G34" s="54">
        <f>SUM(G30:G33)</f>
        <v>0</v>
      </c>
      <c r="I34" s="54">
        <f>SUM(I30:I33)</f>
        <v>0</v>
      </c>
      <c r="K34" s="54">
        <f>SUM(K30:K33)</f>
        <v>0</v>
      </c>
      <c r="M34" s="54">
        <f>SUM(M30:M33)</f>
        <v>0</v>
      </c>
      <c r="O34" s="54">
        <f>SUM(O30:O33)</f>
        <v>0</v>
      </c>
    </row>
    <row r="36" spans="1:15" ht="13.5" thickBot="1">
      <c r="A36" s="487" t="s">
        <v>319</v>
      </c>
      <c r="B36" s="487"/>
      <c r="C36" s="487"/>
      <c r="D36" s="487"/>
      <c r="E36" s="487"/>
      <c r="F36" s="487"/>
      <c r="G36" s="487"/>
      <c r="H36" s="487"/>
      <c r="I36" s="487"/>
      <c r="J36" s="487"/>
      <c r="K36" s="487"/>
      <c r="L36" s="487"/>
      <c r="M36" s="487"/>
      <c r="N36" s="487"/>
      <c r="O36" s="487"/>
    </row>
    <row r="37" spans="1:15" ht="15.75" thickBot="1">
      <c r="A37" s="76" t="s">
        <v>320</v>
      </c>
      <c r="B37" s="77"/>
      <c r="C37" s="77"/>
      <c r="D37" s="77"/>
      <c r="E37" s="78">
        <f>(SUM(E19:E21))-(SUM(E30:E32))</f>
        <v>0</v>
      </c>
      <c r="F37" s="79"/>
      <c r="G37" s="78">
        <f>(SUM(G19:G21))-(SUM(G30:G32))</f>
        <v>0</v>
      </c>
      <c r="H37" s="79"/>
      <c r="I37" s="78">
        <f>(SUM(I19:I21))-(SUM(I30:I32))</f>
        <v>0</v>
      </c>
      <c r="J37" s="79"/>
      <c r="K37" s="78">
        <f>(SUM(K19:K21))-(SUM(K30:K32))</f>
        <v>0</v>
      </c>
      <c r="L37" s="79"/>
      <c r="M37" s="78">
        <f>(SUM(M19:M21))-(SUM(M30:M32))</f>
        <v>0</v>
      </c>
      <c r="N37" s="79"/>
      <c r="O37" s="80">
        <f>SUM(E37:M37)</f>
        <v>0</v>
      </c>
    </row>
    <row r="38" spans="1:15" ht="15">
      <c r="A38" s="84"/>
      <c r="C38" s="1" t="s">
        <v>311</v>
      </c>
      <c r="E38" s="308">
        <f>IFERROR((E19-E30)/C19/12,0)</f>
        <v>0</v>
      </c>
      <c r="F38" s="84"/>
      <c r="G38" s="308">
        <f>IFERROR((G19-G30)/C19/12,0)</f>
        <v>0</v>
      </c>
      <c r="H38" s="84"/>
      <c r="I38" s="308">
        <f>IFERROR((I19-I30)/C19/12,0)</f>
        <v>0</v>
      </c>
      <c r="J38" s="84"/>
      <c r="K38" s="308">
        <f>IFERROR((K19-K30)/C19/12,0)</f>
        <v>0</v>
      </c>
      <c r="L38" s="84"/>
      <c r="M38" s="308">
        <f>IFERROR((M19-M30)/C19/12,0)</f>
        <v>0</v>
      </c>
      <c r="N38" s="84"/>
      <c r="O38" s="83"/>
    </row>
    <row r="40" spans="1:15" ht="17.25">
      <c r="A40" s="544" t="s">
        <v>321</v>
      </c>
      <c r="B40" s="544"/>
      <c r="C40" s="544"/>
      <c r="E40" s="81">
        <f>E22-E33</f>
        <v>0</v>
      </c>
      <c r="G40" s="81">
        <f>G22-G33</f>
        <v>0</v>
      </c>
      <c r="I40" s="81">
        <f>I22-I33</f>
        <v>0</v>
      </c>
      <c r="K40" s="81">
        <f>K22-K33</f>
        <v>0</v>
      </c>
      <c r="M40" s="81">
        <f>M22-M33</f>
        <v>0</v>
      </c>
      <c r="O40" s="82">
        <f>SUM(E40:M40)</f>
        <v>0</v>
      </c>
    </row>
    <row r="41" spans="1:15" ht="15">
      <c r="A41" s="487" t="s">
        <v>322</v>
      </c>
      <c r="B41" s="487"/>
      <c r="C41" s="487"/>
      <c r="E41" s="83">
        <f>SUM(E37,E40)</f>
        <v>0</v>
      </c>
      <c r="F41" s="84"/>
      <c r="G41" s="83">
        <f>SUM(G37,G40)</f>
        <v>0</v>
      </c>
      <c r="H41" s="84"/>
      <c r="I41" s="83">
        <f>SUM(I37,I40)</f>
        <v>0</v>
      </c>
      <c r="J41" s="84"/>
      <c r="K41" s="83">
        <f>SUM(K37,K40)</f>
        <v>0</v>
      </c>
      <c r="L41" s="84"/>
      <c r="M41" s="83">
        <f>SUM(M37,M40)</f>
        <v>0</v>
      </c>
      <c r="N41" s="84"/>
      <c r="O41" s="83">
        <f>SUM(E41:M41)</f>
        <v>0</v>
      </c>
    </row>
    <row r="42" spans="1:15" ht="13.5" thickBot="1"/>
    <row r="43" spans="1:15">
      <c r="A43" s="567" t="s">
        <v>323</v>
      </c>
      <c r="B43" s="568"/>
      <c r="C43" s="568"/>
      <c r="D43" s="568"/>
      <c r="E43" s="568"/>
      <c r="F43" s="568"/>
      <c r="G43" s="568"/>
      <c r="H43" s="568"/>
      <c r="I43" s="568"/>
      <c r="J43" s="568"/>
      <c r="K43" s="568"/>
      <c r="L43" s="568"/>
      <c r="M43" s="568"/>
      <c r="N43" s="568"/>
      <c r="O43" s="569"/>
    </row>
    <row r="44" spans="1:15">
      <c r="A44" s="59"/>
      <c r="B44" s="60"/>
      <c r="C44" s="60"/>
      <c r="D44" s="31"/>
      <c r="E44" s="68" t="s">
        <v>35</v>
      </c>
      <c r="F44" s="31"/>
      <c r="G44" s="68" t="s">
        <v>36</v>
      </c>
      <c r="H44" s="31"/>
      <c r="I44" s="68" t="s">
        <v>37</v>
      </c>
      <c r="J44" s="31"/>
      <c r="K44" s="68" t="s">
        <v>38</v>
      </c>
      <c r="L44" s="31"/>
      <c r="M44" s="68" t="s">
        <v>39</v>
      </c>
      <c r="N44" s="31"/>
      <c r="O44" s="61"/>
    </row>
    <row r="45" spans="1:15">
      <c r="A45" s="59"/>
      <c r="B45" s="523" t="s">
        <v>324</v>
      </c>
      <c r="C45" s="523"/>
      <c r="D45" s="31"/>
      <c r="E45" s="261">
        <v>0.03</v>
      </c>
      <c r="F45" s="31"/>
      <c r="G45" s="261">
        <v>0.03</v>
      </c>
      <c r="H45" s="31"/>
      <c r="I45" s="261">
        <v>0.03</v>
      </c>
      <c r="J45" s="31"/>
      <c r="K45" s="261">
        <v>0.03</v>
      </c>
      <c r="L45" s="31"/>
      <c r="M45" s="261">
        <v>0.03</v>
      </c>
      <c r="N45" s="31"/>
      <c r="O45" s="61"/>
    </row>
    <row r="46" spans="1:15">
      <c r="A46" s="59"/>
      <c r="B46" s="31"/>
      <c r="C46" s="31"/>
      <c r="D46" s="31"/>
      <c r="E46" s="31"/>
      <c r="F46" s="31"/>
      <c r="G46" s="31"/>
      <c r="H46" s="31"/>
      <c r="I46" s="31"/>
      <c r="J46" s="31"/>
      <c r="K46" s="31"/>
      <c r="L46" s="31"/>
      <c r="M46" s="31"/>
      <c r="N46" s="31"/>
      <c r="O46" s="61"/>
    </row>
    <row r="47" spans="1:15">
      <c r="A47" s="574" t="s">
        <v>325</v>
      </c>
      <c r="B47" s="523"/>
      <c r="C47" s="31"/>
      <c r="D47" s="31"/>
      <c r="E47" s="31"/>
      <c r="F47" s="31"/>
      <c r="G47" s="31"/>
      <c r="H47" s="31"/>
      <c r="I47" s="31"/>
      <c r="J47" s="31"/>
      <c r="K47" s="31"/>
      <c r="L47" s="31"/>
      <c r="M47" s="31"/>
      <c r="N47" s="31"/>
      <c r="O47" s="61"/>
    </row>
    <row r="48" spans="1:15">
      <c r="A48" s="62" t="s">
        <v>326</v>
      </c>
      <c r="B48" s="63">
        <v>199300</v>
      </c>
      <c r="C48" s="31"/>
      <c r="D48" s="31"/>
      <c r="E48" s="31"/>
      <c r="F48" s="31"/>
      <c r="G48" s="31"/>
      <c r="H48" s="31"/>
      <c r="I48" s="31"/>
      <c r="J48" s="31"/>
      <c r="K48" s="31"/>
      <c r="L48" s="31"/>
      <c r="M48" s="31"/>
      <c r="N48" s="31"/>
      <c r="O48" s="61"/>
    </row>
    <row r="49" spans="1:15">
      <c r="A49" s="62" t="s">
        <v>327</v>
      </c>
      <c r="B49" s="63">
        <f>($B$48/12)*9</f>
        <v>149475</v>
      </c>
      <c r="C49" s="31"/>
      <c r="D49" s="31"/>
      <c r="E49" s="31"/>
      <c r="F49" s="31"/>
      <c r="G49" s="31"/>
      <c r="H49" s="31"/>
      <c r="I49" s="31"/>
      <c r="J49" s="31"/>
      <c r="K49" s="31"/>
      <c r="L49" s="31"/>
      <c r="M49" s="31"/>
      <c r="N49" s="31"/>
      <c r="O49" s="61"/>
    </row>
    <row r="50" spans="1:15">
      <c r="A50" s="62" t="s">
        <v>328</v>
      </c>
      <c r="B50" s="63">
        <f>$B$48/12</f>
        <v>16608.333333333332</v>
      </c>
      <c r="C50" s="31"/>
      <c r="D50" s="31"/>
      <c r="E50" s="31"/>
      <c r="F50" s="31"/>
      <c r="G50" s="31"/>
      <c r="H50" s="31"/>
      <c r="I50" s="31"/>
      <c r="J50" s="31"/>
      <c r="K50" s="31"/>
      <c r="L50" s="31"/>
      <c r="M50" s="31"/>
      <c r="N50" s="31"/>
      <c r="O50" s="61"/>
    </row>
    <row r="51" spans="1:15" ht="13.5" thickBot="1">
      <c r="A51" s="64"/>
      <c r="B51" s="65"/>
      <c r="C51" s="65"/>
      <c r="D51" s="65"/>
      <c r="E51" s="65"/>
      <c r="F51" s="65"/>
      <c r="G51" s="65"/>
      <c r="H51" s="65"/>
      <c r="I51" s="65"/>
      <c r="J51" s="65"/>
      <c r="K51" s="65"/>
      <c r="L51" s="65"/>
      <c r="M51" s="65"/>
      <c r="N51" s="65"/>
      <c r="O51" s="66"/>
    </row>
  </sheetData>
  <mergeCells count="15">
    <mergeCell ref="A47:B47"/>
    <mergeCell ref="B23:C23"/>
    <mergeCell ref="B45:C45"/>
    <mergeCell ref="B34:C34"/>
    <mergeCell ref="A36:O36"/>
    <mergeCell ref="A40:C40"/>
    <mergeCell ref="A41:C41"/>
    <mergeCell ref="A1:O1"/>
    <mergeCell ref="B7:E7"/>
    <mergeCell ref="A43:O43"/>
    <mergeCell ref="B6:E6"/>
    <mergeCell ref="B5:E5"/>
    <mergeCell ref="B4:E4"/>
    <mergeCell ref="B8:E8"/>
    <mergeCell ref="A2:O2"/>
  </mergeCells>
  <pageMargins left="0.25" right="0.25" top="0.25" bottom="0.25" header="0.5" footer="0.5"/>
  <pageSetup scale="77" fitToHeight="0"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FFFF00"/>
    <pageSetUpPr fitToPage="1"/>
  </sheetPr>
  <dimension ref="A1:Y50"/>
  <sheetViews>
    <sheetView workbookViewId="0">
      <selection sqref="A1:O1"/>
    </sheetView>
  </sheetViews>
  <sheetFormatPr defaultColWidth="9.28515625" defaultRowHeight="12.75"/>
  <cols>
    <col min="1" max="1" width="24" customWidth="1"/>
    <col min="2" max="2" width="22.28515625" customWidth="1"/>
    <col min="3" max="3" width="18.7109375" customWidth="1"/>
    <col min="4" max="4" width="1.7109375" customWidth="1"/>
    <col min="5" max="5" width="10.28515625" customWidth="1"/>
    <col min="6" max="6" width="1.7109375" customWidth="1"/>
    <col min="8" max="8" width="1.7109375" customWidth="1"/>
    <col min="10" max="10" width="1.7109375" customWidth="1"/>
    <col min="12" max="12" width="1.7109375" customWidth="1"/>
    <col min="14" max="14" width="1.7109375" customWidth="1"/>
    <col min="15" max="15" width="10.42578125" customWidth="1"/>
  </cols>
  <sheetData>
    <row r="1" spans="1:25" ht="23.25" customHeight="1" thickBot="1">
      <c r="A1" s="565" t="s">
        <v>329</v>
      </c>
      <c r="B1" s="565"/>
      <c r="C1" s="565"/>
      <c r="D1" s="565"/>
      <c r="E1" s="565"/>
      <c r="F1" s="565"/>
      <c r="G1" s="565"/>
      <c r="H1" s="565"/>
      <c r="I1" s="565"/>
      <c r="J1" s="565"/>
      <c r="K1" s="565"/>
      <c r="L1" s="565"/>
      <c r="M1" s="565"/>
      <c r="N1" s="565"/>
      <c r="O1" s="565"/>
      <c r="P1" s="67"/>
      <c r="Q1" s="408" t="s">
        <v>261</v>
      </c>
      <c r="R1" s="448"/>
      <c r="S1" s="450"/>
      <c r="T1" s="451"/>
    </row>
    <row r="2" spans="1:25">
      <c r="A2" s="573" t="s">
        <v>301</v>
      </c>
      <c r="B2" s="573"/>
      <c r="C2" s="573"/>
      <c r="D2" s="573"/>
      <c r="E2" s="573"/>
      <c r="F2" s="573"/>
      <c r="G2" s="573"/>
      <c r="H2" s="573"/>
      <c r="I2" s="573"/>
      <c r="J2" s="573"/>
      <c r="K2" s="573"/>
      <c r="L2" s="573"/>
      <c r="M2" s="573"/>
      <c r="N2" s="573"/>
      <c r="O2" s="573"/>
      <c r="P2" s="55"/>
      <c r="Q2" s="55"/>
      <c r="R2" s="55"/>
    </row>
    <row r="4" spans="1:25" ht="23.25" customHeight="1">
      <c r="A4" s="1" t="s">
        <v>302</v>
      </c>
      <c r="B4" s="571">
        <f>'Cumulative Budget Request '!B3</f>
        <v>0</v>
      </c>
      <c r="C4" s="571"/>
      <c r="D4" s="571"/>
      <c r="E4" s="571"/>
      <c r="F4" s="55"/>
    </row>
    <row r="5" spans="1:25" ht="23.25" customHeight="1">
      <c r="A5" s="1" t="s">
        <v>13</v>
      </c>
      <c r="B5" s="571" t="str">
        <f>'Cumulative Budget Request '!B5</f>
        <v>NSF</v>
      </c>
      <c r="C5" s="571"/>
      <c r="D5" s="571"/>
      <c r="E5" s="571"/>
      <c r="F5" s="3"/>
    </row>
    <row r="6" spans="1:25" ht="23.25" customHeight="1">
      <c r="A6" s="1" t="s">
        <v>303</v>
      </c>
      <c r="B6" s="570"/>
      <c r="C6" s="570"/>
      <c r="D6" s="570"/>
      <c r="E6" s="570"/>
      <c r="F6" s="3"/>
    </row>
    <row r="7" spans="1:25" ht="23.25" customHeight="1">
      <c r="A7" s="1" t="s">
        <v>304</v>
      </c>
      <c r="B7" s="566"/>
      <c r="C7" s="566"/>
      <c r="D7" s="566"/>
      <c r="E7" s="566"/>
      <c r="F7" s="3"/>
    </row>
    <row r="8" spans="1:25" ht="23.25" customHeight="1">
      <c r="A8" s="1" t="s">
        <v>305</v>
      </c>
      <c r="B8" s="572">
        <f>'Cumulative Budget Request '!B4</f>
        <v>0</v>
      </c>
      <c r="C8" s="572"/>
      <c r="D8" s="572"/>
      <c r="E8" s="572"/>
      <c r="F8" s="56"/>
      <c r="G8" s="1"/>
      <c r="H8" s="1"/>
      <c r="I8" s="1"/>
      <c r="J8" s="1"/>
      <c r="K8" s="1"/>
      <c r="L8" s="1"/>
      <c r="M8" s="1"/>
      <c r="N8" s="1"/>
    </row>
    <row r="10" spans="1:25">
      <c r="A10" s="8" t="s">
        <v>306</v>
      </c>
    </row>
    <row r="11" spans="1:25">
      <c r="A11" s="8" t="s">
        <v>307</v>
      </c>
    </row>
    <row r="13" spans="1:25">
      <c r="E13" s="51" t="s">
        <v>25</v>
      </c>
      <c r="F13" s="51"/>
      <c r="G13" s="51" t="s">
        <v>26</v>
      </c>
      <c r="H13" s="51"/>
      <c r="I13" s="51" t="s">
        <v>27</v>
      </c>
      <c r="J13" s="51"/>
      <c r="K13" s="51" t="s">
        <v>28</v>
      </c>
      <c r="L13" s="51"/>
      <c r="M13" s="51" t="s">
        <v>29</v>
      </c>
      <c r="N13" s="51"/>
      <c r="O13" s="51" t="s">
        <v>30</v>
      </c>
    </row>
    <row r="14" spans="1:25">
      <c r="A14" s="1" t="s">
        <v>308</v>
      </c>
    </row>
    <row r="15" spans="1:25">
      <c r="A15" s="1"/>
      <c r="B15" t="s">
        <v>309</v>
      </c>
      <c r="E15" s="311">
        <f>E16*12</f>
        <v>0</v>
      </c>
      <c r="G15" s="311">
        <f>G16*12</f>
        <v>0</v>
      </c>
      <c r="I15" s="311">
        <f>I16*12</f>
        <v>0</v>
      </c>
      <c r="K15" s="311">
        <f>K16*12</f>
        <v>0</v>
      </c>
      <c r="M15" s="311">
        <f>M16*12</f>
        <v>0</v>
      </c>
      <c r="P15" s="313"/>
      <c r="Q15" s="313" t="s">
        <v>310</v>
      </c>
      <c r="R15" s="313"/>
      <c r="S15" s="313"/>
      <c r="T15" s="313"/>
      <c r="U15" s="313"/>
      <c r="V15" s="313"/>
      <c r="W15" s="313"/>
      <c r="X15" s="313"/>
      <c r="Y15" s="313"/>
    </row>
    <row r="16" spans="1:25">
      <c r="A16" s="8"/>
      <c r="B16" s="8" t="s">
        <v>311</v>
      </c>
      <c r="C16" s="57"/>
      <c r="E16" s="260">
        <v>0</v>
      </c>
      <c r="G16" s="260">
        <v>0</v>
      </c>
      <c r="I16" s="260">
        <v>0</v>
      </c>
      <c r="K16" s="260">
        <v>0</v>
      </c>
      <c r="M16" s="260">
        <v>0</v>
      </c>
      <c r="P16" s="313"/>
      <c r="Q16" s="313" t="s">
        <v>312</v>
      </c>
      <c r="R16" s="313"/>
      <c r="S16" s="313"/>
      <c r="T16" s="313"/>
      <c r="U16" s="313"/>
      <c r="V16" s="313"/>
      <c r="W16" s="313"/>
      <c r="X16" s="313"/>
      <c r="Y16" s="313"/>
    </row>
    <row r="17" spans="1:25">
      <c r="A17" s="8"/>
      <c r="B17" s="8" t="s">
        <v>268</v>
      </c>
      <c r="C17" s="57"/>
      <c r="E17" s="260">
        <f>'Cumulative Budget Request '!M329</f>
        <v>0.38</v>
      </c>
      <c r="G17" s="260">
        <f>'Cumulative Budget Request '!M331</f>
        <v>0.38</v>
      </c>
      <c r="I17" s="260">
        <f>'Cumulative Budget Request '!M332</f>
        <v>0.38</v>
      </c>
      <c r="K17" s="260">
        <f>'Cumulative Budget Request '!M333</f>
        <v>0.38</v>
      </c>
      <c r="M17" s="260">
        <f>'Cumulative Budget Request '!M334</f>
        <v>0.38</v>
      </c>
      <c r="P17" s="460"/>
      <c r="Q17" s="460"/>
      <c r="R17" s="460"/>
      <c r="S17" s="460"/>
      <c r="T17" s="460"/>
      <c r="U17" s="460"/>
      <c r="V17" s="460"/>
      <c r="W17" s="460"/>
      <c r="X17" s="460"/>
      <c r="Y17" s="460"/>
    </row>
    <row r="18" spans="1:25" ht="3" customHeight="1">
      <c r="A18" s="8"/>
      <c r="B18" s="8"/>
      <c r="C18" s="57"/>
      <c r="E18" s="57"/>
      <c r="G18" s="57"/>
      <c r="I18" s="57"/>
      <c r="K18" s="57"/>
      <c r="M18" s="57"/>
      <c r="P18" s="460"/>
      <c r="Q18" s="460"/>
      <c r="R18" s="460"/>
      <c r="S18" s="460"/>
      <c r="T18" s="460"/>
      <c r="U18" s="460"/>
      <c r="V18" s="460"/>
      <c r="W18" s="460"/>
      <c r="X18" s="460"/>
      <c r="Y18" s="460"/>
    </row>
    <row r="19" spans="1:25">
      <c r="B19" s="8" t="s">
        <v>313</v>
      </c>
      <c r="C19" s="259">
        <v>0</v>
      </c>
      <c r="E19" s="54">
        <f>ROUND(($E$16*12)*($C$19*(1+$E$44)),0)</f>
        <v>0</v>
      </c>
      <c r="G19" s="54">
        <f>ROUND(($G$16*12)*($C$19*(1+$G$44)*(1+$E$44)),0)</f>
        <v>0</v>
      </c>
      <c r="I19" s="54">
        <f>ROUND(($I$16*12)*($C$19*(1+$I$44)*(1+$G$44)*(1+$E$44)),0)</f>
        <v>0</v>
      </c>
      <c r="K19" s="54">
        <f>ROUND(($K$16*12)*($C$19*(1+$K$44)*(1+$G$44)*(1+$I$44)*(1+$E$44)),0)</f>
        <v>0</v>
      </c>
      <c r="M19" s="54">
        <f>ROUND(($M$16*12)*($C$19*(1+$M$44)*(1+$K$44)*(1+$I$44)*(1+$G$44)*(1+$E$44)),0)</f>
        <v>0</v>
      </c>
      <c r="O19" s="54">
        <f>SUM(E19:M19)</f>
        <v>0</v>
      </c>
    </row>
    <row r="20" spans="1:25">
      <c r="B20" s="8" t="s">
        <v>46</v>
      </c>
      <c r="C20" s="307">
        <f>'Cumulative Budget Request '!Q6</f>
        <v>0.188</v>
      </c>
      <c r="D20" s="53"/>
      <c r="E20" s="19">
        <f>ROUND($C$20*$E$19,0)</f>
        <v>0</v>
      </c>
      <c r="G20" s="19">
        <f>ROUND($C$20*$G$19,0)</f>
        <v>0</v>
      </c>
      <c r="I20" s="19">
        <f>ROUND($C$20*$I$19,0)</f>
        <v>0</v>
      </c>
      <c r="K20" s="19">
        <f>ROUND($C$20*$K$19,0)</f>
        <v>0</v>
      </c>
      <c r="M20" s="19">
        <f>ROUND($C$20*$M$19,0)</f>
        <v>0</v>
      </c>
      <c r="O20" s="19">
        <f>SUM(E20:M20)</f>
        <v>0</v>
      </c>
    </row>
    <row r="21" spans="1:25">
      <c r="B21" s="8" t="s">
        <v>47</v>
      </c>
      <c r="C21" s="52">
        <f>'Cumulative Budget Request '!Q7</f>
        <v>825</v>
      </c>
      <c r="D21" s="54"/>
      <c r="E21" s="19">
        <f>ROUND(($E$16*12)*C21,0)</f>
        <v>0</v>
      </c>
      <c r="F21" s="19"/>
      <c r="G21" s="19">
        <f>ROUND(($G$16*12)*$C$21,0)</f>
        <v>0</v>
      </c>
      <c r="H21" s="19"/>
      <c r="I21" s="19">
        <f>ROUND(($I$16*12)*$C$21,0)</f>
        <v>0</v>
      </c>
      <c r="J21" s="19"/>
      <c r="K21" s="19">
        <f>ROUND(($K$16*12)*$C$21,0)</f>
        <v>0</v>
      </c>
      <c r="L21" s="19"/>
      <c r="M21" s="19">
        <f>ROUND(($M$16*12)*$C$21,0)</f>
        <v>0</v>
      </c>
      <c r="N21" s="19"/>
      <c r="O21" s="19">
        <f>SUM(E21:M21)</f>
        <v>0</v>
      </c>
    </row>
    <row r="22" spans="1:25">
      <c r="B22" s="8" t="s">
        <v>314</v>
      </c>
      <c r="C22" s="459"/>
      <c r="E22" s="58">
        <f>ROUND(SUM(E19:E21)*$E$17,0)</f>
        <v>0</v>
      </c>
      <c r="G22" s="58">
        <f>ROUND(SUM(G19:G21)*$G$17,0)</f>
        <v>0</v>
      </c>
      <c r="I22" s="58">
        <f>ROUND(SUM(I19:I21)*$I$17,0)</f>
        <v>0</v>
      </c>
      <c r="K22" s="58">
        <f>ROUND(SUM(K19:K21)*$K$17,0)</f>
        <v>0</v>
      </c>
      <c r="M22" s="58">
        <f>ROUND(SUM(M19:M21)*$M$17,0)</f>
        <v>0</v>
      </c>
      <c r="O22" s="58">
        <f>SUM(E22:M22)</f>
        <v>0</v>
      </c>
    </row>
    <row r="23" spans="1:25">
      <c r="B23" s="543" t="s">
        <v>315</v>
      </c>
      <c r="C23" s="543"/>
      <c r="E23" s="54">
        <f>SUM(E19:E22)</f>
        <v>0</v>
      </c>
      <c r="G23" s="54">
        <f>SUM(G19:G22)</f>
        <v>0</v>
      </c>
      <c r="I23" s="54">
        <f>SUM(I19:I22)</f>
        <v>0</v>
      </c>
      <c r="K23" s="54">
        <f>SUM(K19:K22)</f>
        <v>0</v>
      </c>
      <c r="M23" s="54">
        <f>SUM(M19:M22)</f>
        <v>0</v>
      </c>
      <c r="O23" s="54">
        <f>SUM(O19:O22)</f>
        <v>0</v>
      </c>
    </row>
    <row r="25" spans="1:25">
      <c r="A25" s="1" t="s">
        <v>330</v>
      </c>
    </row>
    <row r="26" spans="1:25">
      <c r="A26" s="1"/>
      <c r="B26" t="s">
        <v>309</v>
      </c>
      <c r="E26" s="312">
        <f>E15</f>
        <v>0</v>
      </c>
      <c r="G26" s="312">
        <f>G15</f>
        <v>0</v>
      </c>
      <c r="I26" s="312">
        <f>I15</f>
        <v>0</v>
      </c>
      <c r="K26" s="312">
        <f>K15</f>
        <v>0</v>
      </c>
      <c r="M26" s="312">
        <f>M15</f>
        <v>0</v>
      </c>
    </row>
    <row r="27" spans="1:25">
      <c r="B27" s="8" t="s">
        <v>317</v>
      </c>
      <c r="C27" s="57"/>
      <c r="E27" s="57">
        <f>E16</f>
        <v>0</v>
      </c>
      <c r="G27" s="57">
        <f>G16</f>
        <v>0</v>
      </c>
      <c r="I27" s="57">
        <f>I16</f>
        <v>0</v>
      </c>
      <c r="K27" s="57">
        <f>K16</f>
        <v>0</v>
      </c>
      <c r="M27" s="57">
        <f>M16</f>
        <v>0</v>
      </c>
    </row>
    <row r="28" spans="1:25">
      <c r="B28" s="8" t="s">
        <v>268</v>
      </c>
      <c r="C28" s="57"/>
      <c r="E28" s="57">
        <f>E17</f>
        <v>0.38</v>
      </c>
      <c r="G28" s="57">
        <f>G17</f>
        <v>0.38</v>
      </c>
      <c r="I28" s="57">
        <f>I17</f>
        <v>0.38</v>
      </c>
      <c r="K28" s="57">
        <f>K17</f>
        <v>0.38</v>
      </c>
      <c r="M28" s="57">
        <f>M17</f>
        <v>0.38</v>
      </c>
    </row>
    <row r="29" spans="1:25" ht="3" customHeight="1">
      <c r="A29" s="8"/>
      <c r="B29" s="8"/>
      <c r="C29" s="57"/>
      <c r="E29" s="57"/>
      <c r="G29" s="57"/>
      <c r="I29" s="57"/>
      <c r="K29" s="57"/>
      <c r="M29" s="57"/>
      <c r="P29" s="460"/>
      <c r="Q29" s="460"/>
      <c r="R29" s="460"/>
      <c r="S29" s="460"/>
      <c r="T29" s="460"/>
      <c r="U29" s="460"/>
      <c r="V29" s="460"/>
      <c r="W29" s="460"/>
      <c r="X29" s="460"/>
      <c r="Y29" s="460"/>
    </row>
    <row r="30" spans="1:25">
      <c r="B30" s="8" t="s">
        <v>313</v>
      </c>
      <c r="C30" s="309">
        <f>C19</f>
        <v>0</v>
      </c>
      <c r="E30" s="54">
        <f>ROUND(($E$27*12)*($C$30*(1+$E$44)),0)</f>
        <v>0</v>
      </c>
      <c r="G30" s="54">
        <f>ROUND(($G$27*12)*($C$30*(1+$G$44)),0)</f>
        <v>0</v>
      </c>
      <c r="I30" s="54">
        <f>ROUND(($I$27*12)*($C$30*(1+$I$44)),0)</f>
        <v>0</v>
      </c>
      <c r="K30" s="54">
        <f>ROUND(($K$27*12)*($C$30*(1+$K$44)),0)</f>
        <v>0</v>
      </c>
      <c r="M30" s="54">
        <f>ROUND(($M$27*12)*($C$30*(1+$M$44)),0)</f>
        <v>0</v>
      </c>
      <c r="O30" s="54">
        <f>SUM(E30:M30)</f>
        <v>0</v>
      </c>
    </row>
    <row r="31" spans="1:25">
      <c r="B31" s="8" t="s">
        <v>46</v>
      </c>
      <c r="C31" s="310">
        <v>0.35</v>
      </c>
      <c r="E31" s="19">
        <f>ROUND($C$31*$E$30,0)</f>
        <v>0</v>
      </c>
      <c r="G31" s="19">
        <f>ROUND($C$31*$G$30,0)</f>
        <v>0</v>
      </c>
      <c r="I31" s="19">
        <f>ROUND($C$31*$I$30,0)</f>
        <v>0</v>
      </c>
      <c r="K31" s="19">
        <f>ROUND($C$31*$K$30,0)</f>
        <v>0</v>
      </c>
      <c r="M31" s="19">
        <f>ROUND($C$31*$M$30,0)</f>
        <v>0</v>
      </c>
      <c r="O31" s="19">
        <f>SUM(E31:M31)</f>
        <v>0</v>
      </c>
    </row>
    <row r="32" spans="1:25">
      <c r="B32" s="8" t="s">
        <v>314</v>
      </c>
      <c r="C32" s="459"/>
      <c r="E32" s="58">
        <f>ROUND(SUM(E30:E31)*$E$28,0)</f>
        <v>0</v>
      </c>
      <c r="G32" s="58">
        <f>ROUND(SUM(G30:G31)*$G$28,0)</f>
        <v>0</v>
      </c>
      <c r="I32" s="58">
        <f>ROUND(SUM(I30:I31)*$I$28,0)</f>
        <v>0</v>
      </c>
      <c r="K32" s="58">
        <f>ROUND(SUM(K30:K31)*$K$28,0)</f>
        <v>0</v>
      </c>
      <c r="M32" s="58">
        <f>ROUND(SUM(M30:M31)*$M$28,0)</f>
        <v>0</v>
      </c>
      <c r="O32" s="58">
        <f>SUM(E32:M32)</f>
        <v>0</v>
      </c>
    </row>
    <row r="33" spans="1:15">
      <c r="B33" s="543" t="s">
        <v>318</v>
      </c>
      <c r="C33" s="544"/>
      <c r="E33" s="54">
        <f>SUM(E30:E32)</f>
        <v>0</v>
      </c>
      <c r="G33" s="54">
        <f>SUM(G30:G32)</f>
        <v>0</v>
      </c>
      <c r="I33" s="54">
        <f>SUM(I30:I32)</f>
        <v>0</v>
      </c>
      <c r="K33" s="54">
        <f>SUM(K30:K32)</f>
        <v>0</v>
      </c>
      <c r="M33" s="54">
        <f>SUM(M30:M32)</f>
        <v>0</v>
      </c>
      <c r="O33" s="54">
        <f>SUM(O30:O32)</f>
        <v>0</v>
      </c>
    </row>
    <row r="35" spans="1:15" ht="13.5" thickBot="1">
      <c r="A35" s="487" t="s">
        <v>319</v>
      </c>
      <c r="B35" s="487"/>
      <c r="C35" s="487"/>
      <c r="D35" s="487"/>
      <c r="E35" s="487"/>
      <c r="F35" s="487"/>
      <c r="G35" s="487"/>
      <c r="H35" s="487"/>
      <c r="I35" s="487"/>
      <c r="J35" s="487"/>
      <c r="K35" s="487"/>
      <c r="L35" s="487"/>
      <c r="M35" s="487"/>
      <c r="N35" s="487"/>
      <c r="O35" s="487"/>
    </row>
    <row r="36" spans="1:15" ht="15.75" thickBot="1">
      <c r="A36" s="76" t="s">
        <v>320</v>
      </c>
      <c r="B36" s="77"/>
      <c r="C36" s="77"/>
      <c r="D36" s="77"/>
      <c r="E36" s="78">
        <f>(SUM(E19:E21))-(SUM(E30:E31))</f>
        <v>0</v>
      </c>
      <c r="F36" s="79"/>
      <c r="G36" s="78">
        <f>(SUM(G19:G21))-(SUM(G30:G31))</f>
        <v>0</v>
      </c>
      <c r="H36" s="79"/>
      <c r="I36" s="78">
        <f>(SUM(I19:I21))-(SUM(I30:I31))</f>
        <v>0</v>
      </c>
      <c r="J36" s="79"/>
      <c r="K36" s="78">
        <f>(SUM(K19:K21))-(SUM(K30:K31))</f>
        <v>0</v>
      </c>
      <c r="L36" s="79"/>
      <c r="M36" s="78">
        <f>(SUM(M19:M21))-(SUM(M30:M31))</f>
        <v>0</v>
      </c>
      <c r="N36" s="79"/>
      <c r="O36" s="80">
        <f>SUM(E36:M36)</f>
        <v>0</v>
      </c>
    </row>
    <row r="37" spans="1:15" ht="15">
      <c r="A37" s="84"/>
      <c r="C37" s="1" t="s">
        <v>311</v>
      </c>
      <c r="E37" s="308">
        <f>IFERROR((E19-E30)/C19/12,0)</f>
        <v>0</v>
      </c>
      <c r="F37" s="84"/>
      <c r="G37" s="308">
        <f>IFERROR((G19-G30)/C19/12,0)</f>
        <v>0</v>
      </c>
      <c r="H37" s="84"/>
      <c r="I37" s="308">
        <f>IFERROR((I19-I30)/C19/12,0)</f>
        <v>0</v>
      </c>
      <c r="J37" s="84"/>
      <c r="K37" s="308">
        <f>IFERROR((K19-K30)/C19/12,0)</f>
        <v>0</v>
      </c>
      <c r="L37" s="84"/>
      <c r="M37" s="308">
        <f>IFERROR((M19-M30)/C19/12,0)</f>
        <v>0</v>
      </c>
      <c r="N37" s="84"/>
      <c r="O37" s="83"/>
    </row>
    <row r="39" spans="1:15" ht="17.25">
      <c r="A39" s="544" t="s">
        <v>321</v>
      </c>
      <c r="B39" s="544"/>
      <c r="C39" s="544"/>
      <c r="E39" s="81">
        <f>E22-E32</f>
        <v>0</v>
      </c>
      <c r="G39" s="81">
        <f>G22-G32</f>
        <v>0</v>
      </c>
      <c r="I39" s="81">
        <f>I22-I32</f>
        <v>0</v>
      </c>
      <c r="K39" s="81">
        <f>K22-K32</f>
        <v>0</v>
      </c>
      <c r="M39" s="81">
        <f>M22-M32</f>
        <v>0</v>
      </c>
      <c r="O39" s="82">
        <f>SUM(E39:M39)</f>
        <v>0</v>
      </c>
    </row>
    <row r="40" spans="1:15" ht="15">
      <c r="A40" s="487" t="s">
        <v>322</v>
      </c>
      <c r="B40" s="487"/>
      <c r="C40" s="487"/>
      <c r="E40" s="83">
        <f>SUM(E36,E39)</f>
        <v>0</v>
      </c>
      <c r="F40" s="84"/>
      <c r="G40" s="83">
        <f>SUM(G36,G39)</f>
        <v>0</v>
      </c>
      <c r="H40" s="84"/>
      <c r="I40" s="83">
        <f>SUM(I36,I39)</f>
        <v>0</v>
      </c>
      <c r="J40" s="84"/>
      <c r="K40" s="83">
        <f>SUM(K36,K39)</f>
        <v>0</v>
      </c>
      <c r="L40" s="84"/>
      <c r="M40" s="83">
        <f>SUM(M36,M39)</f>
        <v>0</v>
      </c>
      <c r="N40" s="84"/>
      <c r="O40" s="83">
        <f>SUM(E40:M40)</f>
        <v>0</v>
      </c>
    </row>
    <row r="41" spans="1:15" ht="13.5" thickBot="1"/>
    <row r="42" spans="1:15">
      <c r="A42" s="567" t="s">
        <v>323</v>
      </c>
      <c r="B42" s="568"/>
      <c r="C42" s="568"/>
      <c r="D42" s="568"/>
      <c r="E42" s="568"/>
      <c r="F42" s="568"/>
      <c r="G42" s="568"/>
      <c r="H42" s="568"/>
      <c r="I42" s="568"/>
      <c r="J42" s="568"/>
      <c r="K42" s="568"/>
      <c r="L42" s="568"/>
      <c r="M42" s="568"/>
      <c r="N42" s="568"/>
      <c r="O42" s="569"/>
    </row>
    <row r="43" spans="1:15">
      <c r="A43" s="59"/>
      <c r="B43" s="60"/>
      <c r="C43" s="60"/>
      <c r="D43" s="31"/>
      <c r="E43" s="68" t="s">
        <v>35</v>
      </c>
      <c r="F43" s="31"/>
      <c r="G43" s="68" t="s">
        <v>36</v>
      </c>
      <c r="H43" s="31"/>
      <c r="I43" s="68" t="s">
        <v>37</v>
      </c>
      <c r="J43" s="31"/>
      <c r="K43" s="68" t="s">
        <v>38</v>
      </c>
      <c r="L43" s="31"/>
      <c r="M43" s="68" t="s">
        <v>39</v>
      </c>
      <c r="N43" s="31"/>
      <c r="O43" s="61"/>
    </row>
    <row r="44" spans="1:15">
      <c r="A44" s="59"/>
      <c r="B44" s="523" t="s">
        <v>324</v>
      </c>
      <c r="C44" s="523"/>
      <c r="D44" s="31"/>
      <c r="E44" s="261">
        <v>0</v>
      </c>
      <c r="F44" s="31"/>
      <c r="G44" s="261">
        <v>0.03</v>
      </c>
      <c r="H44" s="31"/>
      <c r="I44" s="261">
        <v>0.03</v>
      </c>
      <c r="J44" s="31"/>
      <c r="K44" s="261">
        <v>0.03</v>
      </c>
      <c r="L44" s="31"/>
      <c r="M44" s="261">
        <v>0.03</v>
      </c>
      <c r="N44" s="31"/>
      <c r="O44" s="61"/>
    </row>
    <row r="45" spans="1:15">
      <c r="A45" s="59"/>
      <c r="B45" s="31"/>
      <c r="C45" s="31"/>
      <c r="D45" s="31"/>
      <c r="E45" s="31"/>
      <c r="F45" s="31"/>
      <c r="G45" s="31"/>
      <c r="H45" s="31"/>
      <c r="I45" s="31"/>
      <c r="J45" s="31"/>
      <c r="K45" s="31"/>
      <c r="L45" s="31"/>
      <c r="M45" s="31"/>
      <c r="N45" s="31"/>
      <c r="O45" s="61"/>
    </row>
    <row r="46" spans="1:15">
      <c r="A46" s="574" t="s">
        <v>325</v>
      </c>
      <c r="B46" s="523"/>
      <c r="C46" s="31"/>
      <c r="D46" s="31"/>
      <c r="E46" s="31"/>
      <c r="F46" s="31"/>
      <c r="G46" s="31"/>
      <c r="H46" s="31"/>
      <c r="I46" s="31"/>
      <c r="J46" s="31"/>
      <c r="K46" s="31"/>
      <c r="L46" s="31"/>
      <c r="M46" s="31"/>
      <c r="N46" s="31"/>
      <c r="O46" s="61"/>
    </row>
    <row r="47" spans="1:15">
      <c r="A47" s="62" t="s">
        <v>326</v>
      </c>
      <c r="B47" s="63">
        <v>187000</v>
      </c>
      <c r="C47" s="31"/>
      <c r="D47" s="31"/>
      <c r="E47" s="31"/>
      <c r="F47" s="31"/>
      <c r="G47" s="31"/>
      <c r="H47" s="31"/>
      <c r="I47" s="31"/>
      <c r="J47" s="31"/>
      <c r="K47" s="31"/>
      <c r="L47" s="31"/>
      <c r="M47" s="31"/>
      <c r="N47" s="31"/>
      <c r="O47" s="61"/>
    </row>
    <row r="48" spans="1:15">
      <c r="A48" s="62" t="s">
        <v>327</v>
      </c>
      <c r="B48" s="63">
        <f>($B$47/12)*9</f>
        <v>140250</v>
      </c>
      <c r="C48" s="31"/>
      <c r="D48" s="31"/>
      <c r="E48" s="31"/>
      <c r="F48" s="31"/>
      <c r="G48" s="31"/>
      <c r="H48" s="31"/>
      <c r="I48" s="31"/>
      <c r="J48" s="31"/>
      <c r="K48" s="31"/>
      <c r="L48" s="31"/>
      <c r="M48" s="31"/>
      <c r="N48" s="31"/>
      <c r="O48" s="61"/>
    </row>
    <row r="49" spans="1:15">
      <c r="A49" s="62" t="s">
        <v>328</v>
      </c>
      <c r="B49" s="63">
        <f>$B$47/12</f>
        <v>15583.333333333334</v>
      </c>
      <c r="C49" s="31"/>
      <c r="D49" s="31"/>
      <c r="E49" s="31"/>
      <c r="F49" s="31"/>
      <c r="G49" s="31"/>
      <c r="H49" s="31"/>
      <c r="I49" s="31"/>
      <c r="J49" s="31"/>
      <c r="K49" s="31"/>
      <c r="L49" s="31"/>
      <c r="M49" s="31"/>
      <c r="N49" s="31"/>
      <c r="O49" s="61"/>
    </row>
    <row r="50" spans="1:15" ht="13.5" thickBot="1">
      <c r="A50" s="64"/>
      <c r="B50" s="65"/>
      <c r="C50" s="65"/>
      <c r="D50" s="65"/>
      <c r="E50" s="65"/>
      <c r="F50" s="65"/>
      <c r="G50" s="65"/>
      <c r="H50" s="65"/>
      <c r="I50" s="65"/>
      <c r="J50" s="65"/>
      <c r="K50" s="65"/>
      <c r="L50" s="65"/>
      <c r="M50" s="65"/>
      <c r="N50" s="65"/>
      <c r="O50" s="66"/>
    </row>
  </sheetData>
  <mergeCells count="15">
    <mergeCell ref="A42:O42"/>
    <mergeCell ref="B44:C44"/>
    <mergeCell ref="A46:B46"/>
    <mergeCell ref="B8:E8"/>
    <mergeCell ref="B23:C23"/>
    <mergeCell ref="B33:C33"/>
    <mergeCell ref="A35:O35"/>
    <mergeCell ref="A39:C39"/>
    <mergeCell ref="A40:C40"/>
    <mergeCell ref="B7:E7"/>
    <mergeCell ref="A1:O1"/>
    <mergeCell ref="A2:O2"/>
    <mergeCell ref="B4:E4"/>
    <mergeCell ref="B5:E5"/>
    <mergeCell ref="B6:E6"/>
  </mergeCells>
  <pageMargins left="0.25" right="0.25" top="0.25" bottom="0.25" header="0.5" footer="0.5"/>
  <pageSetup scale="77" fitToHeight="0"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7030A0"/>
    <pageSetUpPr fitToPage="1"/>
  </sheetPr>
  <dimension ref="A1:AR573"/>
  <sheetViews>
    <sheetView workbookViewId="0">
      <selection sqref="A1:J1"/>
    </sheetView>
  </sheetViews>
  <sheetFormatPr defaultColWidth="9.28515625" defaultRowHeight="12.75"/>
  <cols>
    <col min="1" max="1" width="30.28515625" customWidth="1"/>
    <col min="2" max="2" width="24" customWidth="1"/>
    <col min="3" max="3" width="17.28515625" customWidth="1"/>
    <col min="4" max="4" width="15.5703125" customWidth="1"/>
    <col min="5" max="5" width="14.7109375" customWidth="1"/>
    <col min="6" max="6" width="14.7109375" style="3" customWidth="1"/>
    <col min="7" max="10" width="14.7109375" customWidth="1"/>
    <col min="11" max="11" width="10.28515625" customWidth="1"/>
    <col min="12" max="12" width="15.7109375" customWidth="1"/>
    <col min="13" max="13" width="16.5703125" customWidth="1"/>
    <col min="14" max="25" width="10.7109375" customWidth="1"/>
    <col min="26" max="26" width="17.7109375" customWidth="1"/>
    <col min="27" max="27" width="18.28515625" customWidth="1"/>
    <col min="28" max="33" width="10.7109375" customWidth="1"/>
    <col min="34" max="34" width="22.28515625" bestFit="1" customWidth="1"/>
  </cols>
  <sheetData>
    <row r="1" spans="1:28" s="107" customFormat="1" ht="18.75" thickBot="1">
      <c r="A1" s="522" t="s">
        <v>331</v>
      </c>
      <c r="B1" s="522"/>
      <c r="C1" s="522"/>
      <c r="D1" s="522"/>
      <c r="E1" s="522"/>
      <c r="F1" s="522"/>
      <c r="G1" s="522"/>
      <c r="H1" s="522"/>
      <c r="I1" s="522"/>
      <c r="J1" s="522"/>
      <c r="K1" s="104"/>
      <c r="M1" s="408" t="s">
        <v>332</v>
      </c>
      <c r="N1" s="409"/>
      <c r="O1" s="409"/>
      <c r="P1" s="410"/>
      <c r="Q1" s="301"/>
      <c r="R1" s="302"/>
    </row>
    <row r="2" spans="1:28" s="107" customFormat="1" ht="15">
      <c r="A2" s="573" t="s">
        <v>301</v>
      </c>
      <c r="B2" s="573"/>
      <c r="C2" s="573"/>
      <c r="D2" s="573"/>
      <c r="E2" s="573"/>
      <c r="F2" s="573"/>
      <c r="G2" s="573"/>
      <c r="H2" s="573"/>
      <c r="I2" s="573"/>
      <c r="J2" s="573"/>
      <c r="K2" s="1"/>
      <c r="L2" s="1"/>
      <c r="M2" s="1"/>
      <c r="N2" s="1"/>
      <c r="O2" s="1"/>
      <c r="P2" s="1"/>
      <c r="Q2" s="1"/>
    </row>
    <row r="3" spans="1:28" s="107" customFormat="1" ht="15.75">
      <c r="A3" s="104" t="s">
        <v>4</v>
      </c>
      <c r="B3" s="530">
        <f>'Cumulative Budget Request '!B3</f>
        <v>0</v>
      </c>
      <c r="C3" s="530"/>
      <c r="D3" s="530"/>
      <c r="G3" s="104"/>
      <c r="I3" s="104"/>
      <c r="J3" s="130"/>
      <c r="K3" s="104"/>
      <c r="L3" s="106"/>
      <c r="M3" s="106"/>
      <c r="N3" s="106"/>
      <c r="O3" s="106"/>
      <c r="P3" s="106"/>
      <c r="Q3" s="105"/>
    </row>
    <row r="4" spans="1:28" s="107" customFormat="1" ht="15.75">
      <c r="A4" s="104" t="s">
        <v>8</v>
      </c>
      <c r="B4" s="563">
        <f>'Cumulative Budget Request '!B4</f>
        <v>0</v>
      </c>
      <c r="C4" s="563"/>
      <c r="D4" s="563"/>
    </row>
    <row r="5" spans="1:28" s="107" customFormat="1" ht="15.75">
      <c r="A5" s="104" t="s">
        <v>13</v>
      </c>
      <c r="B5" s="563" t="str">
        <f>'Cumulative Budget Request '!B5</f>
        <v>NSF</v>
      </c>
      <c r="C5" s="563"/>
      <c r="D5" s="563"/>
      <c r="F5" s="105"/>
      <c r="K5" s="104"/>
    </row>
    <row r="6" spans="1:28" s="107" customFormat="1" ht="15.75">
      <c r="A6" s="104" t="s">
        <v>333</v>
      </c>
      <c r="B6" s="520"/>
      <c r="C6" s="520"/>
      <c r="D6" s="520"/>
      <c r="K6" s="104"/>
    </row>
    <row r="7" spans="1:28" s="107" customFormat="1" ht="15.75">
      <c r="A7" s="104" t="s">
        <v>253</v>
      </c>
      <c r="B7" s="575"/>
      <c r="C7" s="575"/>
      <c r="D7" s="575"/>
      <c r="K7" s="104"/>
    </row>
    <row r="8" spans="1:28" s="107" customFormat="1" ht="16.5" thickBot="1">
      <c r="A8" s="104"/>
      <c r="B8" s="130"/>
      <c r="C8" s="130"/>
      <c r="D8" s="130"/>
      <c r="F8" s="105"/>
      <c r="K8" s="104"/>
      <c r="L8" s="320"/>
    </row>
    <row r="9" spans="1:28" ht="15" customHeight="1" thickBot="1">
      <c r="A9" s="523" t="s">
        <v>334</v>
      </c>
      <c r="B9" s="523"/>
      <c r="C9" s="523"/>
      <c r="D9" s="523"/>
      <c r="E9" s="523"/>
      <c r="F9" s="523"/>
      <c r="G9" s="523"/>
      <c r="H9" s="523"/>
      <c r="I9" s="523"/>
      <c r="J9" s="523"/>
      <c r="K9" s="103"/>
      <c r="M9" s="35" t="s">
        <v>15</v>
      </c>
      <c r="N9" s="36"/>
      <c r="O9" s="37"/>
      <c r="P9" s="237">
        <f>'Cumulative Budget Request '!Q6</f>
        <v>0.188</v>
      </c>
    </row>
    <row r="10" spans="1:28" ht="13.5" thickBot="1">
      <c r="J10" s="31"/>
      <c r="M10" s="38" t="s">
        <v>17</v>
      </c>
      <c r="N10" s="39"/>
      <c r="O10" s="39"/>
      <c r="P10" s="238">
        <f>'Cumulative Budget Request '!Q7</f>
        <v>825</v>
      </c>
    </row>
    <row r="11" spans="1:28">
      <c r="A11" s="1" t="s">
        <v>18</v>
      </c>
      <c r="C11" s="55"/>
      <c r="D11" s="55"/>
      <c r="E11" s="6"/>
      <c r="F11" s="6"/>
      <c r="G11" s="6"/>
      <c r="H11" s="6"/>
      <c r="I11" s="6"/>
      <c r="J11" s="43"/>
      <c r="L11" s="55" t="s">
        <v>19</v>
      </c>
      <c r="M11" s="68" t="s">
        <v>6</v>
      </c>
      <c r="N11" s="68"/>
      <c r="O11" s="68" t="s">
        <v>20</v>
      </c>
      <c r="P11" s="68" t="s">
        <v>21</v>
      </c>
      <c r="Q11" s="68" t="s">
        <v>22</v>
      </c>
      <c r="R11" s="68"/>
      <c r="T11" s="546" t="s">
        <v>23</v>
      </c>
      <c r="U11" s="546"/>
      <c r="V11" s="546"/>
      <c r="W11" s="546"/>
      <c r="X11" s="546"/>
    </row>
    <row r="12" spans="1:28">
      <c r="A12" s="1" t="s">
        <v>24</v>
      </c>
      <c r="C12" s="89"/>
      <c r="D12" s="89"/>
      <c r="E12" s="16" t="s">
        <v>25</v>
      </c>
      <c r="F12" s="16" t="s">
        <v>26</v>
      </c>
      <c r="G12" s="16" t="s">
        <v>27</v>
      </c>
      <c r="H12" s="16" t="s">
        <v>28</v>
      </c>
      <c r="I12" s="16" t="s">
        <v>29</v>
      </c>
      <c r="J12" s="44" t="s">
        <v>30</v>
      </c>
      <c r="L12" s="75" t="s">
        <v>31</v>
      </c>
      <c r="M12" s="44" t="s">
        <v>9</v>
      </c>
      <c r="N12" s="44" t="s">
        <v>20</v>
      </c>
      <c r="O12" s="44" t="s">
        <v>32</v>
      </c>
      <c r="P12" s="44" t="s">
        <v>33</v>
      </c>
      <c r="Q12" s="44" t="s">
        <v>34</v>
      </c>
      <c r="R12" s="44" t="s">
        <v>32</v>
      </c>
      <c r="S12" s="21"/>
      <c r="T12" s="22" t="s">
        <v>35</v>
      </c>
      <c r="U12" s="13" t="s">
        <v>36</v>
      </c>
      <c r="V12" s="13" t="s">
        <v>37</v>
      </c>
      <c r="W12" s="13" t="s">
        <v>38</v>
      </c>
      <c r="X12" s="13" t="s">
        <v>39</v>
      </c>
    </row>
    <row r="13" spans="1:28">
      <c r="A13" s="55" t="s">
        <v>40</v>
      </c>
      <c r="B13" s="55" t="s">
        <v>41</v>
      </c>
      <c r="D13" s="3"/>
      <c r="E13" s="2"/>
      <c r="F13" s="2"/>
      <c r="G13" s="2"/>
      <c r="H13" s="2"/>
      <c r="I13" s="2"/>
      <c r="J13" s="45"/>
      <c r="L13" s="22"/>
      <c r="M13" s="60"/>
      <c r="N13" s="60"/>
      <c r="O13" s="60"/>
      <c r="P13" s="241"/>
      <c r="Q13" s="60"/>
      <c r="R13" s="241"/>
      <c r="S13" s="2"/>
      <c r="T13" s="22"/>
      <c r="U13" s="13"/>
      <c r="V13" s="13"/>
      <c r="W13" s="13"/>
      <c r="X13" s="13"/>
      <c r="Y13" s="3"/>
      <c r="Z13" s="3"/>
      <c r="AA13" s="3"/>
      <c r="AB13" s="3"/>
    </row>
    <row r="14" spans="1:28">
      <c r="A14" s="100"/>
      <c r="B14" s="13" t="s">
        <v>43</v>
      </c>
      <c r="D14" s="32" t="s">
        <v>44</v>
      </c>
      <c r="E14" s="97">
        <f>ROUND($Q14*$R14,6)</f>
        <v>0</v>
      </c>
      <c r="F14" s="97">
        <f>ROUND($Q15*$R15,6)</f>
        <v>0</v>
      </c>
      <c r="G14" s="97">
        <f>ROUND($Q16*$R16,6)</f>
        <v>0</v>
      </c>
      <c r="H14" s="97">
        <f>ROUND($Q17*$R17,6)</f>
        <v>0</v>
      </c>
      <c r="I14" s="97">
        <f>ROUND($Q18*$R18,6)</f>
        <v>0</v>
      </c>
      <c r="J14" s="45"/>
      <c r="L14" s="155">
        <v>0</v>
      </c>
      <c r="M14" s="242">
        <f>ROUND(L14/12,2)</f>
        <v>0</v>
      </c>
      <c r="N14" s="242">
        <f>LOOKUP(O14,'Longevity Lookup'!$A$3:$A$506,'Longevity Lookup'!$B$3:$B$506)</f>
        <v>0</v>
      </c>
      <c r="O14" s="236">
        <v>0</v>
      </c>
      <c r="P14" s="239">
        <v>1.03</v>
      </c>
      <c r="Q14" s="240">
        <v>0</v>
      </c>
      <c r="R14" s="236">
        <v>12</v>
      </c>
      <c r="S14" s="2"/>
      <c r="T14" s="23" t="e">
        <f>(E16+E17)/E15</f>
        <v>#DIV/0!</v>
      </c>
      <c r="U14" s="23" t="e">
        <f>(F16+F17)/F15</f>
        <v>#DIV/0!</v>
      </c>
      <c r="V14" s="23" t="e">
        <f>(G16+G17)/G15</f>
        <v>#DIV/0!</v>
      </c>
      <c r="W14" s="23" t="e">
        <f>(H16+H17)/H15</f>
        <v>#DIV/0!</v>
      </c>
      <c r="X14" s="23" t="e">
        <f>(I16+I17)/I15</f>
        <v>#DIV/0!</v>
      </c>
      <c r="Y14" s="3"/>
      <c r="Z14" s="3"/>
      <c r="AA14" s="3"/>
      <c r="AB14" s="3"/>
    </row>
    <row r="15" spans="1:28">
      <c r="B15" s="3"/>
      <c r="C15" s="97"/>
      <c r="D15" s="71" t="s">
        <v>9</v>
      </c>
      <c r="E15" s="54">
        <f>ROUND((M14+N14)*E14*P14,0)</f>
        <v>0</v>
      </c>
      <c r="F15" s="54">
        <f>ROUND((M14+N14)*F14*P14*P15,0)</f>
        <v>0</v>
      </c>
      <c r="G15" s="54">
        <f>ROUND((M14+N14)*G14*P14*P15*P16,0)</f>
        <v>0</v>
      </c>
      <c r="H15" s="54">
        <f>ROUND((M14+N14)*H14*P14*P15*P16*P17,0)</f>
        <v>0</v>
      </c>
      <c r="I15" s="54">
        <f>ROUND((M14+N14)*I14*P14*P15*P16*P17*P18,0)</f>
        <v>0</v>
      </c>
      <c r="J15" s="177">
        <f>SUM(E15:I15)</f>
        <v>0</v>
      </c>
      <c r="L15" s="243"/>
      <c r="M15" s="60"/>
      <c r="N15" s="60"/>
      <c r="O15" s="60"/>
      <c r="P15" s="239">
        <v>1.03</v>
      </c>
      <c r="Q15" s="240">
        <v>0</v>
      </c>
      <c r="R15" s="236">
        <v>12</v>
      </c>
      <c r="S15" s="15"/>
    </row>
    <row r="16" spans="1:28">
      <c r="A16" s="8"/>
      <c r="B16" s="3"/>
      <c r="C16" s="97"/>
      <c r="D16" s="71" t="s">
        <v>46</v>
      </c>
      <c r="E16" s="54">
        <f>ROUND(E15*$P$9,0)</f>
        <v>0</v>
      </c>
      <c r="F16" s="54">
        <f>ROUND(F15*$P$9,0)</f>
        <v>0</v>
      </c>
      <c r="G16" s="54">
        <f>ROUND(G15*$P$9,0)</f>
        <v>0</v>
      </c>
      <c r="H16" s="54">
        <f>ROUND(H15*$P$9,0)</f>
        <v>0</v>
      </c>
      <c r="I16" s="54">
        <f>ROUND(I15*$P$9,0)</f>
        <v>0</v>
      </c>
      <c r="J16" s="177">
        <f>SUM(E16:I16)</f>
        <v>0</v>
      </c>
      <c r="L16" s="243"/>
      <c r="M16" s="60"/>
      <c r="N16" s="60"/>
      <c r="O16" s="60"/>
      <c r="P16" s="239">
        <v>1.03</v>
      </c>
      <c r="Q16" s="240">
        <v>0</v>
      </c>
      <c r="R16" s="236">
        <v>12</v>
      </c>
      <c r="S16" s="15"/>
      <c r="T16" s="23"/>
      <c r="U16" s="23"/>
      <c r="V16" s="23"/>
      <c r="W16" s="23"/>
      <c r="X16" s="23"/>
    </row>
    <row r="17" spans="1:24" ht="15">
      <c r="A17" s="8"/>
      <c r="B17" s="3"/>
      <c r="C17" s="97"/>
      <c r="D17" s="71" t="s">
        <v>47</v>
      </c>
      <c r="E17" s="189">
        <f>ROUND($P$10*E14,0)</f>
        <v>0</v>
      </c>
      <c r="F17" s="189">
        <f>ROUND($P$10*F14,0)</f>
        <v>0</v>
      </c>
      <c r="G17" s="189">
        <f>ROUND($P$10*G14,0)</f>
        <v>0</v>
      </c>
      <c r="H17" s="189">
        <f>ROUND($P$10*H14,0)</f>
        <v>0</v>
      </c>
      <c r="I17" s="189">
        <f>ROUND($P$10*I14,0)</f>
        <v>0</v>
      </c>
      <c r="J17" s="186">
        <f>SUM(E17:I17)</f>
        <v>0</v>
      </c>
      <c r="L17" s="243"/>
      <c r="M17" s="60"/>
      <c r="N17" s="60"/>
      <c r="O17" s="60"/>
      <c r="P17" s="239">
        <v>1.03</v>
      </c>
      <c r="Q17" s="240">
        <v>0</v>
      </c>
      <c r="R17" s="236">
        <v>12</v>
      </c>
      <c r="S17" s="15"/>
      <c r="T17" s="23"/>
      <c r="U17" s="23"/>
      <c r="V17" s="23"/>
      <c r="W17" s="23"/>
      <c r="X17" s="23"/>
    </row>
    <row r="18" spans="1:24">
      <c r="A18" s="8"/>
      <c r="B18" s="3"/>
      <c r="C18" s="97"/>
      <c r="D18" s="74" t="s">
        <v>48</v>
      </c>
      <c r="E18" s="190">
        <f>SUM(E16:E17)</f>
        <v>0</v>
      </c>
      <c r="F18" s="190">
        <f t="shared" ref="F18:I18" si="0">SUM(F16:F17)</f>
        <v>0</v>
      </c>
      <c r="G18" s="190">
        <f t="shared" si="0"/>
        <v>0</v>
      </c>
      <c r="H18" s="190">
        <f t="shared" si="0"/>
        <v>0</v>
      </c>
      <c r="I18" s="190">
        <f t="shared" si="0"/>
        <v>0</v>
      </c>
      <c r="J18" s="191">
        <f>SUM(J16:J17)</f>
        <v>0</v>
      </c>
      <c r="L18" s="243"/>
      <c r="M18" s="60"/>
      <c r="N18" s="60"/>
      <c r="O18" s="60"/>
      <c r="P18" s="239">
        <v>1.03</v>
      </c>
      <c r="Q18" s="240">
        <v>0</v>
      </c>
      <c r="R18" s="236">
        <v>12</v>
      </c>
      <c r="S18" s="15"/>
      <c r="T18" s="23"/>
      <c r="U18" s="23"/>
      <c r="V18" s="23"/>
      <c r="W18" s="23"/>
      <c r="X18" s="23"/>
    </row>
    <row r="19" spans="1:24">
      <c r="A19" s="8"/>
      <c r="B19" s="3"/>
      <c r="C19" s="97"/>
      <c r="D19" s="71"/>
      <c r="E19" s="15"/>
      <c r="F19" s="15"/>
      <c r="G19" s="15"/>
      <c r="H19" s="15"/>
      <c r="I19" s="15"/>
      <c r="J19" s="24"/>
      <c r="L19" s="243"/>
      <c r="M19" s="60"/>
      <c r="N19" s="60"/>
      <c r="O19" s="60"/>
      <c r="P19" s="30"/>
      <c r="Q19" s="60"/>
      <c r="R19" s="30"/>
      <c r="S19" s="15"/>
      <c r="T19" s="4"/>
      <c r="U19" s="3"/>
    </row>
    <row r="20" spans="1:24">
      <c r="A20" s="100"/>
      <c r="B20" s="13" t="s">
        <v>49</v>
      </c>
      <c r="C20" s="98"/>
      <c r="D20" s="32" t="s">
        <v>44</v>
      </c>
      <c r="E20" s="97">
        <f>ROUND($Q20*$R20,6)</f>
        <v>0</v>
      </c>
      <c r="F20" s="97">
        <f>ROUND($Q21*$R21,6)</f>
        <v>0</v>
      </c>
      <c r="G20" s="97">
        <f>ROUND($Q22*$R22,6)</f>
        <v>0</v>
      </c>
      <c r="H20" s="97">
        <f>ROUND($Q23*$R23,6)</f>
        <v>0</v>
      </c>
      <c r="I20" s="97">
        <f>ROUND($Q24*$R24,6)</f>
        <v>0</v>
      </c>
      <c r="J20" s="45"/>
      <c r="L20" s="155">
        <v>0</v>
      </c>
      <c r="M20" s="242">
        <f>ROUND(L20/12,2)</f>
        <v>0</v>
      </c>
      <c r="N20" s="242">
        <f>LOOKUP(O20,'Longevity Lookup'!$A$3:$A$506,'Longevity Lookup'!$B$3:$B$506)</f>
        <v>0</v>
      </c>
      <c r="O20" s="236">
        <v>0</v>
      </c>
      <c r="P20" s="239">
        <v>1.03</v>
      </c>
      <c r="Q20" s="240">
        <v>0</v>
      </c>
      <c r="R20" s="73">
        <f>$R$14</f>
        <v>12</v>
      </c>
      <c r="S20" s="2"/>
      <c r="T20" s="23" t="e">
        <f>(E22+E23)/E21</f>
        <v>#DIV/0!</v>
      </c>
      <c r="U20" s="23" t="e">
        <f>(F22+F23)/F21</f>
        <v>#DIV/0!</v>
      </c>
      <c r="V20" s="23" t="e">
        <f>(G22+G23)/G21</f>
        <v>#DIV/0!</v>
      </c>
      <c r="W20" s="23" t="e">
        <f>(H22+H23)/H21</f>
        <v>#DIV/0!</v>
      </c>
      <c r="X20" s="23" t="e">
        <f>(I22+I23)/I21</f>
        <v>#DIV/0!</v>
      </c>
    </row>
    <row r="21" spans="1:24">
      <c r="A21" s="8"/>
      <c r="B21" s="3"/>
      <c r="C21" s="97"/>
      <c r="D21" s="71" t="s">
        <v>9</v>
      </c>
      <c r="E21" s="54">
        <f>ROUND((M20+N20)*E20*P20,0)</f>
        <v>0</v>
      </c>
      <c r="F21" s="54">
        <f>ROUND((M20+N20)*F20*P20*P21,0)</f>
        <v>0</v>
      </c>
      <c r="G21" s="54">
        <f>ROUND((M20+N20)*G20*P20*P21*P22,0)</f>
        <v>0</v>
      </c>
      <c r="H21" s="54">
        <f>ROUND((M20+N20)*H20*P20*P21*P22*P23,0)</f>
        <v>0</v>
      </c>
      <c r="I21" s="54">
        <f>ROUND((M20+N20)*I20*P20*P21*P22*P23*P24,0)</f>
        <v>0</v>
      </c>
      <c r="J21" s="177">
        <f>SUM(E21:I21)</f>
        <v>0</v>
      </c>
      <c r="L21" s="243"/>
      <c r="M21" s="60"/>
      <c r="N21" s="60"/>
      <c r="O21" s="60"/>
      <c r="P21" s="239">
        <v>1.03</v>
      </c>
      <c r="Q21" s="240">
        <v>0</v>
      </c>
      <c r="R21" s="73">
        <f>$R$15</f>
        <v>12</v>
      </c>
      <c r="S21" s="15"/>
    </row>
    <row r="22" spans="1:24" ht="15" customHeight="1">
      <c r="A22" s="8"/>
      <c r="B22" s="3"/>
      <c r="C22" s="97"/>
      <c r="D22" s="71" t="s">
        <v>46</v>
      </c>
      <c r="E22" s="54">
        <f>ROUND(E21*$P$9,0)</f>
        <v>0</v>
      </c>
      <c r="F22" s="54">
        <f>ROUND(F21*$P$9,0)</f>
        <v>0</v>
      </c>
      <c r="G22" s="54">
        <f>ROUND(G21*$P$9,0)</f>
        <v>0</v>
      </c>
      <c r="H22" s="54">
        <f>ROUND(H21*$P$9,0)</f>
        <v>0</v>
      </c>
      <c r="I22" s="54">
        <f>ROUND(I21*$P$9,0)</f>
        <v>0</v>
      </c>
      <c r="J22" s="177">
        <f>SUM(E22:I22)</f>
        <v>0</v>
      </c>
      <c r="L22" s="243"/>
      <c r="M22" s="60"/>
      <c r="N22" s="60"/>
      <c r="O22" s="60"/>
      <c r="P22" s="239">
        <v>1.03</v>
      </c>
      <c r="Q22" s="240">
        <v>0</v>
      </c>
      <c r="R22" s="73">
        <f>$R$16</f>
        <v>12</v>
      </c>
      <c r="S22" s="15"/>
      <c r="T22" s="23"/>
      <c r="U22" s="23"/>
      <c r="V22" s="23"/>
      <c r="W22" s="23"/>
      <c r="X22" s="23"/>
    </row>
    <row r="23" spans="1:24" ht="13.5" customHeight="1">
      <c r="A23" s="8"/>
      <c r="B23" s="3"/>
      <c r="C23" s="97"/>
      <c r="D23" s="71" t="s">
        <v>47</v>
      </c>
      <c r="E23" s="189">
        <f>ROUND($P$10*E20,0)</f>
        <v>0</v>
      </c>
      <c r="F23" s="189">
        <f>ROUND($P$10*F20,0)</f>
        <v>0</v>
      </c>
      <c r="G23" s="189">
        <f>ROUND($P$10*G20,0)</f>
        <v>0</v>
      </c>
      <c r="H23" s="189">
        <f>ROUND($P$10*H20,0)</f>
        <v>0</v>
      </c>
      <c r="I23" s="189">
        <f>ROUND($P$10*I20,0)</f>
        <v>0</v>
      </c>
      <c r="J23" s="186">
        <f>SUM(E23:I23)</f>
        <v>0</v>
      </c>
      <c r="L23" s="243"/>
      <c r="M23" s="60"/>
      <c r="N23" s="60"/>
      <c r="O23" s="60"/>
      <c r="P23" s="239">
        <v>1.03</v>
      </c>
      <c r="Q23" s="240">
        <v>0</v>
      </c>
      <c r="R23" s="73">
        <f>$R$17</f>
        <v>12</v>
      </c>
      <c r="S23" s="15"/>
      <c r="T23" s="23"/>
      <c r="U23" s="23"/>
      <c r="V23" s="23"/>
      <c r="W23" s="23"/>
      <c r="X23" s="23"/>
    </row>
    <row r="24" spans="1:24">
      <c r="A24" s="8"/>
      <c r="B24" s="3"/>
      <c r="C24" s="97"/>
      <c r="D24" s="74" t="s">
        <v>48</v>
      </c>
      <c r="E24" s="190">
        <f>SUM(E22:E23)</f>
        <v>0</v>
      </c>
      <c r="F24" s="190">
        <f t="shared" ref="F24:I24" si="1">SUM(F22:F23)</f>
        <v>0</v>
      </c>
      <c r="G24" s="190">
        <f t="shared" si="1"/>
        <v>0</v>
      </c>
      <c r="H24" s="190">
        <f t="shared" si="1"/>
        <v>0</v>
      </c>
      <c r="I24" s="190">
        <f t="shared" si="1"/>
        <v>0</v>
      </c>
      <c r="J24" s="191">
        <f>SUM(J22:J23)</f>
        <v>0</v>
      </c>
      <c r="L24" s="243"/>
      <c r="M24" s="60"/>
      <c r="N24" s="60"/>
      <c r="O24" s="60"/>
      <c r="P24" s="239">
        <v>1.03</v>
      </c>
      <c r="Q24" s="240">
        <v>0</v>
      </c>
      <c r="R24" s="73">
        <f>$R$18</f>
        <v>12</v>
      </c>
      <c r="S24" s="15"/>
      <c r="T24" s="23"/>
      <c r="U24" s="23"/>
      <c r="V24" s="23"/>
      <c r="W24" s="23"/>
      <c r="X24" s="23"/>
    </row>
    <row r="25" spans="1:24">
      <c r="A25" s="8"/>
      <c r="B25" s="3"/>
      <c r="C25" s="97"/>
      <c r="D25" s="71"/>
      <c r="E25" s="15"/>
      <c r="F25" s="15"/>
      <c r="G25" s="15"/>
      <c r="H25" s="15"/>
      <c r="I25" s="15"/>
      <c r="J25" s="24"/>
      <c r="L25" s="243"/>
      <c r="M25" s="60"/>
      <c r="N25" s="60"/>
      <c r="O25" s="60"/>
      <c r="P25" s="30"/>
      <c r="Q25" s="60"/>
      <c r="R25" s="30"/>
      <c r="S25" s="15"/>
      <c r="T25" s="4"/>
      <c r="U25" s="3"/>
    </row>
    <row r="26" spans="1:24">
      <c r="A26" s="100"/>
      <c r="B26" s="13" t="s">
        <v>49</v>
      </c>
      <c r="C26" s="98"/>
      <c r="D26" s="32" t="s">
        <v>44</v>
      </c>
      <c r="E26" s="97">
        <f>ROUND($Q26*$R26,6)</f>
        <v>0</v>
      </c>
      <c r="F26" s="97">
        <f>ROUND($Q27*$R27,6)</f>
        <v>0</v>
      </c>
      <c r="G26" s="97">
        <f>ROUND($Q28*$R28,6)</f>
        <v>0</v>
      </c>
      <c r="H26" s="97">
        <f>ROUND($Q29*$R29,6)</f>
        <v>0</v>
      </c>
      <c r="I26" s="97">
        <f>ROUND($Q30*$R30,6)</f>
        <v>0</v>
      </c>
      <c r="J26" s="45"/>
      <c r="L26" s="155">
        <v>0</v>
      </c>
      <c r="M26" s="242">
        <f>ROUND(L26/12,2)</f>
        <v>0</v>
      </c>
      <c r="N26" s="242">
        <f>LOOKUP(O26,'Longevity Lookup'!$A$3:$A$506,'Longevity Lookup'!$B$3:$B$506)</f>
        <v>0</v>
      </c>
      <c r="O26" s="236">
        <v>0</v>
      </c>
      <c r="P26" s="239">
        <v>1.03</v>
      </c>
      <c r="Q26" s="240">
        <v>0</v>
      </c>
      <c r="R26" s="73">
        <f>$R$14</f>
        <v>12</v>
      </c>
      <c r="S26" s="2"/>
      <c r="T26" s="23" t="e">
        <f>(E28+E29)/E27</f>
        <v>#DIV/0!</v>
      </c>
      <c r="U26" s="23" t="e">
        <f>(F28+F29)/F27</f>
        <v>#DIV/0!</v>
      </c>
      <c r="V26" s="23" t="e">
        <f>(G28+G29)/G27</f>
        <v>#DIV/0!</v>
      </c>
      <c r="W26" s="23" t="e">
        <f>(H28+H29)/H27</f>
        <v>#DIV/0!</v>
      </c>
      <c r="X26" s="23" t="e">
        <f>(I28+I29)/I27</f>
        <v>#DIV/0!</v>
      </c>
    </row>
    <row r="27" spans="1:24">
      <c r="B27" s="3"/>
      <c r="C27" s="97"/>
      <c r="D27" s="71" t="s">
        <v>9</v>
      </c>
      <c r="E27" s="54">
        <f>ROUND((M26+N26)*E26*P26,0)</f>
        <v>0</v>
      </c>
      <c r="F27" s="54">
        <f>ROUND((M26+N26)*F26*P26*P27,0)</f>
        <v>0</v>
      </c>
      <c r="G27" s="54">
        <f>ROUND((M26+N26)*G26*P26*P27*P28,0)</f>
        <v>0</v>
      </c>
      <c r="H27" s="54">
        <f>ROUND((M26+N26)*H26*P26*P27*P28*P29,0)</f>
        <v>0</v>
      </c>
      <c r="I27" s="54">
        <f>ROUND((M26+N26)*I26*P26*P27*P28*P29*P30,0)</f>
        <v>0</v>
      </c>
      <c r="J27" s="177">
        <f>SUM(E27:I27)</f>
        <v>0</v>
      </c>
      <c r="L27" s="243"/>
      <c r="M27" s="60"/>
      <c r="N27" s="60"/>
      <c r="O27" s="60"/>
      <c r="P27" s="239">
        <v>1.03</v>
      </c>
      <c r="Q27" s="240">
        <v>0</v>
      </c>
      <c r="R27" s="73">
        <f>$R$15</f>
        <v>12</v>
      </c>
      <c r="S27" s="15"/>
    </row>
    <row r="28" spans="1:24">
      <c r="A28" s="8"/>
      <c r="B28" s="3"/>
      <c r="C28" s="97"/>
      <c r="D28" s="71" t="s">
        <v>46</v>
      </c>
      <c r="E28" s="54">
        <f>ROUND(E27*$P$9,0)</f>
        <v>0</v>
      </c>
      <c r="F28" s="54">
        <f>ROUND(F27*$P$9,0)</f>
        <v>0</v>
      </c>
      <c r="G28" s="54">
        <f>ROUND(G27*$P$9,0)</f>
        <v>0</v>
      </c>
      <c r="H28" s="54">
        <f>ROUND(H27*$P$9,0)</f>
        <v>0</v>
      </c>
      <c r="I28" s="54">
        <f>ROUND(I27*$P$9,0)</f>
        <v>0</v>
      </c>
      <c r="J28" s="177">
        <f>SUM(E28:I28)</f>
        <v>0</v>
      </c>
      <c r="L28" s="243"/>
      <c r="M28" s="60"/>
      <c r="N28" s="60"/>
      <c r="O28" s="60"/>
      <c r="P28" s="239">
        <v>1.03</v>
      </c>
      <c r="Q28" s="240">
        <v>0</v>
      </c>
      <c r="R28" s="73">
        <f>$R$16</f>
        <v>12</v>
      </c>
      <c r="S28" s="15"/>
      <c r="T28" s="23"/>
      <c r="U28" s="23"/>
      <c r="V28" s="23"/>
      <c r="W28" s="23"/>
      <c r="X28" s="23"/>
    </row>
    <row r="29" spans="1:24" ht="15">
      <c r="A29" s="8"/>
      <c r="B29" s="3"/>
      <c r="C29" s="97"/>
      <c r="D29" s="71" t="s">
        <v>47</v>
      </c>
      <c r="E29" s="189">
        <f>ROUND($P$10*E26,0)</f>
        <v>0</v>
      </c>
      <c r="F29" s="189">
        <f>ROUND($P$10*F26,0)</f>
        <v>0</v>
      </c>
      <c r="G29" s="189">
        <f>ROUND($P$10*G26,0)</f>
        <v>0</v>
      </c>
      <c r="H29" s="189">
        <f>ROUND($P$10*H26,0)</f>
        <v>0</v>
      </c>
      <c r="I29" s="189">
        <f>ROUND($P$10*I26,0)</f>
        <v>0</v>
      </c>
      <c r="J29" s="186">
        <f>SUM(E29:I29)</f>
        <v>0</v>
      </c>
      <c r="L29" s="243"/>
      <c r="M29" s="60"/>
      <c r="N29" s="60"/>
      <c r="O29" s="60"/>
      <c r="P29" s="239">
        <v>1.03</v>
      </c>
      <c r="Q29" s="240">
        <v>0</v>
      </c>
      <c r="R29" s="73">
        <f>$R$17</f>
        <v>12</v>
      </c>
      <c r="S29" s="15"/>
      <c r="T29" s="23"/>
      <c r="U29" s="23"/>
      <c r="V29" s="23"/>
      <c r="W29" s="23"/>
      <c r="X29" s="23"/>
    </row>
    <row r="30" spans="1:24">
      <c r="A30" s="8"/>
      <c r="B30" s="3"/>
      <c r="C30" s="97"/>
      <c r="D30" s="74" t="s">
        <v>48</v>
      </c>
      <c r="E30" s="190">
        <f>SUM(E28:E29)</f>
        <v>0</v>
      </c>
      <c r="F30" s="190">
        <f t="shared" ref="F30:I30" si="2">SUM(F28:F29)</f>
        <v>0</v>
      </c>
      <c r="G30" s="190">
        <f t="shared" si="2"/>
        <v>0</v>
      </c>
      <c r="H30" s="190">
        <f t="shared" si="2"/>
        <v>0</v>
      </c>
      <c r="I30" s="190">
        <f t="shared" si="2"/>
        <v>0</v>
      </c>
      <c r="J30" s="191">
        <f>SUM(J28:J29)</f>
        <v>0</v>
      </c>
      <c r="L30" s="243"/>
      <c r="M30" s="60"/>
      <c r="N30" s="60"/>
      <c r="O30" s="60"/>
      <c r="P30" s="239">
        <v>1.03</v>
      </c>
      <c r="Q30" s="240">
        <v>0</v>
      </c>
      <c r="R30" s="73">
        <f>$R$18</f>
        <v>12</v>
      </c>
      <c r="S30" s="15"/>
      <c r="T30" s="23"/>
      <c r="U30" s="23"/>
      <c r="V30" s="23"/>
      <c r="W30" s="23"/>
      <c r="X30" s="23"/>
    </row>
    <row r="31" spans="1:24">
      <c r="A31" s="8"/>
      <c r="B31" s="3"/>
      <c r="C31" s="97"/>
      <c r="D31" s="71"/>
      <c r="E31" s="15"/>
      <c r="F31" s="15"/>
      <c r="G31" s="15"/>
      <c r="H31" s="15"/>
      <c r="I31" s="15"/>
      <c r="J31" s="24"/>
      <c r="L31" s="243"/>
      <c r="M31" s="60"/>
      <c r="N31" s="60"/>
      <c r="O31" s="60"/>
      <c r="P31" s="30"/>
      <c r="Q31" s="60"/>
      <c r="R31" s="30"/>
      <c r="S31" s="15"/>
      <c r="T31" s="4"/>
      <c r="U31" s="3"/>
    </row>
    <row r="32" spans="1:24">
      <c r="A32" s="101"/>
      <c r="B32" s="13" t="s">
        <v>49</v>
      </c>
      <c r="C32" s="98"/>
      <c r="D32" s="32" t="s">
        <v>44</v>
      </c>
      <c r="E32" s="97">
        <f>ROUND($Q32*$R32,6)</f>
        <v>0</v>
      </c>
      <c r="F32" s="97">
        <f>ROUND($Q33*$R33,6)</f>
        <v>0</v>
      </c>
      <c r="G32" s="97">
        <f>ROUND($Q34*$R34,6)</f>
        <v>0</v>
      </c>
      <c r="H32" s="97">
        <f>ROUND($Q35*$R35,6)</f>
        <v>0</v>
      </c>
      <c r="I32" s="97">
        <f>ROUND($Q36*$R36,6)</f>
        <v>0</v>
      </c>
      <c r="J32" s="45"/>
      <c r="L32" s="155">
        <v>0</v>
      </c>
      <c r="M32" s="242">
        <f>ROUND(L32/12,2)</f>
        <v>0</v>
      </c>
      <c r="N32" s="242">
        <f>LOOKUP(O32,'Longevity Lookup'!$A$3:$A$506,'Longevity Lookup'!$B$3:$B$506)</f>
        <v>0</v>
      </c>
      <c r="O32" s="236">
        <v>0</v>
      </c>
      <c r="P32" s="239">
        <v>1.03</v>
      </c>
      <c r="Q32" s="240">
        <v>0</v>
      </c>
      <c r="R32" s="73">
        <f>$R$14</f>
        <v>12</v>
      </c>
      <c r="S32" s="2"/>
      <c r="T32" s="23" t="e">
        <f>(E34+E35)/E33</f>
        <v>#DIV/0!</v>
      </c>
      <c r="U32" s="23" t="e">
        <f>(F34+F35)/F33</f>
        <v>#DIV/0!</v>
      </c>
      <c r="V32" s="23" t="e">
        <f>(G34+G35)/G33</f>
        <v>#DIV/0!</v>
      </c>
      <c r="W32" s="23" t="e">
        <f>(H34+H35)/H33</f>
        <v>#DIV/0!</v>
      </c>
      <c r="X32" s="23" t="e">
        <f>(I34+I35)/I33</f>
        <v>#DIV/0!</v>
      </c>
    </row>
    <row r="33" spans="1:24">
      <c r="A33" s="8"/>
      <c r="C33" s="97"/>
      <c r="D33" s="71" t="s">
        <v>9</v>
      </c>
      <c r="E33" s="54">
        <f>ROUND((M32+N32)*E32*P32,0)</f>
        <v>0</v>
      </c>
      <c r="F33" s="54">
        <f>ROUND((M32+N32)*F32*P32*P33,0)</f>
        <v>0</v>
      </c>
      <c r="G33" s="54">
        <f>ROUND((M32+N32)*G32*P32*P33*P34,0)</f>
        <v>0</v>
      </c>
      <c r="H33" s="54">
        <f>ROUND((M32+N32)*H32*P32*P33*P34*P35,0)</f>
        <v>0</v>
      </c>
      <c r="I33" s="54">
        <f>ROUND((M32+N32)*I32*P32*P33*P34*P35*P36,0)</f>
        <v>0</v>
      </c>
      <c r="J33" s="177">
        <f>SUM(E33:I33)</f>
        <v>0</v>
      </c>
      <c r="L33" s="243"/>
      <c r="M33" s="60"/>
      <c r="N33" s="60"/>
      <c r="O33" s="60"/>
      <c r="P33" s="239">
        <v>1.03</v>
      </c>
      <c r="Q33" s="240">
        <v>0</v>
      </c>
      <c r="R33" s="73">
        <f>$R$15</f>
        <v>12</v>
      </c>
      <c r="S33" s="15"/>
    </row>
    <row r="34" spans="1:24">
      <c r="A34" s="8"/>
      <c r="B34" s="3"/>
      <c r="C34" s="97"/>
      <c r="D34" s="71" t="s">
        <v>46</v>
      </c>
      <c r="E34" s="54">
        <f>ROUND(E33*$P$9,0)</f>
        <v>0</v>
      </c>
      <c r="F34" s="54">
        <f>ROUND(F33*$P$9,0)</f>
        <v>0</v>
      </c>
      <c r="G34" s="54">
        <f>ROUND(G33*$P$9,0)</f>
        <v>0</v>
      </c>
      <c r="H34" s="54">
        <f>ROUND(H33*$P$9,0)</f>
        <v>0</v>
      </c>
      <c r="I34" s="54">
        <f>ROUND(I33*$P$9,0)</f>
        <v>0</v>
      </c>
      <c r="J34" s="177">
        <f>SUM(E34:I34)</f>
        <v>0</v>
      </c>
      <c r="L34" s="243"/>
      <c r="M34" s="60"/>
      <c r="N34" s="60"/>
      <c r="O34" s="60"/>
      <c r="P34" s="239">
        <v>1.03</v>
      </c>
      <c r="Q34" s="240">
        <v>0</v>
      </c>
      <c r="R34" s="73">
        <f>$R$16</f>
        <v>12</v>
      </c>
      <c r="S34" s="15"/>
      <c r="T34" s="23"/>
      <c r="U34" s="23"/>
      <c r="V34" s="23"/>
      <c r="W34" s="23"/>
      <c r="X34" s="23"/>
    </row>
    <row r="35" spans="1:24" ht="15">
      <c r="A35" s="8"/>
      <c r="B35" s="3"/>
      <c r="C35" s="97"/>
      <c r="D35" s="71" t="s">
        <v>47</v>
      </c>
      <c r="E35" s="189">
        <f>ROUND($P$10*E32,0)</f>
        <v>0</v>
      </c>
      <c r="F35" s="189">
        <f>ROUND($P$10*F32,0)</f>
        <v>0</v>
      </c>
      <c r="G35" s="189">
        <f>ROUND($P$10*G32,0)</f>
        <v>0</v>
      </c>
      <c r="H35" s="189">
        <f>ROUND($P$10*H32,0)</f>
        <v>0</v>
      </c>
      <c r="I35" s="189">
        <f>ROUND($P$10*I32,0)</f>
        <v>0</v>
      </c>
      <c r="J35" s="186">
        <f>SUM(E35:I35)</f>
        <v>0</v>
      </c>
      <c r="L35" s="243"/>
      <c r="M35" s="60"/>
      <c r="N35" s="60"/>
      <c r="O35" s="60"/>
      <c r="P35" s="239">
        <v>1.03</v>
      </c>
      <c r="Q35" s="240">
        <v>0</v>
      </c>
      <c r="R35" s="73">
        <f>$R$17</f>
        <v>12</v>
      </c>
      <c r="S35" s="15"/>
      <c r="T35" s="23"/>
      <c r="U35" s="23"/>
      <c r="V35" s="23"/>
      <c r="W35" s="23"/>
      <c r="X35" s="23"/>
    </row>
    <row r="36" spans="1:24">
      <c r="A36" s="8"/>
      <c r="B36" s="3"/>
      <c r="C36" s="97"/>
      <c r="D36" s="74" t="s">
        <v>48</v>
      </c>
      <c r="E36" s="190">
        <f>SUM(E34:E35)</f>
        <v>0</v>
      </c>
      <c r="F36" s="190">
        <f t="shared" ref="F36:I36" si="3">SUM(F34:F35)</f>
        <v>0</v>
      </c>
      <c r="G36" s="190">
        <f t="shared" si="3"/>
        <v>0</v>
      </c>
      <c r="H36" s="190">
        <f t="shared" si="3"/>
        <v>0</v>
      </c>
      <c r="I36" s="190">
        <f t="shared" si="3"/>
        <v>0</v>
      </c>
      <c r="J36" s="191">
        <f>SUM(J34:J35)</f>
        <v>0</v>
      </c>
      <c r="L36" s="243"/>
      <c r="M36" s="60"/>
      <c r="N36" s="60"/>
      <c r="O36" s="60"/>
      <c r="P36" s="239">
        <v>1.03</v>
      </c>
      <c r="Q36" s="240">
        <v>0</v>
      </c>
      <c r="R36" s="73">
        <f>$R$18</f>
        <v>12</v>
      </c>
      <c r="S36" s="15"/>
      <c r="T36" s="23"/>
      <c r="U36" s="23"/>
      <c r="V36" s="23"/>
      <c r="W36" s="23"/>
      <c r="X36" s="23"/>
    </row>
    <row r="37" spans="1:24">
      <c r="A37" s="8"/>
      <c r="B37" s="3"/>
      <c r="C37" s="97"/>
      <c r="D37" s="71"/>
      <c r="E37" s="15"/>
      <c r="F37" s="15"/>
      <c r="G37" s="15"/>
      <c r="H37" s="15"/>
      <c r="I37" s="15"/>
      <c r="J37" s="24"/>
      <c r="L37" s="243"/>
      <c r="M37" s="60"/>
      <c r="N37" s="60"/>
      <c r="O37" s="60"/>
      <c r="P37" s="30"/>
      <c r="Q37" s="60"/>
      <c r="R37" s="30"/>
      <c r="S37" s="15"/>
      <c r="T37" s="4"/>
      <c r="U37" s="3"/>
    </row>
    <row r="38" spans="1:24">
      <c r="A38" s="101"/>
      <c r="B38" s="13" t="s">
        <v>49</v>
      </c>
      <c r="C38" s="98"/>
      <c r="D38" s="32" t="s">
        <v>44</v>
      </c>
      <c r="E38" s="97">
        <f>ROUND($Q38*$R38,6)</f>
        <v>0</v>
      </c>
      <c r="F38" s="97">
        <f>ROUND($Q39*$R39,6)</f>
        <v>0</v>
      </c>
      <c r="G38" s="97">
        <f>ROUND($Q40*$R40,6)</f>
        <v>0</v>
      </c>
      <c r="H38" s="97">
        <f>ROUND($Q41*$R41,6)</f>
        <v>0</v>
      </c>
      <c r="I38" s="97">
        <f>ROUND($Q42*$R42,6)</f>
        <v>0</v>
      </c>
      <c r="J38" s="45"/>
      <c r="L38" s="155">
        <v>0</v>
      </c>
      <c r="M38" s="242">
        <f>ROUND(L38/12,2)</f>
        <v>0</v>
      </c>
      <c r="N38" s="242">
        <f>LOOKUP(O38,'Longevity Lookup'!$A$3:$A$506,'Longevity Lookup'!$B$3:$B$506)</f>
        <v>0</v>
      </c>
      <c r="O38" s="236">
        <v>0</v>
      </c>
      <c r="P38" s="239">
        <v>1.03</v>
      </c>
      <c r="Q38" s="240">
        <v>0</v>
      </c>
      <c r="R38" s="73">
        <f>$R$14</f>
        <v>12</v>
      </c>
      <c r="S38" s="2"/>
      <c r="T38" s="23" t="e">
        <f>(E40+E41)/E39</f>
        <v>#DIV/0!</v>
      </c>
      <c r="U38" s="23" t="e">
        <f>(F40+F41)/F39</f>
        <v>#DIV/0!</v>
      </c>
      <c r="V38" s="23" t="e">
        <f>(G40+G41)/G39</f>
        <v>#DIV/0!</v>
      </c>
      <c r="W38" s="23" t="e">
        <f>(H40+H41)/H39</f>
        <v>#DIV/0!</v>
      </c>
      <c r="X38" s="23" t="e">
        <f>(I40+I41)/I39</f>
        <v>#DIV/0!</v>
      </c>
    </row>
    <row r="39" spans="1:24">
      <c r="A39" s="8"/>
      <c r="C39" s="97"/>
      <c r="D39" s="71" t="s">
        <v>9</v>
      </c>
      <c r="E39" s="54">
        <f>ROUND((M38+N38)*E38*P38,0)</f>
        <v>0</v>
      </c>
      <c r="F39" s="54">
        <f>ROUND((M38+N38)*F38*P38*P39,0)</f>
        <v>0</v>
      </c>
      <c r="G39" s="54">
        <f>ROUND((M38+N38)*G38*P38*P39*P40,0)</f>
        <v>0</v>
      </c>
      <c r="H39" s="54">
        <f>ROUND((M38+N38)*H38*P38*P39*P40*P41,0)</f>
        <v>0</v>
      </c>
      <c r="I39" s="54">
        <f>ROUND((M38+N38)*I38*P38*P39*P40*P41*P42,0)</f>
        <v>0</v>
      </c>
      <c r="J39" s="177">
        <f>SUM(E39:I39)</f>
        <v>0</v>
      </c>
      <c r="L39" s="243"/>
      <c r="M39" s="60"/>
      <c r="N39" s="60"/>
      <c r="O39" s="60"/>
      <c r="P39" s="239">
        <v>1.03</v>
      </c>
      <c r="Q39" s="240">
        <v>0</v>
      </c>
      <c r="R39" s="73">
        <f>$R$15</f>
        <v>12</v>
      </c>
      <c r="S39" s="15"/>
    </row>
    <row r="40" spans="1:24">
      <c r="A40" s="8"/>
      <c r="B40" s="3"/>
      <c r="C40" s="97"/>
      <c r="D40" s="71" t="s">
        <v>46</v>
      </c>
      <c r="E40" s="54">
        <f>ROUND(E39*$P$9,0)</f>
        <v>0</v>
      </c>
      <c r="F40" s="54">
        <f>ROUND(F39*$P$9,0)</f>
        <v>0</v>
      </c>
      <c r="G40" s="54">
        <f>ROUND(G39*$P$9,0)</f>
        <v>0</v>
      </c>
      <c r="H40" s="54">
        <f>ROUND(H39*$P$9,0)</f>
        <v>0</v>
      </c>
      <c r="I40" s="54">
        <f>ROUND(I39*$P$9,0)</f>
        <v>0</v>
      </c>
      <c r="J40" s="177">
        <f>SUM(E40:I40)</f>
        <v>0</v>
      </c>
      <c r="L40" s="243"/>
      <c r="M40" s="60"/>
      <c r="N40" s="60"/>
      <c r="O40" s="60"/>
      <c r="P40" s="239">
        <v>1.03</v>
      </c>
      <c r="Q40" s="240">
        <v>0</v>
      </c>
      <c r="R40" s="73">
        <f>$R$16</f>
        <v>12</v>
      </c>
      <c r="S40" s="15"/>
      <c r="T40" s="23"/>
      <c r="U40" s="23"/>
      <c r="V40" s="23"/>
      <c r="W40" s="23"/>
      <c r="X40" s="23"/>
    </row>
    <row r="41" spans="1:24" ht="15">
      <c r="A41" s="8"/>
      <c r="B41" s="3"/>
      <c r="C41" s="97"/>
      <c r="D41" s="71" t="s">
        <v>47</v>
      </c>
      <c r="E41" s="189">
        <f>ROUND($P$10*E38,0)</f>
        <v>0</v>
      </c>
      <c r="F41" s="189">
        <f>ROUND($P$10*F38,0)</f>
        <v>0</v>
      </c>
      <c r="G41" s="189">
        <f>ROUND($P$10*G38,0)</f>
        <v>0</v>
      </c>
      <c r="H41" s="189">
        <f>ROUND($P$10*H38,0)</f>
        <v>0</v>
      </c>
      <c r="I41" s="189">
        <f>ROUND($P$10*I38,0)</f>
        <v>0</v>
      </c>
      <c r="J41" s="186">
        <f>SUM(E41:I41)</f>
        <v>0</v>
      </c>
      <c r="L41" s="243"/>
      <c r="M41" s="60"/>
      <c r="N41" s="60"/>
      <c r="O41" s="60"/>
      <c r="P41" s="239">
        <v>1.03</v>
      </c>
      <c r="Q41" s="240">
        <v>0</v>
      </c>
      <c r="R41" s="73">
        <f>$R$17</f>
        <v>12</v>
      </c>
      <c r="S41" s="15"/>
      <c r="T41" s="23"/>
      <c r="U41" s="23"/>
      <c r="V41" s="23"/>
      <c r="W41" s="23"/>
      <c r="X41" s="23"/>
    </row>
    <row r="42" spans="1:24">
      <c r="A42" s="8"/>
      <c r="B42" s="3"/>
      <c r="C42" s="97"/>
      <c r="D42" s="74" t="s">
        <v>48</v>
      </c>
      <c r="E42" s="190">
        <f>SUM(E40:E41)</f>
        <v>0</v>
      </c>
      <c r="F42" s="190">
        <f t="shared" ref="F42:I42" si="4">SUM(F40:F41)</f>
        <v>0</v>
      </c>
      <c r="G42" s="190">
        <f t="shared" si="4"/>
        <v>0</v>
      </c>
      <c r="H42" s="190">
        <f t="shared" si="4"/>
        <v>0</v>
      </c>
      <c r="I42" s="190">
        <f t="shared" si="4"/>
        <v>0</v>
      </c>
      <c r="J42" s="191">
        <f>SUM(J40:J41)</f>
        <v>0</v>
      </c>
      <c r="L42" s="243"/>
      <c r="M42" s="60"/>
      <c r="N42" s="60"/>
      <c r="O42" s="60"/>
      <c r="P42" s="239">
        <v>1.03</v>
      </c>
      <c r="Q42" s="240">
        <v>0</v>
      </c>
      <c r="R42" s="73">
        <f>$R$18</f>
        <v>12</v>
      </c>
      <c r="S42" s="15"/>
      <c r="T42" s="23"/>
      <c r="U42" s="23"/>
      <c r="V42" s="23"/>
      <c r="W42" s="23"/>
      <c r="X42" s="23"/>
    </row>
    <row r="43" spans="1:24">
      <c r="A43" s="8"/>
      <c r="B43" s="3"/>
      <c r="C43" s="97"/>
      <c r="D43" s="71"/>
      <c r="E43" s="15"/>
      <c r="F43" s="15"/>
      <c r="G43" s="15"/>
      <c r="H43" s="15"/>
      <c r="I43" s="15"/>
      <c r="J43" s="24"/>
      <c r="L43" s="243"/>
      <c r="M43" s="60"/>
      <c r="N43" s="60"/>
      <c r="O43" s="60"/>
      <c r="P43" s="30"/>
      <c r="Q43" s="60"/>
      <c r="R43" s="30"/>
      <c r="S43" s="15"/>
      <c r="T43" s="4"/>
      <c r="U43" s="3"/>
    </row>
    <row r="44" spans="1:24">
      <c r="A44" s="101"/>
      <c r="B44" s="13" t="s">
        <v>52</v>
      </c>
      <c r="C44" s="98"/>
      <c r="D44" s="32" t="s">
        <v>44</v>
      </c>
      <c r="E44" s="97">
        <f>ROUND($Q44*$R44,6)</f>
        <v>0</v>
      </c>
      <c r="F44" s="97">
        <f>ROUND($Q45*$R45,6)</f>
        <v>0</v>
      </c>
      <c r="G44" s="97">
        <f>ROUND($Q46*$R46,6)</f>
        <v>0</v>
      </c>
      <c r="H44" s="97">
        <f>ROUND($Q47*$R47,6)</f>
        <v>0</v>
      </c>
      <c r="I44" s="97">
        <f>ROUND($Q48*$R48,6)</f>
        <v>0</v>
      </c>
      <c r="J44" s="45"/>
      <c r="L44" s="155">
        <v>0</v>
      </c>
      <c r="M44" s="242">
        <f>ROUND(L44/12,2)</f>
        <v>0</v>
      </c>
      <c r="N44" s="242">
        <f>LOOKUP(O44,'Longevity Lookup'!$A$3:$A$506,'Longevity Lookup'!$B$3:$B$506)</f>
        <v>0</v>
      </c>
      <c r="O44" s="236">
        <v>0</v>
      </c>
      <c r="P44" s="239">
        <v>1.03</v>
      </c>
      <c r="Q44" s="240">
        <v>0</v>
      </c>
      <c r="R44" s="73">
        <f>$R$14</f>
        <v>12</v>
      </c>
      <c r="S44" s="2"/>
      <c r="T44" s="23" t="e">
        <f>(E46+E47)/E45</f>
        <v>#DIV/0!</v>
      </c>
      <c r="U44" s="23" t="e">
        <f>(F46+F47)/F45</f>
        <v>#DIV/0!</v>
      </c>
      <c r="V44" s="23" t="e">
        <f>(G46+G47)/G45</f>
        <v>#DIV/0!</v>
      </c>
      <c r="W44" s="23" t="e">
        <f>(H46+H47)/H45</f>
        <v>#DIV/0!</v>
      </c>
      <c r="X44" s="23" t="e">
        <f>(I46+I47)/I45</f>
        <v>#DIV/0!</v>
      </c>
    </row>
    <row r="45" spans="1:24">
      <c r="A45" s="8"/>
      <c r="C45" s="97"/>
      <c r="D45" s="71" t="s">
        <v>9</v>
      </c>
      <c r="E45" s="54">
        <f>ROUND((M44+N44)*E44*P44,0)</f>
        <v>0</v>
      </c>
      <c r="F45" s="54">
        <f>ROUND((M44+N44)*F44*P44*P45,0)</f>
        <v>0</v>
      </c>
      <c r="G45" s="54">
        <f>ROUND((M44+N44)*G44*P44*P45*P46,0)</f>
        <v>0</v>
      </c>
      <c r="H45" s="54">
        <f>ROUND((M44+N44)*H44*P44*P45*P46*P47,0)</f>
        <v>0</v>
      </c>
      <c r="I45" s="54">
        <f>ROUND((M44+N44)*I44*P44*P45*P46*P47*P48,0)</f>
        <v>0</v>
      </c>
      <c r="J45" s="177">
        <f>SUM(E45:I45)</f>
        <v>0</v>
      </c>
      <c r="L45" s="243"/>
      <c r="M45" s="60"/>
      <c r="N45" s="60"/>
      <c r="O45" s="60"/>
      <c r="P45" s="239">
        <v>1.03</v>
      </c>
      <c r="Q45" s="240">
        <v>0</v>
      </c>
      <c r="R45" s="73">
        <f>$R$15</f>
        <v>12</v>
      </c>
      <c r="S45" s="15"/>
    </row>
    <row r="46" spans="1:24">
      <c r="A46" s="8"/>
      <c r="B46" s="3"/>
      <c r="C46" s="97"/>
      <c r="D46" s="71" t="s">
        <v>46</v>
      </c>
      <c r="E46" s="54">
        <f>ROUND(E45*$P$9,0)</f>
        <v>0</v>
      </c>
      <c r="F46" s="54">
        <f>ROUND(F45*$P$9,0)</f>
        <v>0</v>
      </c>
      <c r="G46" s="54">
        <f>ROUND(G45*$P$9,0)</f>
        <v>0</v>
      </c>
      <c r="H46" s="54">
        <f>ROUND(H45*$P$9,0)</f>
        <v>0</v>
      </c>
      <c r="I46" s="54">
        <f>ROUND(I45*$P$9,0)</f>
        <v>0</v>
      </c>
      <c r="J46" s="177">
        <f>SUM(E46:I46)</f>
        <v>0</v>
      </c>
      <c r="L46" s="243"/>
      <c r="M46" s="60"/>
      <c r="N46" s="60"/>
      <c r="O46" s="60"/>
      <c r="P46" s="239">
        <v>1.03</v>
      </c>
      <c r="Q46" s="240">
        <v>0</v>
      </c>
      <c r="R46" s="73">
        <f>$R$16</f>
        <v>12</v>
      </c>
      <c r="S46" s="15"/>
      <c r="T46" s="23"/>
      <c r="U46" s="23"/>
      <c r="V46" s="23"/>
      <c r="W46" s="23"/>
      <c r="X46" s="23"/>
    </row>
    <row r="47" spans="1:24" ht="15">
      <c r="A47" s="8"/>
      <c r="B47" s="3"/>
      <c r="C47" s="97"/>
      <c r="D47" s="71" t="s">
        <v>47</v>
      </c>
      <c r="E47" s="189">
        <f>ROUND($P$10*E44,0)</f>
        <v>0</v>
      </c>
      <c r="F47" s="189">
        <f>ROUND($P$10*F44,0)</f>
        <v>0</v>
      </c>
      <c r="G47" s="189">
        <f>ROUND($P$10*G44,0)</f>
        <v>0</v>
      </c>
      <c r="H47" s="189">
        <f>ROUND($P$10*H44,0)</f>
        <v>0</v>
      </c>
      <c r="I47" s="189">
        <f>ROUND($P$10*I44,0)</f>
        <v>0</v>
      </c>
      <c r="J47" s="186">
        <f>SUM(E47:I47)</f>
        <v>0</v>
      </c>
      <c r="L47" s="243"/>
      <c r="M47" s="60"/>
      <c r="N47" s="60"/>
      <c r="O47" s="60"/>
      <c r="P47" s="239">
        <v>1.03</v>
      </c>
      <c r="Q47" s="240">
        <v>0</v>
      </c>
      <c r="R47" s="73">
        <f>$R$17</f>
        <v>12</v>
      </c>
      <c r="S47" s="15"/>
      <c r="T47" s="23"/>
      <c r="U47" s="23"/>
      <c r="V47" s="23"/>
      <c r="W47" s="23"/>
      <c r="X47" s="23"/>
    </row>
    <row r="48" spans="1:24">
      <c r="A48" s="8"/>
      <c r="B48" s="3"/>
      <c r="C48" s="97"/>
      <c r="D48" s="74" t="s">
        <v>48</v>
      </c>
      <c r="E48" s="190">
        <f>SUM(E46:E47)</f>
        <v>0</v>
      </c>
      <c r="F48" s="190">
        <f t="shared" ref="F48:I48" si="5">SUM(F46:F47)</f>
        <v>0</v>
      </c>
      <c r="G48" s="190">
        <f t="shared" si="5"/>
        <v>0</v>
      </c>
      <c r="H48" s="190">
        <f t="shared" si="5"/>
        <v>0</v>
      </c>
      <c r="I48" s="190">
        <f t="shared" si="5"/>
        <v>0</v>
      </c>
      <c r="J48" s="191">
        <f>SUM(J46:J47)</f>
        <v>0</v>
      </c>
      <c r="L48" s="243"/>
      <c r="M48" s="60"/>
      <c r="N48" s="60"/>
      <c r="O48" s="60"/>
      <c r="P48" s="239">
        <v>1.03</v>
      </c>
      <c r="Q48" s="240">
        <v>0</v>
      </c>
      <c r="R48" s="73">
        <f>$R$18</f>
        <v>12</v>
      </c>
      <c r="S48" s="15"/>
      <c r="T48" s="23"/>
      <c r="U48" s="23"/>
      <c r="V48" s="23"/>
      <c r="W48" s="23"/>
      <c r="X48" s="23"/>
    </row>
    <row r="49" spans="1:24">
      <c r="A49" s="8"/>
      <c r="B49" s="3"/>
      <c r="C49" s="97"/>
      <c r="D49" s="71"/>
      <c r="E49" s="15"/>
      <c r="F49" s="15"/>
      <c r="G49" s="15"/>
      <c r="H49" s="15"/>
      <c r="I49" s="15"/>
      <c r="J49" s="24"/>
      <c r="L49" s="243"/>
      <c r="M49" s="60"/>
      <c r="N49" s="60"/>
      <c r="O49" s="60"/>
      <c r="P49" s="30"/>
      <c r="Q49" s="60"/>
      <c r="R49" s="30"/>
      <c r="S49" s="15"/>
      <c r="T49" s="4"/>
      <c r="U49" s="3"/>
    </row>
    <row r="50" spans="1:24">
      <c r="A50" s="101"/>
      <c r="B50" s="13" t="s">
        <v>52</v>
      </c>
      <c r="C50" s="98"/>
      <c r="D50" s="32" t="s">
        <v>44</v>
      </c>
      <c r="E50" s="97">
        <f>ROUND($Q50*$R50,6)</f>
        <v>0</v>
      </c>
      <c r="F50" s="97">
        <f>ROUND($Q51*$R51,6)</f>
        <v>0</v>
      </c>
      <c r="G50" s="97">
        <f>ROUND($Q52*$R52,6)</f>
        <v>0</v>
      </c>
      <c r="H50" s="97">
        <f>ROUND($Q53*$R53,6)</f>
        <v>0</v>
      </c>
      <c r="I50" s="97">
        <f>ROUND($Q54*$R54,6)</f>
        <v>0</v>
      </c>
      <c r="J50" s="45"/>
      <c r="L50" s="155">
        <v>0</v>
      </c>
      <c r="M50" s="242">
        <f>ROUND(L50/12,2)</f>
        <v>0</v>
      </c>
      <c r="N50" s="242">
        <f>LOOKUP(O50,'Longevity Lookup'!$A$3:$A$506,'Longevity Lookup'!$B$3:$B$506)</f>
        <v>0</v>
      </c>
      <c r="O50" s="236">
        <v>0</v>
      </c>
      <c r="P50" s="239">
        <v>1.03</v>
      </c>
      <c r="Q50" s="240">
        <v>0</v>
      </c>
      <c r="R50" s="73">
        <f>$R$14</f>
        <v>12</v>
      </c>
      <c r="S50" s="2"/>
      <c r="T50" s="23" t="e">
        <f>(E52+E53)/E51</f>
        <v>#DIV/0!</v>
      </c>
      <c r="U50" s="23" t="e">
        <f>(F52+F53)/F51</f>
        <v>#DIV/0!</v>
      </c>
      <c r="V50" s="23" t="e">
        <f>(G52+G53)/G51</f>
        <v>#DIV/0!</v>
      </c>
      <c r="W50" s="23" t="e">
        <f>(H52+H53)/H51</f>
        <v>#DIV/0!</v>
      </c>
      <c r="X50" s="23" t="e">
        <f>(I52+I53)/I51</f>
        <v>#DIV/0!</v>
      </c>
    </row>
    <row r="51" spans="1:24">
      <c r="A51" s="8"/>
      <c r="C51" s="97"/>
      <c r="D51" s="71" t="s">
        <v>9</v>
      </c>
      <c r="E51" s="54">
        <f>ROUND((M50+N50)*E50*P50,0)</f>
        <v>0</v>
      </c>
      <c r="F51" s="54">
        <f>ROUND((M50+N50)*F50*P50*P51,0)</f>
        <v>0</v>
      </c>
      <c r="G51" s="54">
        <f>ROUND((M50+N50)*G50*P50*P51*P52,0)</f>
        <v>0</v>
      </c>
      <c r="H51" s="54">
        <f>ROUND((M50+N50)*H50*P50*P51*P52*P53,0)</f>
        <v>0</v>
      </c>
      <c r="I51" s="54">
        <f>ROUND((M50+N50)*I50*P50*P51*P52*P53*P54,0)</f>
        <v>0</v>
      </c>
      <c r="J51" s="177">
        <f>SUM(E51:I51)</f>
        <v>0</v>
      </c>
      <c r="L51" s="243"/>
      <c r="M51" s="60"/>
      <c r="N51" s="60"/>
      <c r="O51" s="60"/>
      <c r="P51" s="239">
        <v>1.03</v>
      </c>
      <c r="Q51" s="240">
        <v>0</v>
      </c>
      <c r="R51" s="73">
        <f>$R$15</f>
        <v>12</v>
      </c>
      <c r="S51" s="15"/>
    </row>
    <row r="52" spans="1:24">
      <c r="A52" s="8"/>
      <c r="B52" s="3"/>
      <c r="C52" s="97"/>
      <c r="D52" s="71" t="s">
        <v>46</v>
      </c>
      <c r="E52" s="54">
        <f>ROUND(E51*$P$9,0)</f>
        <v>0</v>
      </c>
      <c r="F52" s="54">
        <f>ROUND(F51*$P$9,0)</f>
        <v>0</v>
      </c>
      <c r="G52" s="54">
        <f>ROUND(G51*$P$9,0)</f>
        <v>0</v>
      </c>
      <c r="H52" s="54">
        <f>ROUND(H51*$P$9,0)</f>
        <v>0</v>
      </c>
      <c r="I52" s="54">
        <f>ROUND(I51*$P$9,0)</f>
        <v>0</v>
      </c>
      <c r="J52" s="177">
        <f>SUM(E52:I52)</f>
        <v>0</v>
      </c>
      <c r="L52" s="243"/>
      <c r="M52" s="60"/>
      <c r="N52" s="60"/>
      <c r="O52" s="60"/>
      <c r="P52" s="239">
        <v>1.03</v>
      </c>
      <c r="Q52" s="240">
        <v>0</v>
      </c>
      <c r="R52" s="73">
        <f>$R$16</f>
        <v>12</v>
      </c>
      <c r="S52" s="15"/>
      <c r="T52" s="23"/>
      <c r="U52" s="23"/>
      <c r="V52" s="23"/>
      <c r="W52" s="23"/>
      <c r="X52" s="23"/>
    </row>
    <row r="53" spans="1:24" ht="15">
      <c r="A53" s="8"/>
      <c r="B53" s="3"/>
      <c r="C53" s="97"/>
      <c r="D53" s="71" t="s">
        <v>47</v>
      </c>
      <c r="E53" s="189">
        <f>ROUND($P$10*E50,0)</f>
        <v>0</v>
      </c>
      <c r="F53" s="189">
        <f>ROUND($P$10*F50,0)</f>
        <v>0</v>
      </c>
      <c r="G53" s="189">
        <f>ROUND($P$10*G50,0)</f>
        <v>0</v>
      </c>
      <c r="H53" s="189">
        <f>ROUND($P$10*H50,0)</f>
        <v>0</v>
      </c>
      <c r="I53" s="189">
        <f>ROUND($P$10*I50,0)</f>
        <v>0</v>
      </c>
      <c r="J53" s="186">
        <f>SUM(E53:I53)</f>
        <v>0</v>
      </c>
      <c r="L53" s="243"/>
      <c r="M53" s="60"/>
      <c r="N53" s="60"/>
      <c r="O53" s="60"/>
      <c r="P53" s="239">
        <v>1.03</v>
      </c>
      <c r="Q53" s="240">
        <v>0</v>
      </c>
      <c r="R53" s="73">
        <f>$R$17</f>
        <v>12</v>
      </c>
      <c r="S53" s="15"/>
      <c r="T53" s="23"/>
      <c r="U53" s="23"/>
      <c r="V53" s="23"/>
      <c r="W53" s="23"/>
      <c r="X53" s="23"/>
    </row>
    <row r="54" spans="1:24">
      <c r="A54" s="8"/>
      <c r="B54" s="3"/>
      <c r="C54" s="97"/>
      <c r="D54" s="74" t="s">
        <v>48</v>
      </c>
      <c r="E54" s="190">
        <f>SUM(E52:E53)</f>
        <v>0</v>
      </c>
      <c r="F54" s="190">
        <f t="shared" ref="F54:I54" si="6">SUM(F52:F53)</f>
        <v>0</v>
      </c>
      <c r="G54" s="190">
        <f t="shared" si="6"/>
        <v>0</v>
      </c>
      <c r="H54" s="190">
        <f t="shared" si="6"/>
        <v>0</v>
      </c>
      <c r="I54" s="190">
        <f t="shared" si="6"/>
        <v>0</v>
      </c>
      <c r="J54" s="191">
        <f>SUM(J52:J53)</f>
        <v>0</v>
      </c>
      <c r="L54" s="243"/>
      <c r="M54" s="60"/>
      <c r="N54" s="60"/>
      <c r="O54" s="60"/>
      <c r="P54" s="239">
        <v>1.03</v>
      </c>
      <c r="Q54" s="240">
        <v>0</v>
      </c>
      <c r="R54" s="73">
        <f>$R$18</f>
        <v>12</v>
      </c>
      <c r="S54" s="15"/>
      <c r="T54" s="23"/>
      <c r="U54" s="23"/>
      <c r="V54" s="23"/>
      <c r="W54" s="23"/>
      <c r="X54" s="23"/>
    </row>
    <row r="55" spans="1:24">
      <c r="A55" s="8"/>
      <c r="B55" s="3"/>
      <c r="C55" s="97"/>
      <c r="D55" s="71"/>
      <c r="E55" s="15"/>
      <c r="F55" s="15"/>
      <c r="G55" s="15"/>
      <c r="H55" s="15"/>
      <c r="I55" s="15"/>
      <c r="J55" s="24"/>
      <c r="L55" s="243"/>
      <c r="M55" s="60"/>
      <c r="N55" s="60"/>
      <c r="O55" s="60"/>
      <c r="P55" s="30"/>
      <c r="Q55" s="60"/>
      <c r="R55" s="30"/>
      <c r="S55" s="15"/>
      <c r="T55" s="4"/>
      <c r="U55" s="3"/>
    </row>
    <row r="56" spans="1:24">
      <c r="A56" s="101"/>
      <c r="B56" s="13" t="s">
        <v>52</v>
      </c>
      <c r="C56" s="98"/>
      <c r="D56" s="32" t="s">
        <v>44</v>
      </c>
      <c r="E56" s="97">
        <f>ROUND($Q56*$R56,6)</f>
        <v>0</v>
      </c>
      <c r="F56" s="97">
        <f>ROUND($Q57*$R57,6)</f>
        <v>0</v>
      </c>
      <c r="G56" s="97">
        <f>ROUND($Q58*$R58,6)</f>
        <v>0</v>
      </c>
      <c r="H56" s="97">
        <f>ROUND($Q59*$R59,6)</f>
        <v>0</v>
      </c>
      <c r="I56" s="97">
        <f>ROUND($Q60*$R60,6)</f>
        <v>0</v>
      </c>
      <c r="J56" s="45"/>
      <c r="L56" s="155">
        <v>0</v>
      </c>
      <c r="M56" s="242">
        <f>ROUND(L56/12,2)</f>
        <v>0</v>
      </c>
      <c r="N56" s="242">
        <f>LOOKUP(O56,'Longevity Lookup'!$A$3:$A$506,'Longevity Lookup'!$B$3:$B$506)</f>
        <v>0</v>
      </c>
      <c r="O56" s="236">
        <v>0</v>
      </c>
      <c r="P56" s="239">
        <v>1.03</v>
      </c>
      <c r="Q56" s="240">
        <v>0</v>
      </c>
      <c r="R56" s="73">
        <f>$R$14</f>
        <v>12</v>
      </c>
      <c r="S56" s="2"/>
      <c r="T56" s="23" t="e">
        <f>(E58+E59)/E57</f>
        <v>#DIV/0!</v>
      </c>
      <c r="U56" s="23" t="e">
        <f>(F58+F59)/F57</f>
        <v>#DIV/0!</v>
      </c>
      <c r="V56" s="23" t="e">
        <f>(G58+G59)/G57</f>
        <v>#DIV/0!</v>
      </c>
      <c r="W56" s="23" t="e">
        <f>(H58+H59)/H57</f>
        <v>#DIV/0!</v>
      </c>
      <c r="X56" s="23" t="e">
        <f>(I58+I59)/I57</f>
        <v>#DIV/0!</v>
      </c>
    </row>
    <row r="57" spans="1:24">
      <c r="A57" s="8"/>
      <c r="C57" s="97"/>
      <c r="D57" s="71" t="s">
        <v>9</v>
      </c>
      <c r="E57" s="54">
        <f>ROUND((M56+N56)*E56*P56,0)</f>
        <v>0</v>
      </c>
      <c r="F57" s="54">
        <f>ROUND((M56+N56)*F56*P56*P57,0)</f>
        <v>0</v>
      </c>
      <c r="G57" s="54">
        <f>ROUND((M56+N56)*G56*P56*P57*P58,0)</f>
        <v>0</v>
      </c>
      <c r="H57" s="54">
        <f>ROUND((M56+N56)*H56*P56*P57*P58*P59,0)</f>
        <v>0</v>
      </c>
      <c r="I57" s="54">
        <f>ROUND((M56+N56)*I56*P56*P57*P58*P59*P60,0)</f>
        <v>0</v>
      </c>
      <c r="J57" s="177">
        <f>SUM(E57:I57)</f>
        <v>0</v>
      </c>
      <c r="L57" s="243"/>
      <c r="M57" s="60"/>
      <c r="N57" s="60"/>
      <c r="O57" s="60"/>
      <c r="P57" s="239">
        <v>1.03</v>
      </c>
      <c r="Q57" s="240">
        <v>0</v>
      </c>
      <c r="R57" s="73">
        <f>$R$15</f>
        <v>12</v>
      </c>
      <c r="S57" s="15"/>
    </row>
    <row r="58" spans="1:24">
      <c r="A58" s="8"/>
      <c r="C58" s="97"/>
      <c r="D58" s="71" t="s">
        <v>46</v>
      </c>
      <c r="E58" s="54">
        <f>ROUND(E57*$P$9,0)</f>
        <v>0</v>
      </c>
      <c r="F58" s="54">
        <f>ROUND(F57*$P$9,0)</f>
        <v>0</v>
      </c>
      <c r="G58" s="54">
        <f>ROUND(G57*$P$9,0)</f>
        <v>0</v>
      </c>
      <c r="H58" s="54">
        <f>ROUND(H57*$P$9,0)</f>
        <v>0</v>
      </c>
      <c r="I58" s="54">
        <f>ROUND(I57*$P$9,0)</f>
        <v>0</v>
      </c>
      <c r="J58" s="177">
        <f>SUM(E58:I58)</f>
        <v>0</v>
      </c>
      <c r="L58" s="243"/>
      <c r="M58" s="60"/>
      <c r="N58" s="60"/>
      <c r="O58" s="60"/>
      <c r="P58" s="239">
        <v>1.03</v>
      </c>
      <c r="Q58" s="240">
        <v>0</v>
      </c>
      <c r="R58" s="73">
        <f>$R$16</f>
        <v>12</v>
      </c>
      <c r="S58" s="15"/>
      <c r="T58" s="23"/>
      <c r="U58" s="23"/>
      <c r="V58" s="23"/>
      <c r="W58" s="23"/>
      <c r="X58" s="23"/>
    </row>
    <row r="59" spans="1:24" ht="15">
      <c r="A59" s="8"/>
      <c r="C59" s="97"/>
      <c r="D59" s="71" t="s">
        <v>47</v>
      </c>
      <c r="E59" s="189">
        <f>ROUND($P$10*E56,0)</f>
        <v>0</v>
      </c>
      <c r="F59" s="189">
        <f>ROUND($P$10*F56,0)</f>
        <v>0</v>
      </c>
      <c r="G59" s="189">
        <f>ROUND($P$10*G56,0)</f>
        <v>0</v>
      </c>
      <c r="H59" s="189">
        <f>ROUND($P$10*H56,0)</f>
        <v>0</v>
      </c>
      <c r="I59" s="189">
        <f>ROUND($P$10*I56,0)</f>
        <v>0</v>
      </c>
      <c r="J59" s="186">
        <f>SUM(E59:I59)</f>
        <v>0</v>
      </c>
      <c r="L59" s="243"/>
      <c r="M59" s="60"/>
      <c r="N59" s="60"/>
      <c r="O59" s="60"/>
      <c r="P59" s="239">
        <v>1.03</v>
      </c>
      <c r="Q59" s="240">
        <v>0</v>
      </c>
      <c r="R59" s="73">
        <f>$R$17</f>
        <v>12</v>
      </c>
      <c r="S59" s="15"/>
    </row>
    <row r="60" spans="1:24">
      <c r="A60" s="8"/>
      <c r="C60" s="97"/>
      <c r="D60" s="74" t="s">
        <v>48</v>
      </c>
      <c r="E60" s="190">
        <f>SUM(E58:E59)</f>
        <v>0</v>
      </c>
      <c r="F60" s="190">
        <f t="shared" ref="F60:I60" si="7">SUM(F58:F59)</f>
        <v>0</v>
      </c>
      <c r="G60" s="190">
        <f t="shared" si="7"/>
        <v>0</v>
      </c>
      <c r="H60" s="190">
        <f t="shared" si="7"/>
        <v>0</v>
      </c>
      <c r="I60" s="190">
        <f t="shared" si="7"/>
        <v>0</v>
      </c>
      <c r="J60" s="191">
        <f>SUM(J58:J59)</f>
        <v>0</v>
      </c>
      <c r="L60" s="243"/>
      <c r="M60" s="60"/>
      <c r="N60" s="60"/>
      <c r="O60" s="60"/>
      <c r="P60" s="239">
        <v>1.03</v>
      </c>
      <c r="Q60" s="240">
        <v>0</v>
      </c>
      <c r="R60" s="73">
        <f>$R$18</f>
        <v>12</v>
      </c>
      <c r="S60" s="15"/>
      <c r="T60" s="23"/>
      <c r="U60" s="23"/>
      <c r="V60" s="23"/>
      <c r="W60" s="23"/>
      <c r="X60" s="23"/>
    </row>
    <row r="61" spans="1:24">
      <c r="A61" s="8"/>
      <c r="C61" s="97"/>
      <c r="D61" s="71"/>
      <c r="E61" s="15"/>
      <c r="F61" s="15"/>
      <c r="G61" s="15"/>
      <c r="H61" s="15"/>
      <c r="I61" s="15"/>
      <c r="J61" s="24"/>
      <c r="L61" s="2"/>
      <c r="M61" s="2"/>
      <c r="N61" s="2"/>
      <c r="O61" s="2"/>
      <c r="P61" s="2"/>
      <c r="Q61" s="4"/>
      <c r="R61" s="3"/>
      <c r="S61" s="15"/>
      <c r="T61" s="23"/>
      <c r="U61" s="23"/>
      <c r="V61" s="23"/>
      <c r="W61" s="23"/>
      <c r="X61" s="23"/>
    </row>
    <row r="62" spans="1:24" ht="3.75" customHeight="1">
      <c r="A62" s="8"/>
      <c r="D62" s="20"/>
      <c r="E62" s="20"/>
      <c r="F62" s="20"/>
      <c r="G62" s="20"/>
      <c r="H62" s="20"/>
      <c r="I62" s="20"/>
      <c r="J62" s="73"/>
      <c r="R62" s="15"/>
    </row>
    <row r="63" spans="1:24">
      <c r="A63" s="46" t="s">
        <v>53</v>
      </c>
      <c r="B63" s="47"/>
      <c r="C63" s="47"/>
      <c r="D63" s="48"/>
      <c r="E63" s="183">
        <f>SUMIF($D$13:$D$62,"*Salary",E13:E62)</f>
        <v>0</v>
      </c>
      <c r="F63" s="183">
        <f t="shared" ref="F63:I63" si="8">SUMIF($D$13:$D$62,"*Salary",F13:F62)</f>
        <v>0</v>
      </c>
      <c r="G63" s="183">
        <f t="shared" si="8"/>
        <v>0</v>
      </c>
      <c r="H63" s="183">
        <f t="shared" si="8"/>
        <v>0</v>
      </c>
      <c r="I63" s="183">
        <f t="shared" si="8"/>
        <v>0</v>
      </c>
      <c r="J63" s="177">
        <f>SUM(E63:I63)</f>
        <v>0</v>
      </c>
      <c r="R63" s="3"/>
    </row>
    <row r="64" spans="1:24" ht="15">
      <c r="A64" s="46" t="s">
        <v>54</v>
      </c>
      <c r="B64" s="47"/>
      <c r="C64" s="47"/>
      <c r="D64" s="48"/>
      <c r="E64" s="185">
        <f>SUMIF(D15:D62,"*Total Fringe",E15:E62)</f>
        <v>0</v>
      </c>
      <c r="F64" s="185">
        <f>SUMIF($D$15:$D$62,"*Total Fringe",F15:F62)</f>
        <v>0</v>
      </c>
      <c r="G64" s="185">
        <f t="shared" ref="G64:I64" si="9">SUMIF($D$15:$D$62,"*Total Fringe",G15:G62)</f>
        <v>0</v>
      </c>
      <c r="H64" s="185">
        <f t="shared" si="9"/>
        <v>0</v>
      </c>
      <c r="I64" s="185">
        <f t="shared" si="9"/>
        <v>0</v>
      </c>
      <c r="J64" s="186">
        <f>SUM(E64:I64)</f>
        <v>0</v>
      </c>
      <c r="R64" s="3"/>
    </row>
    <row r="65" spans="1:24">
      <c r="A65" s="46" t="s">
        <v>55</v>
      </c>
      <c r="B65" s="47"/>
      <c r="C65" s="47"/>
      <c r="D65" s="48"/>
      <c r="E65" s="196">
        <f>SUM(E63:E64)</f>
        <v>0</v>
      </c>
      <c r="F65" s="196">
        <f t="shared" ref="F65:I65" si="10">SUM(F63:F64)</f>
        <v>0</v>
      </c>
      <c r="G65" s="196">
        <f t="shared" si="10"/>
        <v>0</v>
      </c>
      <c r="H65" s="196">
        <f t="shared" si="10"/>
        <v>0</v>
      </c>
      <c r="I65" s="196">
        <f t="shared" si="10"/>
        <v>0</v>
      </c>
      <c r="J65" s="177">
        <f>SUM(E65:I65)</f>
        <v>0</v>
      </c>
      <c r="T65" s="546" t="s">
        <v>23</v>
      </c>
      <c r="U65" s="546"/>
      <c r="V65" s="546"/>
      <c r="W65" s="546"/>
      <c r="X65" s="546"/>
    </row>
    <row r="66" spans="1:24">
      <c r="A66" s="1"/>
      <c r="B66" s="55"/>
      <c r="C66" s="55"/>
      <c r="D66" s="68"/>
      <c r="E66" s="6"/>
      <c r="F66" s="6"/>
      <c r="G66" s="6"/>
      <c r="H66" s="6"/>
      <c r="I66" s="6"/>
      <c r="J66" s="43"/>
      <c r="T66" s="22" t="s">
        <v>35</v>
      </c>
      <c r="U66" s="13" t="s">
        <v>36</v>
      </c>
      <c r="V66" s="13" t="s">
        <v>37</v>
      </c>
      <c r="W66" s="13" t="s">
        <v>38</v>
      </c>
      <c r="X66" s="13" t="s">
        <v>39</v>
      </c>
    </row>
    <row r="67" spans="1:24">
      <c r="A67" s="18" t="s">
        <v>56</v>
      </c>
      <c r="B67" s="89"/>
      <c r="C67" s="89"/>
      <c r="D67" s="44"/>
      <c r="J67" s="31"/>
      <c r="L67" s="55" t="s">
        <v>19</v>
      </c>
      <c r="M67" s="68" t="s">
        <v>6</v>
      </c>
      <c r="N67" s="68"/>
      <c r="O67" s="68" t="s">
        <v>20</v>
      </c>
      <c r="P67" s="68" t="s">
        <v>21</v>
      </c>
      <c r="Q67" s="68" t="s">
        <v>22</v>
      </c>
      <c r="R67" s="68"/>
      <c r="S67" s="68" t="s">
        <v>57</v>
      </c>
      <c r="T67" s="22"/>
      <c r="U67" s="13"/>
      <c r="V67" s="13"/>
      <c r="W67" s="13"/>
      <c r="X67" s="13"/>
    </row>
    <row r="68" spans="1:24">
      <c r="A68" s="55" t="s">
        <v>40</v>
      </c>
      <c r="B68" s="55" t="s">
        <v>41</v>
      </c>
      <c r="D68" s="44"/>
      <c r="E68" s="16" t="str">
        <f>E12</f>
        <v>Year 1</v>
      </c>
      <c r="F68" s="16" t="str">
        <f>F12</f>
        <v>Year 2</v>
      </c>
      <c r="G68" s="16" t="str">
        <f>G12</f>
        <v>Year 3</v>
      </c>
      <c r="H68" s="16" t="str">
        <f>H12</f>
        <v>Year 4</v>
      </c>
      <c r="I68" s="16" t="str">
        <f>I12</f>
        <v>Year 5</v>
      </c>
      <c r="J68" s="44" t="s">
        <v>30</v>
      </c>
      <c r="L68" s="89" t="s">
        <v>31</v>
      </c>
      <c r="M68" s="44" t="s">
        <v>9</v>
      </c>
      <c r="N68" s="44" t="s">
        <v>20</v>
      </c>
      <c r="O68" s="44" t="s">
        <v>32</v>
      </c>
      <c r="P68" s="44" t="s">
        <v>33</v>
      </c>
      <c r="Q68" s="44" t="s">
        <v>34</v>
      </c>
      <c r="R68" s="44" t="s">
        <v>32</v>
      </c>
      <c r="S68" s="44" t="s">
        <v>58</v>
      </c>
      <c r="T68" s="22"/>
      <c r="U68" s="13"/>
      <c r="V68" s="13"/>
      <c r="W68" s="13"/>
      <c r="X68" s="13"/>
    </row>
    <row r="69" spans="1:24">
      <c r="A69" s="235"/>
      <c r="B69" s="99" t="s">
        <v>62</v>
      </c>
      <c r="C69" s="89"/>
      <c r="D69" s="32" t="s">
        <v>44</v>
      </c>
      <c r="E69" s="97">
        <f>ROUND($Q69*$R69*S69,6)</f>
        <v>0</v>
      </c>
      <c r="F69" s="97">
        <f>ROUND($Q70*$R70*S70,6)</f>
        <v>0</v>
      </c>
      <c r="G69" s="97">
        <f>ROUND($Q71*$R71*S71,6)</f>
        <v>0</v>
      </c>
      <c r="H69" s="97">
        <f>ROUND($Q72*$R72*S72,6)</f>
        <v>0</v>
      </c>
      <c r="I69" s="97">
        <f>ROUND($Q73*$R73*S73,6)</f>
        <v>0</v>
      </c>
      <c r="J69" s="44"/>
      <c r="L69" s="155">
        <v>0</v>
      </c>
      <c r="M69" s="242">
        <f>ROUND(L69/12,2)</f>
        <v>0</v>
      </c>
      <c r="N69" s="242">
        <f>LOOKUP(O69,'Longevity Lookup'!$A$3:$A$506,'Longevity Lookup'!$B$3:$B$506)</f>
        <v>0</v>
      </c>
      <c r="O69" s="236">
        <v>0</v>
      </c>
      <c r="P69" s="239">
        <v>1</v>
      </c>
      <c r="Q69" s="240">
        <v>0</v>
      </c>
      <c r="R69" s="73">
        <f>$R$14</f>
        <v>12</v>
      </c>
      <c r="S69" s="239">
        <v>0</v>
      </c>
      <c r="T69" s="23" t="e">
        <f>(E72+E73)/E71</f>
        <v>#DIV/0!</v>
      </c>
      <c r="U69" s="23" t="e">
        <f>(F72+F73)/F71</f>
        <v>#DIV/0!</v>
      </c>
      <c r="V69" s="23" t="e">
        <f>(G72+G73)/G71</f>
        <v>#DIV/0!</v>
      </c>
      <c r="W69" s="23" t="e">
        <f>(H72+H73)/H71</f>
        <v>#DIV/0!</v>
      </c>
      <c r="X69" s="23" t="e">
        <f>(I72+I73)/I71</f>
        <v>#DIV/0!</v>
      </c>
    </row>
    <row r="70" spans="1:24">
      <c r="A70" s="18"/>
      <c r="B70" s="99"/>
      <c r="C70" s="89"/>
      <c r="D70" s="32" t="s">
        <v>61</v>
      </c>
      <c r="E70" s="20">
        <f>S69</f>
        <v>0</v>
      </c>
      <c r="F70" s="20">
        <f>S70</f>
        <v>0</v>
      </c>
      <c r="G70" s="20">
        <f>S71</f>
        <v>0</v>
      </c>
      <c r="H70" s="20">
        <f>S72</f>
        <v>0</v>
      </c>
      <c r="I70" s="20">
        <f>S73</f>
        <v>0</v>
      </c>
      <c r="J70" s="44"/>
      <c r="L70" s="243"/>
      <c r="M70" s="242"/>
      <c r="N70" s="242"/>
      <c r="O70" s="242"/>
      <c r="P70" s="239">
        <v>1.03</v>
      </c>
      <c r="Q70" s="240">
        <v>0</v>
      </c>
      <c r="R70" s="73">
        <f>$R$15</f>
        <v>12</v>
      </c>
      <c r="S70" s="239">
        <v>0</v>
      </c>
      <c r="T70" s="23"/>
      <c r="U70" s="23"/>
      <c r="V70" s="23"/>
      <c r="W70" s="23"/>
      <c r="X70" s="23"/>
    </row>
    <row r="71" spans="1:24">
      <c r="A71" s="8"/>
      <c r="C71" s="97"/>
      <c r="D71" s="71" t="s">
        <v>9</v>
      </c>
      <c r="E71" s="54">
        <f>ROUND((M69+N69)*E69*P69,0)</f>
        <v>0</v>
      </c>
      <c r="F71" s="54">
        <f>ROUND((M69+N69)*F69*P69*P70,0)</f>
        <v>0</v>
      </c>
      <c r="G71" s="54">
        <f>ROUND((M69+N69)*G69*P69*P70*P71,0)</f>
        <v>0</v>
      </c>
      <c r="H71" s="54">
        <f>ROUND((M69+N69)*H69*P69*P70*P71*P72,0)</f>
        <v>0</v>
      </c>
      <c r="I71" s="54">
        <f>ROUND((M69+N69)*I69*P69*P70*P71*P72*P73,0)</f>
        <v>0</v>
      </c>
      <c r="J71" s="177">
        <f>SUM(E71:I71)</f>
        <v>0</v>
      </c>
      <c r="L71" s="243"/>
      <c r="M71" s="60"/>
      <c r="N71" s="60"/>
      <c r="O71" s="60"/>
      <c r="P71" s="239">
        <v>1.03</v>
      </c>
      <c r="Q71" s="240">
        <v>0</v>
      </c>
      <c r="R71" s="73">
        <f>$R$16</f>
        <v>12</v>
      </c>
      <c r="S71" s="239">
        <v>0</v>
      </c>
    </row>
    <row r="72" spans="1:24">
      <c r="A72" s="8"/>
      <c r="B72" s="99"/>
      <c r="C72" s="97"/>
      <c r="D72" s="71" t="s">
        <v>46</v>
      </c>
      <c r="E72" s="54">
        <f>ROUND(E71*$P$9,0)</f>
        <v>0</v>
      </c>
      <c r="F72" s="54">
        <f>ROUND(F71*$P$9,0)</f>
        <v>0</v>
      </c>
      <c r="G72" s="54">
        <f>ROUND(G71*$P$9,0)</f>
        <v>0</v>
      </c>
      <c r="H72" s="54">
        <f>ROUND(H71*$P$9,0)</f>
        <v>0</v>
      </c>
      <c r="I72" s="54">
        <f>ROUND(I71*$P$9,0)</f>
        <v>0</v>
      </c>
      <c r="J72" s="177">
        <f>SUM(E72:I72)</f>
        <v>0</v>
      </c>
      <c r="L72" s="243"/>
      <c r="M72" s="60"/>
      <c r="N72" s="60"/>
      <c r="O72" s="60"/>
      <c r="P72" s="239">
        <v>1.03</v>
      </c>
      <c r="Q72" s="240">
        <v>0</v>
      </c>
      <c r="R72" s="73">
        <f>$R$17</f>
        <v>12</v>
      </c>
      <c r="S72" s="239">
        <v>0</v>
      </c>
      <c r="T72" s="23"/>
      <c r="U72" s="23"/>
      <c r="V72" s="23"/>
      <c r="W72" s="23"/>
      <c r="X72" s="23"/>
    </row>
    <row r="73" spans="1:24" ht="15">
      <c r="A73" s="8"/>
      <c r="B73" s="99"/>
      <c r="C73" s="97"/>
      <c r="D73" s="71" t="s">
        <v>47</v>
      </c>
      <c r="E73" s="189">
        <f>ROUND($P$10*E69,0)</f>
        <v>0</v>
      </c>
      <c r="F73" s="189">
        <f>ROUND($P$10*F69,0)</f>
        <v>0</v>
      </c>
      <c r="G73" s="189">
        <f>ROUND($P$10*G69,0)</f>
        <v>0</v>
      </c>
      <c r="H73" s="189">
        <f>ROUND($P$10*H69,0)</f>
        <v>0</v>
      </c>
      <c r="I73" s="189">
        <f>ROUND($P$10*I69,0)</f>
        <v>0</v>
      </c>
      <c r="J73" s="186">
        <f>SUM(E73:I73)</f>
        <v>0</v>
      </c>
      <c r="L73" s="243"/>
      <c r="M73" s="60"/>
      <c r="N73" s="60"/>
      <c r="O73" s="60"/>
      <c r="P73" s="239">
        <v>1.03</v>
      </c>
      <c r="Q73" s="240">
        <v>0</v>
      </c>
      <c r="R73" s="73">
        <f>$R$18</f>
        <v>12</v>
      </c>
      <c r="S73" s="239">
        <v>0</v>
      </c>
      <c r="T73" s="23"/>
      <c r="U73" s="23"/>
      <c r="V73" s="23"/>
      <c r="W73" s="23"/>
      <c r="X73" s="23"/>
    </row>
    <row r="74" spans="1:24">
      <c r="A74" s="8"/>
      <c r="B74" s="99"/>
      <c r="C74" s="97"/>
      <c r="D74" s="74" t="s">
        <v>48</v>
      </c>
      <c r="E74" s="190">
        <f>SUM(E72:E73)</f>
        <v>0</v>
      </c>
      <c r="F74" s="190">
        <f t="shared" ref="F74:I74" si="11">SUM(F72:F73)</f>
        <v>0</v>
      </c>
      <c r="G74" s="190">
        <f t="shared" si="11"/>
        <v>0</v>
      </c>
      <c r="H74" s="190">
        <f t="shared" si="11"/>
        <v>0</v>
      </c>
      <c r="I74" s="190">
        <f t="shared" si="11"/>
        <v>0</v>
      </c>
      <c r="J74" s="191">
        <f>SUM(J72:J73)</f>
        <v>0</v>
      </c>
      <c r="L74" s="243"/>
      <c r="M74" s="60"/>
      <c r="N74" s="60"/>
      <c r="O74" s="60"/>
      <c r="P74" s="71"/>
      <c r="Q74" s="244"/>
      <c r="R74" s="73"/>
      <c r="S74" s="71"/>
      <c r="T74" s="23"/>
      <c r="U74" s="23"/>
      <c r="V74" s="23"/>
      <c r="W74" s="23"/>
      <c r="X74" s="23"/>
    </row>
    <row r="75" spans="1:24">
      <c r="A75" s="8"/>
      <c r="B75" s="99"/>
      <c r="C75" s="97"/>
      <c r="D75" s="71"/>
      <c r="E75" s="15"/>
      <c r="F75" s="15"/>
      <c r="G75" s="15"/>
      <c r="H75" s="15"/>
      <c r="I75" s="15"/>
      <c r="J75" s="24"/>
      <c r="L75" s="243"/>
      <c r="M75" s="60"/>
      <c r="N75" s="60"/>
      <c r="O75" s="60"/>
      <c r="P75" s="32"/>
      <c r="Q75" s="60"/>
      <c r="R75" s="32"/>
      <c r="S75" s="241"/>
      <c r="T75" s="4"/>
      <c r="U75" s="3"/>
    </row>
    <row r="76" spans="1:24">
      <c r="A76" s="101"/>
      <c r="B76" s="99" t="s">
        <v>62</v>
      </c>
      <c r="D76" s="32" t="s">
        <v>44</v>
      </c>
      <c r="E76" s="97">
        <f>ROUND($Q76*$R76*S76,6)</f>
        <v>0</v>
      </c>
      <c r="F76" s="97">
        <f>ROUND($Q77*$R77*S77,6)</f>
        <v>0</v>
      </c>
      <c r="G76" s="97">
        <f>ROUND($Q78*$R78*S78,6)</f>
        <v>0</v>
      </c>
      <c r="H76" s="97">
        <f>ROUND($Q79*$R79*S79,6)</f>
        <v>0</v>
      </c>
      <c r="I76" s="97">
        <f>ROUND($Q80*$R80*S80,6)</f>
        <v>0</v>
      </c>
      <c r="J76" s="44"/>
      <c r="L76" s="155">
        <v>0</v>
      </c>
      <c r="M76" s="242">
        <f>ROUND(L76/12,2)</f>
        <v>0</v>
      </c>
      <c r="N76" s="242">
        <f>LOOKUP(O76,'Longevity Lookup'!$A$3:$A$506,'Longevity Lookup'!$B$3:$B$506)</f>
        <v>0</v>
      </c>
      <c r="O76" s="236">
        <v>0</v>
      </c>
      <c r="P76" s="239">
        <v>1</v>
      </c>
      <c r="Q76" s="240">
        <v>0</v>
      </c>
      <c r="R76" s="73">
        <f>$R$14</f>
        <v>12</v>
      </c>
      <c r="S76" s="239">
        <v>0</v>
      </c>
      <c r="T76" s="23" t="e">
        <f>(E79+E80)/E78</f>
        <v>#DIV/0!</v>
      </c>
      <c r="U76" s="23" t="e">
        <f>(F79+F80)/F78</f>
        <v>#DIV/0!</v>
      </c>
      <c r="V76" s="23" t="e">
        <f>(G79+G80)/G78</f>
        <v>#DIV/0!</v>
      </c>
      <c r="W76" s="23" t="e">
        <f>(H79+H80)/H78</f>
        <v>#DIV/0!</v>
      </c>
      <c r="X76" s="23" t="e">
        <f>(I79+I80)/I78</f>
        <v>#DIV/0!</v>
      </c>
    </row>
    <row r="77" spans="1:24">
      <c r="B77" s="99"/>
      <c r="D77" s="32" t="s">
        <v>61</v>
      </c>
      <c r="E77" s="20">
        <f>S76</f>
        <v>0</v>
      </c>
      <c r="F77" s="20">
        <f>S77</f>
        <v>0</v>
      </c>
      <c r="G77" s="20">
        <f>S78</f>
        <v>0</v>
      </c>
      <c r="H77" s="20">
        <f>S79</f>
        <v>0</v>
      </c>
      <c r="I77" s="20">
        <f>S80</f>
        <v>0</v>
      </c>
      <c r="J77" s="168"/>
      <c r="L77" s="243"/>
      <c r="M77" s="242"/>
      <c r="N77" s="242"/>
      <c r="O77" s="242"/>
      <c r="P77" s="239">
        <v>1.03</v>
      </c>
      <c r="Q77" s="240">
        <v>0</v>
      </c>
      <c r="R77" s="73">
        <f>$R$15</f>
        <v>12</v>
      </c>
      <c r="S77" s="239">
        <v>0</v>
      </c>
      <c r="T77" s="23"/>
      <c r="U77" s="23"/>
      <c r="V77" s="23"/>
      <c r="W77" s="23"/>
      <c r="X77" s="23"/>
    </row>
    <row r="78" spans="1:24">
      <c r="A78" s="8"/>
      <c r="C78" s="97"/>
      <c r="D78" s="71" t="s">
        <v>9</v>
      </c>
      <c r="E78" s="54">
        <f>ROUND((M76+N76)*E76*P76,0)</f>
        <v>0</v>
      </c>
      <c r="F78" s="54">
        <f>ROUND((M76+N76)*F76*P76*P77,0)</f>
        <v>0</v>
      </c>
      <c r="G78" s="54">
        <f>ROUND((M76+N76)*G76*P76*P77*P78,0)</f>
        <v>0</v>
      </c>
      <c r="H78" s="54">
        <f>ROUND((M76+N76)*H76*P76*P77*P78*P79,0)</f>
        <v>0</v>
      </c>
      <c r="I78" s="54">
        <f>ROUND((M76+N76)*I76*P76*P77*P78*P79*P80,0)</f>
        <v>0</v>
      </c>
      <c r="J78" s="177">
        <f>SUM(E78:I78)</f>
        <v>0</v>
      </c>
      <c r="L78" s="243"/>
      <c r="M78" s="60"/>
      <c r="N78" s="60"/>
      <c r="O78" s="60"/>
      <c r="P78" s="239">
        <v>1.03</v>
      </c>
      <c r="Q78" s="240">
        <v>0</v>
      </c>
      <c r="R78" s="73">
        <f>$R$16</f>
        <v>12</v>
      </c>
      <c r="S78" s="239">
        <v>0</v>
      </c>
    </row>
    <row r="79" spans="1:24">
      <c r="A79" s="8"/>
      <c r="B79" s="99"/>
      <c r="C79" s="97"/>
      <c r="D79" s="71" t="s">
        <v>46</v>
      </c>
      <c r="E79" s="54">
        <f>ROUND(E78*$P$9,0)</f>
        <v>0</v>
      </c>
      <c r="F79" s="54">
        <f>ROUND(F78*$P$9,0)</f>
        <v>0</v>
      </c>
      <c r="G79" s="54">
        <f>ROUND(G78*$P$9,0)</f>
        <v>0</v>
      </c>
      <c r="H79" s="54">
        <f>ROUND(H78*$P$9,0)</f>
        <v>0</v>
      </c>
      <c r="I79" s="54">
        <f>ROUND(I78*$P$9,0)</f>
        <v>0</v>
      </c>
      <c r="J79" s="177">
        <f>SUM(E79:I79)</f>
        <v>0</v>
      </c>
      <c r="L79" s="243"/>
      <c r="M79" s="60"/>
      <c r="N79" s="60"/>
      <c r="O79" s="60"/>
      <c r="P79" s="239">
        <v>1.03</v>
      </c>
      <c r="Q79" s="240">
        <v>0</v>
      </c>
      <c r="R79" s="73">
        <f>$R$17</f>
        <v>12</v>
      </c>
      <c r="S79" s="239">
        <v>0</v>
      </c>
      <c r="T79" s="23"/>
      <c r="U79" s="23"/>
      <c r="V79" s="23"/>
      <c r="W79" s="23"/>
      <c r="X79" s="23"/>
    </row>
    <row r="80" spans="1:24" ht="15">
      <c r="A80" s="8"/>
      <c r="B80" s="99"/>
      <c r="C80" s="97"/>
      <c r="D80" s="71" t="s">
        <v>47</v>
      </c>
      <c r="E80" s="189">
        <f>ROUND($P$10*E76,0)</f>
        <v>0</v>
      </c>
      <c r="F80" s="189">
        <f>ROUND($P$10*F76,0)</f>
        <v>0</v>
      </c>
      <c r="G80" s="189">
        <f>ROUND($P$10*G76,0)</f>
        <v>0</v>
      </c>
      <c r="H80" s="189">
        <f>ROUND($P$10*H76,0)</f>
        <v>0</v>
      </c>
      <c r="I80" s="189">
        <f>ROUND($P$10*I76,0)</f>
        <v>0</v>
      </c>
      <c r="J80" s="186">
        <f>SUM(E80:I80)</f>
        <v>0</v>
      </c>
      <c r="L80" s="243"/>
      <c r="M80" s="60"/>
      <c r="N80" s="60"/>
      <c r="O80" s="60"/>
      <c r="P80" s="239">
        <v>1.03</v>
      </c>
      <c r="Q80" s="240">
        <v>0</v>
      </c>
      <c r="R80" s="73">
        <f>$R$18</f>
        <v>12</v>
      </c>
      <c r="S80" s="239">
        <v>0</v>
      </c>
      <c r="T80" s="23"/>
      <c r="U80" s="23"/>
      <c r="V80" s="23"/>
      <c r="W80" s="23"/>
      <c r="X80" s="23"/>
    </row>
    <row r="81" spans="1:24">
      <c r="A81" s="8"/>
      <c r="B81" s="99"/>
      <c r="C81" s="97"/>
      <c r="D81" s="74" t="s">
        <v>48</v>
      </c>
      <c r="E81" s="190">
        <f>SUM(E79:E80)</f>
        <v>0</v>
      </c>
      <c r="F81" s="190">
        <f t="shared" ref="F81:I81" si="12">SUM(F79:F80)</f>
        <v>0</v>
      </c>
      <c r="G81" s="190">
        <f t="shared" si="12"/>
        <v>0</v>
      </c>
      <c r="H81" s="190">
        <f t="shared" si="12"/>
        <v>0</v>
      </c>
      <c r="I81" s="190">
        <f t="shared" si="12"/>
        <v>0</v>
      </c>
      <c r="J81" s="191">
        <f>SUM(J79:J80)</f>
        <v>0</v>
      </c>
      <c r="L81" s="243"/>
      <c r="M81" s="60"/>
      <c r="N81" s="60"/>
      <c r="O81" s="60"/>
      <c r="P81" s="71"/>
      <c r="Q81" s="244"/>
      <c r="R81" s="73"/>
      <c r="S81" s="71"/>
      <c r="T81" s="23"/>
      <c r="U81" s="23"/>
      <c r="V81" s="23"/>
      <c r="W81" s="23"/>
      <c r="X81" s="23"/>
    </row>
    <row r="82" spans="1:24">
      <c r="A82" s="8"/>
      <c r="B82" s="99"/>
      <c r="C82" s="97"/>
      <c r="D82" s="71"/>
      <c r="E82" s="15"/>
      <c r="F82" s="15"/>
      <c r="G82" s="15"/>
      <c r="H82" s="15"/>
      <c r="I82" s="15"/>
      <c r="J82" s="24"/>
      <c r="L82" s="243"/>
      <c r="M82" s="60"/>
      <c r="N82" s="60"/>
      <c r="O82" s="60"/>
      <c r="P82" s="32"/>
      <c r="Q82" s="60"/>
      <c r="R82" s="32"/>
      <c r="S82" s="241"/>
      <c r="T82" s="4"/>
      <c r="U82" s="3"/>
    </row>
    <row r="83" spans="1:24">
      <c r="A83" s="101"/>
      <c r="B83" s="99" t="s">
        <v>63</v>
      </c>
      <c r="D83" s="32" t="s">
        <v>44</v>
      </c>
      <c r="E83" s="97">
        <f>ROUND($Q83*$R83*S83,6)</f>
        <v>0</v>
      </c>
      <c r="F83" s="97">
        <f>ROUND($Q84*$R84*S84,6)</f>
        <v>0</v>
      </c>
      <c r="G83" s="97">
        <f>ROUND($Q85*$R85*S85,6)</f>
        <v>0</v>
      </c>
      <c r="H83" s="97">
        <f>ROUND($Q86*$R86*S86,6)</f>
        <v>0</v>
      </c>
      <c r="I83" s="97">
        <f>ROUND($Q87*$R87*S87,6)</f>
        <v>0</v>
      </c>
      <c r="J83" s="44"/>
      <c r="L83" s="155">
        <v>0</v>
      </c>
      <c r="M83" s="242">
        <f>ROUND(L83/12,2)</f>
        <v>0</v>
      </c>
      <c r="N83" s="242">
        <f>LOOKUP(O83,'Longevity Lookup'!$A$3:$A$506,'Longevity Lookup'!$B$3:$B$506)</f>
        <v>0</v>
      </c>
      <c r="O83" s="236">
        <v>0</v>
      </c>
      <c r="P83" s="239">
        <v>1</v>
      </c>
      <c r="Q83" s="240">
        <v>0</v>
      </c>
      <c r="R83" s="73">
        <f>$R$14</f>
        <v>12</v>
      </c>
      <c r="S83" s="239">
        <v>0</v>
      </c>
      <c r="T83" s="23" t="e">
        <f>(E86+E87)/E85</f>
        <v>#DIV/0!</v>
      </c>
      <c r="U83" s="23" t="e">
        <f>(F86+F87)/F85</f>
        <v>#DIV/0!</v>
      </c>
      <c r="V83" s="23" t="e">
        <f>(G86+G87)/G85</f>
        <v>#DIV/0!</v>
      </c>
      <c r="W83" s="23" t="e">
        <f>(H86+H87)/H85</f>
        <v>#DIV/0!</v>
      </c>
      <c r="X83" s="23" t="e">
        <f>(I86+I87)/I85</f>
        <v>#DIV/0!</v>
      </c>
    </row>
    <row r="84" spans="1:24">
      <c r="B84" s="99"/>
      <c r="D84" s="32" t="s">
        <v>61</v>
      </c>
      <c r="E84" s="20">
        <f>S83</f>
        <v>0</v>
      </c>
      <c r="F84" s="20">
        <f>S84</f>
        <v>0</v>
      </c>
      <c r="G84" s="20">
        <f>S85</f>
        <v>0</v>
      </c>
      <c r="H84" s="20">
        <f>S86</f>
        <v>0</v>
      </c>
      <c r="I84" s="20">
        <f>S87</f>
        <v>0</v>
      </c>
      <c r="J84" s="44"/>
      <c r="L84" s="243"/>
      <c r="M84" s="242"/>
      <c r="N84" s="242"/>
      <c r="O84" s="242"/>
      <c r="P84" s="239">
        <v>1.03</v>
      </c>
      <c r="Q84" s="240">
        <v>0</v>
      </c>
      <c r="R84" s="73">
        <f>$R$15</f>
        <v>12</v>
      </c>
      <c r="S84" s="239">
        <v>0</v>
      </c>
      <c r="T84" s="23"/>
      <c r="U84" s="23"/>
      <c r="V84" s="23"/>
      <c r="W84" s="23"/>
      <c r="X84" s="23"/>
    </row>
    <row r="85" spans="1:24">
      <c r="A85" s="8"/>
      <c r="C85" s="97"/>
      <c r="D85" s="71" t="s">
        <v>9</v>
      </c>
      <c r="E85" s="54">
        <f>ROUND((M83+N83)*E83*P83,0)</f>
        <v>0</v>
      </c>
      <c r="F85" s="54">
        <f>ROUND((M83+N83)*F83*P83*P84,0)</f>
        <v>0</v>
      </c>
      <c r="G85" s="54">
        <f>ROUND((M83+N83)*G83*P83*P84*P85,0)</f>
        <v>0</v>
      </c>
      <c r="H85" s="54">
        <f>ROUND((M83+N83)*H83*P83*P84*P85*P86,0)</f>
        <v>0</v>
      </c>
      <c r="I85" s="54">
        <f>ROUND((M83+N83)*I83*P83*P84*P85*P86*P87,0)</f>
        <v>0</v>
      </c>
      <c r="J85" s="177">
        <f>SUM(E85:I85)</f>
        <v>0</v>
      </c>
      <c r="L85" s="243"/>
      <c r="M85" s="60"/>
      <c r="N85" s="60"/>
      <c r="O85" s="60"/>
      <c r="P85" s="239">
        <v>1.03</v>
      </c>
      <c r="Q85" s="240">
        <v>0</v>
      </c>
      <c r="R85" s="73">
        <f>$R$16</f>
        <v>12</v>
      </c>
      <c r="S85" s="239">
        <v>0</v>
      </c>
    </row>
    <row r="86" spans="1:24">
      <c r="A86" s="8"/>
      <c r="B86" s="99"/>
      <c r="C86" s="97"/>
      <c r="D86" s="71" t="s">
        <v>46</v>
      </c>
      <c r="E86" s="54">
        <f>ROUND(E85*$P$9,0)</f>
        <v>0</v>
      </c>
      <c r="F86" s="54">
        <f>ROUND(F85*$P$9,0)</f>
        <v>0</v>
      </c>
      <c r="G86" s="54">
        <f>ROUND(G85*$P$9,0)</f>
        <v>0</v>
      </c>
      <c r="H86" s="54">
        <f>ROUND(H85*$P$9,0)</f>
        <v>0</v>
      </c>
      <c r="I86" s="54">
        <f>ROUND(I85*$P$9,0)</f>
        <v>0</v>
      </c>
      <c r="J86" s="177">
        <f>SUM(E86:I86)</f>
        <v>0</v>
      </c>
      <c r="L86" s="243"/>
      <c r="M86" s="60"/>
      <c r="N86" s="60"/>
      <c r="O86" s="60"/>
      <c r="P86" s="239">
        <v>1.03</v>
      </c>
      <c r="Q86" s="240">
        <v>0</v>
      </c>
      <c r="R86" s="73">
        <f>$R$17</f>
        <v>12</v>
      </c>
      <c r="S86" s="239">
        <v>0</v>
      </c>
    </row>
    <row r="87" spans="1:24" ht="15">
      <c r="A87" s="8"/>
      <c r="B87" s="99"/>
      <c r="C87" s="97"/>
      <c r="D87" s="71" t="s">
        <v>47</v>
      </c>
      <c r="E87" s="189">
        <f>ROUND($P$10*E83,0)</f>
        <v>0</v>
      </c>
      <c r="F87" s="189">
        <f>ROUND($P$10*F83,0)</f>
        <v>0</v>
      </c>
      <c r="G87" s="189">
        <f>ROUND($P$10*G83,0)</f>
        <v>0</v>
      </c>
      <c r="H87" s="189">
        <f>ROUND($P$10*H83,0)</f>
        <v>0</v>
      </c>
      <c r="I87" s="189">
        <f>ROUND($P$10*I83,0)</f>
        <v>0</v>
      </c>
      <c r="J87" s="186">
        <f>SUM(E87:I87)</f>
        <v>0</v>
      </c>
      <c r="L87" s="243"/>
      <c r="M87" s="60"/>
      <c r="N87" s="60"/>
      <c r="O87" s="60"/>
      <c r="P87" s="239">
        <v>1.03</v>
      </c>
      <c r="Q87" s="240">
        <v>0</v>
      </c>
      <c r="R87" s="73">
        <f>$R$18</f>
        <v>12</v>
      </c>
      <c r="S87" s="239">
        <v>0</v>
      </c>
      <c r="T87" s="23"/>
      <c r="U87" s="23"/>
      <c r="V87" s="23"/>
      <c r="W87" s="23"/>
      <c r="X87" s="23"/>
    </row>
    <row r="88" spans="1:24">
      <c r="A88" s="8"/>
      <c r="B88" s="99"/>
      <c r="C88" s="97"/>
      <c r="D88" s="74" t="s">
        <v>48</v>
      </c>
      <c r="E88" s="190">
        <f>SUM(E86:E87)</f>
        <v>0</v>
      </c>
      <c r="F88" s="190">
        <f t="shared" ref="F88:I88" si="13">SUM(F86:F87)</f>
        <v>0</v>
      </c>
      <c r="G88" s="190">
        <f t="shared" si="13"/>
        <v>0</v>
      </c>
      <c r="H88" s="190">
        <f t="shared" si="13"/>
        <v>0</v>
      </c>
      <c r="I88" s="190">
        <f t="shared" si="13"/>
        <v>0</v>
      </c>
      <c r="J88" s="191">
        <f>SUM(J86:J87)</f>
        <v>0</v>
      </c>
      <c r="L88" s="17"/>
      <c r="M88" s="31"/>
      <c r="N88" s="31"/>
      <c r="O88" s="31"/>
      <c r="P88" s="45"/>
      <c r="Q88" s="45"/>
      <c r="R88" s="45"/>
      <c r="S88" s="24"/>
      <c r="T88" s="23"/>
      <c r="U88" s="23"/>
      <c r="V88" s="23"/>
      <c r="W88" s="23"/>
      <c r="X88" s="23"/>
    </row>
    <row r="89" spans="1:24">
      <c r="A89" s="8"/>
      <c r="B89" s="99"/>
      <c r="C89" s="97"/>
      <c r="D89" s="71"/>
      <c r="E89" s="15"/>
      <c r="F89" s="15"/>
      <c r="G89" s="15"/>
      <c r="H89" s="15"/>
      <c r="I89" s="15"/>
      <c r="J89" s="24"/>
      <c r="L89" s="17"/>
      <c r="M89" s="91"/>
      <c r="N89" s="91"/>
      <c r="O89" s="91"/>
      <c r="P89" s="45"/>
      <c r="Q89" s="45"/>
      <c r="R89" s="45"/>
      <c r="S89" s="24"/>
      <c r="T89" s="23"/>
      <c r="U89" s="23"/>
      <c r="V89" s="23"/>
      <c r="W89" s="23"/>
      <c r="X89" s="23"/>
    </row>
    <row r="90" spans="1:24">
      <c r="A90" s="8"/>
      <c r="C90" s="72"/>
      <c r="D90" s="72" t="s">
        <v>64</v>
      </c>
      <c r="E90" s="169">
        <f>SUMIF($D$68:$D$89,"*Salary",E68:E89)</f>
        <v>0</v>
      </c>
      <c r="F90" s="169">
        <f>SUMIF($D$68:$D$89,"*Salary",F68:F89)</f>
        <v>0</v>
      </c>
      <c r="G90" s="169">
        <f>SUMIF($D$68:$D$89,"*Salary",G68:G89)</f>
        <v>0</v>
      </c>
      <c r="H90" s="169">
        <f>SUMIF($D$68:$D$89,"*Salary",H68:H89)</f>
        <v>0</v>
      </c>
      <c r="I90" s="169">
        <f>SUMIF($D$68:$D$89,"*Salary",I68:I89)</f>
        <v>0</v>
      </c>
      <c r="J90" s="170">
        <f>SUM(E90:I90)</f>
        <v>0</v>
      </c>
      <c r="L90" s="55"/>
      <c r="M90" s="68"/>
      <c r="N90" s="68"/>
      <c r="O90" s="68"/>
      <c r="P90" s="68"/>
      <c r="Q90" s="68"/>
      <c r="R90" s="68"/>
      <c r="S90" s="24"/>
      <c r="T90" s="23"/>
      <c r="U90" s="23"/>
      <c r="V90" s="23"/>
      <c r="W90" s="23"/>
      <c r="X90" s="23"/>
    </row>
    <row r="91" spans="1:24">
      <c r="A91" s="8"/>
      <c r="C91" s="72"/>
      <c r="D91" s="72" t="s">
        <v>65</v>
      </c>
      <c r="E91" s="171">
        <f>SUMIF($D$71:$D$89,"*Total Fringe",E71:E89)</f>
        <v>0</v>
      </c>
      <c r="F91" s="171">
        <f t="shared" ref="F91:I91" si="14">SUMIF($D$71:$D$89,"*Total Fringe",F71:F89)</f>
        <v>0</v>
      </c>
      <c r="G91" s="171">
        <f t="shared" si="14"/>
        <v>0</v>
      </c>
      <c r="H91" s="171">
        <f t="shared" si="14"/>
        <v>0</v>
      </c>
      <c r="I91" s="171">
        <f t="shared" si="14"/>
        <v>0</v>
      </c>
      <c r="J91" s="172">
        <f>SUM(E91:I91)</f>
        <v>0</v>
      </c>
      <c r="L91" s="55"/>
      <c r="M91" s="68"/>
      <c r="N91" s="68"/>
      <c r="O91" s="68"/>
      <c r="P91" s="68"/>
      <c r="Q91" s="68"/>
      <c r="R91" s="68"/>
      <c r="S91" s="68"/>
      <c r="T91" s="546" t="s">
        <v>23</v>
      </c>
      <c r="U91" s="546"/>
      <c r="V91" s="546"/>
      <c r="W91" s="546"/>
      <c r="X91" s="546"/>
    </row>
    <row r="92" spans="1:24">
      <c r="A92" s="8"/>
      <c r="C92" s="72"/>
      <c r="D92" s="174"/>
      <c r="E92" s="69"/>
      <c r="F92" s="69"/>
      <c r="G92" s="69"/>
      <c r="H92" s="69"/>
      <c r="I92" s="69"/>
      <c r="J92" s="70"/>
      <c r="L92" s="55" t="s">
        <v>19</v>
      </c>
      <c r="M92" s="68" t="s">
        <v>6</v>
      </c>
      <c r="N92" s="68"/>
      <c r="O92" s="68" t="s">
        <v>20</v>
      </c>
      <c r="P92" s="68" t="s">
        <v>21</v>
      </c>
      <c r="Q92" s="68" t="s">
        <v>22</v>
      </c>
      <c r="R92" s="68"/>
      <c r="S92" s="68" t="s">
        <v>57</v>
      </c>
      <c r="T92" s="89"/>
      <c r="U92" s="89"/>
      <c r="V92" s="89"/>
      <c r="W92" s="89"/>
      <c r="X92" s="89"/>
    </row>
    <row r="93" spans="1:24">
      <c r="A93" s="55" t="s">
        <v>40</v>
      </c>
      <c r="B93" s="55" t="s">
        <v>41</v>
      </c>
      <c r="C93" s="72"/>
      <c r="D93" s="174"/>
      <c r="E93" s="16" t="str">
        <f>E12</f>
        <v>Year 1</v>
      </c>
      <c r="F93" s="16" t="str">
        <f>F12</f>
        <v>Year 2</v>
      </c>
      <c r="G93" s="16" t="str">
        <f>G12</f>
        <v>Year 3</v>
      </c>
      <c r="H93" s="16" t="str">
        <f>H12</f>
        <v>Year 4</v>
      </c>
      <c r="I93" s="16" t="str">
        <f>I12</f>
        <v>Year 5</v>
      </c>
      <c r="J93" s="44" t="s">
        <v>30</v>
      </c>
      <c r="L93" s="89" t="s">
        <v>31</v>
      </c>
      <c r="M93" s="44" t="s">
        <v>9</v>
      </c>
      <c r="N93" s="44" t="s">
        <v>20</v>
      </c>
      <c r="O93" s="44" t="s">
        <v>32</v>
      </c>
      <c r="P93" s="44" t="s">
        <v>33</v>
      </c>
      <c r="Q93" s="44" t="s">
        <v>34</v>
      </c>
      <c r="R93" s="44" t="s">
        <v>32</v>
      </c>
      <c r="S93" s="44" t="s">
        <v>58</v>
      </c>
      <c r="T93" s="22" t="s">
        <v>35</v>
      </c>
      <c r="U93" s="13" t="s">
        <v>36</v>
      </c>
      <c r="V93" s="13" t="s">
        <v>37</v>
      </c>
      <c r="W93" s="13" t="s">
        <v>38</v>
      </c>
      <c r="X93" s="13" t="s">
        <v>39</v>
      </c>
    </row>
    <row r="94" spans="1:24">
      <c r="A94" s="101"/>
      <c r="B94" s="99" t="s">
        <v>66</v>
      </c>
      <c r="D94" s="32" t="s">
        <v>44</v>
      </c>
      <c r="E94" s="97">
        <f>ROUND($Q94*$R94*S94,6)</f>
        <v>0</v>
      </c>
      <c r="F94" s="97">
        <f>ROUND($Q95*$R95*S95,6)</f>
        <v>0</v>
      </c>
      <c r="G94" s="97">
        <f>ROUND($Q96*$R96*S96,6)</f>
        <v>0</v>
      </c>
      <c r="H94" s="97">
        <f>ROUND($Q97*$R97*S97,6)</f>
        <v>0</v>
      </c>
      <c r="I94" s="97">
        <f>ROUND($Q98*$R98*S98,6)</f>
        <v>0</v>
      </c>
      <c r="J94" s="44"/>
      <c r="K94" s="15"/>
      <c r="L94" s="155">
        <v>0</v>
      </c>
      <c r="M94" s="242">
        <f>ROUND(L94/12,2)</f>
        <v>0</v>
      </c>
      <c r="N94" s="242">
        <f>LOOKUP(O94,'Longevity Lookup'!$A$3:$A$506,'Longevity Lookup'!$B$3:$B$506)</f>
        <v>0</v>
      </c>
      <c r="O94" s="236">
        <v>0</v>
      </c>
      <c r="P94" s="239">
        <v>1</v>
      </c>
      <c r="Q94" s="240">
        <v>0</v>
      </c>
      <c r="R94" s="73">
        <f>$R$14</f>
        <v>12</v>
      </c>
      <c r="S94" s="239">
        <v>0</v>
      </c>
      <c r="T94" s="23" t="e">
        <f>(E97+E98)/E96</f>
        <v>#DIV/0!</v>
      </c>
      <c r="U94" s="23" t="e">
        <f>(F97+F98)/F96</f>
        <v>#DIV/0!</v>
      </c>
      <c r="V94" s="23" t="e">
        <f>(G97+G98)/G96</f>
        <v>#DIV/0!</v>
      </c>
      <c r="W94" s="23" t="e">
        <f>(H97+H98)/H96</f>
        <v>#DIV/0!</v>
      </c>
      <c r="X94" s="23" t="e">
        <f>(I97+I98)/I96</f>
        <v>#DIV/0!</v>
      </c>
    </row>
    <row r="95" spans="1:24">
      <c r="B95" s="99"/>
      <c r="D95" s="32" t="s">
        <v>61</v>
      </c>
      <c r="E95" s="20">
        <f>S94</f>
        <v>0</v>
      </c>
      <c r="F95" s="20">
        <f>S95</f>
        <v>0</v>
      </c>
      <c r="G95" s="20">
        <f>S96</f>
        <v>0</v>
      </c>
      <c r="H95" s="20">
        <f>S97</f>
        <v>0</v>
      </c>
      <c r="I95" s="20">
        <f>S98</f>
        <v>0</v>
      </c>
      <c r="J95" s="44"/>
      <c r="K95" s="15"/>
      <c r="L95" s="243"/>
      <c r="M95" s="242"/>
      <c r="N95" s="242"/>
      <c r="O95" s="242"/>
      <c r="P95" s="239">
        <v>1.03</v>
      </c>
      <c r="Q95" s="240">
        <v>0</v>
      </c>
      <c r="R95" s="73">
        <f>$R$15</f>
        <v>12</v>
      </c>
      <c r="S95" s="239">
        <v>0</v>
      </c>
      <c r="T95" s="23"/>
      <c r="U95" s="23"/>
      <c r="V95" s="23"/>
      <c r="W95" s="23"/>
      <c r="X95" s="23"/>
    </row>
    <row r="96" spans="1:24">
      <c r="A96" s="8"/>
      <c r="C96" s="97"/>
      <c r="D96" s="71" t="s">
        <v>9</v>
      </c>
      <c r="E96" s="54">
        <f>ROUND((M94+N94)*E94*P94,0)</f>
        <v>0</v>
      </c>
      <c r="F96" s="54">
        <f>ROUND((M94+N94)*F94*P94*P95,0)</f>
        <v>0</v>
      </c>
      <c r="G96" s="54">
        <f>ROUND((M94+N94)*G94*P94*P95*P96,0)</f>
        <v>0</v>
      </c>
      <c r="H96" s="54">
        <f>ROUND((M94+N94)*H94*P94*P95*P96*P97,0)</f>
        <v>0</v>
      </c>
      <c r="I96" s="54">
        <f>ROUND((M94+N94)*I94*P94*P95*P96*P97*P98,0)</f>
        <v>0</v>
      </c>
      <c r="J96" s="177">
        <f>SUM(E96:I96)</f>
        <v>0</v>
      </c>
      <c r="L96" s="243"/>
      <c r="M96" s="60"/>
      <c r="N96" s="60"/>
      <c r="O96" s="60"/>
      <c r="P96" s="239">
        <v>1.03</v>
      </c>
      <c r="Q96" s="240">
        <v>0</v>
      </c>
      <c r="R96" s="73">
        <f>$R$16</f>
        <v>12</v>
      </c>
      <c r="S96" s="239">
        <v>0</v>
      </c>
      <c r="T96" s="23"/>
      <c r="U96" s="23"/>
      <c r="V96" s="23"/>
      <c r="W96" s="23"/>
      <c r="X96" s="23"/>
    </row>
    <row r="97" spans="1:24">
      <c r="A97" s="8"/>
      <c r="B97" s="90"/>
      <c r="C97" s="97"/>
      <c r="D97" s="71" t="s">
        <v>46</v>
      </c>
      <c r="E97" s="54">
        <f>ROUND(E96*$P$9,0)</f>
        <v>0</v>
      </c>
      <c r="F97" s="54">
        <f>ROUND(F96*$P$9,0)</f>
        <v>0</v>
      </c>
      <c r="G97" s="54">
        <f>ROUND(G96*$P$9,0)</f>
        <v>0</v>
      </c>
      <c r="H97" s="54">
        <f>ROUND(H96*$P$9,0)</f>
        <v>0</v>
      </c>
      <c r="I97" s="54">
        <f>ROUND(I96*$P$9,0)</f>
        <v>0</v>
      </c>
      <c r="J97" s="177">
        <f>SUM(E97:I97)</f>
        <v>0</v>
      </c>
      <c r="L97" s="243"/>
      <c r="M97" s="60"/>
      <c r="N97" s="60"/>
      <c r="O97" s="60"/>
      <c r="P97" s="239">
        <v>1.03</v>
      </c>
      <c r="Q97" s="240">
        <v>0</v>
      </c>
      <c r="R97" s="73">
        <f>$R$17</f>
        <v>12</v>
      </c>
      <c r="S97" s="239">
        <v>0</v>
      </c>
      <c r="T97" s="23"/>
      <c r="U97" s="23"/>
      <c r="V97" s="23"/>
      <c r="W97" s="23"/>
      <c r="X97" s="23"/>
    </row>
    <row r="98" spans="1:24" ht="15">
      <c r="A98" s="8"/>
      <c r="B98" s="90"/>
      <c r="C98" s="97"/>
      <c r="D98" s="71" t="s">
        <v>47</v>
      </c>
      <c r="E98" s="189">
        <f>ROUND($P$10*E94,0)</f>
        <v>0</v>
      </c>
      <c r="F98" s="189">
        <f>ROUND($P$10*F94,0)</f>
        <v>0</v>
      </c>
      <c r="G98" s="189">
        <f>ROUND($P$10*G94,0)</f>
        <v>0</v>
      </c>
      <c r="H98" s="189">
        <f>ROUND($P$10*H94,0)</f>
        <v>0</v>
      </c>
      <c r="I98" s="189">
        <f>ROUND($P$10*I94,0)</f>
        <v>0</v>
      </c>
      <c r="J98" s="186">
        <f>SUM(E98:I98)</f>
        <v>0</v>
      </c>
      <c r="L98" s="243"/>
      <c r="M98" s="60"/>
      <c r="N98" s="60"/>
      <c r="O98" s="60"/>
      <c r="P98" s="239">
        <v>1.03</v>
      </c>
      <c r="Q98" s="240">
        <v>0</v>
      </c>
      <c r="R98" s="73">
        <f>$R$18</f>
        <v>12</v>
      </c>
      <c r="S98" s="239">
        <v>0</v>
      </c>
      <c r="T98" s="23"/>
      <c r="U98" s="23"/>
      <c r="V98" s="23"/>
      <c r="W98" s="23"/>
      <c r="X98" s="23"/>
    </row>
    <row r="99" spans="1:24">
      <c r="A99" s="8"/>
      <c r="B99" s="90"/>
      <c r="C99" s="97"/>
      <c r="D99" s="74" t="s">
        <v>48</v>
      </c>
      <c r="E99" s="190">
        <f>SUM(E97:E98)</f>
        <v>0</v>
      </c>
      <c r="F99" s="190">
        <f t="shared" ref="F99:I99" si="15">SUM(F97:F98)</f>
        <v>0</v>
      </c>
      <c r="G99" s="190">
        <f t="shared" si="15"/>
        <v>0</v>
      </c>
      <c r="H99" s="190">
        <f t="shared" si="15"/>
        <v>0</v>
      </c>
      <c r="I99" s="190">
        <f t="shared" si="15"/>
        <v>0</v>
      </c>
      <c r="J99" s="191">
        <f>SUM(J97:J98)</f>
        <v>0</v>
      </c>
      <c r="L99" s="243"/>
      <c r="M99" s="60"/>
      <c r="N99" s="60"/>
      <c r="O99" s="60"/>
      <c r="P99" s="71"/>
      <c r="Q99" s="244"/>
      <c r="R99" s="73"/>
      <c r="S99" s="71"/>
      <c r="T99" s="4"/>
      <c r="U99" s="3"/>
    </row>
    <row r="100" spans="1:24">
      <c r="C100" s="97"/>
      <c r="D100" s="71"/>
      <c r="E100" s="15"/>
      <c r="F100" s="15"/>
      <c r="G100" s="15"/>
      <c r="H100" s="15"/>
      <c r="I100" s="15"/>
      <c r="J100" s="24"/>
      <c r="L100" s="243"/>
      <c r="M100" s="60"/>
      <c r="N100" s="60"/>
      <c r="O100" s="60"/>
      <c r="P100" s="32"/>
      <c r="Q100" s="60"/>
      <c r="R100" s="32"/>
      <c r="S100" s="241"/>
      <c r="T100" s="15"/>
      <c r="U100" s="15"/>
      <c r="V100" s="15"/>
      <c r="W100" s="15"/>
      <c r="X100" s="15"/>
    </row>
    <row r="101" spans="1:24">
      <c r="A101" s="101"/>
      <c r="B101" s="99" t="s">
        <v>66</v>
      </c>
      <c r="D101" s="32" t="s">
        <v>44</v>
      </c>
      <c r="E101" s="97">
        <f>ROUND($Q101*$R101*S101,6)</f>
        <v>0</v>
      </c>
      <c r="F101" s="97">
        <f>ROUND($Q102*$R102*S102,6)</f>
        <v>0</v>
      </c>
      <c r="G101" s="97">
        <f>ROUND($Q103*$R103*S103,6)</f>
        <v>0</v>
      </c>
      <c r="H101" s="97">
        <f>ROUND($Q104*$R104*S104,6)</f>
        <v>0</v>
      </c>
      <c r="I101" s="97">
        <f>ROUND($Q105*$R105*S105,6)</f>
        <v>0</v>
      </c>
      <c r="J101" s="44"/>
      <c r="L101" s="155">
        <v>0</v>
      </c>
      <c r="M101" s="242">
        <f>ROUND(L101/12,2)</f>
        <v>0</v>
      </c>
      <c r="N101" s="242">
        <f>LOOKUP(O101,'Longevity Lookup'!$A$3:$A$506,'Longevity Lookup'!$B$3:$B$506)</f>
        <v>0</v>
      </c>
      <c r="O101" s="236">
        <v>0</v>
      </c>
      <c r="P101" s="239">
        <v>1</v>
      </c>
      <c r="Q101" s="240">
        <v>0</v>
      </c>
      <c r="R101" s="73">
        <f>$R$14</f>
        <v>12</v>
      </c>
      <c r="S101" s="239">
        <v>0</v>
      </c>
      <c r="T101" s="23" t="e">
        <f>(E104+E105)/E103</f>
        <v>#DIV/0!</v>
      </c>
      <c r="U101" s="23" t="e">
        <f>(F104+F105)/F103</f>
        <v>#DIV/0!</v>
      </c>
      <c r="V101" s="23" t="e">
        <f>(G104+G105)/G103</f>
        <v>#DIV/0!</v>
      </c>
      <c r="W101" s="23" t="e">
        <f>(H104+H105)/H103</f>
        <v>#DIV/0!</v>
      </c>
      <c r="X101" s="23" t="e">
        <f>(I104+I105)/I103</f>
        <v>#DIV/0!</v>
      </c>
    </row>
    <row r="102" spans="1:24">
      <c r="B102" s="99"/>
      <c r="D102" s="32" t="s">
        <v>61</v>
      </c>
      <c r="E102" s="20">
        <f>S101</f>
        <v>0</v>
      </c>
      <c r="F102" s="20">
        <f>S102</f>
        <v>0</v>
      </c>
      <c r="G102" s="20">
        <f>S103</f>
        <v>0</v>
      </c>
      <c r="H102" s="20">
        <f>S104</f>
        <v>0</v>
      </c>
      <c r="I102" s="20">
        <f>S105</f>
        <v>0</v>
      </c>
      <c r="J102" s="44"/>
      <c r="L102" s="243"/>
      <c r="M102" s="242"/>
      <c r="N102" s="242"/>
      <c r="O102" s="242"/>
      <c r="P102" s="239">
        <v>1.03</v>
      </c>
      <c r="Q102" s="240">
        <v>0</v>
      </c>
      <c r="R102" s="73">
        <f>$R$15</f>
        <v>12</v>
      </c>
      <c r="S102" s="239">
        <v>0</v>
      </c>
      <c r="T102" s="23"/>
      <c r="U102" s="23"/>
      <c r="V102" s="23"/>
      <c r="W102" s="23"/>
      <c r="X102" s="23"/>
    </row>
    <row r="103" spans="1:24">
      <c r="A103" s="8"/>
      <c r="B103" s="90"/>
      <c r="C103" s="97"/>
      <c r="D103" s="71" t="s">
        <v>9</v>
      </c>
      <c r="E103" s="54">
        <f>ROUND((M101+N101)*E101*P101,0)</f>
        <v>0</v>
      </c>
      <c r="F103" s="54">
        <f>ROUND((M101+N101)*F101*P101*P102,0)</f>
        <v>0</v>
      </c>
      <c r="G103" s="54">
        <f>ROUND((M101+N101)*G101*P101*P102*P103,0)</f>
        <v>0</v>
      </c>
      <c r="H103" s="54">
        <f>ROUND((M101+N101)*H101*P101*P102*P103*P104,0)</f>
        <v>0</v>
      </c>
      <c r="I103" s="54">
        <f>ROUND((M101+N101)*I101*P101*P102*P103*P104*P105,0)</f>
        <v>0</v>
      </c>
      <c r="J103" s="177">
        <f>SUM(E103:I103)</f>
        <v>0</v>
      </c>
      <c r="L103" s="243"/>
      <c r="M103" s="60"/>
      <c r="N103" s="60"/>
      <c r="O103" s="60"/>
      <c r="P103" s="239">
        <v>1.03</v>
      </c>
      <c r="Q103" s="240">
        <v>0</v>
      </c>
      <c r="R103" s="73">
        <f>$R$16</f>
        <v>12</v>
      </c>
      <c r="S103" s="239">
        <v>0</v>
      </c>
      <c r="T103" s="23"/>
      <c r="U103" s="23"/>
      <c r="V103" s="23"/>
      <c r="W103" s="23"/>
      <c r="X103" s="23"/>
    </row>
    <row r="104" spans="1:24">
      <c r="A104" s="8"/>
      <c r="B104" s="90"/>
      <c r="C104" s="97"/>
      <c r="D104" s="71" t="s">
        <v>46</v>
      </c>
      <c r="E104" s="54">
        <f>ROUND(E103*$P$9,0)</f>
        <v>0</v>
      </c>
      <c r="F104" s="54">
        <f>ROUND(F103*$P$9,0)</f>
        <v>0</v>
      </c>
      <c r="G104" s="54">
        <f>ROUND(G103*$P$9,0)</f>
        <v>0</v>
      </c>
      <c r="H104" s="54">
        <f>ROUND(H103*$P$9,0)</f>
        <v>0</v>
      </c>
      <c r="I104" s="54">
        <f>ROUND(I103*$P$9,0)</f>
        <v>0</v>
      </c>
      <c r="J104" s="177">
        <f>SUM(E104:I104)</f>
        <v>0</v>
      </c>
      <c r="L104" s="243"/>
      <c r="M104" s="60"/>
      <c r="N104" s="60"/>
      <c r="O104" s="60"/>
      <c r="P104" s="239">
        <v>1.03</v>
      </c>
      <c r="Q104" s="240">
        <v>0</v>
      </c>
      <c r="R104" s="73">
        <f>$R$17</f>
        <v>12</v>
      </c>
      <c r="S104" s="239">
        <v>0</v>
      </c>
      <c r="T104" s="23"/>
      <c r="U104" s="23"/>
      <c r="V104" s="23"/>
      <c r="W104" s="23"/>
      <c r="X104" s="23"/>
    </row>
    <row r="105" spans="1:24" ht="15">
      <c r="A105" s="8"/>
      <c r="B105" s="90"/>
      <c r="C105" s="97"/>
      <c r="D105" s="71" t="s">
        <v>47</v>
      </c>
      <c r="E105" s="189">
        <f>ROUND($P$10*E101,0)</f>
        <v>0</v>
      </c>
      <c r="F105" s="189">
        <f>ROUND($P$10*F101,0)</f>
        <v>0</v>
      </c>
      <c r="G105" s="189">
        <f>ROUND($P$10*G101,0)</f>
        <v>0</v>
      </c>
      <c r="H105" s="189">
        <f>ROUND($P$10*H101,0)</f>
        <v>0</v>
      </c>
      <c r="I105" s="189">
        <f>ROUND($P$10*I101,0)</f>
        <v>0</v>
      </c>
      <c r="J105" s="186">
        <f>SUM(E105:I105)</f>
        <v>0</v>
      </c>
      <c r="L105" s="243"/>
      <c r="M105" s="60"/>
      <c r="N105" s="60"/>
      <c r="O105" s="60"/>
      <c r="P105" s="239">
        <v>1.03</v>
      </c>
      <c r="Q105" s="240">
        <v>0</v>
      </c>
      <c r="R105" s="73">
        <f>$R$18</f>
        <v>12</v>
      </c>
      <c r="S105" s="239">
        <v>0</v>
      </c>
      <c r="T105" s="23"/>
      <c r="U105" s="23"/>
      <c r="V105" s="23"/>
      <c r="W105" s="23"/>
      <c r="X105" s="23"/>
    </row>
    <row r="106" spans="1:24">
      <c r="A106" s="8"/>
      <c r="B106" s="90"/>
      <c r="C106" s="97"/>
      <c r="D106" s="74" t="s">
        <v>48</v>
      </c>
      <c r="E106" s="190">
        <f>SUM(E104:E105)</f>
        <v>0</v>
      </c>
      <c r="F106" s="190">
        <f t="shared" ref="F106:I106" si="16">SUM(F104:F105)</f>
        <v>0</v>
      </c>
      <c r="G106" s="190">
        <f t="shared" si="16"/>
        <v>0</v>
      </c>
      <c r="H106" s="190">
        <f t="shared" si="16"/>
        <v>0</v>
      </c>
      <c r="I106" s="190">
        <f t="shared" si="16"/>
        <v>0</v>
      </c>
      <c r="J106" s="191">
        <f>SUM(J104:J105)</f>
        <v>0</v>
      </c>
      <c r="L106" s="243"/>
      <c r="M106" s="60"/>
      <c r="N106" s="60"/>
      <c r="O106" s="60"/>
      <c r="P106" s="71"/>
      <c r="Q106" s="244"/>
      <c r="R106" s="73"/>
      <c r="S106" s="71"/>
      <c r="T106" s="4"/>
      <c r="U106" s="3"/>
    </row>
    <row r="107" spans="1:24">
      <c r="A107" s="8"/>
      <c r="B107" s="90"/>
      <c r="C107" s="97"/>
      <c r="D107" s="71"/>
      <c r="E107" s="15"/>
      <c r="F107" s="15"/>
      <c r="G107" s="15"/>
      <c r="H107" s="15"/>
      <c r="I107" s="15"/>
      <c r="J107" s="24"/>
      <c r="L107" s="243"/>
      <c r="M107" s="60"/>
      <c r="N107" s="60"/>
      <c r="O107" s="60"/>
      <c r="P107" s="32"/>
      <c r="Q107" s="60"/>
      <c r="R107" s="32"/>
      <c r="S107" s="241"/>
      <c r="T107" s="15"/>
      <c r="U107" s="15"/>
      <c r="V107" s="15"/>
      <c r="W107" s="15"/>
      <c r="X107" s="15"/>
    </row>
    <row r="108" spans="1:24">
      <c r="A108" s="101"/>
      <c r="B108" s="99" t="s">
        <v>66</v>
      </c>
      <c r="D108" s="32" t="s">
        <v>44</v>
      </c>
      <c r="E108" s="97">
        <f>ROUND($Q108*$R108*S108,6)</f>
        <v>0</v>
      </c>
      <c r="F108" s="97">
        <f>ROUND($Q109*$R109*S109,6)</f>
        <v>0</v>
      </c>
      <c r="G108" s="97">
        <f>ROUND($Q110*$R110*S110,6)</f>
        <v>0</v>
      </c>
      <c r="H108" s="97">
        <f>ROUND($Q111*$R111*S111,6)</f>
        <v>0</v>
      </c>
      <c r="I108" s="97">
        <f>ROUND($Q112*$R112*S112,6)</f>
        <v>0</v>
      </c>
      <c r="J108" s="44"/>
      <c r="L108" s="155">
        <v>0</v>
      </c>
      <c r="M108" s="242">
        <f>ROUND(L108/12,2)</f>
        <v>0</v>
      </c>
      <c r="N108" s="242">
        <f>LOOKUP(O108,'Longevity Lookup'!$A$3:$A$506,'Longevity Lookup'!$B$3:$B$506)</f>
        <v>0</v>
      </c>
      <c r="O108" s="236">
        <v>0</v>
      </c>
      <c r="P108" s="239">
        <v>1</v>
      </c>
      <c r="Q108" s="240">
        <v>0</v>
      </c>
      <c r="R108" s="73">
        <f>$R$14</f>
        <v>12</v>
      </c>
      <c r="S108" s="239">
        <v>0</v>
      </c>
      <c r="T108" s="23" t="e">
        <f>(E111+E112)/E110</f>
        <v>#DIV/0!</v>
      </c>
      <c r="U108" s="23" t="e">
        <f>(F111+F112)/F110</f>
        <v>#DIV/0!</v>
      </c>
      <c r="V108" s="23" t="e">
        <f>(G111+G112)/G110</f>
        <v>#DIV/0!</v>
      </c>
      <c r="W108" s="23" t="e">
        <f>(H111+H112)/H110</f>
        <v>#DIV/0!</v>
      </c>
      <c r="X108" s="23" t="e">
        <f>(I111+I112)/I110</f>
        <v>#DIV/0!</v>
      </c>
    </row>
    <row r="109" spans="1:24">
      <c r="B109" s="99"/>
      <c r="D109" s="32" t="s">
        <v>61</v>
      </c>
      <c r="E109" s="20">
        <f>S108</f>
        <v>0</v>
      </c>
      <c r="F109" s="20">
        <f>S109</f>
        <v>0</v>
      </c>
      <c r="G109" s="20">
        <f>S110</f>
        <v>0</v>
      </c>
      <c r="H109" s="20">
        <f>S111</f>
        <v>0</v>
      </c>
      <c r="I109" s="20">
        <f>S112</f>
        <v>0</v>
      </c>
      <c r="J109" s="44"/>
      <c r="L109" s="243"/>
      <c r="M109" s="242"/>
      <c r="N109" s="242"/>
      <c r="O109" s="242"/>
      <c r="P109" s="239">
        <v>1.03</v>
      </c>
      <c r="Q109" s="240">
        <v>0</v>
      </c>
      <c r="R109" s="73">
        <f>$R$15</f>
        <v>12</v>
      </c>
      <c r="S109" s="239">
        <v>0</v>
      </c>
      <c r="T109" s="23"/>
      <c r="U109" s="23"/>
      <c r="V109" s="23"/>
      <c r="W109" s="23"/>
      <c r="X109" s="23"/>
    </row>
    <row r="110" spans="1:24">
      <c r="A110" s="8"/>
      <c r="B110" s="90"/>
      <c r="C110" s="97"/>
      <c r="D110" s="71" t="s">
        <v>9</v>
      </c>
      <c r="E110" s="54">
        <f>ROUND((M108+N108)*E108*P108,0)</f>
        <v>0</v>
      </c>
      <c r="F110" s="54">
        <f>ROUND((M108+N108)*F108*P108*P109,0)</f>
        <v>0</v>
      </c>
      <c r="G110" s="54">
        <f>ROUND((M108+N108)*G108*P108*P109*P110,0)</f>
        <v>0</v>
      </c>
      <c r="H110" s="54">
        <f>ROUND((M108+N108)*H108*P108*P109*P110*P111,0)</f>
        <v>0</v>
      </c>
      <c r="I110" s="54">
        <f>ROUND((M108+N108)*I108*P108*P109*P110*P111*P112,0)</f>
        <v>0</v>
      </c>
      <c r="J110" s="177">
        <f>SUM(E110:I110)</f>
        <v>0</v>
      </c>
      <c r="L110" s="243"/>
      <c r="M110" s="60"/>
      <c r="N110" s="60"/>
      <c r="O110" s="60"/>
      <c r="P110" s="239">
        <v>1.03</v>
      </c>
      <c r="Q110" s="240">
        <v>0</v>
      </c>
      <c r="R110" s="73">
        <f>$R$16</f>
        <v>12</v>
      </c>
      <c r="S110" s="239">
        <v>0</v>
      </c>
    </row>
    <row r="111" spans="1:24">
      <c r="A111" s="8"/>
      <c r="B111" s="90"/>
      <c r="C111" s="97"/>
      <c r="D111" s="71" t="s">
        <v>46</v>
      </c>
      <c r="E111" s="54">
        <f>ROUND(E110*$P$9,0)</f>
        <v>0</v>
      </c>
      <c r="F111" s="54">
        <f>ROUND(F110*$P$9,0)</f>
        <v>0</v>
      </c>
      <c r="G111" s="54">
        <f>ROUND(G110*$P$9,0)</f>
        <v>0</v>
      </c>
      <c r="H111" s="54">
        <f>ROUND(H110*$P$9,0)</f>
        <v>0</v>
      </c>
      <c r="I111" s="54">
        <f>ROUND(I110*$P$9,0)</f>
        <v>0</v>
      </c>
      <c r="J111" s="177">
        <f>SUM(E111:I111)</f>
        <v>0</v>
      </c>
      <c r="L111" s="243"/>
      <c r="M111" s="60"/>
      <c r="N111" s="60"/>
      <c r="O111" s="60"/>
      <c r="P111" s="239">
        <v>1.03</v>
      </c>
      <c r="Q111" s="240">
        <v>0</v>
      </c>
      <c r="R111" s="73">
        <f>$R$17</f>
        <v>12</v>
      </c>
      <c r="S111" s="239">
        <v>0</v>
      </c>
    </row>
    <row r="112" spans="1:24" ht="15">
      <c r="A112" s="8"/>
      <c r="B112" s="90"/>
      <c r="C112" s="97"/>
      <c r="D112" s="71" t="s">
        <v>47</v>
      </c>
      <c r="E112" s="189">
        <f>ROUND($P$10*E108,0)</f>
        <v>0</v>
      </c>
      <c r="F112" s="189">
        <f>ROUND($P$10*F108,0)</f>
        <v>0</v>
      </c>
      <c r="G112" s="189">
        <f>ROUND($P$10*G108,0)</f>
        <v>0</v>
      </c>
      <c r="H112" s="189">
        <f>ROUND($P$10*H108,0)</f>
        <v>0</v>
      </c>
      <c r="I112" s="189">
        <f>ROUND($P$10*I108,0)</f>
        <v>0</v>
      </c>
      <c r="J112" s="186">
        <f>SUM(E112:I112)</f>
        <v>0</v>
      </c>
      <c r="L112" s="243"/>
      <c r="M112" s="60"/>
      <c r="N112" s="60"/>
      <c r="O112" s="60"/>
      <c r="P112" s="239">
        <v>1.03</v>
      </c>
      <c r="Q112" s="240">
        <v>0</v>
      </c>
      <c r="R112" s="73">
        <f>$R$18</f>
        <v>12</v>
      </c>
      <c r="S112" s="239">
        <v>0</v>
      </c>
      <c r="T112" s="23"/>
      <c r="U112" s="23"/>
      <c r="V112" s="23"/>
      <c r="W112" s="23"/>
      <c r="X112" s="23"/>
    </row>
    <row r="113" spans="1:41">
      <c r="A113" s="8"/>
      <c r="B113" s="90"/>
      <c r="C113" s="97"/>
      <c r="D113" s="74" t="s">
        <v>48</v>
      </c>
      <c r="E113" s="190">
        <f>SUM(E111:E112)</f>
        <v>0</v>
      </c>
      <c r="F113" s="190">
        <f t="shared" ref="F113:I113" si="17">SUM(F111:F112)</f>
        <v>0</v>
      </c>
      <c r="G113" s="190">
        <f t="shared" si="17"/>
        <v>0</v>
      </c>
      <c r="H113" s="190">
        <f t="shared" si="17"/>
        <v>0</v>
      </c>
      <c r="I113" s="190">
        <f t="shared" si="17"/>
        <v>0</v>
      </c>
      <c r="J113" s="191">
        <f>SUM(J111:J112)</f>
        <v>0</v>
      </c>
      <c r="L113" s="17"/>
      <c r="M113" s="31"/>
      <c r="N113" s="31"/>
      <c r="O113" s="31"/>
      <c r="P113" s="110"/>
      <c r="Q113" s="111"/>
      <c r="R113" s="73"/>
      <c r="S113" s="110"/>
      <c r="T113" s="23"/>
      <c r="U113" s="23"/>
      <c r="V113" s="23"/>
      <c r="W113" s="23"/>
      <c r="X113" s="23"/>
    </row>
    <row r="114" spans="1:41">
      <c r="A114" s="8"/>
      <c r="B114" s="90"/>
      <c r="C114" s="97"/>
      <c r="D114" s="71"/>
      <c r="E114" s="15"/>
      <c r="F114" s="15"/>
      <c r="G114" s="15"/>
      <c r="H114" s="15"/>
      <c r="I114" s="15"/>
      <c r="J114" s="24"/>
      <c r="L114" s="17"/>
      <c r="M114" s="31"/>
      <c r="N114" s="31"/>
      <c r="O114" s="31"/>
      <c r="P114" s="110"/>
      <c r="Q114" s="111"/>
      <c r="R114" s="73"/>
      <c r="S114" s="24"/>
      <c r="T114" s="23"/>
      <c r="U114" s="23"/>
      <c r="V114" s="23"/>
      <c r="W114" s="23"/>
      <c r="X114" s="23"/>
    </row>
    <row r="115" spans="1:41" ht="13.5" thickBot="1">
      <c r="A115" s="8"/>
      <c r="C115" s="72"/>
      <c r="D115" s="72" t="s">
        <v>68</v>
      </c>
      <c r="E115" s="192">
        <f>SUMIF($D$93:$D$114,"Salary",E93:E114)</f>
        <v>0</v>
      </c>
      <c r="F115" s="192">
        <f t="shared" ref="F115:I115" si="18">SUMIF($D$93:$D$114,"Salary",F93:F114)</f>
        <v>0</v>
      </c>
      <c r="G115" s="192">
        <f t="shared" si="18"/>
        <v>0</v>
      </c>
      <c r="H115" s="192">
        <f t="shared" si="18"/>
        <v>0</v>
      </c>
      <c r="I115" s="192">
        <f t="shared" si="18"/>
        <v>0</v>
      </c>
      <c r="J115" s="193">
        <f>SUM(E115:I115)</f>
        <v>0</v>
      </c>
      <c r="L115" s="17"/>
      <c r="M115" s="91"/>
      <c r="N115" s="91"/>
      <c r="O115" s="91"/>
      <c r="P115" s="45"/>
      <c r="Q115" s="45"/>
      <c r="R115" s="45"/>
      <c r="S115" s="24"/>
      <c r="T115" s="23"/>
      <c r="U115" s="23"/>
      <c r="V115" s="23"/>
      <c r="W115" s="23"/>
      <c r="X115" s="23"/>
    </row>
    <row r="116" spans="1:41">
      <c r="A116" s="8"/>
      <c r="C116" s="72"/>
      <c r="D116" s="72" t="s">
        <v>69</v>
      </c>
      <c r="E116" s="194">
        <f>SUMIF($D$93:$D$114,"*Total Fringe",E93:E114)</f>
        <v>0</v>
      </c>
      <c r="F116" s="194">
        <f t="shared" ref="F116:I116" si="19">SUMIF($D$93:$D$114,"*Total Fringe",F93:F114)</f>
        <v>0</v>
      </c>
      <c r="G116" s="194">
        <f t="shared" si="19"/>
        <v>0</v>
      </c>
      <c r="H116" s="194">
        <f t="shared" si="19"/>
        <v>0</v>
      </c>
      <c r="I116" s="194">
        <f t="shared" si="19"/>
        <v>0</v>
      </c>
      <c r="J116" s="195">
        <f>SUM(E116:I116)</f>
        <v>0</v>
      </c>
      <c r="L116" s="55"/>
      <c r="M116" s="68"/>
      <c r="N116" s="68"/>
      <c r="O116" s="68"/>
      <c r="P116" s="68"/>
      <c r="Q116" s="68"/>
      <c r="R116" s="68"/>
      <c r="S116" s="68"/>
      <c r="T116" s="546" t="s">
        <v>23</v>
      </c>
      <c r="U116" s="546"/>
      <c r="V116" s="546"/>
      <c r="W116" s="546"/>
      <c r="X116" s="546"/>
      <c r="Y116" s="8"/>
      <c r="Z116" s="490" t="s">
        <v>70</v>
      </c>
      <c r="AA116" s="491"/>
      <c r="AB116" s="491"/>
      <c r="AC116" s="491"/>
      <c r="AD116" s="491"/>
      <c r="AE116" s="491"/>
      <c r="AF116" s="492"/>
      <c r="AH116" s="484" t="s">
        <v>71</v>
      </c>
      <c r="AI116" s="485"/>
      <c r="AJ116" s="485"/>
      <c r="AK116" s="485"/>
      <c r="AL116" s="485"/>
      <c r="AM116" s="485"/>
      <c r="AN116" s="485"/>
      <c r="AO116" s="486"/>
    </row>
    <row r="117" spans="1:41">
      <c r="A117" s="8"/>
      <c r="C117" s="72"/>
      <c r="D117" s="174"/>
      <c r="E117" s="171"/>
      <c r="F117" s="171"/>
      <c r="G117" s="171"/>
      <c r="H117" s="171"/>
      <c r="I117" s="171"/>
      <c r="J117" s="172"/>
      <c r="L117" s="55" t="s">
        <v>19</v>
      </c>
      <c r="M117" s="68" t="s">
        <v>6</v>
      </c>
      <c r="N117" s="68" t="s">
        <v>21</v>
      </c>
      <c r="O117" s="68" t="s">
        <v>22</v>
      </c>
      <c r="P117" s="68"/>
      <c r="Q117" s="68" t="s">
        <v>57</v>
      </c>
      <c r="R117" s="68"/>
      <c r="S117" s="68"/>
      <c r="T117" s="89"/>
      <c r="U117" s="89"/>
      <c r="V117" s="89"/>
      <c r="W117" s="89"/>
      <c r="X117" s="89"/>
      <c r="Y117" s="13"/>
      <c r="Z117" s="173"/>
      <c r="AA117" s="44"/>
      <c r="AB117" s="44"/>
      <c r="AC117" s="44"/>
      <c r="AD117" s="44"/>
      <c r="AE117" s="44"/>
      <c r="AF117" s="162"/>
      <c r="AH117" s="284"/>
      <c r="AI117" s="55"/>
      <c r="AJ117" s="55"/>
      <c r="AK117" s="55"/>
      <c r="AL117" s="55"/>
      <c r="AM117" s="55"/>
      <c r="AN117" s="55"/>
      <c r="AO117" s="113"/>
    </row>
    <row r="118" spans="1:41">
      <c r="A118" s="55" t="s">
        <v>40</v>
      </c>
      <c r="B118" s="55" t="s">
        <v>41</v>
      </c>
      <c r="C118" s="348" t="s">
        <v>72</v>
      </c>
      <c r="D118" s="174"/>
      <c r="E118" s="16" t="str">
        <f>E12</f>
        <v>Year 1</v>
      </c>
      <c r="F118" s="16" t="str">
        <f>F12</f>
        <v>Year 2</v>
      </c>
      <c r="G118" s="16" t="str">
        <f>G12</f>
        <v>Year 3</v>
      </c>
      <c r="H118" s="16" t="str">
        <f>H12</f>
        <v>Year 4</v>
      </c>
      <c r="I118" s="16" t="str">
        <f>I12</f>
        <v>Year 5</v>
      </c>
      <c r="J118" s="44" t="s">
        <v>30</v>
      </c>
      <c r="L118" s="89" t="s">
        <v>31</v>
      </c>
      <c r="M118" s="44" t="s">
        <v>9</v>
      </c>
      <c r="N118" s="44" t="s">
        <v>33</v>
      </c>
      <c r="O118" s="44" t="s">
        <v>34</v>
      </c>
      <c r="P118" s="44" t="s">
        <v>32</v>
      </c>
      <c r="Q118" s="44" t="s">
        <v>58</v>
      </c>
      <c r="R118" s="44"/>
      <c r="S118" s="44"/>
      <c r="T118" s="22" t="s">
        <v>35</v>
      </c>
      <c r="U118" s="13" t="s">
        <v>36</v>
      </c>
      <c r="V118" s="13" t="s">
        <v>37</v>
      </c>
      <c r="W118" s="13" t="s">
        <v>38</v>
      </c>
      <c r="X118" s="13" t="s">
        <v>39</v>
      </c>
      <c r="Y118" s="20"/>
      <c r="Z118" s="157"/>
      <c r="AA118" s="159" t="str">
        <f>E12</f>
        <v>Year 1</v>
      </c>
      <c r="AB118" s="159" t="str">
        <f>F12</f>
        <v>Year 2</v>
      </c>
      <c r="AC118" s="159" t="str">
        <f>G12</f>
        <v>Year 3</v>
      </c>
      <c r="AD118" s="159" t="str">
        <f>H12</f>
        <v>Year 4</v>
      </c>
      <c r="AE118" s="159" t="str">
        <f>I12</f>
        <v>Year 5</v>
      </c>
      <c r="AF118" s="162" t="s">
        <v>30</v>
      </c>
      <c r="AH118" s="284"/>
      <c r="AI118" s="55"/>
      <c r="AJ118" s="55"/>
      <c r="AK118" s="55"/>
      <c r="AL118" s="55"/>
      <c r="AM118" s="55"/>
      <c r="AN118" s="55"/>
      <c r="AO118" s="113"/>
    </row>
    <row r="119" spans="1:41">
      <c r="A119" s="100"/>
      <c r="B119" s="99" t="s">
        <v>73</v>
      </c>
      <c r="C119" s="117" t="s">
        <v>74</v>
      </c>
      <c r="D119" s="32" t="s">
        <v>44</v>
      </c>
      <c r="E119" s="97">
        <f>ROUND($O119*$P119*Q119,6)</f>
        <v>0</v>
      </c>
      <c r="F119" s="97">
        <f>ROUND($O120*$P120*Q120,6)</f>
        <v>0</v>
      </c>
      <c r="G119" s="97">
        <f>ROUND($O121*$P121*Q121,6)</f>
        <v>0</v>
      </c>
      <c r="H119" s="97">
        <f>ROUND($O122*$P122*Q122,6)</f>
        <v>0</v>
      </c>
      <c r="I119" s="97">
        <f>ROUND($O123*$P123*Q123,6)</f>
        <v>0</v>
      </c>
      <c r="J119" s="24"/>
      <c r="K119" s="15"/>
      <c r="L119" s="155">
        <v>0</v>
      </c>
      <c r="M119" s="242">
        <f>ROUND(L119/12,2)</f>
        <v>0</v>
      </c>
      <c r="N119" s="239">
        <v>1</v>
      </c>
      <c r="O119" s="240">
        <v>0</v>
      </c>
      <c r="P119" s="73">
        <f>$R$14</f>
        <v>12</v>
      </c>
      <c r="Q119" s="239">
        <v>0</v>
      </c>
      <c r="R119" s="73"/>
      <c r="S119" s="71"/>
      <c r="T119" s="23" t="e">
        <f>(E122+E123)/E121</f>
        <v>#DIV/0!</v>
      </c>
      <c r="U119" s="23" t="e">
        <f>(F122+F123)/F121</f>
        <v>#DIV/0!</v>
      </c>
      <c r="V119" s="23" t="e">
        <f>(G122+G123)/G121</f>
        <v>#DIV/0!</v>
      </c>
      <c r="W119" s="23" t="e">
        <f>(H122+H123)/H121</f>
        <v>#DIV/0!</v>
      </c>
      <c r="X119" s="23" t="e">
        <f>(I122+I123)/I121</f>
        <v>#DIV/0!</v>
      </c>
      <c r="Y119" s="319"/>
      <c r="Z119" s="160" t="str">
        <f>C119</f>
        <v>Not Allowed</v>
      </c>
      <c r="AA119" s="125">
        <f>ROUND(VLOOKUP($C119,$AH$125:AO153,4,FALSE)*E119,0)</f>
        <v>0</v>
      </c>
      <c r="AB119" s="125">
        <f>ROUND(VLOOKUP($C120,$AH$125:AO153,5,FALSE)*F119,0)</f>
        <v>0</v>
      </c>
      <c r="AC119" s="125">
        <f>ROUND(VLOOKUP($C121,$AH$125:AO153,6,FALSE)*G119,0)</f>
        <v>0</v>
      </c>
      <c r="AD119" s="125">
        <f>ROUND(VLOOKUP($C122,$AH$125:AO153,7,FALSE)*H119,0)</f>
        <v>0</v>
      </c>
      <c r="AE119" s="125">
        <f>ROUND(VLOOKUP($C123,$AH$125:AO153,8,FALSE)*I119,0)</f>
        <v>0</v>
      </c>
      <c r="AF119" s="163">
        <f>SUM(AA119:AE119)</f>
        <v>0</v>
      </c>
      <c r="AH119" s="112"/>
      <c r="AK119" s="55" t="s">
        <v>35</v>
      </c>
      <c r="AL119" s="55" t="s">
        <v>36</v>
      </c>
      <c r="AM119" s="55" t="s">
        <v>37</v>
      </c>
      <c r="AN119" s="55" t="s">
        <v>38</v>
      </c>
      <c r="AO119" s="113" t="s">
        <v>39</v>
      </c>
    </row>
    <row r="120" spans="1:41">
      <c r="A120" s="8"/>
      <c r="B120" s="99"/>
      <c r="C120" s="117" t="s">
        <v>74</v>
      </c>
      <c r="D120" s="32" t="s">
        <v>61</v>
      </c>
      <c r="E120" s="20">
        <f>Q119</f>
        <v>0</v>
      </c>
      <c r="F120" s="20">
        <f>Q120</f>
        <v>0</v>
      </c>
      <c r="G120" s="20">
        <f>Q121</f>
        <v>0</v>
      </c>
      <c r="H120" s="20">
        <f>Q122</f>
        <v>0</v>
      </c>
      <c r="I120" s="20">
        <f>Q123</f>
        <v>0</v>
      </c>
      <c r="J120" s="24"/>
      <c r="K120" s="15"/>
      <c r="L120" s="243"/>
      <c r="M120" s="242"/>
      <c r="N120" s="239">
        <v>1.03</v>
      </c>
      <c r="O120" s="240">
        <v>0</v>
      </c>
      <c r="P120" s="73">
        <f>$R$15</f>
        <v>12</v>
      </c>
      <c r="Q120" s="239">
        <v>0</v>
      </c>
      <c r="R120" s="73"/>
      <c r="S120" s="71"/>
      <c r="T120" s="23"/>
      <c r="U120" s="23"/>
      <c r="V120" s="23"/>
      <c r="W120" s="23"/>
      <c r="X120" s="23"/>
      <c r="Y120" s="319"/>
      <c r="Z120" s="160"/>
      <c r="AA120" s="125"/>
      <c r="AB120" s="125"/>
      <c r="AC120" s="125"/>
      <c r="AD120" s="125"/>
      <c r="AE120" s="125"/>
      <c r="AF120" s="163"/>
      <c r="AH120" s="505" t="s">
        <v>76</v>
      </c>
      <c r="AI120" s="488"/>
      <c r="AJ120" s="488"/>
      <c r="AK120" s="282">
        <v>1</v>
      </c>
      <c r="AL120" s="282">
        <v>1.05</v>
      </c>
      <c r="AM120" s="282">
        <v>1.05</v>
      </c>
      <c r="AN120" s="282">
        <v>1.05</v>
      </c>
      <c r="AO120" s="283">
        <v>1.05</v>
      </c>
    </row>
    <row r="121" spans="1:41">
      <c r="A121" s="8"/>
      <c r="C121" s="117" t="s">
        <v>74</v>
      </c>
      <c r="D121" s="71" t="s">
        <v>9</v>
      </c>
      <c r="E121" s="54">
        <f>ROUND(M119*E119*N119,0)</f>
        <v>0</v>
      </c>
      <c r="F121" s="54">
        <f>ROUND(M119*F119*N119*N120,0)</f>
        <v>0</v>
      </c>
      <c r="G121" s="54">
        <f>ROUND(M119*G119*N119*N120*N121,0)</f>
        <v>0</v>
      </c>
      <c r="H121" s="54">
        <f>ROUND(M119*H119*N119*N120*N121*N122,0)</f>
        <v>0</v>
      </c>
      <c r="I121" s="54">
        <f>ROUND(M119*I119*N119*N120*N121*N122*N123,0)</f>
        <v>0</v>
      </c>
      <c r="J121" s="177">
        <f>SUM(E121:I121)</f>
        <v>0</v>
      </c>
      <c r="L121" s="243"/>
      <c r="M121" s="60"/>
      <c r="N121" s="239">
        <v>1.03</v>
      </c>
      <c r="O121" s="240">
        <v>0</v>
      </c>
      <c r="P121" s="73">
        <f>$R$16</f>
        <v>12</v>
      </c>
      <c r="Q121" s="239">
        <v>0</v>
      </c>
      <c r="R121" s="73"/>
      <c r="S121" s="71"/>
      <c r="T121" s="23"/>
      <c r="U121" s="23"/>
      <c r="V121" s="23"/>
      <c r="W121" s="23"/>
      <c r="X121" s="23"/>
      <c r="Y121" s="8"/>
      <c r="Z121" s="59"/>
      <c r="AA121" s="125"/>
      <c r="AB121" s="125"/>
      <c r="AC121" s="125"/>
      <c r="AD121" s="125"/>
      <c r="AE121" s="125"/>
      <c r="AF121" s="163"/>
      <c r="AH121" s="463"/>
      <c r="AI121" s="316"/>
      <c r="AJ121" s="316"/>
      <c r="AK121" s="131"/>
      <c r="AL121" s="131"/>
      <c r="AM121" s="131"/>
      <c r="AN121" s="131"/>
      <c r="AO121" s="281"/>
    </row>
    <row r="122" spans="1:41">
      <c r="A122" s="8"/>
      <c r="B122" s="90"/>
      <c r="C122" s="117" t="s">
        <v>74</v>
      </c>
      <c r="D122" s="71" t="s">
        <v>46</v>
      </c>
      <c r="E122" s="54">
        <f>ROUND($E$121*$R$154,0)</f>
        <v>0</v>
      </c>
      <c r="F122" s="54">
        <f>ROUND($F$121*$R$154,0)</f>
        <v>0</v>
      </c>
      <c r="G122" s="54">
        <f>ROUND($G$121*$R$154,0)</f>
        <v>0</v>
      </c>
      <c r="H122" s="54">
        <f>ROUND($H$121*$R$154,0)</f>
        <v>0</v>
      </c>
      <c r="I122" s="54">
        <f>ROUND($I$121*$R$154,0)</f>
        <v>0</v>
      </c>
      <c r="J122" s="177">
        <f>SUM(E122:I122)</f>
        <v>0</v>
      </c>
      <c r="L122" s="243"/>
      <c r="M122" s="60"/>
      <c r="N122" s="239">
        <v>1.03</v>
      </c>
      <c r="O122" s="240">
        <v>0</v>
      </c>
      <c r="P122" s="73">
        <f>$R$17</f>
        <v>12</v>
      </c>
      <c r="Q122" s="239">
        <v>0</v>
      </c>
      <c r="R122" s="73"/>
      <c r="S122" s="71"/>
      <c r="T122" s="23"/>
      <c r="U122" s="23"/>
      <c r="V122" s="23"/>
      <c r="W122" s="23"/>
      <c r="X122" s="23"/>
      <c r="Y122" s="8"/>
      <c r="Z122" s="59"/>
      <c r="AA122" s="125"/>
      <c r="AB122" s="125"/>
      <c r="AC122" s="125"/>
      <c r="AD122" s="125"/>
      <c r="AE122" s="125"/>
      <c r="AF122" s="163"/>
      <c r="AH122" s="463"/>
      <c r="AI122" s="316"/>
      <c r="AJ122" s="316"/>
      <c r="AK122" s="131"/>
      <c r="AL122" s="131"/>
      <c r="AM122" s="131"/>
      <c r="AN122" s="131"/>
      <c r="AO122" s="281"/>
    </row>
    <row r="123" spans="1:41" ht="15">
      <c r="A123" s="8"/>
      <c r="B123" s="90"/>
      <c r="C123" s="117" t="s">
        <v>74</v>
      </c>
      <c r="D123" s="71" t="s">
        <v>47</v>
      </c>
      <c r="E123" s="189">
        <f>ROUND($R$155*$E$119,0)</f>
        <v>0</v>
      </c>
      <c r="F123" s="189">
        <f>ROUND($R$155*$F$119,0)</f>
        <v>0</v>
      </c>
      <c r="G123" s="189">
        <f>ROUND($R$155*$G$119,0)</f>
        <v>0</v>
      </c>
      <c r="H123" s="189">
        <f>ROUND($R$155*$H$119,0)</f>
        <v>0</v>
      </c>
      <c r="I123" s="189">
        <f>ROUND($R$155*$I$119,0)</f>
        <v>0</v>
      </c>
      <c r="J123" s="186">
        <f>SUM(E123:I123)</f>
        <v>0</v>
      </c>
      <c r="L123" s="243"/>
      <c r="M123" s="60"/>
      <c r="N123" s="239">
        <v>1.03</v>
      </c>
      <c r="O123" s="240">
        <v>0</v>
      </c>
      <c r="P123" s="73">
        <f>$R$18</f>
        <v>12</v>
      </c>
      <c r="Q123" s="239">
        <v>0</v>
      </c>
      <c r="R123" s="73"/>
      <c r="S123" s="71"/>
      <c r="T123" s="23"/>
      <c r="U123" s="23"/>
      <c r="V123" s="23"/>
      <c r="W123" s="23"/>
      <c r="X123" s="23"/>
      <c r="Y123" s="8"/>
      <c r="Z123" s="59"/>
      <c r="AA123" s="125"/>
      <c r="AB123" s="125"/>
      <c r="AC123" s="125"/>
      <c r="AD123" s="125"/>
      <c r="AE123" s="125"/>
      <c r="AF123" s="163"/>
      <c r="AH123" s="112"/>
      <c r="AO123" s="114"/>
    </row>
    <row r="124" spans="1:41">
      <c r="A124" s="8"/>
      <c r="B124" s="90"/>
      <c r="C124" s="97"/>
      <c r="D124" s="74" t="s">
        <v>48</v>
      </c>
      <c r="E124" s="190">
        <f>SUM(E122:E123)</f>
        <v>0</v>
      </c>
      <c r="F124" s="190">
        <f t="shared" ref="F124:I124" si="20">SUM(F122:F123)</f>
        <v>0</v>
      </c>
      <c r="G124" s="190">
        <f t="shared" si="20"/>
        <v>0</v>
      </c>
      <c r="H124" s="190">
        <f t="shared" si="20"/>
        <v>0</v>
      </c>
      <c r="I124" s="190">
        <f t="shared" si="20"/>
        <v>0</v>
      </c>
      <c r="J124" s="191">
        <f>SUM(J122:J123)</f>
        <v>0</v>
      </c>
      <c r="L124" s="243"/>
      <c r="M124" s="60"/>
      <c r="N124" s="71"/>
      <c r="O124" s="244"/>
      <c r="P124" s="73"/>
      <c r="Q124" s="71"/>
      <c r="R124" s="73"/>
      <c r="S124" s="71"/>
      <c r="T124" s="4"/>
      <c r="U124" s="3"/>
      <c r="Y124" s="8"/>
      <c r="Z124" s="59"/>
      <c r="AA124" s="125"/>
      <c r="AB124" s="125"/>
      <c r="AC124" s="125"/>
      <c r="AD124" s="125"/>
      <c r="AE124" s="125"/>
      <c r="AF124" s="163"/>
      <c r="AH124" s="280" t="s">
        <v>80</v>
      </c>
      <c r="AO124" s="114"/>
    </row>
    <row r="125" spans="1:41">
      <c r="A125" s="8"/>
      <c r="B125" s="90"/>
      <c r="C125" s="97"/>
      <c r="D125" s="71"/>
      <c r="E125" s="15"/>
      <c r="F125" s="15"/>
      <c r="G125" s="15"/>
      <c r="H125" s="15"/>
      <c r="I125" s="15"/>
      <c r="J125" s="24"/>
      <c r="L125" s="243"/>
      <c r="M125" s="60"/>
      <c r="N125" s="32"/>
      <c r="O125" s="60"/>
      <c r="P125" s="32"/>
      <c r="Q125" s="241"/>
      <c r="R125" s="32"/>
      <c r="S125" s="241"/>
      <c r="T125" s="15"/>
      <c r="U125" s="15"/>
      <c r="V125" s="15"/>
      <c r="W125" s="15"/>
      <c r="X125" s="15"/>
      <c r="Y125" s="8"/>
      <c r="Z125" s="59"/>
      <c r="AA125" s="125"/>
      <c r="AB125" s="125"/>
      <c r="AC125" s="125"/>
      <c r="AD125" s="125"/>
      <c r="AE125" s="125"/>
      <c r="AF125" s="163"/>
      <c r="AH125" s="280" t="s">
        <v>74</v>
      </c>
      <c r="AI125">
        <v>0</v>
      </c>
      <c r="AJ125">
        <v>0</v>
      </c>
      <c r="AK125">
        <v>0</v>
      </c>
      <c r="AL125">
        <v>0</v>
      </c>
      <c r="AM125">
        <v>0</v>
      </c>
      <c r="AN125">
        <v>0</v>
      </c>
      <c r="AO125" s="114">
        <v>0</v>
      </c>
    </row>
    <row r="126" spans="1:41">
      <c r="A126" s="101"/>
      <c r="B126" s="99" t="s">
        <v>73</v>
      </c>
      <c r="C126" s="117" t="s">
        <v>74</v>
      </c>
      <c r="D126" s="32" t="s">
        <v>44</v>
      </c>
      <c r="E126" s="97">
        <f>ROUND($O126*$P126*Q126,6)</f>
        <v>0</v>
      </c>
      <c r="F126" s="97">
        <f>ROUND($O127*$P127*Q127,6)</f>
        <v>0</v>
      </c>
      <c r="G126" s="97">
        <f>ROUND($O128*$P128*Q128,6)</f>
        <v>0</v>
      </c>
      <c r="H126" s="97">
        <f>ROUND($O129*$P129*Q129,6)</f>
        <v>0</v>
      </c>
      <c r="I126" s="97">
        <f>ROUND($O130*$P130*Q130,6)</f>
        <v>0</v>
      </c>
      <c r="J126" s="24"/>
      <c r="L126" s="155">
        <v>0</v>
      </c>
      <c r="M126" s="242">
        <f>ROUND(L126/12,2)</f>
        <v>0</v>
      </c>
      <c r="N126" s="239">
        <v>1</v>
      </c>
      <c r="O126" s="240">
        <v>0</v>
      </c>
      <c r="P126" s="73">
        <f>$R$14</f>
        <v>12</v>
      </c>
      <c r="Q126" s="239">
        <v>0</v>
      </c>
      <c r="R126" s="73"/>
      <c r="S126" s="71"/>
      <c r="T126" s="23" t="e">
        <f>(E129+E130)/E128</f>
        <v>#DIV/0!</v>
      </c>
      <c r="U126" s="23" t="e">
        <f>(F129+F130)/F128</f>
        <v>#DIV/0!</v>
      </c>
      <c r="V126" s="23" t="e">
        <f>(G129+G130)/G128</f>
        <v>#DIV/0!</v>
      </c>
      <c r="W126" s="23" t="e">
        <f>(H129+H130)/H128</f>
        <v>#DIV/0!</v>
      </c>
      <c r="X126" s="23" t="e">
        <f>(I129+I130)/I128</f>
        <v>#DIV/0!</v>
      </c>
      <c r="Y126" s="319"/>
      <c r="Z126" s="160" t="str">
        <f>C126</f>
        <v>Not Allowed</v>
      </c>
      <c r="AA126" s="125">
        <f>ROUND(VLOOKUP($C126,$AH$125:AO160,4,FALSE)*E126,0)</f>
        <v>0</v>
      </c>
      <c r="AB126" s="125">
        <f>ROUND(VLOOKUP($C127,$AH$125:AO160,5,FALSE)*F126,0)</f>
        <v>0</v>
      </c>
      <c r="AC126" s="125">
        <f>ROUND(VLOOKUP($C128,$AH$125:AO160,6,FALSE)*G126,0)</f>
        <v>0</v>
      </c>
      <c r="AD126" s="125">
        <f>ROUND(VLOOKUP($C129,$AH$125:AO160,7,FALSE)*H126,0)</f>
        <v>0</v>
      </c>
      <c r="AE126" s="125">
        <f>ROUND(VLOOKUP($C130,$AH$125:AO160,8,FALSE)*I126,0)</f>
        <v>0</v>
      </c>
      <c r="AF126" s="163">
        <f>SUM(AA126:AE126)</f>
        <v>0</v>
      </c>
      <c r="AH126" s="274" t="s">
        <v>81</v>
      </c>
      <c r="AI126" s="273">
        <f>'Tuition Lookup'!$D4*24</f>
        <v>10752</v>
      </c>
      <c r="AJ126" s="272">
        <f>AI126/6</f>
        <v>1792</v>
      </c>
      <c r="AK126" s="277">
        <f>AJ126*AK$120</f>
        <v>1792</v>
      </c>
      <c r="AL126" s="277">
        <f>AK126*AL$120</f>
        <v>1881.6000000000001</v>
      </c>
      <c r="AM126" s="277">
        <f>AL126*AM$120</f>
        <v>1975.6800000000003</v>
      </c>
      <c r="AN126" s="278">
        <f>AM126*AN$120</f>
        <v>2074.4640000000004</v>
      </c>
      <c r="AO126" s="279">
        <f>AN126*AO$120</f>
        <v>2178.1872000000003</v>
      </c>
    </row>
    <row r="127" spans="1:41">
      <c r="B127" s="99"/>
      <c r="C127" s="117" t="s">
        <v>74</v>
      </c>
      <c r="D127" s="32" t="s">
        <v>61</v>
      </c>
      <c r="E127" s="20">
        <f>Q126</f>
        <v>0</v>
      </c>
      <c r="F127" s="20">
        <f>Q127</f>
        <v>0</v>
      </c>
      <c r="G127" s="20">
        <f>Q128</f>
        <v>0</v>
      </c>
      <c r="H127" s="20">
        <f>Q129</f>
        <v>0</v>
      </c>
      <c r="I127" s="20">
        <f>Q130</f>
        <v>0</v>
      </c>
      <c r="J127" s="24"/>
      <c r="L127" s="243"/>
      <c r="M127" s="242"/>
      <c r="N127" s="239">
        <v>1.03</v>
      </c>
      <c r="O127" s="240">
        <v>0</v>
      </c>
      <c r="P127" s="73">
        <f>$R$15</f>
        <v>12</v>
      </c>
      <c r="Q127" s="239">
        <v>0</v>
      </c>
      <c r="R127" s="73"/>
      <c r="S127" s="71"/>
      <c r="T127" s="23"/>
      <c r="U127" s="23"/>
      <c r="V127" s="23"/>
      <c r="W127" s="23"/>
      <c r="X127" s="23"/>
      <c r="Y127" s="319"/>
      <c r="Z127" s="160"/>
      <c r="AA127" s="125"/>
      <c r="AB127" s="125"/>
      <c r="AC127" s="125"/>
      <c r="AD127" s="125"/>
      <c r="AE127" s="125"/>
      <c r="AF127" s="163"/>
      <c r="AH127" s="275" t="s">
        <v>82</v>
      </c>
      <c r="AI127" s="273">
        <f>'Tuition Lookup'!$D5*24</f>
        <v>12000</v>
      </c>
      <c r="AJ127" s="272">
        <f t="shared" ref="AJ127:AJ152" si="21">AI127/6</f>
        <v>2000</v>
      </c>
      <c r="AK127" s="277">
        <f t="shared" ref="AK127:AO127" si="22">AJ127*AK$120</f>
        <v>2000</v>
      </c>
      <c r="AL127" s="277">
        <f t="shared" si="22"/>
        <v>2100</v>
      </c>
      <c r="AM127" s="277">
        <f t="shared" si="22"/>
        <v>2205</v>
      </c>
      <c r="AN127" s="278">
        <f t="shared" si="22"/>
        <v>2315.25</v>
      </c>
      <c r="AO127" s="279">
        <f t="shared" si="22"/>
        <v>2431.0125000000003</v>
      </c>
    </row>
    <row r="128" spans="1:41">
      <c r="A128" s="8"/>
      <c r="B128" s="90"/>
      <c r="C128" s="117" t="s">
        <v>74</v>
      </c>
      <c r="D128" s="71" t="s">
        <v>9</v>
      </c>
      <c r="E128" s="54">
        <f>ROUND(M126*E126*N126,0)</f>
        <v>0</v>
      </c>
      <c r="F128" s="54">
        <f>ROUND(M126*F126*N126*N127,0)</f>
        <v>0</v>
      </c>
      <c r="G128" s="54">
        <f>ROUND(M126*G126*N126*N127*N128,0)</f>
        <v>0</v>
      </c>
      <c r="H128" s="54">
        <f>ROUND(M126*H126*N126*N127*N128*N129,0)</f>
        <v>0</v>
      </c>
      <c r="I128" s="54">
        <f>ROUND(M126*I126*N126*N127*N128*N129*N130,0)</f>
        <v>0</v>
      </c>
      <c r="J128" s="177">
        <f>SUM(E128:I128)</f>
        <v>0</v>
      </c>
      <c r="L128" s="243"/>
      <c r="M128" s="60"/>
      <c r="N128" s="239">
        <v>1.03</v>
      </c>
      <c r="O128" s="240">
        <v>0</v>
      </c>
      <c r="P128" s="73">
        <f>$R$16</f>
        <v>12</v>
      </c>
      <c r="Q128" s="239">
        <v>0</v>
      </c>
      <c r="R128" s="73"/>
      <c r="S128" s="71"/>
      <c r="T128" s="23"/>
      <c r="U128" s="23"/>
      <c r="V128" s="23"/>
      <c r="W128" s="23"/>
      <c r="X128" s="23"/>
      <c r="Y128" s="8"/>
      <c r="Z128" s="59"/>
      <c r="AA128" s="125"/>
      <c r="AB128" s="125"/>
      <c r="AC128" s="125"/>
      <c r="AD128" s="125"/>
      <c r="AE128" s="125"/>
      <c r="AF128" s="163"/>
      <c r="AH128" s="275" t="s">
        <v>83</v>
      </c>
      <c r="AI128" s="273">
        <f>'Tuition Lookup'!$D6*24</f>
        <v>10800</v>
      </c>
      <c r="AJ128" s="272">
        <f t="shared" si="21"/>
        <v>1800</v>
      </c>
      <c r="AK128" s="277">
        <f t="shared" ref="AK128:AO128" si="23">AJ128*AK$120</f>
        <v>1800</v>
      </c>
      <c r="AL128" s="277">
        <f t="shared" si="23"/>
        <v>1890</v>
      </c>
      <c r="AM128" s="277">
        <f t="shared" si="23"/>
        <v>1984.5</v>
      </c>
      <c r="AN128" s="278">
        <f t="shared" si="23"/>
        <v>2083.7249999999999</v>
      </c>
      <c r="AO128" s="279">
        <f t="shared" si="23"/>
        <v>2187.9112500000001</v>
      </c>
    </row>
    <row r="129" spans="1:41">
      <c r="A129" s="8"/>
      <c r="B129" s="90"/>
      <c r="C129" s="117" t="s">
        <v>74</v>
      </c>
      <c r="D129" s="71" t="s">
        <v>46</v>
      </c>
      <c r="E129" s="54">
        <f>ROUND(E128*$R$154,0)</f>
        <v>0</v>
      </c>
      <c r="F129" s="54">
        <f>ROUND(F128*$R$154,0)</f>
        <v>0</v>
      </c>
      <c r="G129" s="54">
        <f>ROUND(G128*$R$154,0)</f>
        <v>0</v>
      </c>
      <c r="H129" s="54">
        <f>ROUND(H128*$R$154,0)</f>
        <v>0</v>
      </c>
      <c r="I129" s="54">
        <f>ROUND(I128*$R$154,0)</f>
        <v>0</v>
      </c>
      <c r="J129" s="177">
        <f>SUM(E129:I129)</f>
        <v>0</v>
      </c>
      <c r="L129" s="243"/>
      <c r="M129" s="60"/>
      <c r="N129" s="239">
        <v>1.03</v>
      </c>
      <c r="O129" s="240">
        <v>0</v>
      </c>
      <c r="P129" s="73">
        <f>$R$17</f>
        <v>12</v>
      </c>
      <c r="Q129" s="239">
        <v>0</v>
      </c>
      <c r="R129" s="73"/>
      <c r="S129" s="71"/>
      <c r="T129" s="23"/>
      <c r="U129" s="23"/>
      <c r="V129" s="23"/>
      <c r="W129" s="23"/>
      <c r="X129" s="23"/>
      <c r="Y129" s="8"/>
      <c r="Z129" s="59"/>
      <c r="AA129" s="125"/>
      <c r="AB129" s="125"/>
      <c r="AC129" s="125"/>
      <c r="AD129" s="125"/>
      <c r="AE129" s="125"/>
      <c r="AF129" s="163"/>
      <c r="AH129" s="275" t="s">
        <v>84</v>
      </c>
      <c r="AI129" s="273">
        <f>'Tuition Lookup'!$D7*24</f>
        <v>11352</v>
      </c>
      <c r="AJ129" s="272">
        <f t="shared" si="21"/>
        <v>1892</v>
      </c>
      <c r="AK129" s="277">
        <f t="shared" ref="AK129:AO129" si="24">AJ129*AK$120</f>
        <v>1892</v>
      </c>
      <c r="AL129" s="277">
        <f t="shared" si="24"/>
        <v>1986.6000000000001</v>
      </c>
      <c r="AM129" s="277">
        <f t="shared" si="24"/>
        <v>2085.9300000000003</v>
      </c>
      <c r="AN129" s="278">
        <f t="shared" si="24"/>
        <v>2190.2265000000002</v>
      </c>
      <c r="AO129" s="279">
        <f t="shared" si="24"/>
        <v>2299.7378250000002</v>
      </c>
    </row>
    <row r="130" spans="1:41" ht="15">
      <c r="A130" s="8"/>
      <c r="B130" s="90"/>
      <c r="C130" s="117" t="s">
        <v>74</v>
      </c>
      <c r="D130" s="71" t="s">
        <v>47</v>
      </c>
      <c r="E130" s="189">
        <f>ROUND($R$155*E126,0)</f>
        <v>0</v>
      </c>
      <c r="F130" s="189">
        <f>ROUND($R$155*F126,0)</f>
        <v>0</v>
      </c>
      <c r="G130" s="189">
        <f>ROUND($R$155*G126,0)</f>
        <v>0</v>
      </c>
      <c r="H130" s="189">
        <f>ROUND($R$155*H126,0)</f>
        <v>0</v>
      </c>
      <c r="I130" s="189">
        <f>ROUND($R$155*I126,0)</f>
        <v>0</v>
      </c>
      <c r="J130" s="186">
        <f>SUM(E130:I130)</f>
        <v>0</v>
      </c>
      <c r="L130" s="243"/>
      <c r="M130" s="60"/>
      <c r="N130" s="239">
        <v>1.03</v>
      </c>
      <c r="O130" s="240">
        <v>0</v>
      </c>
      <c r="P130" s="73">
        <f>$R$18</f>
        <v>12</v>
      </c>
      <c r="Q130" s="239">
        <v>0</v>
      </c>
      <c r="R130" s="73"/>
      <c r="S130" s="71"/>
      <c r="T130" s="23"/>
      <c r="U130" s="23"/>
      <c r="V130" s="23"/>
      <c r="W130" s="23"/>
      <c r="X130" s="23"/>
      <c r="Y130" s="8"/>
      <c r="Z130" s="59"/>
      <c r="AA130" s="125"/>
      <c r="AB130" s="125"/>
      <c r="AC130" s="125"/>
      <c r="AD130" s="125"/>
      <c r="AE130" s="125"/>
      <c r="AF130" s="163"/>
      <c r="AH130" s="275" t="s">
        <v>85</v>
      </c>
      <c r="AI130" s="273">
        <f>'Tuition Lookup'!$D8*24</f>
        <v>17232</v>
      </c>
      <c r="AJ130" s="272">
        <f t="shared" si="21"/>
        <v>2872</v>
      </c>
      <c r="AK130" s="277">
        <f t="shared" ref="AK130:AO130" si="25">AJ130*AK$120</f>
        <v>2872</v>
      </c>
      <c r="AL130" s="277">
        <f t="shared" si="25"/>
        <v>3015.6</v>
      </c>
      <c r="AM130" s="277">
        <f t="shared" si="25"/>
        <v>3166.38</v>
      </c>
      <c r="AN130" s="278">
        <f t="shared" si="25"/>
        <v>3324.6990000000001</v>
      </c>
      <c r="AO130" s="279">
        <f t="shared" si="25"/>
        <v>3490.9339500000001</v>
      </c>
    </row>
    <row r="131" spans="1:41">
      <c r="A131" s="8"/>
      <c r="B131" s="90"/>
      <c r="C131" s="97"/>
      <c r="D131" s="74" t="s">
        <v>48</v>
      </c>
      <c r="E131" s="190">
        <f>SUM(E129:E130)</f>
        <v>0</v>
      </c>
      <c r="F131" s="190">
        <f t="shared" ref="F131:I131" si="26">SUM(F129:F130)</f>
        <v>0</v>
      </c>
      <c r="G131" s="190">
        <f t="shared" si="26"/>
        <v>0</v>
      </c>
      <c r="H131" s="190">
        <f t="shared" si="26"/>
        <v>0</v>
      </c>
      <c r="I131" s="190">
        <f t="shared" si="26"/>
        <v>0</v>
      </c>
      <c r="J131" s="191">
        <f>SUM(J129:J130)</f>
        <v>0</v>
      </c>
      <c r="L131" s="243"/>
      <c r="M131" s="60"/>
      <c r="N131" s="71"/>
      <c r="O131" s="244"/>
      <c r="P131" s="73"/>
      <c r="Q131" s="71"/>
      <c r="R131" s="73"/>
      <c r="S131" s="71"/>
      <c r="T131" s="4"/>
      <c r="U131" s="3"/>
      <c r="Y131" s="8"/>
      <c r="Z131" s="59"/>
      <c r="AA131" s="125"/>
      <c r="AB131" s="125"/>
      <c r="AC131" s="125"/>
      <c r="AD131" s="125"/>
      <c r="AE131" s="125"/>
      <c r="AF131" s="163"/>
      <c r="AH131" s="275" t="s">
        <v>86</v>
      </c>
      <c r="AI131" s="273">
        <f>'Tuition Lookup'!$D9*24</f>
        <v>10392</v>
      </c>
      <c r="AJ131" s="272">
        <f t="shared" si="21"/>
        <v>1732</v>
      </c>
      <c r="AK131" s="277">
        <f t="shared" ref="AK131:AO131" si="27">AJ131*AK$120</f>
        <v>1732</v>
      </c>
      <c r="AL131" s="277">
        <f t="shared" si="27"/>
        <v>1818.6000000000001</v>
      </c>
      <c r="AM131" s="277">
        <f t="shared" si="27"/>
        <v>1909.5300000000002</v>
      </c>
      <c r="AN131" s="278">
        <f t="shared" si="27"/>
        <v>2005.0065000000002</v>
      </c>
      <c r="AO131" s="279">
        <f t="shared" si="27"/>
        <v>2105.2568250000004</v>
      </c>
    </row>
    <row r="132" spans="1:41">
      <c r="A132" s="8"/>
      <c r="B132" s="90"/>
      <c r="C132" s="97"/>
      <c r="D132" s="71"/>
      <c r="E132" s="15"/>
      <c r="F132" s="15"/>
      <c r="G132" s="15"/>
      <c r="H132" s="15"/>
      <c r="I132" s="15"/>
      <c r="J132" s="24"/>
      <c r="L132" s="243"/>
      <c r="M132" s="60"/>
      <c r="N132" s="32"/>
      <c r="O132" s="60"/>
      <c r="P132" s="32"/>
      <c r="Q132" s="241"/>
      <c r="R132" s="32"/>
      <c r="S132" s="241"/>
      <c r="T132" s="15"/>
      <c r="U132" s="15"/>
      <c r="V132" s="15"/>
      <c r="W132" s="15"/>
      <c r="X132" s="15"/>
      <c r="Y132" s="8"/>
      <c r="Z132" s="59"/>
      <c r="AA132" s="125"/>
      <c r="AB132" s="125"/>
      <c r="AC132" s="125"/>
      <c r="AD132" s="125"/>
      <c r="AE132" s="125"/>
      <c r="AF132" s="163"/>
      <c r="AH132" s="274" t="s">
        <v>87</v>
      </c>
      <c r="AI132" s="273">
        <f>'Tuition Lookup'!$D10*24</f>
        <v>10608</v>
      </c>
      <c r="AJ132" s="272">
        <f t="shared" si="21"/>
        <v>1768</v>
      </c>
      <c r="AK132" s="277">
        <f t="shared" ref="AK132:AO132" si="28">AJ132*AK$120</f>
        <v>1768</v>
      </c>
      <c r="AL132" s="277">
        <f t="shared" si="28"/>
        <v>1856.4</v>
      </c>
      <c r="AM132" s="277">
        <f t="shared" si="28"/>
        <v>1949.2200000000003</v>
      </c>
      <c r="AN132" s="278">
        <f t="shared" si="28"/>
        <v>2046.6810000000003</v>
      </c>
      <c r="AO132" s="279">
        <f t="shared" si="28"/>
        <v>2149.0150500000004</v>
      </c>
    </row>
    <row r="133" spans="1:41">
      <c r="A133" s="101"/>
      <c r="B133" s="99" t="s">
        <v>73</v>
      </c>
      <c r="C133" s="117" t="s">
        <v>74</v>
      </c>
      <c r="D133" s="32" t="s">
        <v>44</v>
      </c>
      <c r="E133" s="97">
        <f>ROUND($O133*$P133*Q133,6)</f>
        <v>0</v>
      </c>
      <c r="F133" s="97">
        <f>ROUND($O134*$P134*Q134,6)</f>
        <v>0</v>
      </c>
      <c r="G133" s="97">
        <f>ROUND($O135*$P135*Q135,6)</f>
        <v>0</v>
      </c>
      <c r="H133" s="97">
        <f>ROUND($O136*$P136*Q136,6)</f>
        <v>0</v>
      </c>
      <c r="I133" s="97">
        <f>ROUND($O137*$P137*Q137,6)</f>
        <v>0</v>
      </c>
      <c r="J133" s="24"/>
      <c r="L133" s="155">
        <v>0</v>
      </c>
      <c r="M133" s="242">
        <f>ROUND(L133/12,2)</f>
        <v>0</v>
      </c>
      <c r="N133" s="239">
        <v>1</v>
      </c>
      <c r="O133" s="240">
        <v>0</v>
      </c>
      <c r="P133" s="73">
        <f>$R$14</f>
        <v>12</v>
      </c>
      <c r="Q133" s="239">
        <v>0</v>
      </c>
      <c r="R133" s="73"/>
      <c r="S133" s="71"/>
      <c r="T133" s="23" t="e">
        <f>(E136+E137)/E135</f>
        <v>#DIV/0!</v>
      </c>
      <c r="U133" s="23" t="e">
        <f>(F136+F137)/F135</f>
        <v>#DIV/0!</v>
      </c>
      <c r="V133" s="23" t="e">
        <f>(G136+G137)/G135</f>
        <v>#DIV/0!</v>
      </c>
      <c r="W133" s="23" t="e">
        <f>(H136+H137)/H135</f>
        <v>#DIV/0!</v>
      </c>
      <c r="X133" s="23" t="e">
        <f>(I136+I137)/I135</f>
        <v>#DIV/0!</v>
      </c>
      <c r="Y133" s="319"/>
      <c r="Z133" s="160" t="str">
        <f>C133</f>
        <v>Not Allowed</v>
      </c>
      <c r="AA133" s="125">
        <f>ROUND(VLOOKUP($C133,$AH$125:AO167,4,FALSE)*E133,0)</f>
        <v>0</v>
      </c>
      <c r="AB133" s="125">
        <f>ROUND(VLOOKUP($C134,$AH$125:AO167,5,FALSE)*F133,0)</f>
        <v>0</v>
      </c>
      <c r="AC133" s="125">
        <f>ROUND(VLOOKUP($C135,$AH$125:AO167,6,FALSE)*G133,0)</f>
        <v>0</v>
      </c>
      <c r="AD133" s="125">
        <f>ROUND(VLOOKUP($C136,$AH$125:AO167,7,FALSE)*H133,0)</f>
        <v>0</v>
      </c>
      <c r="AE133" s="125">
        <f>ROUND(VLOOKUP($C137,$AH$125:AO167,8,FALSE)*I133,0)</f>
        <v>0</v>
      </c>
      <c r="AF133" s="163">
        <f>SUM(AA133:AE133)</f>
        <v>0</v>
      </c>
      <c r="AH133" s="274" t="s">
        <v>88</v>
      </c>
      <c r="AI133" s="273">
        <f>'Tuition Lookup'!$D11*24</f>
        <v>10632</v>
      </c>
      <c r="AJ133" s="272">
        <f t="shared" si="21"/>
        <v>1772</v>
      </c>
      <c r="AK133" s="277">
        <f t="shared" ref="AK133:AO133" si="29">AJ133*AK$120</f>
        <v>1772</v>
      </c>
      <c r="AL133" s="277">
        <f t="shared" si="29"/>
        <v>1860.6000000000001</v>
      </c>
      <c r="AM133" s="277">
        <f t="shared" si="29"/>
        <v>1953.6300000000003</v>
      </c>
      <c r="AN133" s="278">
        <f t="shared" si="29"/>
        <v>2051.3115000000003</v>
      </c>
      <c r="AO133" s="279">
        <f t="shared" si="29"/>
        <v>2153.8770750000003</v>
      </c>
    </row>
    <row r="134" spans="1:41">
      <c r="B134" s="99"/>
      <c r="C134" s="117" t="s">
        <v>74</v>
      </c>
      <c r="D134" s="32" t="s">
        <v>61</v>
      </c>
      <c r="E134" s="20">
        <f>Q133</f>
        <v>0</v>
      </c>
      <c r="F134" s="20">
        <f>Q134</f>
        <v>0</v>
      </c>
      <c r="G134" s="20">
        <f>Q135</f>
        <v>0</v>
      </c>
      <c r="H134" s="20">
        <f>Q136</f>
        <v>0</v>
      </c>
      <c r="I134" s="20">
        <f>Q137</f>
        <v>0</v>
      </c>
      <c r="J134" s="24"/>
      <c r="L134" s="243"/>
      <c r="M134" s="242"/>
      <c r="N134" s="239">
        <v>1.03</v>
      </c>
      <c r="O134" s="240">
        <v>0</v>
      </c>
      <c r="P134" s="73">
        <f>$R$15</f>
        <v>12</v>
      </c>
      <c r="Q134" s="239">
        <v>0</v>
      </c>
      <c r="R134" s="73"/>
      <c r="S134" s="71"/>
      <c r="T134" s="23"/>
      <c r="U134" s="23"/>
      <c r="V134" s="23"/>
      <c r="W134" s="23"/>
      <c r="X134" s="23"/>
      <c r="Y134" s="319"/>
      <c r="Z134" s="160"/>
      <c r="AA134" s="125"/>
      <c r="AB134" s="125"/>
      <c r="AC134" s="125"/>
      <c r="AD134" s="125"/>
      <c r="AE134" s="125"/>
      <c r="AF134" s="163"/>
      <c r="AH134" s="274" t="s">
        <v>89</v>
      </c>
      <c r="AI134" s="273">
        <f>'Tuition Lookup'!$D12*24</f>
        <v>33816</v>
      </c>
      <c r="AJ134" s="272">
        <f t="shared" si="21"/>
        <v>5636</v>
      </c>
      <c r="AK134" s="277">
        <f t="shared" ref="AK134:AO134" si="30">AJ134*AK$120</f>
        <v>5636</v>
      </c>
      <c r="AL134" s="277">
        <f t="shared" si="30"/>
        <v>5917.8</v>
      </c>
      <c r="AM134" s="277">
        <f t="shared" si="30"/>
        <v>6213.6900000000005</v>
      </c>
      <c r="AN134" s="278">
        <f t="shared" si="30"/>
        <v>6524.3745000000008</v>
      </c>
      <c r="AO134" s="279">
        <f t="shared" si="30"/>
        <v>6850.5932250000014</v>
      </c>
    </row>
    <row r="135" spans="1:41">
      <c r="A135" s="8"/>
      <c r="B135" s="90"/>
      <c r="C135" s="117" t="s">
        <v>74</v>
      </c>
      <c r="D135" s="71" t="s">
        <v>9</v>
      </c>
      <c r="E135" s="54">
        <f>ROUND(M133*E133*N133,0)</f>
        <v>0</v>
      </c>
      <c r="F135" s="54">
        <f>ROUND(M133*F133*N133*N134,0)</f>
        <v>0</v>
      </c>
      <c r="G135" s="54">
        <f>ROUND(M133*G133*N133*N134*N135,0)</f>
        <v>0</v>
      </c>
      <c r="H135" s="54">
        <f>ROUND(M133*H133*N133*N134*N135*N136,0)</f>
        <v>0</v>
      </c>
      <c r="I135" s="54">
        <f>ROUND(M133*I133*N133*N134*N135*N136*N137,0)</f>
        <v>0</v>
      </c>
      <c r="J135" s="177">
        <f>SUM(E135:I135)</f>
        <v>0</v>
      </c>
      <c r="L135" s="243"/>
      <c r="M135" s="60"/>
      <c r="N135" s="239">
        <v>1.03</v>
      </c>
      <c r="O135" s="240">
        <v>0</v>
      </c>
      <c r="P135" s="73">
        <f>$R$16</f>
        <v>12</v>
      </c>
      <c r="Q135" s="239">
        <v>0</v>
      </c>
      <c r="R135" s="73"/>
      <c r="S135" s="71"/>
      <c r="T135" s="23"/>
      <c r="U135" s="23"/>
      <c r="V135" s="23"/>
      <c r="W135" s="23"/>
      <c r="X135" s="23"/>
      <c r="Y135" s="8"/>
      <c r="Z135" s="59"/>
      <c r="AA135" s="125"/>
      <c r="AB135" s="125"/>
      <c r="AC135" s="125"/>
      <c r="AD135" s="125"/>
      <c r="AE135" s="125"/>
      <c r="AF135" s="163"/>
      <c r="AH135" s="274" t="s">
        <v>90</v>
      </c>
      <c r="AI135" s="273">
        <f>'Tuition Lookup'!$D13*24</f>
        <v>10584</v>
      </c>
      <c r="AJ135" s="272">
        <f t="shared" si="21"/>
        <v>1764</v>
      </c>
      <c r="AK135" s="277">
        <f t="shared" ref="AK135:AO135" si="31">AJ135*AK$120</f>
        <v>1764</v>
      </c>
      <c r="AL135" s="277">
        <f t="shared" si="31"/>
        <v>1852.2</v>
      </c>
      <c r="AM135" s="277">
        <f t="shared" si="31"/>
        <v>1944.8100000000002</v>
      </c>
      <c r="AN135" s="278">
        <f t="shared" si="31"/>
        <v>2042.0505000000003</v>
      </c>
      <c r="AO135" s="279">
        <f t="shared" si="31"/>
        <v>2144.1530250000005</v>
      </c>
    </row>
    <row r="136" spans="1:41">
      <c r="A136" s="8"/>
      <c r="B136" s="90"/>
      <c r="C136" s="117" t="s">
        <v>74</v>
      </c>
      <c r="D136" s="71" t="s">
        <v>46</v>
      </c>
      <c r="E136" s="54">
        <f>ROUND(E135*$R$154,0)</f>
        <v>0</v>
      </c>
      <c r="F136" s="54">
        <f>ROUND(F135*$R$154,0)</f>
        <v>0</v>
      </c>
      <c r="G136" s="54">
        <f>ROUND(G135*$R$154,0)</f>
        <v>0</v>
      </c>
      <c r="H136" s="54">
        <f>ROUND(H135*$R$154,0)</f>
        <v>0</v>
      </c>
      <c r="I136" s="54">
        <f>ROUND(I135*$R$154,0)</f>
        <v>0</v>
      </c>
      <c r="J136" s="177">
        <f>SUM(E136:I136)</f>
        <v>0</v>
      </c>
      <c r="L136" s="243"/>
      <c r="M136" s="60"/>
      <c r="N136" s="239">
        <v>1.03</v>
      </c>
      <c r="O136" s="240">
        <v>0</v>
      </c>
      <c r="P136" s="73">
        <f>$R$17</f>
        <v>12</v>
      </c>
      <c r="Q136" s="239">
        <v>0</v>
      </c>
      <c r="R136" s="73"/>
      <c r="S136" s="71"/>
      <c r="T136" s="23"/>
      <c r="U136" s="23"/>
      <c r="V136" s="23"/>
      <c r="W136" s="23"/>
      <c r="X136" s="23"/>
      <c r="Y136" s="8"/>
      <c r="Z136" s="59"/>
      <c r="AA136" s="125"/>
      <c r="AB136" s="125"/>
      <c r="AC136" s="125"/>
      <c r="AD136" s="125"/>
      <c r="AE136" s="125"/>
      <c r="AF136" s="163"/>
      <c r="AH136" s="274" t="s">
        <v>91</v>
      </c>
      <c r="AI136" s="273">
        <f>'Tuition Lookup'!$D14*24</f>
        <v>10752</v>
      </c>
      <c r="AJ136" s="272">
        <f t="shared" si="21"/>
        <v>1792</v>
      </c>
      <c r="AK136" s="277">
        <f t="shared" ref="AK136:AO136" si="32">AJ136*AK$120</f>
        <v>1792</v>
      </c>
      <c r="AL136" s="277">
        <f t="shared" si="32"/>
        <v>1881.6000000000001</v>
      </c>
      <c r="AM136" s="277">
        <f t="shared" si="32"/>
        <v>1975.6800000000003</v>
      </c>
      <c r="AN136" s="278">
        <f t="shared" si="32"/>
        <v>2074.4640000000004</v>
      </c>
      <c r="AO136" s="279">
        <f t="shared" si="32"/>
        <v>2178.1872000000003</v>
      </c>
    </row>
    <row r="137" spans="1:41" ht="15">
      <c r="A137" s="8"/>
      <c r="B137" s="90"/>
      <c r="C137" s="117" t="s">
        <v>74</v>
      </c>
      <c r="D137" s="71" t="s">
        <v>47</v>
      </c>
      <c r="E137" s="189">
        <f>ROUND($R$155*E133,0)</f>
        <v>0</v>
      </c>
      <c r="F137" s="189">
        <f>ROUND($R$155*F133,0)</f>
        <v>0</v>
      </c>
      <c r="G137" s="189">
        <f>ROUND($R$155*G133,0)</f>
        <v>0</v>
      </c>
      <c r="H137" s="189">
        <f>ROUND($R$155*H133,0)</f>
        <v>0</v>
      </c>
      <c r="I137" s="189">
        <f>ROUND($R$155*I133,0)</f>
        <v>0</v>
      </c>
      <c r="J137" s="186">
        <f>SUM(E137:I137)</f>
        <v>0</v>
      </c>
      <c r="L137" s="243"/>
      <c r="M137" s="60"/>
      <c r="N137" s="239">
        <v>1.03</v>
      </c>
      <c r="O137" s="240">
        <v>0</v>
      </c>
      <c r="P137" s="73">
        <f>$R$18</f>
        <v>12</v>
      </c>
      <c r="Q137" s="239">
        <v>0</v>
      </c>
      <c r="R137" s="73"/>
      <c r="S137" s="71"/>
      <c r="T137" s="23"/>
      <c r="U137" s="23"/>
      <c r="V137" s="23"/>
      <c r="W137" s="23"/>
      <c r="X137" s="23"/>
      <c r="Y137" s="8"/>
      <c r="Z137" s="59"/>
      <c r="AA137" s="125"/>
      <c r="AB137" s="125"/>
      <c r="AC137" s="125"/>
      <c r="AD137" s="125"/>
      <c r="AE137" s="125"/>
      <c r="AF137" s="163"/>
      <c r="AH137" s="274" t="s">
        <v>92</v>
      </c>
      <c r="AI137" s="273">
        <f>'Tuition Lookup'!$D15*24</f>
        <v>7656</v>
      </c>
      <c r="AJ137" s="272">
        <f t="shared" si="21"/>
        <v>1276</v>
      </c>
      <c r="AK137" s="277">
        <f t="shared" ref="AK137:AO137" si="33">AJ137*AK$120</f>
        <v>1276</v>
      </c>
      <c r="AL137" s="277">
        <f t="shared" si="33"/>
        <v>1339.8</v>
      </c>
      <c r="AM137" s="277">
        <f t="shared" si="33"/>
        <v>1406.79</v>
      </c>
      <c r="AN137" s="278">
        <f t="shared" si="33"/>
        <v>1477.1295</v>
      </c>
      <c r="AO137" s="279">
        <f t="shared" si="33"/>
        <v>1550.9859750000001</v>
      </c>
    </row>
    <row r="138" spans="1:41">
      <c r="A138" s="8"/>
      <c r="B138" s="90"/>
      <c r="C138" s="97"/>
      <c r="D138" s="74" t="s">
        <v>48</v>
      </c>
      <c r="E138" s="190">
        <f>SUM(E136:E137)</f>
        <v>0</v>
      </c>
      <c r="F138" s="190">
        <f t="shared" ref="F138:I138" si="34">SUM(F136:F137)</f>
        <v>0</v>
      </c>
      <c r="G138" s="190">
        <f t="shared" si="34"/>
        <v>0</v>
      </c>
      <c r="H138" s="190">
        <f t="shared" si="34"/>
        <v>0</v>
      </c>
      <c r="I138" s="190">
        <f t="shared" si="34"/>
        <v>0</v>
      </c>
      <c r="J138" s="191">
        <f>SUM(J136:J137)</f>
        <v>0</v>
      </c>
      <c r="L138" s="243"/>
      <c r="M138" s="60"/>
      <c r="N138" s="71"/>
      <c r="O138" s="244"/>
      <c r="P138" s="73"/>
      <c r="Q138" s="71"/>
      <c r="R138" s="73"/>
      <c r="S138" s="71"/>
      <c r="T138" s="4"/>
      <c r="U138" s="3"/>
      <c r="Y138" s="8"/>
      <c r="Z138" s="59"/>
      <c r="AA138" s="125"/>
      <c r="AB138" s="125"/>
      <c r="AC138" s="125"/>
      <c r="AD138" s="125"/>
      <c r="AE138" s="125"/>
      <c r="AF138" s="163"/>
      <c r="AH138" s="274" t="s">
        <v>93</v>
      </c>
      <c r="AI138" s="273">
        <f>'Tuition Lookup'!$D16*24</f>
        <v>7368</v>
      </c>
      <c r="AJ138" s="272">
        <f t="shared" si="21"/>
        <v>1228</v>
      </c>
      <c r="AK138" s="277">
        <f t="shared" ref="AK138:AO138" si="35">AJ138*AK$120</f>
        <v>1228</v>
      </c>
      <c r="AL138" s="277">
        <f t="shared" si="35"/>
        <v>1289.4000000000001</v>
      </c>
      <c r="AM138" s="277">
        <f t="shared" si="35"/>
        <v>1353.8700000000001</v>
      </c>
      <c r="AN138" s="278">
        <f t="shared" si="35"/>
        <v>1421.5635000000002</v>
      </c>
      <c r="AO138" s="279">
        <f t="shared" si="35"/>
        <v>1492.6416750000003</v>
      </c>
    </row>
    <row r="139" spans="1:41">
      <c r="A139" s="8"/>
      <c r="B139" s="90"/>
      <c r="C139" s="97"/>
      <c r="D139" s="71"/>
      <c r="E139" s="19"/>
      <c r="F139" s="19"/>
      <c r="G139" s="19"/>
      <c r="H139" s="19"/>
      <c r="I139" s="19"/>
      <c r="J139" s="125"/>
      <c r="L139" s="243"/>
      <c r="M139" s="60"/>
      <c r="N139" s="32"/>
      <c r="O139" s="60"/>
      <c r="P139" s="32"/>
      <c r="Q139" s="241"/>
      <c r="R139" s="32"/>
      <c r="S139" s="241"/>
      <c r="T139" s="15"/>
      <c r="U139" s="15"/>
      <c r="V139" s="15"/>
      <c r="W139" s="15"/>
      <c r="X139" s="15"/>
      <c r="Y139" s="8"/>
      <c r="Z139" s="59"/>
      <c r="AA139" s="125"/>
      <c r="AB139" s="125"/>
      <c r="AC139" s="125"/>
      <c r="AD139" s="125"/>
      <c r="AE139" s="125"/>
      <c r="AF139" s="163"/>
      <c r="AH139" s="274" t="s">
        <v>94</v>
      </c>
      <c r="AI139" s="273">
        <f>'Tuition Lookup'!$D17*24</f>
        <v>12504</v>
      </c>
      <c r="AJ139" s="272">
        <f t="shared" si="21"/>
        <v>2084</v>
      </c>
      <c r="AK139" s="277">
        <f t="shared" ref="AK139:AO139" si="36">AJ139*AK$120</f>
        <v>2084</v>
      </c>
      <c r="AL139" s="277">
        <f t="shared" si="36"/>
        <v>2188.2000000000003</v>
      </c>
      <c r="AM139" s="277">
        <f t="shared" si="36"/>
        <v>2297.6100000000006</v>
      </c>
      <c r="AN139" s="278">
        <f t="shared" si="36"/>
        <v>2412.4905000000008</v>
      </c>
      <c r="AO139" s="279">
        <f t="shared" si="36"/>
        <v>2533.115025000001</v>
      </c>
    </row>
    <row r="140" spans="1:41">
      <c r="A140" s="101"/>
      <c r="B140" s="99" t="s">
        <v>73</v>
      </c>
      <c r="C140" s="117" t="s">
        <v>74</v>
      </c>
      <c r="D140" s="32" t="s">
        <v>44</v>
      </c>
      <c r="E140" s="97">
        <f>ROUND($O140*$P140*Q140,6)</f>
        <v>0</v>
      </c>
      <c r="F140" s="97">
        <f>ROUND($O141*$P141*Q141,6)</f>
        <v>0</v>
      </c>
      <c r="G140" s="97">
        <f>ROUND($O142*$P142*Q142,6)</f>
        <v>0</v>
      </c>
      <c r="H140" s="97">
        <f>ROUND($O143*$P143*Q143,6)</f>
        <v>0</v>
      </c>
      <c r="I140" s="97">
        <f>ROUND($O144*$P144*Q144,6)</f>
        <v>0</v>
      </c>
      <c r="J140" s="24"/>
      <c r="L140" s="155">
        <v>0</v>
      </c>
      <c r="M140" s="242">
        <f>ROUND(L140/12,2)</f>
        <v>0</v>
      </c>
      <c r="N140" s="239">
        <v>1</v>
      </c>
      <c r="O140" s="240">
        <v>0</v>
      </c>
      <c r="P140" s="73">
        <f>$R$14</f>
        <v>12</v>
      </c>
      <c r="Q140" s="239">
        <v>0</v>
      </c>
      <c r="R140" s="73"/>
      <c r="S140" s="71"/>
      <c r="T140" s="23" t="e">
        <f>(E143+E144)/E142</f>
        <v>#DIV/0!</v>
      </c>
      <c r="U140" s="23" t="e">
        <f>(F143+F144)/F142</f>
        <v>#DIV/0!</v>
      </c>
      <c r="V140" s="23" t="e">
        <f>(G143+G144)/G142</f>
        <v>#DIV/0!</v>
      </c>
      <c r="W140" s="23" t="e">
        <f>(H143+H144)/H142</f>
        <v>#DIV/0!</v>
      </c>
      <c r="X140" s="23" t="e">
        <f>(I143+I144)/I142</f>
        <v>#DIV/0!</v>
      </c>
      <c r="Y140" s="319"/>
      <c r="Z140" s="160" t="str">
        <f>C140</f>
        <v>Not Allowed</v>
      </c>
      <c r="AA140" s="125">
        <f>ROUND(VLOOKUP($C140,$AH$125:AO174,4,FALSE)*E140,0)</f>
        <v>0</v>
      </c>
      <c r="AB140" s="125">
        <f>ROUND(VLOOKUP($C141,$AH$125:AO174,5,FALSE)*F140,0)</f>
        <v>0</v>
      </c>
      <c r="AC140" s="125">
        <f>ROUND(VLOOKUP($C142,$AH$125:AO174,6,FALSE)*G140,0)</f>
        <v>0</v>
      </c>
      <c r="AD140" s="125">
        <f>ROUND(VLOOKUP($C143,$AH$125:AO174,7,FALSE)*H140,0)</f>
        <v>0</v>
      </c>
      <c r="AE140" s="125">
        <f>ROUND(VLOOKUP($C144,$AH$125:AO174,8,FALSE)*I140,0)</f>
        <v>0</v>
      </c>
      <c r="AF140" s="163">
        <f>SUM(AA140:AE140)</f>
        <v>0</v>
      </c>
      <c r="AH140" s="274" t="s">
        <v>95</v>
      </c>
      <c r="AI140" s="273">
        <f>'Tuition Lookup'!$D18*24</f>
        <v>9144</v>
      </c>
      <c r="AJ140" s="272">
        <f t="shared" si="21"/>
        <v>1524</v>
      </c>
      <c r="AK140" s="277">
        <f t="shared" ref="AK140:AO140" si="37">AJ140*AK$120</f>
        <v>1524</v>
      </c>
      <c r="AL140" s="277">
        <f t="shared" si="37"/>
        <v>1600.2</v>
      </c>
      <c r="AM140" s="277">
        <f t="shared" si="37"/>
        <v>1680.21</v>
      </c>
      <c r="AN140" s="278">
        <f t="shared" si="37"/>
        <v>1764.2205000000001</v>
      </c>
      <c r="AO140" s="279">
        <f t="shared" si="37"/>
        <v>1852.4315250000002</v>
      </c>
    </row>
    <row r="141" spans="1:41">
      <c r="B141" s="99"/>
      <c r="C141" s="117" t="s">
        <v>74</v>
      </c>
      <c r="D141" s="32" t="s">
        <v>61</v>
      </c>
      <c r="E141" s="20">
        <f>Q140</f>
        <v>0</v>
      </c>
      <c r="F141" s="20">
        <f>Q141</f>
        <v>0</v>
      </c>
      <c r="G141" s="20">
        <f>Q142</f>
        <v>0</v>
      </c>
      <c r="H141" s="20">
        <f>Q143</f>
        <v>0</v>
      </c>
      <c r="I141" s="20">
        <f>Q144</f>
        <v>0</v>
      </c>
      <c r="J141" s="24"/>
      <c r="L141" s="243"/>
      <c r="M141" s="242"/>
      <c r="N141" s="239">
        <v>1.03</v>
      </c>
      <c r="O141" s="240">
        <v>0</v>
      </c>
      <c r="P141" s="73">
        <f>$R$15</f>
        <v>12</v>
      </c>
      <c r="Q141" s="239">
        <v>0</v>
      </c>
      <c r="R141" s="73"/>
      <c r="S141" s="71"/>
      <c r="T141" s="23"/>
      <c r="U141" s="23"/>
      <c r="V141" s="23"/>
      <c r="W141" s="23"/>
      <c r="X141" s="23"/>
      <c r="Y141" s="319"/>
      <c r="Z141" s="160"/>
      <c r="AA141" s="125"/>
      <c r="AB141" s="125"/>
      <c r="AC141" s="125"/>
      <c r="AD141" s="125"/>
      <c r="AE141" s="125"/>
      <c r="AF141" s="163"/>
      <c r="AH141" s="274" t="s">
        <v>96</v>
      </c>
      <c r="AI141" s="273">
        <f>'Tuition Lookup'!$D19*24</f>
        <v>12960</v>
      </c>
      <c r="AJ141" s="272">
        <f t="shared" si="21"/>
        <v>2160</v>
      </c>
      <c r="AK141" s="277">
        <f t="shared" ref="AK141:AO141" si="38">AJ141*AK$120</f>
        <v>2160</v>
      </c>
      <c r="AL141" s="277">
        <f t="shared" si="38"/>
        <v>2268</v>
      </c>
      <c r="AM141" s="277">
        <f t="shared" si="38"/>
        <v>2381.4</v>
      </c>
      <c r="AN141" s="278">
        <f t="shared" si="38"/>
        <v>2500.4700000000003</v>
      </c>
      <c r="AO141" s="279">
        <f t="shared" si="38"/>
        <v>2625.4935000000005</v>
      </c>
    </row>
    <row r="142" spans="1:41">
      <c r="A142" s="8"/>
      <c r="B142" s="90"/>
      <c r="C142" s="117" t="s">
        <v>74</v>
      </c>
      <c r="D142" s="71" t="s">
        <v>9</v>
      </c>
      <c r="E142" s="54">
        <f>ROUND(M140*E140*N140,0)</f>
        <v>0</v>
      </c>
      <c r="F142" s="54">
        <f>ROUND(M140*F140*N140*N141,0)</f>
        <v>0</v>
      </c>
      <c r="G142" s="54">
        <f>ROUND(M140*G140*N140*N141*N142,0)</f>
        <v>0</v>
      </c>
      <c r="H142" s="54">
        <f>ROUND(M140*H140*N140*N141*N142*N143,0)</f>
        <v>0</v>
      </c>
      <c r="I142" s="54">
        <f>ROUND(M140*I140*N140*N141*N142*N143*N144,0)</f>
        <v>0</v>
      </c>
      <c r="J142" s="177">
        <f>SUM(E142:I142)</f>
        <v>0</v>
      </c>
      <c r="L142" s="243"/>
      <c r="M142" s="60"/>
      <c r="N142" s="239">
        <v>1.03</v>
      </c>
      <c r="O142" s="240">
        <v>0</v>
      </c>
      <c r="P142" s="73">
        <f>$R$16</f>
        <v>12</v>
      </c>
      <c r="Q142" s="239">
        <v>0</v>
      </c>
      <c r="R142" s="73"/>
      <c r="S142" s="71"/>
      <c r="T142" s="23"/>
      <c r="U142" s="23"/>
      <c r="V142" s="23"/>
      <c r="W142" s="23"/>
      <c r="X142" s="23"/>
      <c r="Y142" s="8"/>
      <c r="Z142" s="59"/>
      <c r="AA142" s="125"/>
      <c r="AB142" s="125"/>
      <c r="AC142" s="125"/>
      <c r="AD142" s="125"/>
      <c r="AE142" s="125"/>
      <c r="AF142" s="163"/>
      <c r="AH142" s="274" t="s">
        <v>97</v>
      </c>
      <c r="AI142" s="273">
        <f>'Tuition Lookup'!$D20*24</f>
        <v>9000</v>
      </c>
      <c r="AJ142" s="272">
        <f t="shared" si="21"/>
        <v>1500</v>
      </c>
      <c r="AK142" s="277">
        <f t="shared" ref="AK142:AO142" si="39">AJ142*AK$120</f>
        <v>1500</v>
      </c>
      <c r="AL142" s="277">
        <f t="shared" si="39"/>
        <v>1575</v>
      </c>
      <c r="AM142" s="277">
        <f t="shared" si="39"/>
        <v>1653.75</v>
      </c>
      <c r="AN142" s="278">
        <f t="shared" si="39"/>
        <v>1736.4375</v>
      </c>
      <c r="AO142" s="279">
        <f t="shared" si="39"/>
        <v>1823.2593750000001</v>
      </c>
    </row>
    <row r="143" spans="1:41">
      <c r="A143" s="8"/>
      <c r="B143" s="90"/>
      <c r="C143" s="117" t="s">
        <v>74</v>
      </c>
      <c r="D143" s="71" t="s">
        <v>46</v>
      </c>
      <c r="E143" s="54">
        <f>ROUND(E142*$R$154,0)</f>
        <v>0</v>
      </c>
      <c r="F143" s="54">
        <f>ROUND(F142*$R$154,0)</f>
        <v>0</v>
      </c>
      <c r="G143" s="54">
        <f>ROUND(G142*$R$154,0)</f>
        <v>0</v>
      </c>
      <c r="H143" s="54">
        <f>ROUND(H142*$R$154,0)</f>
        <v>0</v>
      </c>
      <c r="I143" s="54">
        <f>ROUND(I142*$R$154,0)</f>
        <v>0</v>
      </c>
      <c r="J143" s="177">
        <f>SUM(E143:I143)</f>
        <v>0</v>
      </c>
      <c r="L143" s="243"/>
      <c r="M143" s="60"/>
      <c r="N143" s="239">
        <v>1.03</v>
      </c>
      <c r="O143" s="240">
        <v>0</v>
      </c>
      <c r="P143" s="73">
        <f>$R$17</f>
        <v>12</v>
      </c>
      <c r="Q143" s="239">
        <v>0</v>
      </c>
      <c r="R143" s="73"/>
      <c r="S143" s="71"/>
      <c r="T143" s="23"/>
      <c r="U143" s="23"/>
      <c r="V143" s="23"/>
      <c r="W143" s="23"/>
      <c r="X143" s="23"/>
      <c r="Y143" s="8"/>
      <c r="Z143" s="59"/>
      <c r="AA143" s="125"/>
      <c r="AB143" s="125"/>
      <c r="AC143" s="125"/>
      <c r="AD143" s="125"/>
      <c r="AE143" s="125"/>
      <c r="AF143" s="163"/>
      <c r="AH143" s="274" t="s">
        <v>98</v>
      </c>
      <c r="AI143" s="273">
        <f>'Tuition Lookup'!$D21*24</f>
        <v>12816</v>
      </c>
      <c r="AJ143" s="272">
        <f t="shared" si="21"/>
        <v>2136</v>
      </c>
      <c r="AK143" s="277">
        <f t="shared" ref="AK143:AO143" si="40">AJ143*AK$120</f>
        <v>2136</v>
      </c>
      <c r="AL143" s="277">
        <f t="shared" si="40"/>
        <v>2242.8000000000002</v>
      </c>
      <c r="AM143" s="277">
        <f t="shared" si="40"/>
        <v>2354.9400000000005</v>
      </c>
      <c r="AN143" s="278">
        <f t="shared" si="40"/>
        <v>2472.6870000000008</v>
      </c>
      <c r="AO143" s="279">
        <f t="shared" si="40"/>
        <v>2596.3213500000011</v>
      </c>
    </row>
    <row r="144" spans="1:41" ht="15">
      <c r="A144" s="8"/>
      <c r="B144" s="90"/>
      <c r="C144" s="117" t="s">
        <v>74</v>
      </c>
      <c r="D144" s="71" t="s">
        <v>47</v>
      </c>
      <c r="E144" s="189">
        <f>ROUND($R$155*E140,0)</f>
        <v>0</v>
      </c>
      <c r="F144" s="189">
        <f>ROUND($R$155*F140,0)</f>
        <v>0</v>
      </c>
      <c r="G144" s="189">
        <f>ROUND($R$155*G140,0)</f>
        <v>0</v>
      </c>
      <c r="H144" s="189">
        <f>ROUND($R$155*H140,0)</f>
        <v>0</v>
      </c>
      <c r="I144" s="189">
        <f>ROUND($R$155*I140,0)</f>
        <v>0</v>
      </c>
      <c r="J144" s="186">
        <f>SUM(E144:I144)</f>
        <v>0</v>
      </c>
      <c r="L144" s="243"/>
      <c r="M144" s="60"/>
      <c r="N144" s="239">
        <v>1.03</v>
      </c>
      <c r="O144" s="240">
        <v>0</v>
      </c>
      <c r="P144" s="73">
        <f>$R$18</f>
        <v>12</v>
      </c>
      <c r="Q144" s="239">
        <v>0</v>
      </c>
      <c r="R144" s="73"/>
      <c r="S144" s="71"/>
      <c r="T144" s="23"/>
      <c r="U144" s="23"/>
      <c r="V144" s="23"/>
      <c r="W144" s="23"/>
      <c r="X144" s="23"/>
      <c r="Y144" s="8"/>
      <c r="Z144" s="59"/>
      <c r="AA144" s="125"/>
      <c r="AB144" s="125"/>
      <c r="AC144" s="125"/>
      <c r="AD144" s="125"/>
      <c r="AE144" s="125"/>
      <c r="AF144" s="163"/>
      <c r="AH144" s="274" t="s">
        <v>99</v>
      </c>
      <c r="AI144" s="273">
        <f>'Tuition Lookup'!$D22*24</f>
        <v>9456</v>
      </c>
      <c r="AJ144" s="272">
        <f t="shared" si="21"/>
        <v>1576</v>
      </c>
      <c r="AK144" s="277">
        <f t="shared" ref="AK144:AO144" si="41">AJ144*AK$120</f>
        <v>1576</v>
      </c>
      <c r="AL144" s="277">
        <f t="shared" si="41"/>
        <v>1654.8000000000002</v>
      </c>
      <c r="AM144" s="277">
        <f t="shared" si="41"/>
        <v>1737.5400000000002</v>
      </c>
      <c r="AN144" s="278">
        <f t="shared" si="41"/>
        <v>1824.4170000000004</v>
      </c>
      <c r="AO144" s="279">
        <f t="shared" si="41"/>
        <v>1915.6378500000005</v>
      </c>
    </row>
    <row r="145" spans="1:41" ht="13.5" customHeight="1">
      <c r="A145" s="8"/>
      <c r="B145" s="90"/>
      <c r="C145" s="97"/>
      <c r="D145" s="74" t="s">
        <v>48</v>
      </c>
      <c r="E145" s="190">
        <f>SUM(E143:E144)</f>
        <v>0</v>
      </c>
      <c r="F145" s="190">
        <f t="shared" ref="F145:I145" si="42">SUM(F143:F144)</f>
        <v>0</v>
      </c>
      <c r="G145" s="190">
        <f t="shared" si="42"/>
        <v>0</v>
      </c>
      <c r="H145" s="190">
        <f t="shared" si="42"/>
        <v>0</v>
      </c>
      <c r="I145" s="190">
        <f t="shared" si="42"/>
        <v>0</v>
      </c>
      <c r="J145" s="191">
        <f>SUM(J143:J144)</f>
        <v>0</v>
      </c>
      <c r="L145" s="243"/>
      <c r="M145" s="60"/>
      <c r="N145" s="71"/>
      <c r="O145" s="244"/>
      <c r="P145" s="73"/>
      <c r="Q145" s="71"/>
      <c r="R145" s="73"/>
      <c r="S145" s="71"/>
      <c r="T145" s="4"/>
      <c r="U145" s="3"/>
      <c r="Y145" s="8"/>
      <c r="Z145" s="59"/>
      <c r="AA145" s="125"/>
      <c r="AB145" s="125"/>
      <c r="AC145" s="125"/>
      <c r="AD145" s="125"/>
      <c r="AE145" s="125"/>
      <c r="AF145" s="163"/>
      <c r="AH145" s="274" t="s">
        <v>100</v>
      </c>
      <c r="AI145" s="273">
        <f>'Tuition Lookup'!$D23*24</f>
        <v>8040</v>
      </c>
      <c r="AJ145" s="272">
        <f t="shared" si="21"/>
        <v>1340</v>
      </c>
      <c r="AK145" s="277">
        <f t="shared" ref="AK145:AO145" si="43">AJ145*AK$120</f>
        <v>1340</v>
      </c>
      <c r="AL145" s="277">
        <f t="shared" si="43"/>
        <v>1407</v>
      </c>
      <c r="AM145" s="277">
        <f t="shared" si="43"/>
        <v>1477.3500000000001</v>
      </c>
      <c r="AN145" s="278">
        <f t="shared" si="43"/>
        <v>1551.2175000000002</v>
      </c>
      <c r="AO145" s="279">
        <f t="shared" si="43"/>
        <v>1628.7783750000003</v>
      </c>
    </row>
    <row r="146" spans="1:41">
      <c r="A146" s="8"/>
      <c r="B146" s="90"/>
      <c r="C146" s="97"/>
      <c r="D146" s="71"/>
      <c r="E146" s="15"/>
      <c r="F146" s="15"/>
      <c r="G146" s="15"/>
      <c r="H146" s="15"/>
      <c r="I146" s="15"/>
      <c r="J146" s="24"/>
      <c r="L146" s="243"/>
      <c r="M146" s="60"/>
      <c r="N146" s="32"/>
      <c r="O146" s="60"/>
      <c r="P146" s="32"/>
      <c r="Q146" s="241"/>
      <c r="R146" s="32"/>
      <c r="S146" s="241"/>
      <c r="T146" s="15"/>
      <c r="U146" s="15"/>
      <c r="V146" s="15"/>
      <c r="W146" s="15"/>
      <c r="X146" s="15"/>
      <c r="Y146" s="8"/>
      <c r="Z146" s="59"/>
      <c r="AA146" s="125"/>
      <c r="AB146" s="125"/>
      <c r="AC146" s="125"/>
      <c r="AD146" s="125"/>
      <c r="AE146" s="125"/>
      <c r="AF146" s="163"/>
      <c r="AH146" s="274" t="s">
        <v>101</v>
      </c>
      <c r="AI146" s="273">
        <f>'Tuition Lookup'!$D24*24</f>
        <v>12024</v>
      </c>
      <c r="AJ146" s="272">
        <f t="shared" si="21"/>
        <v>2004</v>
      </c>
      <c r="AK146" s="277">
        <f t="shared" ref="AK146:AO146" si="44">AJ146*AK$120</f>
        <v>2004</v>
      </c>
      <c r="AL146" s="277">
        <f t="shared" si="44"/>
        <v>2104.2000000000003</v>
      </c>
      <c r="AM146" s="277">
        <f t="shared" si="44"/>
        <v>2209.4100000000003</v>
      </c>
      <c r="AN146" s="278">
        <f t="shared" si="44"/>
        <v>2319.8805000000002</v>
      </c>
      <c r="AO146" s="279">
        <f t="shared" si="44"/>
        <v>2435.8745250000002</v>
      </c>
    </row>
    <row r="147" spans="1:41">
      <c r="A147" s="101"/>
      <c r="B147" s="99" t="s">
        <v>73</v>
      </c>
      <c r="C147" s="117" t="s">
        <v>74</v>
      </c>
      <c r="D147" s="32" t="s">
        <v>44</v>
      </c>
      <c r="E147" s="97">
        <f>ROUND($O147*$P147*Q147,6)</f>
        <v>0</v>
      </c>
      <c r="F147" s="97">
        <f>ROUND($O148*$P148*Q148,6)</f>
        <v>0</v>
      </c>
      <c r="G147" s="97">
        <f>ROUND($O149*$P149*Q149,6)</f>
        <v>0</v>
      </c>
      <c r="H147" s="97">
        <f>ROUND($O150*$P150*Q150,6)</f>
        <v>0</v>
      </c>
      <c r="I147" s="97">
        <f>ROUND($O151*$P151*Q151,6)</f>
        <v>0</v>
      </c>
      <c r="J147" s="24"/>
      <c r="L147" s="155">
        <v>0</v>
      </c>
      <c r="M147" s="242">
        <f>ROUND(L147/12,2)</f>
        <v>0</v>
      </c>
      <c r="N147" s="239">
        <v>1</v>
      </c>
      <c r="O147" s="240">
        <v>0</v>
      </c>
      <c r="P147" s="73">
        <f>$R$14</f>
        <v>12</v>
      </c>
      <c r="Q147" s="239">
        <v>0</v>
      </c>
      <c r="R147" s="73"/>
      <c r="S147" s="71"/>
      <c r="T147" s="23" t="e">
        <f>(E150+E151)/E149</f>
        <v>#DIV/0!</v>
      </c>
      <c r="U147" s="23" t="e">
        <f>(F150+F151)/F149</f>
        <v>#DIV/0!</v>
      </c>
      <c r="V147" s="23" t="e">
        <f>(G150+G151)/G149</f>
        <v>#DIV/0!</v>
      </c>
      <c r="W147" s="23" t="e">
        <f>(H150+H151)/H149</f>
        <v>#DIV/0!</v>
      </c>
      <c r="X147" s="23" t="e">
        <f>(I150+I151)/I149</f>
        <v>#DIV/0!</v>
      </c>
      <c r="Y147" s="319"/>
      <c r="Z147" s="160" t="str">
        <f>C147</f>
        <v>Not Allowed</v>
      </c>
      <c r="AA147" s="125">
        <f>ROUND(VLOOKUP($C147,$AH$125:AO181,4,FALSE)*E147,0)</f>
        <v>0</v>
      </c>
      <c r="AB147" s="125">
        <f>ROUND(VLOOKUP($C148,$AH$125:AO181,5,FALSE)*F147,0)</f>
        <v>0</v>
      </c>
      <c r="AC147" s="125">
        <f>ROUND(VLOOKUP($C149,$AH$125:AO181,6,FALSE)*G147,0)</f>
        <v>0</v>
      </c>
      <c r="AD147" s="125">
        <f>ROUND(VLOOKUP($C150,$AH$125:AO181,7,FALSE)*H147,0)</f>
        <v>0</v>
      </c>
      <c r="AE147" s="125">
        <f>ROUND(VLOOKUP($C151,$AH$125:AO181,8,FALSE)*I147,0)</f>
        <v>0</v>
      </c>
      <c r="AF147" s="163">
        <f>SUM(AA147:AE147)</f>
        <v>0</v>
      </c>
      <c r="AH147" s="274" t="s">
        <v>102</v>
      </c>
      <c r="AI147" s="273">
        <f>'Tuition Lookup'!$D25*24</f>
        <v>11736</v>
      </c>
      <c r="AJ147" s="272">
        <f t="shared" si="21"/>
        <v>1956</v>
      </c>
      <c r="AK147" s="277">
        <f t="shared" ref="AK147:AO147" si="45">AJ147*AK$120</f>
        <v>1956</v>
      </c>
      <c r="AL147" s="277">
        <f t="shared" si="45"/>
        <v>2053.8000000000002</v>
      </c>
      <c r="AM147" s="277">
        <f t="shared" si="45"/>
        <v>2156.4900000000002</v>
      </c>
      <c r="AN147" s="278">
        <f t="shared" si="45"/>
        <v>2264.3145000000004</v>
      </c>
      <c r="AO147" s="279">
        <f t="shared" si="45"/>
        <v>2377.5302250000004</v>
      </c>
    </row>
    <row r="148" spans="1:41">
      <c r="B148" s="99"/>
      <c r="C148" s="117" t="s">
        <v>74</v>
      </c>
      <c r="D148" s="32" t="s">
        <v>61</v>
      </c>
      <c r="E148" s="20">
        <f>Q147</f>
        <v>0</v>
      </c>
      <c r="F148" s="20">
        <f>Q148</f>
        <v>0</v>
      </c>
      <c r="G148" s="20">
        <f>Q149</f>
        <v>0</v>
      </c>
      <c r="H148" s="20">
        <f>Q150</f>
        <v>0</v>
      </c>
      <c r="I148" s="20">
        <f>Q151</f>
        <v>0</v>
      </c>
      <c r="J148" s="24"/>
      <c r="L148" s="243"/>
      <c r="M148" s="242"/>
      <c r="N148" s="239">
        <v>1.03</v>
      </c>
      <c r="O148" s="240">
        <v>0</v>
      </c>
      <c r="P148" s="73">
        <f>$R$15</f>
        <v>12</v>
      </c>
      <c r="Q148" s="239">
        <v>0</v>
      </c>
      <c r="R148" s="73"/>
      <c r="S148" s="71"/>
      <c r="T148" s="23"/>
      <c r="U148" s="23"/>
      <c r="V148" s="23"/>
      <c r="W148" s="23"/>
      <c r="X148" s="23"/>
      <c r="Y148" s="319"/>
      <c r="Z148" s="160"/>
      <c r="AA148" s="125"/>
      <c r="AB148" s="125"/>
      <c r="AC148" s="125"/>
      <c r="AD148" s="125"/>
      <c r="AE148" s="125"/>
      <c r="AF148" s="163"/>
      <c r="AH148" s="274" t="s">
        <v>103</v>
      </c>
      <c r="AI148" s="273">
        <f>'Tuition Lookup'!$D26*24</f>
        <v>9840</v>
      </c>
      <c r="AJ148" s="272">
        <f t="shared" si="21"/>
        <v>1640</v>
      </c>
      <c r="AK148" s="277">
        <f t="shared" ref="AK148:AO148" si="46">AJ148*AK$120</f>
        <v>1640</v>
      </c>
      <c r="AL148" s="277">
        <f t="shared" si="46"/>
        <v>1722</v>
      </c>
      <c r="AM148" s="277">
        <f t="shared" si="46"/>
        <v>1808.1000000000001</v>
      </c>
      <c r="AN148" s="278">
        <f t="shared" si="46"/>
        <v>1898.5050000000003</v>
      </c>
      <c r="AO148" s="279">
        <f t="shared" si="46"/>
        <v>1993.4302500000003</v>
      </c>
    </row>
    <row r="149" spans="1:41">
      <c r="A149" s="8"/>
      <c r="B149" s="90"/>
      <c r="C149" s="117" t="s">
        <v>74</v>
      </c>
      <c r="D149" s="71" t="s">
        <v>9</v>
      </c>
      <c r="E149" s="54">
        <f>ROUND(M147*E147*N147,0)</f>
        <v>0</v>
      </c>
      <c r="F149" s="54">
        <f>ROUND(M147*F147*N147*N148,0)</f>
        <v>0</v>
      </c>
      <c r="G149" s="54">
        <f>ROUND(M147*G147*N147*N148*N149,0)</f>
        <v>0</v>
      </c>
      <c r="H149" s="54">
        <f>ROUND(M147*H147*N147*N148*N149*N150,0)</f>
        <v>0</v>
      </c>
      <c r="I149" s="54">
        <f>ROUND(M147*I147*N147*N148*N149*N150*N151,0)</f>
        <v>0</v>
      </c>
      <c r="J149" s="177">
        <f>SUM(E149:I149)</f>
        <v>0</v>
      </c>
      <c r="L149" s="243"/>
      <c r="M149" s="60"/>
      <c r="N149" s="239">
        <v>1.03</v>
      </c>
      <c r="O149" s="240">
        <v>0</v>
      </c>
      <c r="P149" s="73">
        <f>$R$16</f>
        <v>12</v>
      </c>
      <c r="Q149" s="239">
        <v>0</v>
      </c>
      <c r="R149" s="73"/>
      <c r="S149" s="71"/>
      <c r="Y149" s="8"/>
      <c r="Z149" s="59"/>
      <c r="AA149" s="125"/>
      <c r="AB149" s="125"/>
      <c r="AC149" s="125"/>
      <c r="AD149" s="125"/>
      <c r="AE149" s="125"/>
      <c r="AF149" s="163"/>
      <c r="AH149" s="274" t="s">
        <v>104</v>
      </c>
      <c r="AI149" s="273">
        <f>'Tuition Lookup'!$D27*24</f>
        <v>10104</v>
      </c>
      <c r="AJ149" s="272">
        <f t="shared" si="21"/>
        <v>1684</v>
      </c>
      <c r="AK149" s="277">
        <f t="shared" ref="AK149:AO149" si="47">AJ149*AK$120</f>
        <v>1684</v>
      </c>
      <c r="AL149" s="277">
        <f t="shared" si="47"/>
        <v>1768.2</v>
      </c>
      <c r="AM149" s="277">
        <f t="shared" si="47"/>
        <v>1856.6100000000001</v>
      </c>
      <c r="AN149" s="278">
        <f t="shared" si="47"/>
        <v>1949.4405000000002</v>
      </c>
      <c r="AO149" s="279">
        <f t="shared" si="47"/>
        <v>2046.9125250000002</v>
      </c>
    </row>
    <row r="150" spans="1:41">
      <c r="A150" s="8"/>
      <c r="B150" s="90"/>
      <c r="C150" s="117" t="s">
        <v>74</v>
      </c>
      <c r="D150" s="71" t="s">
        <v>46</v>
      </c>
      <c r="E150" s="54">
        <f>ROUND(E149*$R$154,0)</f>
        <v>0</v>
      </c>
      <c r="F150" s="54">
        <f>ROUND(F149*$R$154,0)</f>
        <v>0</v>
      </c>
      <c r="G150" s="54">
        <f>ROUND(G149*$R$154,0)</f>
        <v>0</v>
      </c>
      <c r="H150" s="54">
        <f>ROUND(H149*$R$154,0)</f>
        <v>0</v>
      </c>
      <c r="I150" s="54">
        <f>ROUND(I149*$R$154,0)</f>
        <v>0</v>
      </c>
      <c r="J150" s="177">
        <f>SUM(E150:I150)</f>
        <v>0</v>
      </c>
      <c r="L150" s="243"/>
      <c r="M150" s="60"/>
      <c r="N150" s="239">
        <v>1.03</v>
      </c>
      <c r="O150" s="240">
        <v>0</v>
      </c>
      <c r="P150" s="73">
        <f>$R$17</f>
        <v>12</v>
      </c>
      <c r="Q150" s="239">
        <v>0</v>
      </c>
      <c r="R150" s="73"/>
      <c r="S150" s="71"/>
      <c r="Y150" s="8"/>
      <c r="Z150" s="59"/>
      <c r="AA150" s="125"/>
      <c r="AB150" s="125"/>
      <c r="AC150" s="125"/>
      <c r="AD150" s="125"/>
      <c r="AE150" s="125"/>
      <c r="AF150" s="163"/>
      <c r="AH150" s="274" t="s">
        <v>105</v>
      </c>
      <c r="AI150" s="273">
        <f>'Tuition Lookup'!$D28*24</f>
        <v>10176</v>
      </c>
      <c r="AJ150" s="272">
        <f t="shared" si="21"/>
        <v>1696</v>
      </c>
      <c r="AK150" s="277">
        <f t="shared" ref="AK150:AO150" si="48">AJ150*AK$120</f>
        <v>1696</v>
      </c>
      <c r="AL150" s="277">
        <f t="shared" si="48"/>
        <v>1780.8000000000002</v>
      </c>
      <c r="AM150" s="277">
        <f t="shared" si="48"/>
        <v>1869.8400000000004</v>
      </c>
      <c r="AN150" s="278">
        <f t="shared" si="48"/>
        <v>1963.3320000000006</v>
      </c>
      <c r="AO150" s="279">
        <f t="shared" si="48"/>
        <v>2061.4986000000008</v>
      </c>
    </row>
    <row r="151" spans="1:41" ht="15">
      <c r="A151" s="8"/>
      <c r="B151" s="90"/>
      <c r="C151" s="117" t="s">
        <v>74</v>
      </c>
      <c r="D151" s="71" t="s">
        <v>47</v>
      </c>
      <c r="E151" s="189">
        <f>ROUND($R$155*E147,0)</f>
        <v>0</v>
      </c>
      <c r="F151" s="189">
        <f>ROUND($R$155*F147,0)</f>
        <v>0</v>
      </c>
      <c r="G151" s="189">
        <f>ROUND($R$155*G147,0)</f>
        <v>0</v>
      </c>
      <c r="H151" s="189">
        <f>ROUND($R$155*H147,0)</f>
        <v>0</v>
      </c>
      <c r="I151" s="189">
        <f>ROUND($R$155*I147,0)</f>
        <v>0</v>
      </c>
      <c r="J151" s="186">
        <f>SUM(E151:I151)</f>
        <v>0</v>
      </c>
      <c r="L151" s="243"/>
      <c r="M151" s="60"/>
      <c r="N151" s="239">
        <v>1.03</v>
      </c>
      <c r="O151" s="240">
        <v>0</v>
      </c>
      <c r="P151" s="73">
        <f>$R$18</f>
        <v>12</v>
      </c>
      <c r="Q151" s="239">
        <v>0</v>
      </c>
      <c r="R151" s="73"/>
      <c r="S151" s="71"/>
      <c r="T151" s="23"/>
      <c r="U151" s="23"/>
      <c r="V151" s="23"/>
      <c r="W151" s="23"/>
      <c r="X151" s="23"/>
      <c r="Y151" s="8"/>
      <c r="Z151" s="59"/>
      <c r="AA151" s="125"/>
      <c r="AB151" s="125"/>
      <c r="AC151" s="125"/>
      <c r="AD151" s="125"/>
      <c r="AE151" s="125"/>
      <c r="AF151" s="163"/>
      <c r="AH151" s="274" t="s">
        <v>106</v>
      </c>
      <c r="AI151" s="273">
        <f>'Tuition Lookup'!$D29*24</f>
        <v>9576</v>
      </c>
      <c r="AJ151" s="272">
        <f t="shared" si="21"/>
        <v>1596</v>
      </c>
      <c r="AK151" s="277">
        <f t="shared" ref="AK151:AO151" si="49">AJ151*AK$120</f>
        <v>1596</v>
      </c>
      <c r="AL151" s="277">
        <f t="shared" si="49"/>
        <v>1675.8000000000002</v>
      </c>
      <c r="AM151" s="277">
        <f t="shared" si="49"/>
        <v>1759.5900000000004</v>
      </c>
      <c r="AN151" s="278">
        <f t="shared" si="49"/>
        <v>1847.5695000000005</v>
      </c>
      <c r="AO151" s="279">
        <f t="shared" si="49"/>
        <v>1939.9479750000007</v>
      </c>
    </row>
    <row r="152" spans="1:41" ht="13.5" thickBot="1">
      <c r="A152" s="8"/>
      <c r="B152" s="90"/>
      <c r="C152" s="97"/>
      <c r="D152" s="74" t="s">
        <v>48</v>
      </c>
      <c r="E152" s="190">
        <f>SUM(E150:E151)</f>
        <v>0</v>
      </c>
      <c r="F152" s="190">
        <f t="shared" ref="F152:I152" si="50">SUM(F150:F151)</f>
        <v>0</v>
      </c>
      <c r="G152" s="190">
        <f t="shared" si="50"/>
        <v>0</v>
      </c>
      <c r="H152" s="190">
        <f t="shared" si="50"/>
        <v>0</v>
      </c>
      <c r="I152" s="190">
        <f t="shared" si="50"/>
        <v>0</v>
      </c>
      <c r="J152" s="191">
        <f>SUM(J150:J151)</f>
        <v>0</v>
      </c>
      <c r="L152" s="17"/>
      <c r="M152" s="31"/>
      <c r="N152" s="110"/>
      <c r="O152" s="111"/>
      <c r="P152" s="73"/>
      <c r="Q152" s="110"/>
      <c r="R152" s="73"/>
      <c r="S152" s="110"/>
      <c r="T152" s="23"/>
      <c r="U152" s="23"/>
      <c r="V152" s="23"/>
      <c r="W152" s="23"/>
      <c r="X152" s="23"/>
      <c r="Y152" s="8"/>
      <c r="Z152" s="161"/>
      <c r="AA152" s="164"/>
      <c r="AB152" s="164"/>
      <c r="AC152" s="164"/>
      <c r="AD152" s="164"/>
      <c r="AE152" s="164"/>
      <c r="AF152" s="165"/>
      <c r="AH152" s="464" t="s">
        <v>107</v>
      </c>
      <c r="AI152" s="276">
        <f>'Tuition Lookup'!$D30*24</f>
        <v>10080</v>
      </c>
      <c r="AJ152" s="465">
        <f t="shared" si="21"/>
        <v>1680</v>
      </c>
      <c r="AK152" s="466">
        <f t="shared" ref="AK152:AO152" si="51">AJ152*AK$120</f>
        <v>1680</v>
      </c>
      <c r="AL152" s="466">
        <f t="shared" si="51"/>
        <v>1764</v>
      </c>
      <c r="AM152" s="466">
        <f t="shared" si="51"/>
        <v>1852.2</v>
      </c>
      <c r="AN152" s="467">
        <f t="shared" si="51"/>
        <v>1944.8100000000002</v>
      </c>
      <c r="AO152" s="468">
        <f t="shared" si="51"/>
        <v>2042.0505000000003</v>
      </c>
    </row>
    <row r="153" spans="1:41" ht="13.5" thickBot="1">
      <c r="A153" s="8"/>
      <c r="B153" s="90"/>
      <c r="C153" s="97"/>
      <c r="D153" s="71"/>
      <c r="E153" s="20"/>
      <c r="F153" s="20"/>
      <c r="G153" s="20"/>
      <c r="H153" s="20"/>
      <c r="I153" s="20"/>
      <c r="J153" s="73"/>
      <c r="L153" s="17"/>
      <c r="S153" s="15"/>
      <c r="T153" s="23"/>
      <c r="U153" s="23"/>
      <c r="V153" s="23"/>
      <c r="W153" s="23"/>
      <c r="X153" s="23"/>
      <c r="Y153" s="13"/>
      <c r="Z153" s="158" t="s">
        <v>30</v>
      </c>
      <c r="AA153" s="166">
        <f>SUM(AA119:AA152)</f>
        <v>0</v>
      </c>
      <c r="AB153" s="166">
        <f>SUM(AB119:AB152)</f>
        <v>0</v>
      </c>
      <c r="AC153" s="166">
        <f t="shared" ref="AC153:AE153" si="52">SUM(AC119:AC152)</f>
        <v>0</v>
      </c>
      <c r="AD153" s="166">
        <f t="shared" si="52"/>
        <v>0</v>
      </c>
      <c r="AE153" s="166">
        <f t="shared" si="52"/>
        <v>0</v>
      </c>
      <c r="AF153" s="167">
        <f>SUM(AA153:AE153)</f>
        <v>0</v>
      </c>
    </row>
    <row r="154" spans="1:41" ht="13.5" customHeight="1" thickBot="1">
      <c r="A154" s="8"/>
      <c r="C154" s="72"/>
      <c r="D154" s="72" t="s">
        <v>108</v>
      </c>
      <c r="E154" s="192">
        <f>SUMIF($D$119:$D$153,"*Salary",E119:E153)</f>
        <v>0</v>
      </c>
      <c r="F154" s="192">
        <f t="shared" ref="F154:I154" si="53">SUMIF($D$119:$D$153,"*Salary",F119:F153)</f>
        <v>0</v>
      </c>
      <c r="G154" s="192">
        <f t="shared" si="53"/>
        <v>0</v>
      </c>
      <c r="H154" s="192">
        <f t="shared" si="53"/>
        <v>0</v>
      </c>
      <c r="I154" s="192">
        <f t="shared" si="53"/>
        <v>0</v>
      </c>
      <c r="J154" s="193">
        <f>SUM(E154:I154)</f>
        <v>0</v>
      </c>
      <c r="L154" s="17"/>
      <c r="M154" s="35" t="s">
        <v>109</v>
      </c>
      <c r="N154" s="411"/>
      <c r="O154" s="411"/>
      <c r="P154" s="36"/>
      <c r="Q154" s="37"/>
      <c r="R154" s="237">
        <f>'Cumulative Budget Request '!S152</f>
        <v>0.11</v>
      </c>
      <c r="S154" s="531" t="str">
        <f>'Cumulative Budget Request '!T152</f>
        <v>Use 0.11 for Students or 0.034 for FICA Exempt</v>
      </c>
      <c r="T154" s="532"/>
      <c r="U154" s="533"/>
    </row>
    <row r="155" spans="1:41" ht="13.5" thickBot="1">
      <c r="A155" s="8"/>
      <c r="C155" s="72"/>
      <c r="D155" s="72" t="s">
        <v>111</v>
      </c>
      <c r="E155" s="194">
        <f>SUMIF($D$119:$D$153,"*Total Fringe",E119:E153)</f>
        <v>0</v>
      </c>
      <c r="F155" s="194">
        <f t="shared" ref="F155:I155" si="54">SUMIF($D$119:$D$153,"*Total Fringe",F119:F153)</f>
        <v>0</v>
      </c>
      <c r="G155" s="194">
        <f t="shared" si="54"/>
        <v>0</v>
      </c>
      <c r="H155" s="194">
        <f t="shared" si="54"/>
        <v>0</v>
      </c>
      <c r="I155" s="194">
        <f t="shared" si="54"/>
        <v>0</v>
      </c>
      <c r="J155" s="195">
        <f>SUM(E155:I155)</f>
        <v>0</v>
      </c>
      <c r="L155" s="14"/>
      <c r="M155" s="197" t="s">
        <v>112</v>
      </c>
      <c r="N155" s="412"/>
      <c r="O155" s="412"/>
      <c r="P155" s="198"/>
      <c r="Q155" s="198"/>
      <c r="R155" s="245">
        <f>'Cumulative Budget Request '!S153</f>
        <v>560</v>
      </c>
      <c r="S155" s="534"/>
      <c r="T155" s="535"/>
      <c r="U155" s="536"/>
    </row>
    <row r="156" spans="1:41" ht="13.5" thickBot="1">
      <c r="A156" s="8"/>
      <c r="C156" s="72"/>
      <c r="D156" s="174"/>
      <c r="E156" s="171"/>
      <c r="F156" s="171"/>
      <c r="G156" s="171"/>
      <c r="H156" s="171"/>
      <c r="I156" s="171"/>
      <c r="J156" s="172"/>
      <c r="L156" s="14"/>
      <c r="M156" s="207"/>
      <c r="N156" s="207"/>
      <c r="O156" s="207"/>
      <c r="P156" s="208"/>
      <c r="Q156" s="208"/>
      <c r="R156" s="209"/>
      <c r="S156" s="23"/>
      <c r="T156" s="23"/>
      <c r="U156" s="23"/>
    </row>
    <row r="157" spans="1:41" ht="13.5" thickBot="1">
      <c r="C157" s="89"/>
      <c r="D157" s="44"/>
      <c r="E157" s="16" t="str">
        <f>E12</f>
        <v>Year 1</v>
      </c>
      <c r="F157" s="16" t="str">
        <f>F12</f>
        <v>Year 2</v>
      </c>
      <c r="G157" s="16" t="str">
        <f>G12</f>
        <v>Year 3</v>
      </c>
      <c r="H157" s="16" t="str">
        <f>H12</f>
        <v>Year 4</v>
      </c>
      <c r="I157" s="16" t="str">
        <f>I12</f>
        <v>Year 5</v>
      </c>
      <c r="J157" s="44" t="s">
        <v>30</v>
      </c>
      <c r="M157" s="500" t="s">
        <v>113</v>
      </c>
      <c r="N157" s="501"/>
      <c r="O157" s="501"/>
      <c r="P157" s="501"/>
      <c r="Q157" s="501"/>
      <c r="R157" s="501"/>
      <c r="S157" s="501"/>
      <c r="T157" s="502"/>
      <c r="U157" s="23"/>
    </row>
    <row r="158" spans="1:41">
      <c r="A158" s="8" t="s">
        <v>114</v>
      </c>
      <c r="C158" s="89"/>
      <c r="D158" s="32" t="s">
        <v>61</v>
      </c>
      <c r="E158" s="20">
        <f>P159</f>
        <v>0</v>
      </c>
      <c r="F158" s="20">
        <f>Q159</f>
        <v>0</v>
      </c>
      <c r="G158" s="20">
        <f>R159</f>
        <v>0</v>
      </c>
      <c r="H158" s="20">
        <f>S159</f>
        <v>0</v>
      </c>
      <c r="I158" s="20">
        <f>T159</f>
        <v>0</v>
      </c>
      <c r="J158" s="44"/>
      <c r="M158" s="199"/>
      <c r="N158" s="207"/>
      <c r="O158" s="207"/>
      <c r="P158" s="200" t="s">
        <v>35</v>
      </c>
      <c r="Q158" s="201" t="s">
        <v>36</v>
      </c>
      <c r="R158" s="201" t="s">
        <v>37</v>
      </c>
      <c r="S158" s="200" t="s">
        <v>38</v>
      </c>
      <c r="T158" s="202" t="s">
        <v>39</v>
      </c>
      <c r="U158" s="23"/>
    </row>
    <row r="159" spans="1:41">
      <c r="A159" s="8"/>
      <c r="C159" s="156"/>
      <c r="D159" s="153" t="s">
        <v>115</v>
      </c>
      <c r="E159" s="180">
        <f>ROUND(P161*Q161*R161*P159,0)</f>
        <v>0</v>
      </c>
      <c r="F159" s="180">
        <f>ROUND(P161*Q161*R161*Q159,0)</f>
        <v>0</v>
      </c>
      <c r="G159" s="180">
        <f>ROUND(P161*Q161*R161*R159,0)</f>
        <v>0</v>
      </c>
      <c r="H159" s="180">
        <f>ROUND(P161*Q161*R161*S159,0)</f>
        <v>0</v>
      </c>
      <c r="I159" s="180">
        <f>ROUND(P161*Q161*R161*T159,0)</f>
        <v>0</v>
      </c>
      <c r="J159" s="177">
        <f>SUM(E159:I159)</f>
        <v>0</v>
      </c>
      <c r="M159" s="173" t="s">
        <v>116</v>
      </c>
      <c r="N159" s="44"/>
      <c r="O159" s="44"/>
      <c r="P159" s="154">
        <v>0</v>
      </c>
      <c r="Q159" s="154">
        <v>0</v>
      </c>
      <c r="R159" s="154">
        <v>0</v>
      </c>
      <c r="S159" s="154">
        <v>0</v>
      </c>
      <c r="T159" s="203">
        <v>0</v>
      </c>
      <c r="U159" s="23" t="e">
        <f>E160/E159</f>
        <v>#DIV/0!</v>
      </c>
      <c r="V159" s="23" t="e">
        <f>F160/F159</f>
        <v>#DIV/0!</v>
      </c>
      <c r="W159" s="23" t="e">
        <f>G160/G159</f>
        <v>#DIV/0!</v>
      </c>
      <c r="X159" s="23" t="e">
        <f>H160/H159</f>
        <v>#DIV/0!</v>
      </c>
      <c r="Y159" s="23" t="e">
        <f>I160/I159</f>
        <v>#DIV/0!</v>
      </c>
      <c r="Z159" s="487"/>
      <c r="AA159" s="487"/>
      <c r="AB159" s="487"/>
      <c r="AC159" s="487"/>
      <c r="AD159" s="487"/>
      <c r="AE159" s="487"/>
      <c r="AF159" s="487"/>
      <c r="AG159" s="487"/>
    </row>
    <row r="160" spans="1:41">
      <c r="D160" s="32" t="s">
        <v>46</v>
      </c>
      <c r="E160" s="54">
        <f>ROUND(E159*$R$173,0)</f>
        <v>0</v>
      </c>
      <c r="F160" s="54">
        <f>ROUND(F159*$R$173,0)</f>
        <v>0</v>
      </c>
      <c r="G160" s="54">
        <f>ROUND(G159*$R$173,0)</f>
        <v>0</v>
      </c>
      <c r="H160" s="54">
        <f>ROUND(H159*$R$173,0)</f>
        <v>0</v>
      </c>
      <c r="I160" s="54">
        <f>ROUND(I159*$R$173,0)</f>
        <v>0</v>
      </c>
      <c r="J160" s="177">
        <f>SUM(E160:I160)</f>
        <v>0</v>
      </c>
      <c r="M160" s="173"/>
      <c r="N160" s="44"/>
      <c r="O160" s="44"/>
      <c r="P160" s="44" t="s">
        <v>117</v>
      </c>
      <c r="Q160" s="44" t="s">
        <v>118</v>
      </c>
      <c r="R160" s="44" t="s">
        <v>119</v>
      </c>
      <c r="T160" s="114"/>
      <c r="Z160" s="55"/>
      <c r="AA160" s="55"/>
      <c r="AB160" s="55"/>
      <c r="AC160" s="55"/>
      <c r="AD160" s="55"/>
      <c r="AE160" s="55"/>
      <c r="AF160" s="55"/>
      <c r="AG160" s="55"/>
    </row>
    <row r="161" spans="1:33">
      <c r="C161" s="89"/>
      <c r="D161" s="44"/>
      <c r="E161" s="15"/>
      <c r="F161" s="15"/>
      <c r="G161" s="15"/>
      <c r="H161" s="15"/>
      <c r="I161" s="15"/>
      <c r="J161" s="24"/>
      <c r="M161" s="204"/>
      <c r="N161" s="413"/>
      <c r="O161" s="413"/>
      <c r="P161" s="155">
        <v>0</v>
      </c>
      <c r="Q161" s="154">
        <v>0</v>
      </c>
      <c r="R161" s="154">
        <v>0</v>
      </c>
      <c r="T161" s="114"/>
      <c r="AC161" s="55"/>
      <c r="AD161" s="55"/>
      <c r="AE161" s="55"/>
      <c r="AF161" s="55"/>
      <c r="AG161" s="55"/>
    </row>
    <row r="162" spans="1:33">
      <c r="A162" s="8" t="s">
        <v>120</v>
      </c>
      <c r="C162" s="89"/>
      <c r="D162" s="32" t="s">
        <v>61</v>
      </c>
      <c r="E162" s="20">
        <f>P163</f>
        <v>0</v>
      </c>
      <c r="F162" s="20">
        <f>Q163</f>
        <v>0</v>
      </c>
      <c r="G162" s="20">
        <f>R163</f>
        <v>0</v>
      </c>
      <c r="H162" s="20">
        <f>S163</f>
        <v>0</v>
      </c>
      <c r="I162" s="20">
        <f>T163</f>
        <v>0</v>
      </c>
      <c r="J162" s="24"/>
      <c r="M162" s="112"/>
      <c r="P162" s="55"/>
      <c r="Q162" s="93"/>
      <c r="R162" s="93"/>
      <c r="S162" s="55"/>
      <c r="T162" s="113"/>
      <c r="Z162" s="488"/>
      <c r="AA162" s="488"/>
      <c r="AB162" s="488"/>
      <c r="AC162" s="131"/>
      <c r="AD162" s="131"/>
      <c r="AE162" s="131"/>
      <c r="AF162" s="131"/>
      <c r="AG162" s="131"/>
    </row>
    <row r="163" spans="1:33">
      <c r="A163" s="8"/>
      <c r="C163" s="156"/>
      <c r="D163" s="153" t="s">
        <v>115</v>
      </c>
      <c r="E163" s="180">
        <f>ROUND(P165*Q165*R165*P163,0)</f>
        <v>0</v>
      </c>
      <c r="F163" s="180">
        <f>ROUND(P165*Q165*R165*Q163,0)</f>
        <v>0</v>
      </c>
      <c r="G163" s="180">
        <f>ROUND(P165*Q165*R165*R163,0)</f>
        <v>0</v>
      </c>
      <c r="H163" s="180">
        <f>ROUND(P165*Q165*R165*S163,0)</f>
        <v>0</v>
      </c>
      <c r="I163" s="180">
        <f>ROUND(P165*Q165*R165*T163,0)</f>
        <v>0</v>
      </c>
      <c r="J163" s="177">
        <f>SUM(E163:I163)</f>
        <v>0</v>
      </c>
      <c r="M163" s="173" t="s">
        <v>121</v>
      </c>
      <c r="N163" s="44"/>
      <c r="O163" s="44"/>
      <c r="P163" s="154">
        <v>0</v>
      </c>
      <c r="Q163" s="154">
        <v>0</v>
      </c>
      <c r="R163" s="154">
        <v>0</v>
      </c>
      <c r="S163" s="154">
        <v>0</v>
      </c>
      <c r="T163" s="203">
        <v>0</v>
      </c>
      <c r="U163" s="23" t="e">
        <f>E164/E163</f>
        <v>#DIV/0!</v>
      </c>
      <c r="V163" s="23" t="e">
        <f>F164/F163</f>
        <v>#DIV/0!</v>
      </c>
      <c r="W163" s="23" t="e">
        <f>G164/G163</f>
        <v>#DIV/0!</v>
      </c>
      <c r="X163" s="23" t="e">
        <f>H164/H163</f>
        <v>#DIV/0!</v>
      </c>
      <c r="Y163" s="23" t="e">
        <f>I164/I163</f>
        <v>#DIV/0!</v>
      </c>
      <c r="Z163" s="487"/>
      <c r="AA163" s="487"/>
      <c r="AB163" s="487"/>
      <c r="AC163" s="487"/>
      <c r="AD163" s="487"/>
      <c r="AE163" s="487"/>
      <c r="AF163" s="487"/>
      <c r="AG163" s="487"/>
    </row>
    <row r="164" spans="1:33">
      <c r="D164" s="32" t="s">
        <v>46</v>
      </c>
      <c r="E164" s="54">
        <f>ROUND(E163*$R$173,0)</f>
        <v>0</v>
      </c>
      <c r="F164" s="54">
        <f>ROUND(F163*$R$173,0)</f>
        <v>0</v>
      </c>
      <c r="G164" s="54">
        <f>ROUND(G163*$R$173,0)</f>
        <v>0</v>
      </c>
      <c r="H164" s="54">
        <f>ROUND(H163*$R$173,0)</f>
        <v>0</v>
      </c>
      <c r="I164" s="54">
        <f>ROUND(I163*$R$173,0)</f>
        <v>0</v>
      </c>
      <c r="J164" s="177">
        <f>SUM(E164:I164)</f>
        <v>0</v>
      </c>
      <c r="M164" s="173"/>
      <c r="N164" s="44"/>
      <c r="O164" s="44"/>
      <c r="P164" s="44" t="s">
        <v>117</v>
      </c>
      <c r="Q164" s="44" t="s">
        <v>118</v>
      </c>
      <c r="R164" s="44" t="s">
        <v>119</v>
      </c>
      <c r="T164" s="114"/>
      <c r="Z164" s="55"/>
      <c r="AA164" s="55"/>
      <c r="AB164" s="55"/>
      <c r="AC164" s="55"/>
      <c r="AD164" s="55"/>
      <c r="AE164" s="55"/>
      <c r="AF164" s="55"/>
      <c r="AG164" s="55"/>
    </row>
    <row r="165" spans="1:33">
      <c r="C165" s="89"/>
      <c r="D165" s="44"/>
      <c r="E165" s="15"/>
      <c r="F165" s="15"/>
      <c r="G165" s="15"/>
      <c r="H165" s="15"/>
      <c r="I165" s="15"/>
      <c r="J165" s="24"/>
      <c r="M165" s="204"/>
      <c r="N165" s="413"/>
      <c r="O165" s="413"/>
      <c r="P165" s="155">
        <v>0</v>
      </c>
      <c r="Q165" s="154">
        <v>0</v>
      </c>
      <c r="R165" s="154">
        <v>0</v>
      </c>
      <c r="T165" s="114"/>
      <c r="AC165" s="55"/>
      <c r="AD165" s="55"/>
      <c r="AE165" s="55"/>
      <c r="AF165" s="55"/>
      <c r="AG165" s="55"/>
    </row>
    <row r="166" spans="1:33">
      <c r="A166" s="8" t="s">
        <v>122</v>
      </c>
      <c r="C166" s="89"/>
      <c r="D166" s="32" t="s">
        <v>61</v>
      </c>
      <c r="E166" s="20">
        <f>P167</f>
        <v>0</v>
      </c>
      <c r="F166" s="20">
        <f>Q167</f>
        <v>0</v>
      </c>
      <c r="G166" s="20">
        <f>R167</f>
        <v>0</v>
      </c>
      <c r="H166" s="20">
        <f>S167</f>
        <v>0</v>
      </c>
      <c r="I166" s="20">
        <f>T167</f>
        <v>0</v>
      </c>
      <c r="J166" s="24"/>
      <c r="M166" s="112"/>
      <c r="P166" s="55"/>
      <c r="Q166" s="93"/>
      <c r="R166" s="93"/>
      <c r="S166" s="55"/>
      <c r="T166" s="113"/>
    </row>
    <row r="167" spans="1:33">
      <c r="C167" s="156"/>
      <c r="D167" s="153" t="s">
        <v>115</v>
      </c>
      <c r="E167" s="180">
        <f>ROUND(P169*Q169*R169*P167,0)</f>
        <v>0</v>
      </c>
      <c r="F167" s="180">
        <f>ROUND(P169*Q169*R169*Q167,0)</f>
        <v>0</v>
      </c>
      <c r="G167" s="180">
        <f>ROUND(P169*Q169*R169*R167,0)</f>
        <v>0</v>
      </c>
      <c r="H167" s="180">
        <f>ROUND(P169*Q169*R169*S167,0)</f>
        <v>0</v>
      </c>
      <c r="I167" s="180">
        <f>ROUND(P169*Q169*R169*T167,0)</f>
        <v>0</v>
      </c>
      <c r="J167" s="177">
        <f>SUM(E167:I167)</f>
        <v>0</v>
      </c>
      <c r="M167" s="173" t="s">
        <v>123</v>
      </c>
      <c r="N167" s="44"/>
      <c r="O167" s="44"/>
      <c r="P167" s="154">
        <v>0</v>
      </c>
      <c r="Q167" s="154">
        <v>0</v>
      </c>
      <c r="R167" s="154">
        <v>0</v>
      </c>
      <c r="S167" s="154">
        <v>0</v>
      </c>
      <c r="T167" s="203">
        <v>0</v>
      </c>
      <c r="U167" s="23" t="e">
        <f>E168/E167</f>
        <v>#DIV/0!</v>
      </c>
      <c r="V167" s="23" t="e">
        <f>F168/F167</f>
        <v>#DIV/0!</v>
      </c>
      <c r="W167" s="23" t="e">
        <f>G168/G167</f>
        <v>#DIV/0!</v>
      </c>
      <c r="X167" s="23" t="e">
        <f>H168/H167</f>
        <v>#DIV/0!</v>
      </c>
      <c r="Y167" s="23" t="e">
        <f>I168/I167</f>
        <v>#DIV/0!</v>
      </c>
    </row>
    <row r="168" spans="1:33">
      <c r="A168" s="8"/>
      <c r="D168" s="32" t="s">
        <v>46</v>
      </c>
      <c r="E168" s="54">
        <f>ROUND(E167*$R$173,0)</f>
        <v>0</v>
      </c>
      <c r="F168" s="54">
        <f t="shared" ref="F168:I168" si="55">ROUND(F167*$R$173,0)</f>
        <v>0</v>
      </c>
      <c r="G168" s="54">
        <f t="shared" si="55"/>
        <v>0</v>
      </c>
      <c r="H168" s="54">
        <f t="shared" si="55"/>
        <v>0</v>
      </c>
      <c r="I168" s="54">
        <f t="shared" si="55"/>
        <v>0</v>
      </c>
      <c r="J168" s="177">
        <f>SUM(E168:I168)</f>
        <v>0</v>
      </c>
      <c r="L168" s="2"/>
      <c r="M168" s="173"/>
      <c r="N168" s="44"/>
      <c r="O168" s="44"/>
      <c r="P168" s="44" t="s">
        <v>117</v>
      </c>
      <c r="Q168" s="44" t="s">
        <v>118</v>
      </c>
      <c r="R168" s="44" t="s">
        <v>119</v>
      </c>
      <c r="T168" s="114"/>
    </row>
    <row r="169" spans="1:33">
      <c r="A169" s="8"/>
      <c r="D169" s="32"/>
      <c r="E169" s="54"/>
      <c r="F169" s="54"/>
      <c r="G169" s="54"/>
      <c r="H169" s="54"/>
      <c r="I169" s="54"/>
      <c r="J169" s="177"/>
      <c r="L169" s="2"/>
      <c r="M169" s="204"/>
      <c r="N169" s="413"/>
      <c r="O169" s="413"/>
      <c r="P169" s="155">
        <v>0</v>
      </c>
      <c r="Q169" s="154">
        <v>0</v>
      </c>
      <c r="R169" s="154">
        <v>0</v>
      </c>
      <c r="T169" s="114"/>
    </row>
    <row r="170" spans="1:33" ht="13.5" thickBot="1">
      <c r="A170" s="8"/>
      <c r="C170" s="72"/>
      <c r="D170" s="72" t="s">
        <v>124</v>
      </c>
      <c r="E170" s="181">
        <f>SUMIF($D$157:$D$168,"*Wage",E157:E168)</f>
        <v>0</v>
      </c>
      <c r="F170" s="181">
        <f t="shared" ref="F170:I170" si="56">SUMIF($D$157:$D$168,"*Wage",F157:F168)</f>
        <v>0</v>
      </c>
      <c r="G170" s="181">
        <f t="shared" si="56"/>
        <v>0</v>
      </c>
      <c r="H170" s="181">
        <f t="shared" si="56"/>
        <v>0</v>
      </c>
      <c r="I170" s="181">
        <f t="shared" si="56"/>
        <v>0</v>
      </c>
      <c r="J170" s="182">
        <f>SUM(E170:I170)</f>
        <v>0</v>
      </c>
      <c r="L170" s="2"/>
      <c r="M170" s="303"/>
      <c r="N170" s="305"/>
      <c r="O170" s="305"/>
      <c r="P170" s="304"/>
      <c r="Q170" s="305"/>
      <c r="R170" s="305"/>
      <c r="S170" s="205"/>
      <c r="T170" s="206"/>
    </row>
    <row r="171" spans="1:33">
      <c r="A171" s="8"/>
      <c r="C171" s="72"/>
      <c r="D171" s="72" t="s">
        <v>125</v>
      </c>
      <c r="E171" s="54">
        <f>SUMIF($D$157:$D$168,"*Fringe",E157:E168)</f>
        <v>0</v>
      </c>
      <c r="F171" s="54">
        <f t="shared" ref="F171:I171" si="57">SUMIF($D$157:$D$168,"*Fringe",F157:F168)</f>
        <v>0</v>
      </c>
      <c r="G171" s="54">
        <f t="shared" si="57"/>
        <v>0</v>
      </c>
      <c r="H171" s="54">
        <f t="shared" si="57"/>
        <v>0</v>
      </c>
      <c r="I171" s="54">
        <f t="shared" si="57"/>
        <v>0</v>
      </c>
      <c r="J171" s="177">
        <f>SUM(E171:I171)</f>
        <v>0</v>
      </c>
      <c r="L171" s="2"/>
    </row>
    <row r="172" spans="1:33" ht="3.75" customHeight="1" thickBot="1">
      <c r="A172" t="s">
        <v>126</v>
      </c>
      <c r="D172" s="3" t="s">
        <v>51</v>
      </c>
      <c r="E172" s="20"/>
      <c r="F172" s="20"/>
      <c r="G172" s="20"/>
      <c r="H172" s="20"/>
      <c r="I172" s="20"/>
      <c r="J172" s="73"/>
      <c r="L172" s="2"/>
    </row>
    <row r="173" spans="1:33">
      <c r="A173" s="46" t="s">
        <v>127</v>
      </c>
      <c r="B173" s="47"/>
      <c r="C173" s="47"/>
      <c r="D173" s="49"/>
      <c r="E173" s="183">
        <f>SUMIF($D$68:$D$171,"*Total Other Professional Salary",E68:E171)+SUMIF($D$68:$D$171,"*Total Post Doc Salary",E68:E171)+SUMIF($D$68:$D$171,"*Total Graduate Student Salary",E68:E171)+SUMIF($D$68:$D$171,"*Total Hourly Wages",E68:E171)</f>
        <v>0</v>
      </c>
      <c r="F173" s="183">
        <f>SUMIF($D$68:$D$171,"*Total Other Professional Salary",F68:F171)+SUMIF($D$68:$D$171,"*Total Post Doc Salary",F68:F171)+SUMIF($D$68:$D$171,"*Total Graduate Student Salary",F68:F171)+SUMIF($D$68:$D$171,"*Total Hourly Wages",F68:F171)</f>
        <v>0</v>
      </c>
      <c r="G173" s="183">
        <f>SUMIF($D$68:$D$171,"*Total Other Professional Salary",G68:G171)+SUMIF($D$68:$D$171,"*Total Post Doc Salary",G68:G171)+SUMIF($D$68:$D$171,"*Total Graduate Student Salary",G68:G171)+SUMIF($D$68:$D$171,"*Total Hourly Wages",G68:G171)</f>
        <v>0</v>
      </c>
      <c r="H173" s="183">
        <f>SUMIF($D$68:$D$171,"*Total Other Professional Salary",H68:H171)+SUMIF($D$68:$D$171,"*Total Post Doc Salary",H68:H171)+SUMIF($D$68:$D$171,"*Total Graduate Student Salary",H68:H171)+SUMIF($D$68:$D$171,"*Total Hourly Wages",H68:H171)</f>
        <v>0</v>
      </c>
      <c r="I173" s="183">
        <f>SUMIF($D$68:$D$171,"*Total Other Professional Salary",I68:I171)+SUMIF($D$68:$D$171,"*Total Post Doc Salary",I68:I171)+SUMIF($D$68:$D$171,"*Total Graduate Student Salary",I68:I171)+SUMIF($D$68:$D$171,"*Total Hourly Wages",I68:I171)</f>
        <v>0</v>
      </c>
      <c r="J173" s="184">
        <f>SUM(J170,J154,J115,J90)</f>
        <v>0</v>
      </c>
      <c r="L173" s="2"/>
      <c r="M173" s="35" t="s">
        <v>128</v>
      </c>
      <c r="N173" s="411"/>
      <c r="O173" s="411"/>
      <c r="P173" s="36"/>
      <c r="Q173" s="37"/>
      <c r="R173" s="237">
        <f>'Cumulative Budget Request '!S171</f>
        <v>0.11</v>
      </c>
    </row>
    <row r="174" spans="1:33" ht="15.75" thickBot="1">
      <c r="A174" s="46" t="s">
        <v>129</v>
      </c>
      <c r="B174" s="47"/>
      <c r="C174" s="47"/>
      <c r="D174" s="49"/>
      <c r="E174" s="185">
        <f>SUMIF($D$68:$D$171,"*Total Other Professional Fringe",E68:E171)+SUMIF($D$68:$D$171,"*Total Post Doc Fringe",E68:E171)++SUMIF($D$68:$D$171,"*Total Graduate Student Fringe",E68:E171)+SUMIF($D$68:$D$171,"*Total Fringe Benefits",E68:E171)</f>
        <v>0</v>
      </c>
      <c r="F174" s="185">
        <f>SUMIF($D$68:$D$171,"*Total Other Professional Fringe",F68:F171)+SUMIF($D$68:$D$171,"*Total Post Doc Fringe",F68:F171)++SUMIF($D$68:$D$171,"*Total Graduate Student Fringe",F68:F171)+SUMIF($D$68:$D$171,"*Total Fringe Benefits",F68:F171)</f>
        <v>0</v>
      </c>
      <c r="G174" s="185">
        <f>SUMIF($D$68:$D$171,"*Total Other Professional Fringe",G68:G171)+SUMIF($D$68:$D$171,"*Total Post Doc Fringe",G68:G171)++SUMIF($D$68:$D$171,"*Total Graduate Student Fringe",G68:G171)+SUMIF($D$68:$D$171,"*Total Fringe Benefits",G68:G171)</f>
        <v>0</v>
      </c>
      <c r="H174" s="185">
        <f>SUMIF($D$68:$D$171,"*Total Other Professional Fringe",H68:H171)+SUMIF($D$68:$D$171,"*Total Post Doc Fringe",H68:H171)++SUMIF($D$68:$D$171,"*Total Graduate Student Fringe",H68:H171)+SUMIF($D$68:$D$171,"*Total Fringe Benefits",H68:H171)</f>
        <v>0</v>
      </c>
      <c r="I174" s="185">
        <f>SUMIF($D$68:$D$171,"*Total Other Professional Fringe",I68:I171)+SUMIF($D$68:$D$171,"*Total Post Doc Fringe",I68:I171)++SUMIF($D$68:$D$171,"*Total Graduate Student Fringe",I68:I171)+SUMIF($D$68:$D$171,"*Total Fringe Benefits",I68:I171)</f>
        <v>0</v>
      </c>
      <c r="J174" s="186">
        <f>SUM(J171,J155,J116,J91)</f>
        <v>0</v>
      </c>
      <c r="L174" s="2"/>
      <c r="M174" s="40" t="str">
        <f>'Cumulative Budget Request '!N172</f>
        <v>Use 0.11 for non-exempt FICA or 0.034 for FICA Exempt</v>
      </c>
      <c r="N174" s="41"/>
      <c r="O174" s="41"/>
      <c r="P174" s="41"/>
      <c r="Q174" s="41"/>
      <c r="R174" s="42"/>
    </row>
    <row r="175" spans="1:33">
      <c r="A175" s="46" t="s">
        <v>131</v>
      </c>
      <c r="B175" s="47"/>
      <c r="C175" s="92"/>
      <c r="D175" s="92"/>
      <c r="E175" s="183">
        <f>SUM(E173:E174)</f>
        <v>0</v>
      </c>
      <c r="F175" s="183">
        <f>SUM(F173:F174)</f>
        <v>0</v>
      </c>
      <c r="G175" s="183">
        <f>SUM(G173:G174)</f>
        <v>0</v>
      </c>
      <c r="H175" s="183">
        <f>SUM(H173:H174)</f>
        <v>0</v>
      </c>
      <c r="I175" s="183">
        <f>SUM(I173:I174)</f>
        <v>0</v>
      </c>
      <c r="J175" s="184">
        <f>SUM(E175:I175)</f>
        <v>0</v>
      </c>
      <c r="L175" s="2"/>
      <c r="Q175" s="2"/>
    </row>
    <row r="176" spans="1:33" ht="15">
      <c r="A176" s="1"/>
      <c r="B176" s="8"/>
      <c r="D176" s="3"/>
      <c r="E176" s="15"/>
      <c r="F176" s="15"/>
      <c r="G176" s="15"/>
      <c r="H176" s="15"/>
      <c r="I176" s="15"/>
      <c r="J176" s="24"/>
      <c r="L176" s="2"/>
      <c r="M176" s="83"/>
      <c r="N176" s="83"/>
      <c r="O176" s="83"/>
      <c r="P176" s="2"/>
    </row>
    <row r="177" spans="1:35">
      <c r="A177" s="1" t="s">
        <v>132</v>
      </c>
      <c r="D177" s="3"/>
      <c r="E177" s="187">
        <f t="shared" ref="E177:I178" si="58">SUM(E63,E173)</f>
        <v>0</v>
      </c>
      <c r="F177" s="187">
        <f t="shared" si="58"/>
        <v>0</v>
      </c>
      <c r="G177" s="187">
        <f t="shared" si="58"/>
        <v>0</v>
      </c>
      <c r="H177" s="187">
        <f t="shared" si="58"/>
        <v>0</v>
      </c>
      <c r="I177" s="187">
        <f t="shared" si="58"/>
        <v>0</v>
      </c>
      <c r="J177" s="188">
        <f>SUM(E177:I177)</f>
        <v>0</v>
      </c>
      <c r="L177" s="2"/>
      <c r="M177" s="2"/>
      <c r="N177" s="2"/>
      <c r="O177" s="2"/>
      <c r="AI177" s="8"/>
    </row>
    <row r="178" spans="1:35">
      <c r="A178" s="1" t="s">
        <v>133</v>
      </c>
      <c r="D178" s="3"/>
      <c r="E178" s="187">
        <f t="shared" si="58"/>
        <v>0</v>
      </c>
      <c r="F178" s="187">
        <f t="shared" si="58"/>
        <v>0</v>
      </c>
      <c r="G178" s="187">
        <f t="shared" si="58"/>
        <v>0</v>
      </c>
      <c r="H178" s="187">
        <f t="shared" si="58"/>
        <v>0</v>
      </c>
      <c r="I178" s="187">
        <f t="shared" si="58"/>
        <v>0</v>
      </c>
      <c r="J178" s="188">
        <f>SUM(E178:I178)</f>
        <v>0</v>
      </c>
      <c r="L178" s="2"/>
      <c r="M178" s="2"/>
      <c r="N178" s="2"/>
      <c r="O178" s="2"/>
      <c r="AI178" s="8"/>
    </row>
    <row r="179" spans="1:35">
      <c r="A179" s="129"/>
      <c r="B179" s="513" t="s">
        <v>134</v>
      </c>
      <c r="C179" s="513"/>
      <c r="D179" s="513"/>
      <c r="E179" s="178">
        <f>SUM(E177:E178)</f>
        <v>0</v>
      </c>
      <c r="F179" s="178">
        <f t="shared" ref="F179:I179" si="59">SUM(F177:F178)</f>
        <v>0</v>
      </c>
      <c r="G179" s="178">
        <f t="shared" si="59"/>
        <v>0</v>
      </c>
      <c r="H179" s="178">
        <f t="shared" si="59"/>
        <v>0</v>
      </c>
      <c r="I179" s="178">
        <f t="shared" si="59"/>
        <v>0</v>
      </c>
      <c r="J179" s="179">
        <f>SUM(E179:I179)</f>
        <v>0</v>
      </c>
      <c r="L179" s="2"/>
      <c r="M179" s="2"/>
      <c r="N179" s="2"/>
      <c r="O179" s="2"/>
    </row>
    <row r="180" spans="1:35">
      <c r="A180" s="1"/>
      <c r="B180" s="8"/>
      <c r="G180" s="2"/>
      <c r="H180" s="2"/>
      <c r="I180" s="2"/>
      <c r="J180" s="45"/>
      <c r="K180" s="2"/>
      <c r="L180" s="2"/>
      <c r="M180" s="2"/>
      <c r="N180" s="2"/>
      <c r="O180" s="2"/>
      <c r="P180" s="2"/>
    </row>
    <row r="181" spans="1:35">
      <c r="A181" s="1" t="s">
        <v>135</v>
      </c>
      <c r="G181" s="2"/>
      <c r="H181" s="2"/>
      <c r="I181" s="2"/>
      <c r="J181" s="45"/>
      <c r="L181" s="2"/>
      <c r="M181" s="2"/>
      <c r="N181" s="2"/>
      <c r="O181" s="2"/>
      <c r="P181" s="2"/>
    </row>
    <row r="182" spans="1:35">
      <c r="A182" s="29" t="s">
        <v>136</v>
      </c>
      <c r="G182" s="2"/>
      <c r="H182" s="2"/>
      <c r="I182" s="2"/>
      <c r="J182" s="45"/>
      <c r="K182" s="2"/>
      <c r="L182" s="2"/>
    </row>
    <row r="183" spans="1:35">
      <c r="B183" s="87" t="s">
        <v>137</v>
      </c>
      <c r="D183" s="3"/>
      <c r="E183" s="54">
        <v>0</v>
      </c>
      <c r="F183" s="54">
        <v>0</v>
      </c>
      <c r="G183" s="54">
        <v>0</v>
      </c>
      <c r="H183" s="54">
        <v>0</v>
      </c>
      <c r="I183" s="54">
        <v>0</v>
      </c>
      <c r="J183" s="177">
        <f>SUM(E183:I183)</f>
        <v>0</v>
      </c>
      <c r="K183" s="2"/>
      <c r="L183" s="2"/>
      <c r="P183" s="225"/>
      <c r="Q183" s="225"/>
      <c r="R183" s="225"/>
      <c r="S183" s="4"/>
    </row>
    <row r="184" spans="1:35">
      <c r="D184" s="3"/>
      <c r="E184" s="54">
        <v>0</v>
      </c>
      <c r="F184" s="54">
        <v>0</v>
      </c>
      <c r="G184" s="54">
        <v>0</v>
      </c>
      <c r="H184" s="54">
        <v>0</v>
      </c>
      <c r="I184" s="54">
        <v>0</v>
      </c>
      <c r="J184" s="177">
        <f>SUM(E184:I184)</f>
        <v>0</v>
      </c>
      <c r="K184" s="2"/>
      <c r="L184" s="2"/>
    </row>
    <row r="185" spans="1:35">
      <c r="A185" s="476" t="s">
        <v>138</v>
      </c>
      <c r="B185" s="476"/>
      <c r="C185" s="476"/>
      <c r="D185" s="476"/>
      <c r="E185" s="210">
        <f>SUM(E183:E184)</f>
        <v>0</v>
      </c>
      <c r="F185" s="210">
        <f t="shared" ref="F185:I185" si="60">SUM(F183:F184)</f>
        <v>0</v>
      </c>
      <c r="G185" s="210">
        <f t="shared" si="60"/>
        <v>0</v>
      </c>
      <c r="H185" s="210">
        <f t="shared" si="60"/>
        <v>0</v>
      </c>
      <c r="I185" s="210">
        <f t="shared" si="60"/>
        <v>0</v>
      </c>
      <c r="J185" s="211">
        <f>SUM(J183:J184)</f>
        <v>0</v>
      </c>
      <c r="K185" s="2"/>
      <c r="L185" s="2"/>
      <c r="M185" s="2"/>
      <c r="N185" s="2"/>
      <c r="O185" s="2"/>
    </row>
    <row r="186" spans="1:35">
      <c r="E186" s="3"/>
      <c r="F186" s="2"/>
      <c r="G186" s="2"/>
      <c r="H186" s="2"/>
      <c r="I186" s="2"/>
      <c r="J186" s="45"/>
      <c r="K186" s="2"/>
      <c r="L186" s="2"/>
      <c r="M186" s="2"/>
      <c r="N186" s="2"/>
      <c r="O186" s="2"/>
    </row>
    <row r="187" spans="1:35">
      <c r="A187" s="1" t="s">
        <v>139</v>
      </c>
      <c r="B187" s="93"/>
      <c r="C187" s="8"/>
      <c r="D187" s="258" t="s">
        <v>140</v>
      </c>
      <c r="E187" s="135">
        <v>0</v>
      </c>
      <c r="F187" s="135">
        <v>0</v>
      </c>
      <c r="G187" s="135">
        <v>0</v>
      </c>
      <c r="H187" s="135">
        <v>0</v>
      </c>
      <c r="I187" s="135">
        <v>0</v>
      </c>
      <c r="J187" s="94"/>
      <c r="K187" s="2"/>
      <c r="L187" s="2"/>
    </row>
    <row r="188" spans="1:35">
      <c r="D188" s="258" t="s">
        <v>141</v>
      </c>
      <c r="E188" s="135">
        <v>0</v>
      </c>
      <c r="F188" s="135">
        <v>0</v>
      </c>
      <c r="G188" s="135">
        <v>0</v>
      </c>
      <c r="H188" s="135">
        <v>0</v>
      </c>
      <c r="I188" s="135">
        <v>0</v>
      </c>
      <c r="J188" s="94"/>
      <c r="K188" s="2"/>
      <c r="L188" s="2"/>
    </row>
    <row r="189" spans="1:35">
      <c r="A189" s="1" t="s">
        <v>142</v>
      </c>
      <c r="B189" s="93"/>
      <c r="C189" s="8"/>
      <c r="D189" s="258" t="s">
        <v>143</v>
      </c>
      <c r="E189" s="135">
        <v>0</v>
      </c>
      <c r="F189" s="135">
        <v>0</v>
      </c>
      <c r="G189" s="135">
        <v>0</v>
      </c>
      <c r="H189" s="135">
        <v>0</v>
      </c>
      <c r="I189" s="135">
        <v>0</v>
      </c>
      <c r="J189" s="94"/>
      <c r="K189" s="2"/>
      <c r="L189" s="2"/>
    </row>
    <row r="190" spans="1:35">
      <c r="A190" s="474"/>
      <c r="D190" s="258" t="s">
        <v>144</v>
      </c>
      <c r="E190" s="135">
        <v>0</v>
      </c>
      <c r="F190" s="135">
        <v>0</v>
      </c>
      <c r="G190" s="135">
        <v>0</v>
      </c>
      <c r="H190" s="135">
        <v>0</v>
      </c>
      <c r="I190" s="135">
        <v>0</v>
      </c>
      <c r="J190" s="45"/>
      <c r="K190" s="2"/>
      <c r="L190" s="2"/>
    </row>
    <row r="191" spans="1:35">
      <c r="A191" s="474"/>
      <c r="B191" s="89" t="s">
        <v>145</v>
      </c>
      <c r="C191" s="89" t="s">
        <v>146</v>
      </c>
      <c r="D191" s="25"/>
      <c r="E191" s="13"/>
      <c r="F191" s="13"/>
      <c r="G191" s="13"/>
      <c r="H191" s="13"/>
      <c r="I191" s="13"/>
      <c r="J191" s="45"/>
      <c r="K191" s="2"/>
      <c r="L191" s="2"/>
    </row>
    <row r="192" spans="1:35">
      <c r="A192" s="475"/>
      <c r="B192" s="88" t="s">
        <v>147</v>
      </c>
      <c r="C192" s="134">
        <v>0</v>
      </c>
      <c r="D192" s="25"/>
      <c r="E192" s="54">
        <f>ROUND($C192*E188*E189*E187,0)</f>
        <v>0</v>
      </c>
      <c r="F192" s="54">
        <f t="shared" ref="F192:I192" si="61">ROUND($C192*F188*F189*F187,0)</f>
        <v>0</v>
      </c>
      <c r="G192" s="54">
        <f t="shared" si="61"/>
        <v>0</v>
      </c>
      <c r="H192" s="54">
        <f t="shared" si="61"/>
        <v>0</v>
      </c>
      <c r="I192" s="54">
        <f t="shared" si="61"/>
        <v>0</v>
      </c>
      <c r="J192" s="177">
        <f t="shared" ref="J192:J197" si="62">SUM(E192:I192)</f>
        <v>0</v>
      </c>
      <c r="K192" s="2"/>
      <c r="L192" s="2"/>
    </row>
    <row r="193" spans="1:15">
      <c r="A193" s="475"/>
      <c r="B193" s="88" t="s">
        <v>148</v>
      </c>
      <c r="C193" s="134">
        <v>0</v>
      </c>
      <c r="D193" s="25"/>
      <c r="E193" s="54">
        <f>ROUND($C193*E188*E190*E187,0)</f>
        <v>0</v>
      </c>
      <c r="F193" s="54">
        <f t="shared" ref="F193:I193" si="63">ROUND($C193*F188*F190*F187,0)</f>
        <v>0</v>
      </c>
      <c r="G193" s="54">
        <f t="shared" si="63"/>
        <v>0</v>
      </c>
      <c r="H193" s="54">
        <f t="shared" si="63"/>
        <v>0</v>
      </c>
      <c r="I193" s="54">
        <f t="shared" si="63"/>
        <v>0</v>
      </c>
      <c r="J193" s="177">
        <f t="shared" si="62"/>
        <v>0</v>
      </c>
      <c r="K193" s="2"/>
      <c r="L193" s="2"/>
    </row>
    <row r="194" spans="1:15">
      <c r="A194" s="475"/>
      <c r="B194" s="88" t="s">
        <v>149</v>
      </c>
      <c r="C194" s="134">
        <v>0</v>
      </c>
      <c r="D194" s="25"/>
      <c r="E194" s="54">
        <f>ROUND($C194*E188*E187,0)</f>
        <v>0</v>
      </c>
      <c r="F194" s="54">
        <f t="shared" ref="F194:I194" si="64">ROUND($C194*F188*F187,0)</f>
        <v>0</v>
      </c>
      <c r="G194" s="54">
        <f t="shared" si="64"/>
        <v>0</v>
      </c>
      <c r="H194" s="54">
        <f t="shared" si="64"/>
        <v>0</v>
      </c>
      <c r="I194" s="54">
        <f t="shared" si="64"/>
        <v>0</v>
      </c>
      <c r="J194" s="177">
        <f t="shared" si="62"/>
        <v>0</v>
      </c>
      <c r="K194" s="2"/>
      <c r="L194" s="2"/>
    </row>
    <row r="195" spans="1:15">
      <c r="A195" s="475"/>
      <c r="B195" s="88" t="s">
        <v>150</v>
      </c>
      <c r="C195" s="134">
        <v>0</v>
      </c>
      <c r="D195" s="25"/>
      <c r="E195" s="54">
        <f>$C195*E187*E189</f>
        <v>0</v>
      </c>
      <c r="F195" s="54">
        <f t="shared" ref="F195:H195" si="65">$C195*F187*F189</f>
        <v>0</v>
      </c>
      <c r="G195" s="54">
        <f t="shared" si="65"/>
        <v>0</v>
      </c>
      <c r="H195" s="54">
        <f t="shared" si="65"/>
        <v>0</v>
      </c>
      <c r="I195" s="54">
        <f>$C195*I187*I189</f>
        <v>0</v>
      </c>
      <c r="J195" s="177">
        <f t="shared" si="62"/>
        <v>0</v>
      </c>
      <c r="K195" s="2"/>
      <c r="L195" s="2"/>
    </row>
    <row r="196" spans="1:15">
      <c r="A196" s="475"/>
      <c r="B196" s="88" t="s">
        <v>151</v>
      </c>
      <c r="C196" s="134">
        <v>0</v>
      </c>
      <c r="D196" s="25"/>
      <c r="E196" s="54">
        <f>ROUND($C196*E187,0)</f>
        <v>0</v>
      </c>
      <c r="F196" s="54">
        <f t="shared" ref="F196:I196" si="66">ROUND($C196*F187,0)</f>
        <v>0</v>
      </c>
      <c r="G196" s="54">
        <f t="shared" si="66"/>
        <v>0</v>
      </c>
      <c r="H196" s="54">
        <f t="shared" si="66"/>
        <v>0</v>
      </c>
      <c r="I196" s="54">
        <f t="shared" si="66"/>
        <v>0</v>
      </c>
      <c r="J196" s="177">
        <f t="shared" si="62"/>
        <v>0</v>
      </c>
      <c r="K196" s="2"/>
      <c r="L196" s="2"/>
    </row>
    <row r="197" spans="1:15">
      <c r="A197" s="475"/>
      <c r="B197" s="88" t="s">
        <v>63</v>
      </c>
      <c r="C197" s="262"/>
      <c r="D197" s="25"/>
      <c r="E197" s="134">
        <v>0</v>
      </c>
      <c r="F197" s="134">
        <v>0</v>
      </c>
      <c r="G197" s="134">
        <v>0</v>
      </c>
      <c r="H197" s="134">
        <v>0</v>
      </c>
      <c r="I197" s="134">
        <v>0</v>
      </c>
      <c r="J197" s="177">
        <f t="shared" si="62"/>
        <v>0</v>
      </c>
      <c r="K197" s="2"/>
      <c r="L197" s="2"/>
    </row>
    <row r="198" spans="1:15">
      <c r="A198" s="476" t="s">
        <v>138</v>
      </c>
      <c r="B198" s="476"/>
      <c r="C198" s="476"/>
      <c r="D198" s="476"/>
      <c r="E198" s="210">
        <f>SUM(E192:E197)</f>
        <v>0</v>
      </c>
      <c r="F198" s="210">
        <f t="shared" ref="F198:J198" si="67">SUM(F192:F197)</f>
        <v>0</v>
      </c>
      <c r="G198" s="210">
        <f t="shared" si="67"/>
        <v>0</v>
      </c>
      <c r="H198" s="210">
        <f t="shared" si="67"/>
        <v>0</v>
      </c>
      <c r="I198" s="210">
        <f t="shared" si="67"/>
        <v>0</v>
      </c>
      <c r="J198" s="211">
        <f t="shared" si="67"/>
        <v>0</v>
      </c>
      <c r="K198" s="2"/>
      <c r="L198" s="7"/>
    </row>
    <row r="199" spans="1:15">
      <c r="E199" s="3"/>
      <c r="F199" s="2"/>
      <c r="G199" s="2"/>
      <c r="H199" s="2"/>
      <c r="I199" s="2"/>
      <c r="J199" s="45"/>
      <c r="K199" s="2"/>
      <c r="L199" s="2"/>
      <c r="M199" s="2"/>
      <c r="N199" s="2"/>
      <c r="O199" s="2"/>
    </row>
    <row r="200" spans="1:15">
      <c r="A200" s="1" t="s">
        <v>139</v>
      </c>
      <c r="B200" s="93"/>
      <c r="C200" s="8"/>
      <c r="D200" s="258" t="s">
        <v>140</v>
      </c>
      <c r="E200" s="135">
        <v>0</v>
      </c>
      <c r="F200" s="135">
        <v>0</v>
      </c>
      <c r="G200" s="135">
        <v>0</v>
      </c>
      <c r="H200" s="135">
        <v>0</v>
      </c>
      <c r="I200" s="135">
        <v>0</v>
      </c>
      <c r="J200" s="94"/>
      <c r="K200" s="2"/>
      <c r="L200" s="2"/>
    </row>
    <row r="201" spans="1:15">
      <c r="D201" s="258" t="s">
        <v>141</v>
      </c>
      <c r="E201" s="135">
        <v>0</v>
      </c>
      <c r="F201" s="135">
        <v>0</v>
      </c>
      <c r="G201" s="135">
        <v>0</v>
      </c>
      <c r="H201" s="135">
        <v>0</v>
      </c>
      <c r="I201" s="135">
        <v>0</v>
      </c>
      <c r="J201" s="94"/>
      <c r="K201" s="2"/>
      <c r="L201" s="2"/>
    </row>
    <row r="202" spans="1:15">
      <c r="A202" s="1" t="s">
        <v>142</v>
      </c>
      <c r="B202" s="93"/>
      <c r="C202" s="8"/>
      <c r="D202" s="258" t="s">
        <v>143</v>
      </c>
      <c r="E202" s="135">
        <v>0</v>
      </c>
      <c r="F202" s="135">
        <v>0</v>
      </c>
      <c r="G202" s="135">
        <v>0</v>
      </c>
      <c r="H202" s="135">
        <v>0</v>
      </c>
      <c r="I202" s="135">
        <v>0</v>
      </c>
      <c r="J202" s="94"/>
      <c r="K202" s="2"/>
      <c r="L202" s="2"/>
    </row>
    <row r="203" spans="1:15">
      <c r="A203" s="474"/>
      <c r="D203" s="258" t="s">
        <v>144</v>
      </c>
      <c r="E203" s="135">
        <v>0</v>
      </c>
      <c r="F203" s="135">
        <v>0</v>
      </c>
      <c r="G203" s="135">
        <v>0</v>
      </c>
      <c r="H203" s="135">
        <v>0</v>
      </c>
      <c r="I203" s="135">
        <v>0</v>
      </c>
      <c r="J203" s="45"/>
      <c r="K203" s="2"/>
      <c r="L203" s="2"/>
    </row>
    <row r="204" spans="1:15">
      <c r="A204" s="474"/>
      <c r="B204" s="89" t="s">
        <v>145</v>
      </c>
      <c r="C204" s="89" t="s">
        <v>146</v>
      </c>
      <c r="D204" s="25"/>
      <c r="E204" s="2"/>
      <c r="F204" s="2"/>
      <c r="G204" s="257"/>
      <c r="H204" s="257"/>
      <c r="I204" s="257"/>
      <c r="J204" s="45"/>
      <c r="K204" s="2"/>
      <c r="L204" s="2"/>
    </row>
    <row r="205" spans="1:15">
      <c r="A205" s="475"/>
      <c r="B205" s="88" t="s">
        <v>147</v>
      </c>
      <c r="C205" s="134">
        <v>0</v>
      </c>
      <c r="D205" s="25"/>
      <c r="E205" s="54">
        <f>ROUND($C205*E201*E202*E200,0)</f>
        <v>0</v>
      </c>
      <c r="F205" s="54">
        <f t="shared" ref="F205:I205" si="68">ROUND($C205*F201*F202*F200,0)</f>
        <v>0</v>
      </c>
      <c r="G205" s="54">
        <f t="shared" si="68"/>
        <v>0</v>
      </c>
      <c r="H205" s="54">
        <f t="shared" si="68"/>
        <v>0</v>
      </c>
      <c r="I205" s="54">
        <f t="shared" si="68"/>
        <v>0</v>
      </c>
      <c r="J205" s="177">
        <f t="shared" ref="J205:J210" si="69">SUM(E205:I205)</f>
        <v>0</v>
      </c>
      <c r="K205" s="2"/>
      <c r="L205" s="2"/>
    </row>
    <row r="206" spans="1:15">
      <c r="A206" s="475"/>
      <c r="B206" s="88" t="s">
        <v>148</v>
      </c>
      <c r="C206" s="134">
        <v>0</v>
      </c>
      <c r="D206" s="25"/>
      <c r="E206" s="54">
        <f>ROUND($C206*E201*E203*E200,0)</f>
        <v>0</v>
      </c>
      <c r="F206" s="54">
        <f t="shared" ref="F206:I206" si="70">ROUND($C206*F201*F203*F200,0)</f>
        <v>0</v>
      </c>
      <c r="G206" s="54">
        <f t="shared" si="70"/>
        <v>0</v>
      </c>
      <c r="H206" s="54">
        <f t="shared" si="70"/>
        <v>0</v>
      </c>
      <c r="I206" s="54">
        <f t="shared" si="70"/>
        <v>0</v>
      </c>
      <c r="J206" s="177">
        <f t="shared" si="69"/>
        <v>0</v>
      </c>
      <c r="K206" s="2"/>
      <c r="L206" s="2"/>
    </row>
    <row r="207" spans="1:15">
      <c r="A207" s="475"/>
      <c r="B207" s="88" t="s">
        <v>149</v>
      </c>
      <c r="C207" s="134">
        <v>0</v>
      </c>
      <c r="D207" s="25"/>
      <c r="E207" s="54">
        <f>ROUND($C207*E201*E200,0)</f>
        <v>0</v>
      </c>
      <c r="F207" s="54">
        <f t="shared" ref="F207:I207" si="71">ROUND($C207*F201*F200,0)</f>
        <v>0</v>
      </c>
      <c r="G207" s="54">
        <f t="shared" si="71"/>
        <v>0</v>
      </c>
      <c r="H207" s="54">
        <f t="shared" si="71"/>
        <v>0</v>
      </c>
      <c r="I207" s="54">
        <f t="shared" si="71"/>
        <v>0</v>
      </c>
      <c r="J207" s="177">
        <f t="shared" si="69"/>
        <v>0</v>
      </c>
      <c r="K207" s="2"/>
      <c r="L207" s="2"/>
    </row>
    <row r="208" spans="1:15">
      <c r="A208" s="475"/>
      <c r="B208" s="88" t="s">
        <v>150</v>
      </c>
      <c r="C208" s="134">
        <v>0</v>
      </c>
      <c r="D208" s="25"/>
      <c r="E208" s="54">
        <f>$C208*E200*E202</f>
        <v>0</v>
      </c>
      <c r="F208" s="54">
        <f t="shared" ref="F208:I208" si="72">$C208*F200*F202</f>
        <v>0</v>
      </c>
      <c r="G208" s="54">
        <f t="shared" si="72"/>
        <v>0</v>
      </c>
      <c r="H208" s="54">
        <f t="shared" si="72"/>
        <v>0</v>
      </c>
      <c r="I208" s="54">
        <f t="shared" si="72"/>
        <v>0</v>
      </c>
      <c r="J208" s="177">
        <f t="shared" si="69"/>
        <v>0</v>
      </c>
      <c r="K208" s="2"/>
      <c r="L208" s="2"/>
    </row>
    <row r="209" spans="1:16">
      <c r="A209" s="475"/>
      <c r="B209" s="88" t="s">
        <v>151</v>
      </c>
      <c r="C209" s="134">
        <v>0</v>
      </c>
      <c r="D209" s="25"/>
      <c r="E209" s="54">
        <f>ROUND($C209*E200,0)</f>
        <v>0</v>
      </c>
      <c r="F209" s="54">
        <f t="shared" ref="F209:I209" si="73">ROUND($C209*F200,0)</f>
        <v>0</v>
      </c>
      <c r="G209" s="54">
        <f t="shared" si="73"/>
        <v>0</v>
      </c>
      <c r="H209" s="54">
        <f t="shared" si="73"/>
        <v>0</v>
      </c>
      <c r="I209" s="54">
        <f t="shared" si="73"/>
        <v>0</v>
      </c>
      <c r="J209" s="177">
        <f t="shared" si="69"/>
        <v>0</v>
      </c>
      <c r="K209" s="2"/>
      <c r="L209" s="2"/>
    </row>
    <row r="210" spans="1:16">
      <c r="A210" s="475"/>
      <c r="B210" s="88" t="s">
        <v>63</v>
      </c>
      <c r="C210" s="262"/>
      <c r="D210" s="25"/>
      <c r="E210" s="134">
        <v>0</v>
      </c>
      <c r="F210" s="134">
        <v>0</v>
      </c>
      <c r="G210" s="134">
        <v>0</v>
      </c>
      <c r="H210" s="134">
        <v>0</v>
      </c>
      <c r="I210" s="134">
        <v>0</v>
      </c>
      <c r="J210" s="177">
        <f t="shared" si="69"/>
        <v>0</v>
      </c>
      <c r="K210" s="2"/>
      <c r="L210" s="2"/>
    </row>
    <row r="211" spans="1:16">
      <c r="A211" s="476" t="s">
        <v>138</v>
      </c>
      <c r="B211" s="476"/>
      <c r="C211" s="476"/>
      <c r="D211" s="476"/>
      <c r="E211" s="210">
        <f>SUM(E205:E210)</f>
        <v>0</v>
      </c>
      <c r="F211" s="210">
        <f t="shared" ref="F211:J211" si="74">SUM(F205:F210)</f>
        <v>0</v>
      </c>
      <c r="G211" s="210">
        <f t="shared" si="74"/>
        <v>0</v>
      </c>
      <c r="H211" s="210">
        <f t="shared" si="74"/>
        <v>0</v>
      </c>
      <c r="I211" s="210">
        <f t="shared" si="74"/>
        <v>0</v>
      </c>
      <c r="J211" s="211">
        <f t="shared" si="74"/>
        <v>0</v>
      </c>
      <c r="K211" s="2"/>
      <c r="L211" s="7"/>
    </row>
    <row r="212" spans="1:16">
      <c r="A212" s="95"/>
      <c r="B212" s="513" t="s">
        <v>152</v>
      </c>
      <c r="C212" s="513"/>
      <c r="D212" s="513"/>
      <c r="E212" s="214">
        <f ca="1">SUMIF($A$183:$D$211,"*Total Trip", E183:E211)</f>
        <v>0</v>
      </c>
      <c r="F212" s="214">
        <f t="shared" ref="F212:I212" ca="1" si="75">SUMIF($A$183:$D$211,"*Total Trip", F183:F211)</f>
        <v>0</v>
      </c>
      <c r="G212" s="214">
        <f t="shared" ca="1" si="75"/>
        <v>0</v>
      </c>
      <c r="H212" s="214">
        <f t="shared" ca="1" si="75"/>
        <v>0</v>
      </c>
      <c r="I212" s="214">
        <f t="shared" ca="1" si="75"/>
        <v>0</v>
      </c>
      <c r="J212" s="215">
        <f ca="1">SUM(E212:I212)</f>
        <v>0</v>
      </c>
      <c r="K212" s="2"/>
      <c r="L212" s="2"/>
      <c r="M212" s="2"/>
      <c r="N212" s="2"/>
      <c r="O212" s="2"/>
      <c r="P212" s="2"/>
    </row>
    <row r="213" spans="1:16">
      <c r="A213" s="26"/>
      <c r="B213" s="27"/>
      <c r="C213" s="27"/>
      <c r="D213" s="27"/>
      <c r="E213" s="27"/>
      <c r="F213" s="27"/>
      <c r="G213" s="28"/>
      <c r="H213" s="28"/>
      <c r="I213" s="28"/>
      <c r="J213" s="96"/>
      <c r="K213" s="28"/>
      <c r="L213" s="2"/>
      <c r="M213" s="2"/>
      <c r="N213" s="2"/>
      <c r="O213" s="2"/>
      <c r="P213" s="2"/>
    </row>
    <row r="214" spans="1:16">
      <c r="A214" s="29" t="s">
        <v>153</v>
      </c>
      <c r="G214" s="2"/>
      <c r="H214" s="2"/>
      <c r="I214" s="2"/>
      <c r="J214" s="45"/>
      <c r="K214" s="2"/>
      <c r="L214" s="2"/>
    </row>
    <row r="215" spans="1:16">
      <c r="B215" s="87" t="s">
        <v>137</v>
      </c>
      <c r="D215" s="3"/>
      <c r="E215" s="17">
        <v>0</v>
      </c>
      <c r="F215" s="17">
        <v>0</v>
      </c>
      <c r="G215" s="17">
        <v>0</v>
      </c>
      <c r="H215" s="17">
        <v>0</v>
      </c>
      <c r="I215" s="17">
        <v>0</v>
      </c>
      <c r="J215" s="91">
        <f>SUM(E215:I215)</f>
        <v>0</v>
      </c>
      <c r="K215" s="2"/>
      <c r="L215" s="2"/>
    </row>
    <row r="216" spans="1:16">
      <c r="D216" s="3"/>
      <c r="E216" s="17">
        <v>0</v>
      </c>
      <c r="F216" s="17">
        <v>0</v>
      </c>
      <c r="G216" s="17">
        <v>0</v>
      </c>
      <c r="H216" s="17">
        <v>0</v>
      </c>
      <c r="I216" s="17">
        <v>0</v>
      </c>
      <c r="J216" s="91">
        <f>SUM(E216:I216)</f>
        <v>0</v>
      </c>
      <c r="K216" s="2"/>
      <c r="L216" s="2"/>
    </row>
    <row r="217" spans="1:16">
      <c r="A217" s="476" t="s">
        <v>138</v>
      </c>
      <c r="B217" s="476"/>
      <c r="C217" s="476"/>
      <c r="D217" s="476"/>
      <c r="E217" s="212">
        <f>SUM(E215:E216)</f>
        <v>0</v>
      </c>
      <c r="F217" s="212">
        <f t="shared" ref="F217:I217" si="76">SUM(F215:F216)</f>
        <v>0</v>
      </c>
      <c r="G217" s="212">
        <f t="shared" si="76"/>
        <v>0</v>
      </c>
      <c r="H217" s="212">
        <f t="shared" si="76"/>
        <v>0</v>
      </c>
      <c r="I217" s="212">
        <f t="shared" si="76"/>
        <v>0</v>
      </c>
      <c r="J217" s="213">
        <f>SUM(J215:J216)</f>
        <v>0</v>
      </c>
      <c r="K217" s="2"/>
      <c r="L217" s="2"/>
      <c r="M217" s="2"/>
      <c r="N217" s="2"/>
      <c r="O217" s="2"/>
    </row>
    <row r="218" spans="1:16">
      <c r="E218" s="3"/>
      <c r="F218" s="2"/>
      <c r="G218" s="2"/>
      <c r="H218" s="2"/>
      <c r="I218" s="2"/>
      <c r="J218" s="45"/>
      <c r="K218" s="2"/>
      <c r="L218" s="2"/>
      <c r="M218" s="2"/>
      <c r="N218" s="2"/>
      <c r="O218" s="2"/>
    </row>
    <row r="219" spans="1:16">
      <c r="A219" s="1" t="s">
        <v>139</v>
      </c>
      <c r="C219" s="257"/>
      <c r="D219" s="258" t="s">
        <v>140</v>
      </c>
      <c r="E219" s="135">
        <v>0</v>
      </c>
      <c r="F219" s="135">
        <v>0</v>
      </c>
      <c r="G219" s="135">
        <v>0</v>
      </c>
      <c r="H219" s="135">
        <v>0</v>
      </c>
      <c r="I219" s="135">
        <v>0</v>
      </c>
      <c r="J219" s="94"/>
      <c r="K219" s="2"/>
      <c r="L219" s="2"/>
    </row>
    <row r="220" spans="1:16">
      <c r="A220" s="1"/>
      <c r="B220" s="93"/>
      <c r="C220" s="8"/>
      <c r="D220" s="258" t="s">
        <v>141</v>
      </c>
      <c r="E220" s="135">
        <v>0</v>
      </c>
      <c r="F220" s="135">
        <v>0</v>
      </c>
      <c r="G220" s="135">
        <v>0</v>
      </c>
      <c r="H220" s="135">
        <v>0</v>
      </c>
      <c r="I220" s="135">
        <v>0</v>
      </c>
      <c r="J220" s="94"/>
      <c r="K220" s="2"/>
      <c r="L220" s="2"/>
    </row>
    <row r="221" spans="1:16">
      <c r="A221" s="1" t="s">
        <v>142</v>
      </c>
      <c r="B221" s="93"/>
      <c r="C221" s="8"/>
      <c r="D221" s="258" t="s">
        <v>143</v>
      </c>
      <c r="E221" s="135">
        <v>0</v>
      </c>
      <c r="F221" s="135">
        <v>0</v>
      </c>
      <c r="G221" s="135">
        <v>0</v>
      </c>
      <c r="H221" s="135">
        <v>0</v>
      </c>
      <c r="I221" s="135">
        <v>0</v>
      </c>
      <c r="J221" s="94"/>
      <c r="K221" s="2"/>
      <c r="L221" s="2"/>
    </row>
    <row r="222" spans="1:16">
      <c r="A222" s="474"/>
      <c r="D222" s="258" t="s">
        <v>144</v>
      </c>
      <c r="E222" s="135">
        <v>0</v>
      </c>
      <c r="F222" s="135">
        <v>0</v>
      </c>
      <c r="G222" s="135">
        <v>0</v>
      </c>
      <c r="H222" s="135">
        <v>0</v>
      </c>
      <c r="I222" s="135">
        <v>0</v>
      </c>
      <c r="J222" s="45"/>
      <c r="K222" s="2"/>
      <c r="L222" s="2"/>
    </row>
    <row r="223" spans="1:16">
      <c r="A223" s="474"/>
      <c r="B223" s="89" t="s">
        <v>145</v>
      </c>
      <c r="C223" s="89" t="s">
        <v>146</v>
      </c>
      <c r="D223" s="25"/>
      <c r="E223" s="2"/>
      <c r="F223" s="2"/>
      <c r="G223" s="257"/>
      <c r="H223" s="257"/>
      <c r="I223" s="257"/>
      <c r="J223" s="45"/>
      <c r="K223" s="2"/>
      <c r="L223" s="2"/>
    </row>
    <row r="224" spans="1:16">
      <c r="A224" s="475"/>
      <c r="B224" s="88" t="s">
        <v>147</v>
      </c>
      <c r="C224" s="134">
        <v>0</v>
      </c>
      <c r="D224" s="25"/>
      <c r="E224" s="54">
        <f>ROUND($C224*E220*E221*E219,0)</f>
        <v>0</v>
      </c>
      <c r="F224" s="54">
        <f t="shared" ref="F224:I224" si="77">ROUND($C224*F220*F221*F219,0)</f>
        <v>0</v>
      </c>
      <c r="G224" s="54">
        <f t="shared" si="77"/>
        <v>0</v>
      </c>
      <c r="H224" s="54">
        <f t="shared" si="77"/>
        <v>0</v>
      </c>
      <c r="I224" s="54">
        <f t="shared" si="77"/>
        <v>0</v>
      </c>
      <c r="J224" s="177">
        <f t="shared" ref="J224:J229" si="78">SUM(E224:I224)</f>
        <v>0</v>
      </c>
      <c r="K224" s="2"/>
      <c r="L224" s="2"/>
    </row>
    <row r="225" spans="1:33">
      <c r="A225" s="475"/>
      <c r="B225" s="88" t="s">
        <v>148</v>
      </c>
      <c r="C225" s="134">
        <v>0</v>
      </c>
      <c r="D225" s="25"/>
      <c r="E225" s="54">
        <f>ROUND($C225*E220*E222*E219,0)</f>
        <v>0</v>
      </c>
      <c r="F225" s="54">
        <f t="shared" ref="F225:I225" si="79">ROUND($C225*F220*F222*F219,0)</f>
        <v>0</v>
      </c>
      <c r="G225" s="54">
        <f t="shared" si="79"/>
        <v>0</v>
      </c>
      <c r="H225" s="54">
        <f t="shared" si="79"/>
        <v>0</v>
      </c>
      <c r="I225" s="54">
        <f t="shared" si="79"/>
        <v>0</v>
      </c>
      <c r="J225" s="177">
        <f t="shared" si="78"/>
        <v>0</v>
      </c>
      <c r="K225" s="2"/>
      <c r="L225" s="2"/>
    </row>
    <row r="226" spans="1:33">
      <c r="A226" s="475"/>
      <c r="B226" s="88" t="s">
        <v>149</v>
      </c>
      <c r="C226" s="134">
        <v>0</v>
      </c>
      <c r="D226" s="25"/>
      <c r="E226" s="54">
        <f>ROUND($C226*E220*E219,0)</f>
        <v>0</v>
      </c>
      <c r="F226" s="54">
        <f t="shared" ref="F226:I226" si="80">ROUND($C226*F220*F219,0)</f>
        <v>0</v>
      </c>
      <c r="G226" s="54">
        <f t="shared" si="80"/>
        <v>0</v>
      </c>
      <c r="H226" s="54">
        <f t="shared" si="80"/>
        <v>0</v>
      </c>
      <c r="I226" s="54">
        <f t="shared" si="80"/>
        <v>0</v>
      </c>
      <c r="J226" s="177">
        <f t="shared" si="78"/>
        <v>0</v>
      </c>
      <c r="K226" s="2"/>
      <c r="L226" s="2"/>
    </row>
    <row r="227" spans="1:33">
      <c r="A227" s="475"/>
      <c r="B227" s="88" t="s">
        <v>150</v>
      </c>
      <c r="C227" s="134">
        <v>0</v>
      </c>
      <c r="D227" s="25"/>
      <c r="E227" s="54">
        <f>$C227*E219*E221</f>
        <v>0</v>
      </c>
      <c r="F227" s="54">
        <f t="shared" ref="F227:I227" si="81">$C227*F219*F221</f>
        <v>0</v>
      </c>
      <c r="G227" s="54">
        <f t="shared" si="81"/>
        <v>0</v>
      </c>
      <c r="H227" s="54">
        <f t="shared" si="81"/>
        <v>0</v>
      </c>
      <c r="I227" s="54">
        <f t="shared" si="81"/>
        <v>0</v>
      </c>
      <c r="J227" s="177">
        <f t="shared" si="78"/>
        <v>0</v>
      </c>
      <c r="K227" s="2"/>
      <c r="L227" s="2"/>
    </row>
    <row r="228" spans="1:33">
      <c r="A228" s="475"/>
      <c r="B228" s="88" t="s">
        <v>151</v>
      </c>
      <c r="C228" s="134">
        <v>0</v>
      </c>
      <c r="D228" s="25"/>
      <c r="E228" s="54">
        <f>ROUND($C228*E219,0)</f>
        <v>0</v>
      </c>
      <c r="F228" s="54">
        <f t="shared" ref="F228:I228" si="82">ROUND($C228*F219,0)</f>
        <v>0</v>
      </c>
      <c r="G228" s="54">
        <f t="shared" si="82"/>
        <v>0</v>
      </c>
      <c r="H228" s="54">
        <f t="shared" si="82"/>
        <v>0</v>
      </c>
      <c r="I228" s="54">
        <f t="shared" si="82"/>
        <v>0</v>
      </c>
      <c r="J228" s="177">
        <f t="shared" si="78"/>
        <v>0</v>
      </c>
      <c r="K228" s="2"/>
      <c r="L228" s="2"/>
    </row>
    <row r="229" spans="1:33">
      <c r="A229" s="475"/>
      <c r="B229" s="88" t="s">
        <v>63</v>
      </c>
      <c r="C229" s="262"/>
      <c r="D229" s="25"/>
      <c r="E229" s="134">
        <v>0</v>
      </c>
      <c r="F229" s="134">
        <v>0</v>
      </c>
      <c r="G229" s="134">
        <v>0</v>
      </c>
      <c r="H229" s="134">
        <v>0</v>
      </c>
      <c r="I229" s="134">
        <v>0</v>
      </c>
      <c r="J229" s="177">
        <f t="shared" si="78"/>
        <v>0</v>
      </c>
      <c r="K229" s="2"/>
      <c r="L229" s="2"/>
    </row>
    <row r="230" spans="1:33">
      <c r="A230" s="476" t="s">
        <v>138</v>
      </c>
      <c r="B230" s="476"/>
      <c r="C230" s="476"/>
      <c r="D230" s="476"/>
      <c r="E230" s="210">
        <f>SUM(E224:E229)</f>
        <v>0</v>
      </c>
      <c r="F230" s="210">
        <f t="shared" ref="F230:J230" si="83">SUM(F224:F229)</f>
        <v>0</v>
      </c>
      <c r="G230" s="210">
        <f t="shared" si="83"/>
        <v>0</v>
      </c>
      <c r="H230" s="210">
        <f t="shared" si="83"/>
        <v>0</v>
      </c>
      <c r="I230" s="210">
        <f t="shared" si="83"/>
        <v>0</v>
      </c>
      <c r="J230" s="211">
        <f t="shared" si="83"/>
        <v>0</v>
      </c>
      <c r="K230" s="2"/>
      <c r="L230" s="7"/>
    </row>
    <row r="231" spans="1:33">
      <c r="E231" s="3"/>
      <c r="F231" s="2"/>
      <c r="G231" s="2"/>
      <c r="H231" s="2"/>
      <c r="I231" s="2"/>
      <c r="J231" s="45"/>
      <c r="K231" s="2"/>
      <c r="L231" s="2"/>
      <c r="M231" s="2"/>
      <c r="N231" s="2"/>
      <c r="O231" s="2"/>
    </row>
    <row r="232" spans="1:33">
      <c r="A232" s="1" t="s">
        <v>139</v>
      </c>
      <c r="C232" s="257"/>
      <c r="D232" s="258" t="s">
        <v>140</v>
      </c>
      <c r="E232" s="135">
        <v>0</v>
      </c>
      <c r="F232" s="135">
        <v>0</v>
      </c>
      <c r="G232" s="135">
        <v>0</v>
      </c>
      <c r="H232" s="135">
        <v>0</v>
      </c>
      <c r="I232" s="135">
        <v>0</v>
      </c>
      <c r="J232" s="94"/>
      <c r="K232" s="2"/>
      <c r="L232" s="2"/>
    </row>
    <row r="233" spans="1:33">
      <c r="A233" s="1"/>
      <c r="B233" s="93"/>
      <c r="C233" s="8"/>
      <c r="D233" s="258" t="s">
        <v>141</v>
      </c>
      <c r="E233" s="135">
        <v>0</v>
      </c>
      <c r="F233" s="135">
        <v>0</v>
      </c>
      <c r="G233" s="135">
        <v>0</v>
      </c>
      <c r="H233" s="135">
        <v>0</v>
      </c>
      <c r="I233" s="135">
        <v>0</v>
      </c>
      <c r="J233" s="94"/>
      <c r="K233" s="2"/>
      <c r="L233" s="2"/>
    </row>
    <row r="234" spans="1:33">
      <c r="A234" s="1" t="s">
        <v>142</v>
      </c>
      <c r="B234" s="93"/>
      <c r="C234" s="8"/>
      <c r="D234" s="258" t="s">
        <v>143</v>
      </c>
      <c r="E234" s="135">
        <v>0</v>
      </c>
      <c r="F234" s="135">
        <v>0</v>
      </c>
      <c r="G234" s="135">
        <v>0</v>
      </c>
      <c r="H234" s="135">
        <v>0</v>
      </c>
      <c r="I234" s="135">
        <v>0</v>
      </c>
      <c r="J234" s="94"/>
      <c r="K234" s="2"/>
      <c r="L234" s="2"/>
      <c r="AA234" s="143"/>
      <c r="AB234" s="143"/>
      <c r="AC234" s="143"/>
      <c r="AD234" s="143"/>
      <c r="AE234" s="143"/>
      <c r="AF234" s="143"/>
      <c r="AG234" s="143"/>
    </row>
    <row r="235" spans="1:33">
      <c r="A235" s="474"/>
      <c r="D235" s="258" t="s">
        <v>144</v>
      </c>
      <c r="E235" s="135">
        <v>0</v>
      </c>
      <c r="F235" s="135">
        <v>0</v>
      </c>
      <c r="G235" s="135">
        <v>0</v>
      </c>
      <c r="H235" s="135">
        <v>0</v>
      </c>
      <c r="I235" s="135">
        <v>0</v>
      </c>
      <c r="J235" s="45"/>
      <c r="K235" s="2"/>
      <c r="L235" s="2"/>
      <c r="Z235" s="143"/>
      <c r="AA235" s="8"/>
      <c r="AB235" s="8"/>
      <c r="AC235" s="8"/>
      <c r="AD235" s="8"/>
      <c r="AE235" s="8"/>
      <c r="AF235" s="8"/>
      <c r="AG235" s="8"/>
    </row>
    <row r="236" spans="1:33">
      <c r="A236" s="474"/>
      <c r="B236" s="89" t="s">
        <v>145</v>
      </c>
      <c r="C236" s="89" t="s">
        <v>146</v>
      </c>
      <c r="D236" s="25"/>
      <c r="E236" s="2"/>
      <c r="F236" s="2"/>
      <c r="G236" s="257"/>
      <c r="H236" s="257"/>
      <c r="I236" s="257"/>
      <c r="J236" s="45"/>
      <c r="K236" s="2"/>
      <c r="L236" s="2"/>
      <c r="Z236" s="8"/>
      <c r="AA236" s="143"/>
      <c r="AB236" s="143"/>
      <c r="AC236" s="143"/>
      <c r="AD236" s="143"/>
      <c r="AE236" s="143"/>
      <c r="AF236" s="143"/>
      <c r="AG236" s="143"/>
    </row>
    <row r="237" spans="1:33">
      <c r="A237" s="475"/>
      <c r="B237" s="88" t="s">
        <v>147</v>
      </c>
      <c r="C237" s="134">
        <v>0</v>
      </c>
      <c r="D237" s="25"/>
      <c r="E237" s="54">
        <f>ROUND($C237*E233*E234*E232,0)</f>
        <v>0</v>
      </c>
      <c r="F237" s="54">
        <f t="shared" ref="F237:I237" si="84">ROUND($C237*F233*F234*F232,0)</f>
        <v>0</v>
      </c>
      <c r="G237" s="54">
        <f t="shared" si="84"/>
        <v>0</v>
      </c>
      <c r="H237" s="54">
        <f t="shared" si="84"/>
        <v>0</v>
      </c>
      <c r="I237" s="54">
        <f t="shared" si="84"/>
        <v>0</v>
      </c>
      <c r="J237" s="177">
        <f t="shared" ref="J237:J242" si="85">SUM(E237:I237)</f>
        <v>0</v>
      </c>
      <c r="K237" s="2"/>
      <c r="L237" s="2"/>
      <c r="Z237" s="143"/>
    </row>
    <row r="238" spans="1:33">
      <c r="A238" s="475"/>
      <c r="B238" s="88" t="s">
        <v>148</v>
      </c>
      <c r="C238" s="134">
        <v>0</v>
      </c>
      <c r="D238" s="25"/>
      <c r="E238" s="54">
        <f>ROUND($C238*E233*E235*E232,0)</f>
        <v>0</v>
      </c>
      <c r="F238" s="54">
        <f t="shared" ref="F238:I238" si="86">ROUND($C238*F233*F235*F232,0)</f>
        <v>0</v>
      </c>
      <c r="G238" s="54">
        <f t="shared" si="86"/>
        <v>0</v>
      </c>
      <c r="H238" s="54">
        <f t="shared" si="86"/>
        <v>0</v>
      </c>
      <c r="I238" s="54">
        <f t="shared" si="86"/>
        <v>0</v>
      </c>
      <c r="J238" s="177">
        <f t="shared" si="85"/>
        <v>0</v>
      </c>
      <c r="K238" s="2"/>
      <c r="L238" s="2"/>
    </row>
    <row r="239" spans="1:33">
      <c r="A239" s="475"/>
      <c r="B239" s="88" t="s">
        <v>149</v>
      </c>
      <c r="C239" s="134">
        <v>0</v>
      </c>
      <c r="D239" s="25"/>
      <c r="E239" s="54">
        <f>ROUND($C239*E233*E232,0)</f>
        <v>0</v>
      </c>
      <c r="F239" s="54">
        <f t="shared" ref="F239:I239" si="87">ROUND($C239*F233*F232,0)</f>
        <v>0</v>
      </c>
      <c r="G239" s="54">
        <f t="shared" si="87"/>
        <v>0</v>
      </c>
      <c r="H239" s="54">
        <f t="shared" si="87"/>
        <v>0</v>
      </c>
      <c r="I239" s="54">
        <f t="shared" si="87"/>
        <v>0</v>
      </c>
      <c r="J239" s="177">
        <f t="shared" si="85"/>
        <v>0</v>
      </c>
      <c r="K239" s="2"/>
      <c r="L239" s="2"/>
    </row>
    <row r="240" spans="1:33">
      <c r="A240" s="475"/>
      <c r="B240" s="88" t="s">
        <v>150</v>
      </c>
      <c r="C240" s="134">
        <v>0</v>
      </c>
      <c r="D240" s="25"/>
      <c r="E240" s="54">
        <f>$C240*E232*E234</f>
        <v>0</v>
      </c>
      <c r="F240" s="54">
        <f t="shared" ref="F240:I240" si="88">$C240*F232*F234</f>
        <v>0</v>
      </c>
      <c r="G240" s="54">
        <f t="shared" si="88"/>
        <v>0</v>
      </c>
      <c r="H240" s="54">
        <f t="shared" si="88"/>
        <v>0</v>
      </c>
      <c r="I240" s="54">
        <f t="shared" si="88"/>
        <v>0</v>
      </c>
      <c r="J240" s="177">
        <f t="shared" si="85"/>
        <v>0</v>
      </c>
      <c r="K240" s="2"/>
      <c r="L240" s="2"/>
    </row>
    <row r="241" spans="1:33">
      <c r="A241" s="475"/>
      <c r="B241" s="88" t="s">
        <v>151</v>
      </c>
      <c r="C241" s="134">
        <v>0</v>
      </c>
      <c r="D241" s="25"/>
      <c r="E241" s="54">
        <f>ROUND($C241*E232,0)</f>
        <v>0</v>
      </c>
      <c r="F241" s="54">
        <f t="shared" ref="F241:I241" si="89">ROUND($C241*F232,0)</f>
        <v>0</v>
      </c>
      <c r="G241" s="54">
        <f t="shared" si="89"/>
        <v>0</v>
      </c>
      <c r="H241" s="54">
        <f t="shared" si="89"/>
        <v>0</v>
      </c>
      <c r="I241" s="54">
        <f t="shared" si="89"/>
        <v>0</v>
      </c>
      <c r="J241" s="177">
        <f t="shared" si="85"/>
        <v>0</v>
      </c>
      <c r="K241" s="2"/>
      <c r="L241" s="2"/>
      <c r="AA241" s="150"/>
      <c r="AB241" s="150"/>
      <c r="AC241" s="150"/>
      <c r="AD241" s="150"/>
      <c r="AE241" s="150"/>
      <c r="AF241" s="150"/>
      <c r="AG241" s="150"/>
    </row>
    <row r="242" spans="1:33">
      <c r="A242" s="475"/>
      <c r="B242" s="88" t="s">
        <v>63</v>
      </c>
      <c r="C242" s="262"/>
      <c r="D242" s="25"/>
      <c r="E242" s="134">
        <v>0</v>
      </c>
      <c r="F242" s="134">
        <v>0</v>
      </c>
      <c r="G242" s="134">
        <v>0</v>
      </c>
      <c r="H242" s="134">
        <v>0</v>
      </c>
      <c r="I242" s="134">
        <v>0</v>
      </c>
      <c r="J242" s="177">
        <f t="shared" si="85"/>
        <v>0</v>
      </c>
      <c r="K242" s="2"/>
      <c r="L242" s="2"/>
      <c r="Z242" s="150"/>
    </row>
    <row r="243" spans="1:33">
      <c r="A243" s="476" t="s">
        <v>138</v>
      </c>
      <c r="B243" s="476"/>
      <c r="C243" s="476"/>
      <c r="D243" s="476"/>
      <c r="E243" s="210">
        <f>SUM(E237:E242)</f>
        <v>0</v>
      </c>
      <c r="F243" s="210">
        <f t="shared" ref="F243:J243" si="90">SUM(F237:F242)</f>
        <v>0</v>
      </c>
      <c r="G243" s="210">
        <f t="shared" si="90"/>
        <v>0</v>
      </c>
      <c r="H243" s="210">
        <f t="shared" si="90"/>
        <v>0</v>
      </c>
      <c r="I243" s="210">
        <f t="shared" si="90"/>
        <v>0</v>
      </c>
      <c r="J243" s="211">
        <f t="shared" si="90"/>
        <v>0</v>
      </c>
      <c r="K243" s="2"/>
      <c r="L243" s="7"/>
      <c r="AA243" s="150"/>
      <c r="AB243" s="150"/>
      <c r="AC243" s="150"/>
      <c r="AD243" s="150"/>
      <c r="AE243" s="150"/>
      <c r="AF243" s="150"/>
      <c r="AG243" s="150"/>
    </row>
    <row r="244" spans="1:33">
      <c r="A244" s="95"/>
      <c r="B244" s="513" t="s">
        <v>154</v>
      </c>
      <c r="C244" s="513"/>
      <c r="D244" s="513"/>
      <c r="E244" s="178">
        <f ca="1">SUMIF($A$215:$D$243,"*Total Trip", E215:E243)</f>
        <v>0</v>
      </c>
      <c r="F244" s="178">
        <f t="shared" ref="F244:I244" ca="1" si="91">SUMIF($A$215:$D$243,"*Total Trip", F215:F243)</f>
        <v>0</v>
      </c>
      <c r="G244" s="178">
        <f t="shared" ca="1" si="91"/>
        <v>0</v>
      </c>
      <c r="H244" s="178">
        <f t="shared" ca="1" si="91"/>
        <v>0</v>
      </c>
      <c r="I244" s="178">
        <f t="shared" ca="1" si="91"/>
        <v>0</v>
      </c>
      <c r="J244" s="179">
        <f ca="1">SUM(E244:I244)</f>
        <v>0</v>
      </c>
      <c r="K244" s="2"/>
      <c r="L244" s="2"/>
      <c r="M244" s="2"/>
      <c r="N244" s="2"/>
      <c r="O244" s="2"/>
      <c r="P244" s="2"/>
      <c r="Z244" s="150"/>
    </row>
    <row r="245" spans="1:33">
      <c r="A245" s="26"/>
      <c r="B245" s="27"/>
      <c r="C245" s="27"/>
      <c r="D245" s="27"/>
      <c r="E245" s="27"/>
      <c r="F245" s="27"/>
      <c r="G245" s="28"/>
      <c r="H245" s="28"/>
      <c r="I245" s="28"/>
      <c r="J245" s="96"/>
      <c r="K245" s="28"/>
      <c r="M245" s="7"/>
      <c r="N245" s="7"/>
      <c r="O245" s="7"/>
      <c r="AA245" s="150"/>
      <c r="AB245" s="150"/>
      <c r="AC245" s="150"/>
      <c r="AD245" s="150"/>
      <c r="AE245" s="150"/>
      <c r="AF245" s="150"/>
      <c r="AG245" s="150"/>
    </row>
    <row r="246" spans="1:33">
      <c r="A246" s="29" t="s">
        <v>155</v>
      </c>
      <c r="J246" s="31"/>
      <c r="M246" s="7"/>
      <c r="N246" s="7"/>
      <c r="O246" s="7"/>
      <c r="Z246" s="150"/>
    </row>
    <row r="247" spans="1:33">
      <c r="A247" s="8"/>
      <c r="B247" s="8" t="s">
        <v>172</v>
      </c>
      <c r="E247" s="54">
        <v>0</v>
      </c>
      <c r="F247" s="54">
        <v>0</v>
      </c>
      <c r="G247" s="54">
        <v>0</v>
      </c>
      <c r="H247" s="54">
        <v>0</v>
      </c>
      <c r="I247" s="54">
        <v>0</v>
      </c>
      <c r="J247" s="177">
        <f>SUM(E247:I247)</f>
        <v>0</v>
      </c>
    </row>
    <row r="248" spans="1:33">
      <c r="A248" s="8"/>
      <c r="B248" s="8" t="s">
        <v>172</v>
      </c>
      <c r="E248" s="54">
        <v>0</v>
      </c>
      <c r="F248" s="54">
        <v>0</v>
      </c>
      <c r="G248" s="54">
        <v>0</v>
      </c>
      <c r="H248" s="54">
        <v>0</v>
      </c>
      <c r="I248" s="54">
        <v>0</v>
      </c>
      <c r="J248" s="177">
        <f t="shared" ref="J248:J249" si="92">SUM(E248:I248)</f>
        <v>0</v>
      </c>
    </row>
    <row r="249" spans="1:33">
      <c r="A249" s="8"/>
      <c r="B249" s="8" t="s">
        <v>172</v>
      </c>
      <c r="E249" s="54">
        <v>0</v>
      </c>
      <c r="F249" s="54">
        <v>0</v>
      </c>
      <c r="G249" s="54">
        <v>0</v>
      </c>
      <c r="H249" s="54">
        <v>0</v>
      </c>
      <c r="I249" s="54">
        <v>0</v>
      </c>
      <c r="J249" s="177">
        <f t="shared" si="92"/>
        <v>0</v>
      </c>
    </row>
    <row r="250" spans="1:33">
      <c r="A250" s="8"/>
      <c r="B250" s="8" t="s">
        <v>172</v>
      </c>
      <c r="E250" s="54">
        <v>0</v>
      </c>
      <c r="F250" s="54">
        <v>0</v>
      </c>
      <c r="G250" s="54">
        <v>0</v>
      </c>
      <c r="H250" s="54">
        <v>0</v>
      </c>
      <c r="I250" s="54">
        <v>0</v>
      </c>
      <c r="J250" s="177">
        <f>SUM(E250:I250)</f>
        <v>0</v>
      </c>
    </row>
    <row r="251" spans="1:33">
      <c r="A251" s="406"/>
      <c r="B251" s="513" t="s">
        <v>159</v>
      </c>
      <c r="C251" s="513"/>
      <c r="D251" s="513"/>
      <c r="E251" s="178">
        <f>SUM(E247:E250)</f>
        <v>0</v>
      </c>
      <c r="F251" s="178">
        <f t="shared" ref="F251:J251" si="93">SUM(F247:F250)</f>
        <v>0</v>
      </c>
      <c r="G251" s="178">
        <f t="shared" si="93"/>
        <v>0</v>
      </c>
      <c r="H251" s="178">
        <f t="shared" si="93"/>
        <v>0</v>
      </c>
      <c r="I251" s="178">
        <f t="shared" si="93"/>
        <v>0</v>
      </c>
      <c r="J251" s="179">
        <f t="shared" si="93"/>
        <v>0</v>
      </c>
    </row>
    <row r="252" spans="1:33">
      <c r="A252" s="8"/>
      <c r="G252" s="15"/>
      <c r="H252" s="15"/>
      <c r="I252" s="15"/>
      <c r="J252" s="24"/>
      <c r="K252" s="19"/>
      <c r="M252" s="7"/>
      <c r="N252" s="7"/>
      <c r="O252" s="7"/>
    </row>
    <row r="253" spans="1:33" ht="13.5" customHeight="1">
      <c r="A253" s="29" t="s">
        <v>160</v>
      </c>
      <c r="B253" s="8"/>
      <c r="J253" s="31"/>
    </row>
    <row r="254" spans="1:33" ht="13.5" customHeight="1">
      <c r="A254" s="29"/>
      <c r="B254" s="8"/>
      <c r="E254" s="54">
        <v>0</v>
      </c>
      <c r="F254" s="54">
        <v>0</v>
      </c>
      <c r="G254" s="54">
        <v>0</v>
      </c>
      <c r="H254" s="54">
        <v>0</v>
      </c>
      <c r="I254" s="54">
        <v>0</v>
      </c>
      <c r="J254" s="177">
        <f>SUM(E254:I254)</f>
        <v>0</v>
      </c>
    </row>
    <row r="255" spans="1:33" ht="13.5" customHeight="1">
      <c r="A255" s="29"/>
      <c r="B255" s="8"/>
      <c r="E255" s="54">
        <v>0</v>
      </c>
      <c r="F255" s="54">
        <v>0</v>
      </c>
      <c r="G255" s="54">
        <v>0</v>
      </c>
      <c r="H255" s="54">
        <v>0</v>
      </c>
      <c r="I255" s="54">
        <v>0</v>
      </c>
      <c r="J255" s="177">
        <f>SUM(E255:I255)</f>
        <v>0</v>
      </c>
    </row>
    <row r="256" spans="1:33">
      <c r="A256" s="102"/>
      <c r="B256" s="513" t="s">
        <v>161</v>
      </c>
      <c r="C256" s="513"/>
      <c r="D256" s="513"/>
      <c r="E256" s="178">
        <f>SUM(E254:E255)</f>
        <v>0</v>
      </c>
      <c r="F256" s="178">
        <f>SUM(F254:F255)</f>
        <v>0</v>
      </c>
      <c r="G256" s="178">
        <f t="shared" ref="G256:I256" si="94">SUM(G254:G255)</f>
        <v>0</v>
      </c>
      <c r="H256" s="178">
        <f t="shared" si="94"/>
        <v>0</v>
      </c>
      <c r="I256" s="178">
        <f t="shared" si="94"/>
        <v>0</v>
      </c>
      <c r="J256" s="179">
        <f>SUM(J254:J255)</f>
        <v>0</v>
      </c>
    </row>
    <row r="257" spans="1:33" ht="15">
      <c r="A257" s="8"/>
      <c r="D257" s="3"/>
      <c r="E257" s="15"/>
      <c r="F257" s="15"/>
      <c r="G257" s="15"/>
      <c r="H257" s="15"/>
      <c r="I257" s="19"/>
      <c r="J257" s="24"/>
      <c r="AA257" s="107"/>
      <c r="AB257" s="107"/>
      <c r="AC257" s="107"/>
      <c r="AD257" s="107"/>
      <c r="AE257" s="107"/>
      <c r="AF257" s="107"/>
      <c r="AG257" s="107"/>
    </row>
    <row r="258" spans="1:33" ht="15">
      <c r="A258" s="29" t="s">
        <v>162</v>
      </c>
      <c r="D258" s="3"/>
      <c r="E258" s="15"/>
      <c r="F258" s="15"/>
      <c r="G258" s="15"/>
      <c r="H258" s="15"/>
      <c r="I258" s="19"/>
      <c r="J258" s="24"/>
      <c r="M258" s="7"/>
      <c r="N258" s="7"/>
      <c r="O258" s="7"/>
      <c r="Z258" s="107"/>
    </row>
    <row r="259" spans="1:33">
      <c r="B259" s="9" t="s">
        <v>163</v>
      </c>
      <c r="E259" s="54">
        <v>0</v>
      </c>
      <c r="F259" s="54">
        <v>0</v>
      </c>
      <c r="G259" s="54">
        <v>0</v>
      </c>
      <c r="H259" s="54">
        <v>0</v>
      </c>
      <c r="I259" s="54">
        <v>0</v>
      </c>
      <c r="J259" s="177">
        <f t="shared" ref="J259:J264" si="95">SUM(E259:I259)</f>
        <v>0</v>
      </c>
    </row>
    <row r="260" spans="1:33">
      <c r="B260" s="9" t="s">
        <v>165</v>
      </c>
      <c r="C260" s="9"/>
      <c r="D260" s="9"/>
      <c r="E260" s="54">
        <v>0</v>
      </c>
      <c r="F260" s="54">
        <v>0</v>
      </c>
      <c r="G260" s="54">
        <v>0</v>
      </c>
      <c r="H260" s="54">
        <v>0</v>
      </c>
      <c r="I260" s="54">
        <v>0</v>
      </c>
      <c r="J260" s="177">
        <f t="shared" si="95"/>
        <v>0</v>
      </c>
      <c r="L260" s="2"/>
    </row>
    <row r="261" spans="1:33">
      <c r="B261" s="9" t="s">
        <v>167</v>
      </c>
      <c r="C261" s="9"/>
      <c r="D261" s="9"/>
      <c r="E261" s="54">
        <v>0</v>
      </c>
      <c r="F261" s="54">
        <v>0</v>
      </c>
      <c r="G261" s="54">
        <v>0</v>
      </c>
      <c r="H261" s="54">
        <v>0</v>
      </c>
      <c r="I261" s="54">
        <v>0</v>
      </c>
      <c r="J261" s="177">
        <f t="shared" si="95"/>
        <v>0</v>
      </c>
      <c r="K261" s="2"/>
      <c r="L261" s="2"/>
    </row>
    <row r="262" spans="1:33">
      <c r="B262" s="9" t="s">
        <v>168</v>
      </c>
      <c r="C262" s="9"/>
      <c r="D262" s="9"/>
      <c r="E262" s="54">
        <v>0</v>
      </c>
      <c r="F262" s="54">
        <v>0</v>
      </c>
      <c r="G262" s="54">
        <v>0</v>
      </c>
      <c r="H262" s="54">
        <v>0</v>
      </c>
      <c r="I262" s="54">
        <v>0</v>
      </c>
      <c r="J262" s="177">
        <f t="shared" si="95"/>
        <v>0</v>
      </c>
      <c r="K262" s="2"/>
      <c r="L262" s="2"/>
    </row>
    <row r="263" spans="1:33">
      <c r="B263" s="9" t="s">
        <v>169</v>
      </c>
      <c r="C263" s="9"/>
      <c r="D263" s="9"/>
      <c r="E263" s="54">
        <v>0</v>
      </c>
      <c r="F263" s="54">
        <v>0</v>
      </c>
      <c r="G263" s="54">
        <v>0</v>
      </c>
      <c r="H263" s="54">
        <v>0</v>
      </c>
      <c r="I263" s="54">
        <v>0</v>
      </c>
      <c r="J263" s="177">
        <f t="shared" si="95"/>
        <v>0</v>
      </c>
      <c r="K263" s="2"/>
      <c r="L263" s="2"/>
    </row>
    <row r="264" spans="1:33">
      <c r="B264" s="9" t="s">
        <v>63</v>
      </c>
      <c r="C264" s="9"/>
      <c r="D264" s="9"/>
      <c r="E264" s="54">
        <v>0</v>
      </c>
      <c r="F264" s="54">
        <v>0</v>
      </c>
      <c r="G264" s="54">
        <v>0</v>
      </c>
      <c r="H264" s="54">
        <v>0</v>
      </c>
      <c r="I264" s="54">
        <v>0</v>
      </c>
      <c r="J264" s="177">
        <f t="shared" si="95"/>
        <v>0</v>
      </c>
      <c r="K264" s="2"/>
      <c r="L264" s="2"/>
    </row>
    <row r="265" spans="1:33">
      <c r="A265" s="406"/>
      <c r="B265" s="525" t="s">
        <v>170</v>
      </c>
      <c r="C265" s="525"/>
      <c r="D265" s="525"/>
      <c r="E265" s="178">
        <f t="shared" ref="E265:J265" si="96">SUM(E259:E264)</f>
        <v>0</v>
      </c>
      <c r="F265" s="178">
        <f t="shared" si="96"/>
        <v>0</v>
      </c>
      <c r="G265" s="178">
        <f t="shared" si="96"/>
        <v>0</v>
      </c>
      <c r="H265" s="178">
        <f t="shared" si="96"/>
        <v>0</v>
      </c>
      <c r="I265" s="178">
        <f t="shared" si="96"/>
        <v>0</v>
      </c>
      <c r="J265" s="179">
        <f t="shared" si="96"/>
        <v>0</v>
      </c>
      <c r="K265" s="2"/>
      <c r="L265" s="2"/>
    </row>
    <row r="266" spans="1:33">
      <c r="A266" s="8"/>
      <c r="B266" s="8"/>
      <c r="E266" s="15"/>
      <c r="F266" s="15"/>
      <c r="G266" s="15"/>
      <c r="H266" s="15"/>
      <c r="I266" s="15"/>
      <c r="J266" s="24"/>
      <c r="K266" s="2"/>
      <c r="L266" s="2"/>
      <c r="M266" s="2"/>
      <c r="N266" s="2"/>
      <c r="O266" s="2"/>
    </row>
    <row r="267" spans="1:33">
      <c r="A267" s="29" t="s">
        <v>183</v>
      </c>
      <c r="G267" s="15"/>
      <c r="H267" s="15"/>
      <c r="I267" s="15"/>
      <c r="J267" s="24"/>
      <c r="K267" s="15"/>
      <c r="L267" s="2"/>
      <c r="M267" s="2"/>
      <c r="N267" s="2"/>
      <c r="O267" s="2"/>
      <c r="P267" s="2"/>
      <c r="Q267" s="2"/>
    </row>
    <row r="268" spans="1:33">
      <c r="B268" s="8" t="s">
        <v>184</v>
      </c>
      <c r="E268" s="54">
        <v>0</v>
      </c>
      <c r="F268" s="54">
        <v>0</v>
      </c>
      <c r="G268" s="54">
        <v>0</v>
      </c>
      <c r="H268" s="54">
        <v>0</v>
      </c>
      <c r="I268" s="54">
        <v>0</v>
      </c>
      <c r="J268" s="177">
        <f>SUM(E268:I268)</f>
        <v>0</v>
      </c>
      <c r="K268" s="2"/>
      <c r="L268" s="2"/>
      <c r="M268" s="2"/>
      <c r="N268" s="2"/>
      <c r="O268" s="2"/>
    </row>
    <row r="269" spans="1:33">
      <c r="B269" s="8" t="s">
        <v>185</v>
      </c>
      <c r="E269" s="54">
        <v>0</v>
      </c>
      <c r="F269" s="54">
        <v>0</v>
      </c>
      <c r="G269" s="54">
        <v>0</v>
      </c>
      <c r="H269" s="54">
        <v>0</v>
      </c>
      <c r="I269" s="54">
        <v>0</v>
      </c>
      <c r="J269" s="177">
        <f t="shared" ref="J269" si="97">SUM(E269:I269)</f>
        <v>0</v>
      </c>
      <c r="K269" s="2"/>
      <c r="L269" s="2"/>
      <c r="M269" s="2"/>
      <c r="N269" s="2"/>
      <c r="O269" s="2"/>
    </row>
    <row r="270" spans="1:33">
      <c r="B270" s="8" t="s">
        <v>186</v>
      </c>
      <c r="E270" s="54">
        <v>0</v>
      </c>
      <c r="F270" s="54">
        <v>0</v>
      </c>
      <c r="G270" s="54">
        <v>0</v>
      </c>
      <c r="H270" s="54">
        <v>0</v>
      </c>
      <c r="I270" s="54">
        <v>0</v>
      </c>
      <c r="J270" s="177">
        <f>SUM(E270:I270)</f>
        <v>0</v>
      </c>
      <c r="K270" s="2"/>
      <c r="L270" s="85"/>
      <c r="M270" s="85"/>
      <c r="N270" s="85"/>
      <c r="O270" s="85"/>
      <c r="P270" s="85"/>
      <c r="Q270" s="85"/>
    </row>
    <row r="271" spans="1:33" ht="12.75" customHeight="1">
      <c r="A271" s="108"/>
      <c r="B271" s="525" t="s">
        <v>187</v>
      </c>
      <c r="C271" s="525"/>
      <c r="D271" s="525"/>
      <c r="E271" s="178">
        <f t="shared" ref="E271:J271" si="98">SUM(E268:E270)</f>
        <v>0</v>
      </c>
      <c r="F271" s="178">
        <f t="shared" si="98"/>
        <v>0</v>
      </c>
      <c r="G271" s="178">
        <f t="shared" si="98"/>
        <v>0</v>
      </c>
      <c r="H271" s="178">
        <f t="shared" si="98"/>
        <v>0</v>
      </c>
      <c r="I271" s="178">
        <f t="shared" si="98"/>
        <v>0</v>
      </c>
      <c r="J271" s="179">
        <f t="shared" si="98"/>
        <v>0</v>
      </c>
      <c r="K271" s="2"/>
      <c r="L271" s="85"/>
      <c r="M271" s="85"/>
      <c r="N271" s="85"/>
      <c r="O271" s="85"/>
      <c r="P271" s="85"/>
      <c r="Q271" s="85"/>
      <c r="R271" s="85"/>
    </row>
    <row r="272" spans="1:33">
      <c r="A272" s="26"/>
      <c r="B272" s="27"/>
      <c r="C272" s="27"/>
      <c r="D272" s="27"/>
      <c r="E272" s="27"/>
      <c r="F272" s="27"/>
      <c r="G272" s="28"/>
      <c r="H272" s="28"/>
      <c r="I272" s="28"/>
      <c r="J272" s="96"/>
      <c r="K272" s="28"/>
      <c r="M272" s="7"/>
      <c r="N272" s="7"/>
      <c r="O272" s="7"/>
    </row>
    <row r="273" spans="1:19" ht="15">
      <c r="A273" s="29" t="s">
        <v>188</v>
      </c>
      <c r="C273" s="133"/>
      <c r="F273"/>
      <c r="J273" s="31"/>
      <c r="L273" s="86"/>
    </row>
    <row r="274" spans="1:19" ht="14.25">
      <c r="A274" s="8" t="s">
        <v>189</v>
      </c>
      <c r="B274" s="132"/>
      <c r="C274" s="132"/>
      <c r="E274" s="54">
        <v>0</v>
      </c>
      <c r="F274" s="54">
        <v>0</v>
      </c>
      <c r="G274" s="54">
        <v>0</v>
      </c>
      <c r="H274" s="54">
        <v>0</v>
      </c>
      <c r="I274" s="54">
        <v>0</v>
      </c>
      <c r="J274" s="177">
        <f>SUM(E274:I274)</f>
        <v>0</v>
      </c>
      <c r="L274" s="86"/>
    </row>
    <row r="275" spans="1:19" ht="14.25">
      <c r="A275" s="8" t="s">
        <v>190</v>
      </c>
      <c r="B275" s="132"/>
      <c r="C275" s="132"/>
      <c r="E275" s="54">
        <v>0</v>
      </c>
      <c r="F275" s="54">
        <v>0</v>
      </c>
      <c r="G275" s="54">
        <v>0</v>
      </c>
      <c r="H275" s="54">
        <v>0</v>
      </c>
      <c r="I275" s="54">
        <v>0</v>
      </c>
      <c r="J275" s="177">
        <f>SUM(E275:I275)</f>
        <v>0</v>
      </c>
      <c r="L275" s="86"/>
    </row>
    <row r="276" spans="1:19" ht="15.75" customHeight="1">
      <c r="A276" s="8" t="s">
        <v>191</v>
      </c>
      <c r="B276" s="132"/>
      <c r="C276" s="132"/>
      <c r="E276" s="54">
        <v>0</v>
      </c>
      <c r="F276" s="54">
        <v>0</v>
      </c>
      <c r="G276" s="54">
        <v>0</v>
      </c>
      <c r="H276" s="54">
        <v>0</v>
      </c>
      <c r="I276" s="54">
        <v>0</v>
      </c>
      <c r="J276" s="177">
        <f>SUM(E276:I276)</f>
        <v>0</v>
      </c>
      <c r="L276" s="503" t="s">
        <v>192</v>
      </c>
      <c r="M276" s="503"/>
      <c r="N276" s="432"/>
      <c r="O276" s="432"/>
    </row>
    <row r="277" spans="1:19" ht="14.25">
      <c r="A277" s="8" t="s">
        <v>63</v>
      </c>
      <c r="B277" s="132"/>
      <c r="C277" s="132"/>
      <c r="E277" s="54">
        <v>0</v>
      </c>
      <c r="F277" s="54">
        <v>0</v>
      </c>
      <c r="G277" s="54">
        <v>0</v>
      </c>
      <c r="H277" s="54">
        <v>0</v>
      </c>
      <c r="I277" s="54">
        <v>0</v>
      </c>
      <c r="J277" s="177">
        <f t="shared" ref="J277:J280" si="99">SUM(E277:I277)</f>
        <v>0</v>
      </c>
      <c r="L277" s="503"/>
      <c r="M277" s="503"/>
      <c r="N277" s="432"/>
      <c r="O277" s="432"/>
    </row>
    <row r="278" spans="1:19" ht="14.25" hidden="1">
      <c r="A278" s="8" t="s">
        <v>63</v>
      </c>
      <c r="B278" s="132"/>
      <c r="C278" s="132"/>
      <c r="E278" s="54">
        <v>0</v>
      </c>
      <c r="F278" s="54">
        <v>0</v>
      </c>
      <c r="G278" s="54">
        <v>0</v>
      </c>
      <c r="H278" s="54">
        <v>0</v>
      </c>
      <c r="I278" s="54">
        <v>0</v>
      </c>
      <c r="J278" s="177">
        <f t="shared" si="99"/>
        <v>0</v>
      </c>
      <c r="L278" s="86"/>
    </row>
    <row r="279" spans="1:19" ht="14.25" hidden="1">
      <c r="A279" s="8" t="s">
        <v>63</v>
      </c>
      <c r="B279" s="132"/>
      <c r="C279" s="132"/>
      <c r="E279" s="54">
        <v>0</v>
      </c>
      <c r="F279" s="54">
        <v>0</v>
      </c>
      <c r="G279" s="54">
        <v>0</v>
      </c>
      <c r="H279" s="54">
        <v>0</v>
      </c>
      <c r="I279" s="54">
        <v>0</v>
      </c>
      <c r="J279" s="177">
        <f t="shared" si="99"/>
        <v>0</v>
      </c>
      <c r="L279" s="86"/>
    </row>
    <row r="280" spans="1:19" ht="14.25" hidden="1">
      <c r="A280" s="8" t="s">
        <v>63</v>
      </c>
      <c r="B280" s="132"/>
      <c r="C280" s="132"/>
      <c r="E280" s="54">
        <v>0</v>
      </c>
      <c r="F280" s="54">
        <v>0</v>
      </c>
      <c r="G280" s="54">
        <v>0</v>
      </c>
      <c r="H280" s="54">
        <v>0</v>
      </c>
      <c r="I280" s="54">
        <v>0</v>
      </c>
      <c r="J280" s="177">
        <f t="shared" si="99"/>
        <v>0</v>
      </c>
      <c r="L280" s="86"/>
    </row>
    <row r="281" spans="1:19" ht="14.25" hidden="1">
      <c r="A281" s="8" t="s">
        <v>63</v>
      </c>
      <c r="B281" s="132"/>
      <c r="C281" s="132"/>
      <c r="E281" s="54">
        <v>0</v>
      </c>
      <c r="F281" s="54">
        <v>0</v>
      </c>
      <c r="G281" s="54">
        <v>0</v>
      </c>
      <c r="H281" s="54">
        <v>0</v>
      </c>
      <c r="I281" s="54">
        <v>0</v>
      </c>
      <c r="J281" s="177">
        <f>SUM(E281:I281)</f>
        <v>0</v>
      </c>
      <c r="L281" s="86"/>
    </row>
    <row r="282" spans="1:19">
      <c r="B282" s="13"/>
      <c r="D282" s="175" t="s">
        <v>193</v>
      </c>
      <c r="E282" s="136">
        <v>0</v>
      </c>
      <c r="F282" s="136">
        <v>0</v>
      </c>
      <c r="G282" s="136">
        <v>0</v>
      </c>
      <c r="H282" s="136">
        <v>0</v>
      </c>
      <c r="I282" s="136">
        <v>0</v>
      </c>
      <c r="J282" s="125"/>
    </row>
    <row r="283" spans="1:19">
      <c r="A283" s="406"/>
      <c r="B283" s="513" t="s">
        <v>194</v>
      </c>
      <c r="C283" s="513"/>
      <c r="D283" s="513"/>
      <c r="E283" s="178">
        <f t="shared" ref="E283:J283" si="100">SUM(E274:E281)</f>
        <v>0</v>
      </c>
      <c r="F283" s="178">
        <f t="shared" si="100"/>
        <v>0</v>
      </c>
      <c r="G283" s="178">
        <f t="shared" si="100"/>
        <v>0</v>
      </c>
      <c r="H283" s="178">
        <f t="shared" si="100"/>
        <v>0</v>
      </c>
      <c r="I283" s="178">
        <f t="shared" si="100"/>
        <v>0</v>
      </c>
      <c r="J283" s="179">
        <f t="shared" si="100"/>
        <v>0</v>
      </c>
      <c r="L283" s="2"/>
    </row>
    <row r="284" spans="1:19">
      <c r="A284" s="8"/>
      <c r="B284" s="8"/>
      <c r="E284" s="15"/>
      <c r="F284" s="15"/>
      <c r="G284" s="15"/>
      <c r="H284" s="15"/>
      <c r="I284" s="15"/>
      <c r="J284" s="24"/>
      <c r="K284" s="2"/>
    </row>
    <row r="285" spans="1:19" ht="12.75" customHeight="1">
      <c r="A285" s="29" t="s">
        <v>195</v>
      </c>
      <c r="G285" s="15"/>
      <c r="H285" s="15"/>
      <c r="I285" s="15"/>
      <c r="J285" s="24"/>
      <c r="K285" s="15"/>
      <c r="L285" s="504" t="s">
        <v>196</v>
      </c>
      <c r="M285" s="504"/>
      <c r="N285" s="504"/>
      <c r="O285" s="504"/>
      <c r="P285" s="504"/>
      <c r="Q285" s="504"/>
      <c r="R285" s="504"/>
    </row>
    <row r="286" spans="1:19">
      <c r="A286" s="89" t="s">
        <v>40</v>
      </c>
      <c r="B286" s="89" t="s">
        <v>41</v>
      </c>
      <c r="C286" s="89" t="s">
        <v>80</v>
      </c>
      <c r="G286" s="15"/>
      <c r="H286" s="15"/>
      <c r="I286" s="15"/>
      <c r="J286" s="24"/>
      <c r="K286" s="15"/>
      <c r="L286" s="504"/>
      <c r="M286" s="504"/>
      <c r="N286" s="504"/>
      <c r="O286" s="504"/>
      <c r="P286" s="504"/>
      <c r="Q286" s="504"/>
      <c r="R286" s="504"/>
    </row>
    <row r="287" spans="1:19">
      <c r="A287" s="176">
        <f>A119</f>
        <v>0</v>
      </c>
      <c r="B287" s="23" t="str">
        <f>B119</f>
        <v>Graduate Student</v>
      </c>
      <c r="C287" s="116" t="str">
        <f>C119</f>
        <v>Not Allowed</v>
      </c>
      <c r="E287" s="54">
        <f>AA119</f>
        <v>0</v>
      </c>
      <c r="F287" s="54">
        <f t="shared" ref="F287:I287" si="101">AB119</f>
        <v>0</v>
      </c>
      <c r="G287" s="54">
        <f t="shared" si="101"/>
        <v>0</v>
      </c>
      <c r="H287" s="54">
        <f t="shared" si="101"/>
        <v>0</v>
      </c>
      <c r="I287" s="54">
        <f t="shared" si="101"/>
        <v>0</v>
      </c>
      <c r="J287" s="177">
        <f>SUM(E287:I287)</f>
        <v>0</v>
      </c>
      <c r="K287" s="15"/>
      <c r="L287" s="123" t="s">
        <v>197</v>
      </c>
      <c r="M287" s="256"/>
      <c r="N287" s="256"/>
      <c r="O287" s="256"/>
      <c r="P287" s="256"/>
      <c r="Q287" s="256"/>
      <c r="R287" s="128"/>
      <c r="S287" s="124"/>
    </row>
    <row r="288" spans="1:19">
      <c r="A288" s="176">
        <f>A126</f>
        <v>0</v>
      </c>
      <c r="B288" s="23" t="str">
        <f>B126</f>
        <v>Graduate Student</v>
      </c>
      <c r="C288" s="116" t="str">
        <f>C126</f>
        <v>Not Allowed</v>
      </c>
      <c r="E288" s="54">
        <f>AA126</f>
        <v>0</v>
      </c>
      <c r="F288" s="54">
        <f t="shared" ref="F288:I288" si="102">AB126</f>
        <v>0</v>
      </c>
      <c r="G288" s="54">
        <f t="shared" si="102"/>
        <v>0</v>
      </c>
      <c r="H288" s="54">
        <f t="shared" si="102"/>
        <v>0</v>
      </c>
      <c r="I288" s="54">
        <f t="shared" si="102"/>
        <v>0</v>
      </c>
      <c r="J288" s="177">
        <f>SUM(E288:I288)</f>
        <v>0</v>
      </c>
      <c r="K288" s="15"/>
      <c r="L288" s="2"/>
      <c r="M288" s="2"/>
      <c r="N288" s="2"/>
      <c r="O288" s="2"/>
      <c r="P288" s="2"/>
      <c r="Q288" s="2"/>
    </row>
    <row r="289" spans="1:44">
      <c r="A289" s="176">
        <f>A133</f>
        <v>0</v>
      </c>
      <c r="B289" s="23" t="str">
        <f>B133</f>
        <v>Graduate Student</v>
      </c>
      <c r="C289" s="116" t="str">
        <f>C133</f>
        <v>Not Allowed</v>
      </c>
      <c r="E289" s="54">
        <f>AA133</f>
        <v>0</v>
      </c>
      <c r="F289" s="54">
        <f t="shared" ref="F289:I289" si="103">AB133</f>
        <v>0</v>
      </c>
      <c r="G289" s="54">
        <f t="shared" si="103"/>
        <v>0</v>
      </c>
      <c r="H289" s="54">
        <f t="shared" si="103"/>
        <v>0</v>
      </c>
      <c r="I289" s="54">
        <f t="shared" si="103"/>
        <v>0</v>
      </c>
      <c r="J289" s="177">
        <f>SUM(E289:I289)</f>
        <v>0</v>
      </c>
      <c r="K289" s="15"/>
      <c r="L289" s="2"/>
      <c r="M289" s="2"/>
      <c r="N289" s="2"/>
      <c r="O289" s="2"/>
      <c r="P289" s="2"/>
      <c r="Q289" s="2"/>
    </row>
    <row r="290" spans="1:44">
      <c r="A290" s="176">
        <f>A140</f>
        <v>0</v>
      </c>
      <c r="B290" s="23" t="str">
        <f>B140</f>
        <v>Graduate Student</v>
      </c>
      <c r="C290" s="116" t="str">
        <f>C140</f>
        <v>Not Allowed</v>
      </c>
      <c r="E290" s="54">
        <f>AA140</f>
        <v>0</v>
      </c>
      <c r="F290" s="54">
        <f t="shared" ref="F290:I290" si="104">AB140</f>
        <v>0</v>
      </c>
      <c r="G290" s="54">
        <f t="shared" si="104"/>
        <v>0</v>
      </c>
      <c r="H290" s="54">
        <f t="shared" si="104"/>
        <v>0</v>
      </c>
      <c r="I290" s="54">
        <f t="shared" si="104"/>
        <v>0</v>
      </c>
      <c r="J290" s="177">
        <f>SUM(E290:I290)</f>
        <v>0</v>
      </c>
      <c r="K290" s="15"/>
      <c r="L290" s="2"/>
      <c r="M290" s="2"/>
      <c r="N290" s="2"/>
      <c r="O290" s="2"/>
      <c r="P290" s="2"/>
      <c r="Q290" s="2"/>
    </row>
    <row r="291" spans="1:44" ht="12.75" customHeight="1">
      <c r="A291" s="176">
        <f>A147</f>
        <v>0</v>
      </c>
      <c r="B291" s="99" t="str">
        <f>B147</f>
        <v>Graduate Student</v>
      </c>
      <c r="C291" s="116" t="str">
        <f>C147</f>
        <v>Not Allowed</v>
      </c>
      <c r="E291" s="54">
        <f>AA147</f>
        <v>0</v>
      </c>
      <c r="F291" s="54">
        <f t="shared" ref="F291:I291" si="105">AB147</f>
        <v>0</v>
      </c>
      <c r="G291" s="54">
        <f t="shared" si="105"/>
        <v>0</v>
      </c>
      <c r="H291" s="54">
        <f t="shared" si="105"/>
        <v>0</v>
      </c>
      <c r="I291" s="54">
        <f t="shared" si="105"/>
        <v>0</v>
      </c>
      <c r="J291" s="177">
        <f>SUM(E291:I291)</f>
        <v>0</v>
      </c>
      <c r="K291" s="2"/>
    </row>
    <row r="292" spans="1:44" ht="12.75" customHeight="1">
      <c r="A292" s="108"/>
      <c r="B292" s="525" t="s">
        <v>198</v>
      </c>
      <c r="C292" s="525"/>
      <c r="D292" s="525"/>
      <c r="E292" s="178">
        <f t="shared" ref="E292:J292" si="106">SUM(E287:E291)</f>
        <v>0</v>
      </c>
      <c r="F292" s="178">
        <f t="shared" si="106"/>
        <v>0</v>
      </c>
      <c r="G292" s="178">
        <f t="shared" si="106"/>
        <v>0</v>
      </c>
      <c r="H292" s="178">
        <f t="shared" si="106"/>
        <v>0</v>
      </c>
      <c r="I292" s="178">
        <f t="shared" si="106"/>
        <v>0</v>
      </c>
      <c r="J292" s="179">
        <f t="shared" si="106"/>
        <v>0</v>
      </c>
      <c r="K292" s="2"/>
    </row>
    <row r="293" spans="1:44">
      <c r="A293" s="8"/>
      <c r="B293" s="8"/>
      <c r="E293" s="15"/>
      <c r="F293" s="15"/>
      <c r="G293" s="15"/>
      <c r="H293" s="15"/>
      <c r="I293" s="15"/>
      <c r="J293" s="24"/>
      <c r="K293" s="2"/>
      <c r="L293" s="2"/>
      <c r="M293" s="2"/>
      <c r="N293" s="2"/>
      <c r="O293" s="2"/>
    </row>
    <row r="294" spans="1:44" ht="3.75" customHeight="1">
      <c r="E294" s="20"/>
      <c r="F294" s="20"/>
      <c r="G294" s="20"/>
      <c r="H294" s="20"/>
      <c r="I294" s="20"/>
      <c r="J294" s="73"/>
      <c r="K294" s="2"/>
      <c r="L294" s="2"/>
      <c r="M294" s="2"/>
      <c r="N294" s="2"/>
      <c r="O294" s="2"/>
    </row>
    <row r="295" spans="1:44" s="143" customFormat="1" ht="20.100000000000001" customHeight="1">
      <c r="A295" s="524" t="s">
        <v>199</v>
      </c>
      <c r="B295" s="524"/>
      <c r="C295" s="140"/>
      <c r="D295" s="141"/>
      <c r="E295" s="224">
        <f ca="1">(SUM(E179:E265))-(SUMIF($A179:$D265,"*Total Trip",E179:E265)+SUMIF($B179:$D265,"*Total Domestic Travel",E179:E265)+SUMIF($B179:$D265,"*Total Foreign Travel",E179:E265)+SUMIF($B179:$D265,"*Total Supplies",E179:E265)+SUMIF($B179:$D265,"Total Publications",E179:E265)+SUMIF($B179:$D265,"*Total Other Costs",E179:E265)+SUMIF($D179:$D265,"*# Trips/Yr",E179:E265)+SUMIF($D179:$D265,"*# Persons/Yr",E179:E265)+SUMIF($D179:$D265,"*# Days Per Diem/Yr",E179:E265)+SUMIF($D179:$D265,"*# Days Lodging/Yr",E179:E265)+SUMIF($D179:$D265,"*TOTAL NUMBER PARTICIPANTS PER YEAR",E179:E265))</f>
        <v>0</v>
      </c>
      <c r="F295" s="224">
        <f t="shared" ref="F295:I295" ca="1" si="107">(SUM(F179:F265))-(SUMIF($A179:$D265,"*Total Trip",F179:F265)+SUMIF($B179:$D265,"*Total Domestic Travel",F179:F265)+SUMIF($B179:$D265,"*Total Foreign Travel",F179:F265)+SUMIF($B179:$D265,"*Total Supplies",F179:F265)+SUMIF($B179:$D265,"Total Publications",F179:F265)+SUMIF($B179:$D265,"*Total Other Costs",F179:F265)+SUMIF($D179:$D265,"*# Trips/Yr",F179:F265)+SUMIF($D179:$D265,"*# Persons/Yr",F179:F265)+SUMIF($D179:$D265,"*# Days Per Diem/Yr",F179:F265)+SUMIF($D179:$D265,"*# Days Lodging/Yr",F179:F265)+SUMIF($D179:$D265,"*TOTAL NUMBER PARTICIPANTS PER YEAR",F179:F265))</f>
        <v>0</v>
      </c>
      <c r="G295" s="224">
        <f t="shared" ca="1" si="107"/>
        <v>0</v>
      </c>
      <c r="H295" s="224">
        <f t="shared" ca="1" si="107"/>
        <v>0</v>
      </c>
      <c r="I295" s="224">
        <f t="shared" ca="1" si="107"/>
        <v>0</v>
      </c>
      <c r="J295" s="217">
        <f ca="1">SUM(E295:I295)</f>
        <v>0</v>
      </c>
      <c r="K295" s="142"/>
      <c r="V295"/>
      <c r="W295"/>
      <c r="X295"/>
      <c r="Y295"/>
      <c r="Z295"/>
      <c r="AA295"/>
      <c r="AB295"/>
      <c r="AC295"/>
      <c r="AD295"/>
      <c r="AE295"/>
      <c r="AF295"/>
      <c r="AG295"/>
      <c r="AH295"/>
      <c r="AI295"/>
      <c r="AJ295"/>
      <c r="AK295"/>
      <c r="AL295"/>
      <c r="AM295"/>
      <c r="AN295"/>
      <c r="AO295"/>
      <c r="AP295"/>
      <c r="AQ295"/>
      <c r="AR295"/>
    </row>
    <row r="296" spans="1:44" s="8" customFormat="1" ht="3.75" customHeight="1">
      <c r="J296" s="73"/>
      <c r="K296" s="20"/>
      <c r="L296" s="22"/>
      <c r="M296" s="22"/>
      <c r="N296" s="22"/>
      <c r="O296" s="22"/>
      <c r="P296" s="22"/>
      <c r="Q296" s="22"/>
      <c r="V296"/>
      <c r="W296"/>
      <c r="X296"/>
      <c r="Y296"/>
      <c r="Z296"/>
      <c r="AA296"/>
      <c r="AB296"/>
      <c r="AC296"/>
      <c r="AD296"/>
      <c r="AE296"/>
      <c r="AF296"/>
      <c r="AG296"/>
      <c r="AH296" s="143"/>
      <c r="AI296"/>
      <c r="AJ296"/>
      <c r="AK296"/>
      <c r="AL296"/>
      <c r="AM296"/>
      <c r="AN296"/>
      <c r="AO296"/>
      <c r="AP296"/>
      <c r="AQ296"/>
      <c r="AR296"/>
    </row>
    <row r="297" spans="1:44" s="143" customFormat="1" ht="20.100000000000001" customHeight="1">
      <c r="A297" s="524" t="s">
        <v>200</v>
      </c>
      <c r="B297" s="524"/>
      <c r="C297" s="144"/>
      <c r="D297" s="145"/>
      <c r="E297" s="216">
        <f ca="1">SUM(E266:E295)-(SUMIF($B266:$D295,"*Total Capital Equipment",E266:E295)+SUMIF($B266:$D295,"Total Tuition &amp; Fees",E266:E295)+SUMIF($B266:$D295,"*Total Participant Support Costs",E266:E295))-E282</f>
        <v>0</v>
      </c>
      <c r="F297" s="216">
        <f t="shared" ref="F297:I297" ca="1" si="108">SUM(F266:F295)-(SUMIF($B266:$D295,"*Total Capital Equipment",F266:F295)+SUMIF($B266:$D295,"Total Tuition &amp; Fees",F266:F295)+SUMIF($B266:$D295,"*Total Participant Support Costs",F266:F295))-F282</f>
        <v>0</v>
      </c>
      <c r="G297" s="216">
        <f t="shared" ca="1" si="108"/>
        <v>0</v>
      </c>
      <c r="H297" s="216">
        <f t="shared" ca="1" si="108"/>
        <v>0</v>
      </c>
      <c r="I297" s="216">
        <f t="shared" ca="1" si="108"/>
        <v>0</v>
      </c>
      <c r="J297" s="217">
        <f ca="1">SUM(E297:I297)</f>
        <v>0</v>
      </c>
      <c r="K297" s="146"/>
      <c r="L297" s="147"/>
      <c r="M297" s="147"/>
      <c r="N297" s="147"/>
      <c r="O297" s="147"/>
      <c r="Z297"/>
      <c r="AA297"/>
      <c r="AB297"/>
      <c r="AC297"/>
      <c r="AD297"/>
      <c r="AE297"/>
      <c r="AF297"/>
      <c r="AG297"/>
      <c r="AH297" s="8"/>
    </row>
    <row r="298" spans="1:44" ht="3.75" customHeight="1">
      <c r="G298" s="19"/>
      <c r="H298" s="19"/>
      <c r="I298" s="19"/>
      <c r="J298" s="125"/>
      <c r="K298" s="19"/>
      <c r="P298" s="2"/>
      <c r="Q298" s="2"/>
      <c r="V298" s="8"/>
      <c r="W298" s="8"/>
      <c r="X298" s="8"/>
      <c r="Y298" s="8"/>
      <c r="AH298" s="143"/>
      <c r="AI298" s="8"/>
      <c r="AJ298" s="8"/>
      <c r="AK298" s="8"/>
      <c r="AL298" s="8"/>
      <c r="AM298" s="8"/>
      <c r="AN298" s="8"/>
      <c r="AO298" s="8"/>
      <c r="AP298" s="8"/>
      <c r="AQ298" s="8"/>
      <c r="AR298" s="8"/>
    </row>
    <row r="299" spans="1:44">
      <c r="A299" s="1" t="s">
        <v>201</v>
      </c>
      <c r="C299" s="55"/>
      <c r="D299" s="55" t="s">
        <v>202</v>
      </c>
      <c r="E299" s="457">
        <f>L301</f>
        <v>0.375</v>
      </c>
      <c r="F299" s="457">
        <f>L303</f>
        <v>0.38</v>
      </c>
      <c r="G299" s="457">
        <f>L305</f>
        <v>0.38</v>
      </c>
      <c r="H299" s="457">
        <f>L306</f>
        <v>0.38</v>
      </c>
      <c r="I299" s="457">
        <f>L307</f>
        <v>0.38</v>
      </c>
      <c r="J299" s="24"/>
      <c r="K299" s="15"/>
      <c r="V299" s="143"/>
      <c r="W299" s="143"/>
      <c r="X299" s="143"/>
      <c r="Y299" s="143"/>
      <c r="AI299" s="143"/>
      <c r="AJ299" s="143"/>
      <c r="AK299" s="143"/>
      <c r="AL299" s="143"/>
      <c r="AM299" s="143"/>
      <c r="AN299" s="143"/>
      <c r="AO299" s="143"/>
      <c r="AP299" s="143"/>
      <c r="AQ299" s="143"/>
      <c r="AR299" s="143"/>
    </row>
    <row r="300" spans="1:44" ht="13.5" thickBot="1">
      <c r="A300" s="1"/>
      <c r="C300" s="55"/>
      <c r="D300" s="55" t="s">
        <v>203</v>
      </c>
      <c r="E300" s="457" t="str">
        <f>N301</f>
        <v>MTDC</v>
      </c>
      <c r="F300" s="457" t="str">
        <f>N303</f>
        <v>MTDC</v>
      </c>
      <c r="G300" s="457" t="str">
        <f>N305</f>
        <v>MTDC</v>
      </c>
      <c r="H300" s="457" t="str">
        <f>N306</f>
        <v>MTDC</v>
      </c>
      <c r="I300" s="457" t="str">
        <f>N307</f>
        <v>MTDC</v>
      </c>
      <c r="J300" s="24"/>
      <c r="K300" s="15"/>
      <c r="V300" s="143"/>
      <c r="W300" s="143"/>
      <c r="X300" s="143"/>
      <c r="Y300" s="143"/>
      <c r="AI300" s="143"/>
      <c r="AJ300" s="143"/>
      <c r="AK300" s="143"/>
      <c r="AL300" s="143"/>
      <c r="AM300" s="143"/>
      <c r="AN300" s="143"/>
      <c r="AO300" s="143"/>
      <c r="AP300" s="143"/>
      <c r="AQ300" s="143"/>
      <c r="AR300" s="143"/>
    </row>
    <row r="301" spans="1:44" ht="15" customHeight="1" thickBot="1">
      <c r="A301" s="8"/>
      <c r="B301" s="8" t="s">
        <v>298</v>
      </c>
      <c r="C301" s="137"/>
      <c r="D301" s="138"/>
      <c r="E301" s="218">
        <f ca="1">IF(N301="MTDC",ROUND(E295*L301,0),IF(N301="TDC",ROUND(E297*L301,0),"ERROR"))</f>
        <v>0</v>
      </c>
      <c r="F301" s="218">
        <f ca="1">IF(N303="MTDC",ROUND(F295*L303,0),IF(N303="TDC",ROUND(F297*L303,0),"ERROR"))</f>
        <v>0</v>
      </c>
      <c r="G301" s="218">
        <f ca="1">IF(N305="MTDC",ROUND(G295*L305,0),IF(N305="TDC",ROUND(G297*L305,0),"ERROR"))</f>
        <v>0</v>
      </c>
      <c r="H301" s="218">
        <f ca="1">IF(N306="MTDC",ROUND(H295*L306,0),IF(N306="TDC",ROUND(H297*L306,0),"ERROR"))</f>
        <v>0</v>
      </c>
      <c r="I301" s="218">
        <f ca="1">IF(N307="MTDC",ROUND(I295*L307,0),IF(N307="TDC",ROUND(I297*L307,0),"ERROR"))</f>
        <v>0</v>
      </c>
      <c r="J301" s="219">
        <f ca="1">SUM(E301:I301)</f>
        <v>0</v>
      </c>
      <c r="K301" s="2"/>
      <c r="L301" s="151">
        <v>0.375</v>
      </c>
      <c r="M301" s="13" t="s">
        <v>204</v>
      </c>
      <c r="N301" s="152" t="s">
        <v>205</v>
      </c>
      <c r="O301" s="13" t="s">
        <v>35</v>
      </c>
    </row>
    <row r="302" spans="1:44" s="8" customFormat="1" ht="3.75" customHeight="1" thickBot="1">
      <c r="J302" s="73"/>
      <c r="K302" s="20"/>
      <c r="L302" s="22"/>
      <c r="M302" s="22"/>
      <c r="N302" s="22"/>
      <c r="O302" s="2"/>
      <c r="P302" s="22"/>
      <c r="Q302" s="22"/>
      <c r="V302"/>
      <c r="W302"/>
      <c r="X302"/>
      <c r="Y302"/>
      <c r="Z302"/>
      <c r="AA302"/>
      <c r="AB302"/>
      <c r="AC302"/>
      <c r="AD302"/>
      <c r="AE302"/>
      <c r="AF302"/>
      <c r="AG302"/>
      <c r="AH302" s="143"/>
      <c r="AI302"/>
      <c r="AJ302"/>
      <c r="AK302"/>
      <c r="AL302"/>
      <c r="AM302"/>
      <c r="AN302"/>
      <c r="AO302"/>
      <c r="AP302"/>
      <c r="AQ302"/>
      <c r="AR302"/>
    </row>
    <row r="303" spans="1:44" s="143" customFormat="1" ht="20.100000000000001" customHeight="1" thickBot="1">
      <c r="A303" s="524" t="s">
        <v>299</v>
      </c>
      <c r="B303" s="524"/>
      <c r="C303" s="144"/>
      <c r="D303" s="145"/>
      <c r="E303" s="216">
        <f ca="1">SUM(E301:E302)</f>
        <v>0</v>
      </c>
      <c r="F303" s="216">
        <f ca="1">SUM(F301:F302)</f>
        <v>0</v>
      </c>
      <c r="G303" s="216">
        <f ca="1">SUM(G301:G302)</f>
        <v>0</v>
      </c>
      <c r="H303" s="216">
        <f ca="1">SUM(H301:H302)</f>
        <v>0</v>
      </c>
      <c r="I303" s="216">
        <f ca="1">SUM(I301:I302)</f>
        <v>0</v>
      </c>
      <c r="J303" s="217">
        <f ca="1">SUM(E303:I303)</f>
        <v>0</v>
      </c>
      <c r="K303" s="146"/>
      <c r="L303" s="151">
        <v>0.38</v>
      </c>
      <c r="M303" s="13" t="s">
        <v>204</v>
      </c>
      <c r="N303" s="152" t="s">
        <v>205</v>
      </c>
      <c r="O303" s="359" t="s">
        <v>36</v>
      </c>
      <c r="Z303"/>
      <c r="AA303"/>
      <c r="AB303"/>
      <c r="AC303"/>
      <c r="AD303"/>
      <c r="AE303"/>
      <c r="AF303"/>
      <c r="AG303"/>
      <c r="AH303"/>
    </row>
    <row r="304" spans="1:44" ht="3.75" customHeight="1" thickBot="1">
      <c r="F304"/>
      <c r="J304" s="73"/>
      <c r="K304" s="20"/>
      <c r="L304" s="22"/>
      <c r="M304" s="2"/>
      <c r="N304" s="2"/>
      <c r="O304" s="13"/>
      <c r="P304" s="2"/>
      <c r="Q304" s="2"/>
    </row>
    <row r="305" spans="1:44" s="150" customFormat="1" ht="20.100000000000001" customHeight="1" thickBot="1">
      <c r="A305" s="140" t="s">
        <v>335</v>
      </c>
      <c r="B305" s="148"/>
      <c r="C305" s="148"/>
      <c r="D305" s="148"/>
      <c r="E305" s="216">
        <f ca="1">SUM(E297,E303)</f>
        <v>0</v>
      </c>
      <c r="F305" s="216">
        <f ca="1">SUM(F297,F303)</f>
        <v>0</v>
      </c>
      <c r="G305" s="216">
        <f ca="1">SUM(G297,G303)</f>
        <v>0</v>
      </c>
      <c r="H305" s="216">
        <f ca="1">SUM(H297,H303)</f>
        <v>0</v>
      </c>
      <c r="I305" s="216">
        <f ca="1">SUM(I297,I303)</f>
        <v>0</v>
      </c>
      <c r="J305" s="217">
        <f ca="1">SUM(E305:I305)</f>
        <v>0</v>
      </c>
      <c r="K305" s="149"/>
      <c r="L305" s="151">
        <v>0.38</v>
      </c>
      <c r="M305" s="13" t="s">
        <v>204</v>
      </c>
      <c r="N305" s="152" t="s">
        <v>205</v>
      </c>
      <c r="O305" s="13" t="s">
        <v>37</v>
      </c>
      <c r="V305"/>
      <c r="W305"/>
      <c r="X305"/>
      <c r="Y305"/>
      <c r="Z305"/>
      <c r="AA305"/>
      <c r="AB305"/>
      <c r="AC305"/>
      <c r="AD305"/>
      <c r="AE305"/>
      <c r="AF305"/>
      <c r="AG305"/>
      <c r="AH305"/>
      <c r="AI305"/>
      <c r="AJ305"/>
      <c r="AK305"/>
      <c r="AL305"/>
      <c r="AM305"/>
      <c r="AN305"/>
      <c r="AO305"/>
      <c r="AP305"/>
      <c r="AQ305"/>
      <c r="AR305"/>
    </row>
    <row r="306" spans="1:44" ht="13.5" thickBot="1">
      <c r="A306" s="139"/>
      <c r="L306" s="151">
        <v>0.38</v>
      </c>
      <c r="M306" s="13" t="s">
        <v>204</v>
      </c>
      <c r="N306" s="152" t="s">
        <v>205</v>
      </c>
      <c r="O306" s="13" t="s">
        <v>38</v>
      </c>
    </row>
    <row r="307" spans="1:44" ht="13.5" thickBot="1">
      <c r="A307" s="139"/>
      <c r="L307" s="151">
        <v>0.38</v>
      </c>
      <c r="M307" s="13" t="s">
        <v>204</v>
      </c>
      <c r="N307" s="152" t="s">
        <v>205</v>
      </c>
      <c r="O307" s="13" t="s">
        <v>39</v>
      </c>
    </row>
    <row r="308" spans="1:44">
      <c r="E308" s="19"/>
      <c r="F308" s="15"/>
      <c r="G308" s="19"/>
      <c r="H308" s="19"/>
      <c r="I308" s="19"/>
      <c r="J308" s="19"/>
    </row>
    <row r="309" spans="1:44">
      <c r="E309" s="19"/>
      <c r="F309" s="15"/>
      <c r="G309" s="19"/>
      <c r="H309" s="19"/>
      <c r="I309" s="19"/>
      <c r="J309" s="19"/>
    </row>
    <row r="310" spans="1:44">
      <c r="E310" s="19"/>
      <c r="F310" s="15"/>
      <c r="G310" s="19"/>
      <c r="H310" s="19"/>
      <c r="I310" s="19"/>
      <c r="J310" s="19"/>
    </row>
    <row r="311" spans="1:44">
      <c r="E311" s="19"/>
      <c r="F311" s="15"/>
      <c r="G311" s="19"/>
      <c r="H311" s="19"/>
      <c r="I311" s="19"/>
      <c r="J311" s="19"/>
    </row>
    <row r="312" spans="1:44">
      <c r="E312" s="19"/>
      <c r="F312" s="15"/>
      <c r="G312" s="19"/>
      <c r="H312" s="19"/>
      <c r="I312" s="19"/>
      <c r="J312" s="19"/>
    </row>
    <row r="313" spans="1:44">
      <c r="E313" s="19"/>
      <c r="F313" s="15"/>
      <c r="G313" s="19"/>
      <c r="H313" s="19"/>
      <c r="I313" s="19"/>
      <c r="J313" s="19"/>
    </row>
    <row r="314" spans="1:44">
      <c r="E314" s="19"/>
      <c r="F314" s="15"/>
      <c r="G314" s="19"/>
      <c r="H314" s="19"/>
      <c r="I314" s="19"/>
      <c r="J314" s="19"/>
    </row>
    <row r="315" spans="1:44">
      <c r="E315" s="19"/>
      <c r="F315" s="15"/>
      <c r="G315" s="19"/>
      <c r="H315" s="19"/>
      <c r="I315" s="19"/>
      <c r="J315" s="19"/>
    </row>
    <row r="316" spans="1:44">
      <c r="E316" s="19"/>
      <c r="F316" s="15"/>
      <c r="G316" s="19"/>
      <c r="H316" s="19"/>
      <c r="I316" s="19"/>
      <c r="J316" s="19"/>
    </row>
    <row r="317" spans="1:44">
      <c r="E317" s="19"/>
      <c r="F317" s="15"/>
      <c r="G317" s="19"/>
      <c r="H317" s="19"/>
      <c r="I317" s="19"/>
      <c r="J317" s="19"/>
    </row>
    <row r="318" spans="1:44">
      <c r="E318" s="19"/>
      <c r="F318" s="15"/>
      <c r="G318" s="19"/>
      <c r="H318" s="19"/>
      <c r="I318" s="19"/>
      <c r="J318" s="19"/>
    </row>
    <row r="319" spans="1:44">
      <c r="E319" s="19"/>
      <c r="F319" s="15"/>
      <c r="G319" s="19"/>
      <c r="H319" s="19"/>
      <c r="I319" s="19"/>
      <c r="J319" s="19"/>
    </row>
    <row r="320" spans="1:44">
      <c r="E320" s="19"/>
      <c r="F320" s="15"/>
      <c r="G320" s="19"/>
      <c r="H320" s="19"/>
      <c r="I320" s="19"/>
      <c r="J320" s="19"/>
    </row>
    <row r="321" spans="5:10">
      <c r="E321" s="19"/>
      <c r="F321" s="15"/>
      <c r="G321" s="19"/>
      <c r="H321" s="19"/>
      <c r="I321" s="19"/>
      <c r="J321" s="19"/>
    </row>
    <row r="322" spans="5:10">
      <c r="E322" s="19"/>
      <c r="F322" s="15"/>
      <c r="G322" s="19"/>
      <c r="H322" s="19"/>
      <c r="I322" s="19"/>
      <c r="J322" s="19"/>
    </row>
    <row r="323" spans="5:10">
      <c r="E323" s="19"/>
      <c r="F323" s="15"/>
      <c r="G323" s="19"/>
      <c r="H323" s="19"/>
      <c r="I323" s="19"/>
      <c r="J323" s="19"/>
    </row>
    <row r="324" spans="5:10">
      <c r="E324" s="19"/>
      <c r="F324" s="15"/>
      <c r="G324" s="19"/>
      <c r="H324" s="19"/>
      <c r="I324" s="19"/>
      <c r="J324" s="19"/>
    </row>
    <row r="325" spans="5:10">
      <c r="E325" s="19"/>
      <c r="F325" s="15"/>
      <c r="G325" s="19"/>
      <c r="H325" s="19"/>
      <c r="I325" s="19"/>
      <c r="J325" s="19"/>
    </row>
    <row r="326" spans="5:10">
      <c r="E326" s="19"/>
      <c r="F326" s="15"/>
      <c r="G326" s="19"/>
      <c r="H326" s="19"/>
      <c r="I326" s="19"/>
      <c r="J326" s="19"/>
    </row>
    <row r="327" spans="5:10">
      <c r="E327" s="19"/>
      <c r="F327" s="15"/>
      <c r="G327" s="19"/>
      <c r="H327" s="19"/>
      <c r="I327" s="19"/>
      <c r="J327" s="19"/>
    </row>
    <row r="328" spans="5:10">
      <c r="E328" s="19"/>
      <c r="F328" s="15"/>
      <c r="G328" s="19"/>
      <c r="H328" s="19"/>
      <c r="I328" s="19"/>
      <c r="J328" s="19"/>
    </row>
    <row r="329" spans="5:10">
      <c r="E329" s="19"/>
      <c r="F329" s="15"/>
      <c r="G329" s="19"/>
      <c r="H329" s="19"/>
      <c r="I329" s="19"/>
      <c r="J329" s="19"/>
    </row>
    <row r="330" spans="5:10">
      <c r="E330" s="19"/>
      <c r="F330" s="15"/>
      <c r="G330" s="19"/>
      <c r="H330" s="19"/>
      <c r="I330" s="19"/>
      <c r="J330" s="19"/>
    </row>
    <row r="331" spans="5:10">
      <c r="E331" s="19"/>
      <c r="F331" s="15"/>
      <c r="G331" s="19"/>
      <c r="H331" s="19"/>
      <c r="I331" s="19"/>
      <c r="J331" s="19"/>
    </row>
    <row r="332" spans="5:10">
      <c r="E332" s="19"/>
      <c r="F332" s="15"/>
      <c r="G332" s="19"/>
      <c r="H332" s="19"/>
      <c r="I332" s="19"/>
      <c r="J332" s="19"/>
    </row>
    <row r="333" spans="5:10">
      <c r="E333" s="19"/>
      <c r="F333" s="15"/>
      <c r="G333" s="19"/>
      <c r="H333" s="19"/>
      <c r="I333" s="19"/>
      <c r="J333" s="19"/>
    </row>
    <row r="334" spans="5:10">
      <c r="E334" s="19"/>
      <c r="F334" s="15"/>
      <c r="G334" s="19"/>
      <c r="H334" s="19"/>
      <c r="I334" s="19"/>
      <c r="J334" s="19"/>
    </row>
    <row r="335" spans="5:10">
      <c r="E335" s="19"/>
      <c r="F335" s="15"/>
      <c r="G335" s="19"/>
      <c r="H335" s="19"/>
      <c r="I335" s="19"/>
      <c r="J335" s="19"/>
    </row>
    <row r="336" spans="5:10">
      <c r="E336" s="19"/>
      <c r="F336" s="15"/>
      <c r="G336" s="19"/>
      <c r="H336" s="19"/>
      <c r="I336" s="19"/>
      <c r="J336" s="19"/>
    </row>
    <row r="337" spans="5:10">
      <c r="E337" s="19"/>
      <c r="F337" s="15"/>
      <c r="G337" s="19"/>
      <c r="H337" s="19"/>
      <c r="I337" s="19"/>
      <c r="J337" s="19"/>
    </row>
    <row r="338" spans="5:10">
      <c r="E338" s="19"/>
      <c r="F338" s="15"/>
      <c r="G338" s="19"/>
      <c r="H338" s="19"/>
      <c r="I338" s="19"/>
      <c r="J338" s="19"/>
    </row>
    <row r="339" spans="5:10">
      <c r="E339" s="19"/>
      <c r="F339" s="15"/>
      <c r="G339" s="19"/>
      <c r="H339" s="19"/>
      <c r="I339" s="19"/>
      <c r="J339" s="19"/>
    </row>
    <row r="340" spans="5:10">
      <c r="E340" s="19"/>
      <c r="F340" s="15"/>
      <c r="G340" s="19"/>
      <c r="H340" s="19"/>
      <c r="I340" s="19"/>
      <c r="J340" s="19"/>
    </row>
    <row r="341" spans="5:10">
      <c r="E341" s="19"/>
      <c r="F341" s="15"/>
      <c r="G341" s="19"/>
      <c r="H341" s="19"/>
      <c r="I341" s="19"/>
      <c r="J341" s="19"/>
    </row>
    <row r="342" spans="5:10">
      <c r="E342" s="19"/>
      <c r="F342" s="15"/>
      <c r="G342" s="19"/>
      <c r="H342" s="19"/>
      <c r="I342" s="19"/>
      <c r="J342" s="19"/>
    </row>
    <row r="343" spans="5:10">
      <c r="E343" s="19"/>
      <c r="F343" s="15"/>
      <c r="G343" s="19"/>
      <c r="H343" s="19"/>
      <c r="I343" s="19"/>
      <c r="J343" s="19"/>
    </row>
    <row r="344" spans="5:10">
      <c r="E344" s="19"/>
      <c r="F344" s="15"/>
      <c r="G344" s="19"/>
      <c r="H344" s="19"/>
      <c r="I344" s="19"/>
      <c r="J344" s="19"/>
    </row>
    <row r="345" spans="5:10">
      <c r="E345" s="19"/>
      <c r="F345" s="15"/>
      <c r="G345" s="19"/>
      <c r="H345" s="19"/>
      <c r="I345" s="19"/>
      <c r="J345" s="19"/>
    </row>
    <row r="346" spans="5:10">
      <c r="E346" s="19"/>
      <c r="F346" s="15"/>
      <c r="G346" s="19"/>
      <c r="H346" s="19"/>
      <c r="I346" s="19"/>
      <c r="J346" s="19"/>
    </row>
    <row r="347" spans="5:10">
      <c r="E347" s="19"/>
      <c r="F347" s="15"/>
      <c r="G347" s="19"/>
      <c r="H347" s="19"/>
      <c r="I347" s="19"/>
      <c r="J347" s="19"/>
    </row>
    <row r="348" spans="5:10">
      <c r="E348" s="19"/>
      <c r="F348" s="15"/>
      <c r="G348" s="19"/>
      <c r="H348" s="19"/>
      <c r="I348" s="19"/>
      <c r="J348" s="19"/>
    </row>
    <row r="349" spans="5:10">
      <c r="E349" s="19"/>
      <c r="F349" s="15"/>
      <c r="G349" s="19"/>
      <c r="H349" s="19"/>
      <c r="I349" s="19"/>
      <c r="J349" s="19"/>
    </row>
    <row r="350" spans="5:10">
      <c r="E350" s="19"/>
      <c r="F350" s="15"/>
      <c r="G350" s="19"/>
      <c r="H350" s="19"/>
      <c r="I350" s="19"/>
      <c r="J350" s="19"/>
    </row>
    <row r="351" spans="5:10">
      <c r="E351" s="19"/>
      <c r="F351" s="15"/>
      <c r="G351" s="19"/>
      <c r="H351" s="19"/>
      <c r="I351" s="19"/>
      <c r="J351" s="19"/>
    </row>
    <row r="352" spans="5:10">
      <c r="E352" s="19"/>
      <c r="F352" s="15"/>
      <c r="G352" s="19"/>
      <c r="H352" s="19"/>
      <c r="I352" s="19"/>
      <c r="J352" s="19"/>
    </row>
    <row r="353" spans="5:10">
      <c r="E353" s="19"/>
      <c r="F353" s="15"/>
      <c r="G353" s="19"/>
      <c r="H353" s="19"/>
      <c r="I353" s="19"/>
      <c r="J353" s="19"/>
    </row>
    <row r="354" spans="5:10">
      <c r="E354" s="19"/>
      <c r="F354" s="15"/>
      <c r="G354" s="19"/>
      <c r="H354" s="19"/>
      <c r="I354" s="19"/>
      <c r="J354" s="19"/>
    </row>
    <row r="355" spans="5:10">
      <c r="E355" s="19"/>
      <c r="F355" s="15"/>
      <c r="G355" s="19"/>
      <c r="H355" s="19"/>
      <c r="I355" s="19"/>
      <c r="J355" s="19"/>
    </row>
    <row r="356" spans="5:10">
      <c r="E356" s="19"/>
      <c r="F356" s="15"/>
      <c r="G356" s="19"/>
      <c r="H356" s="19"/>
      <c r="I356" s="19"/>
      <c r="J356" s="19"/>
    </row>
    <row r="357" spans="5:10">
      <c r="E357" s="19"/>
      <c r="F357" s="15"/>
      <c r="G357" s="19"/>
      <c r="H357" s="19"/>
      <c r="I357" s="19"/>
      <c r="J357" s="19"/>
    </row>
    <row r="358" spans="5:10">
      <c r="E358" s="19"/>
      <c r="F358" s="15"/>
      <c r="G358" s="19"/>
      <c r="H358" s="19"/>
      <c r="I358" s="19"/>
      <c r="J358" s="19"/>
    </row>
    <row r="359" spans="5:10">
      <c r="E359" s="19"/>
      <c r="F359" s="15"/>
      <c r="G359" s="19"/>
      <c r="H359" s="19"/>
      <c r="I359" s="19"/>
      <c r="J359" s="19"/>
    </row>
    <row r="360" spans="5:10">
      <c r="E360" s="19"/>
      <c r="F360" s="15"/>
      <c r="G360" s="19"/>
      <c r="H360" s="19"/>
      <c r="I360" s="19"/>
      <c r="J360" s="19"/>
    </row>
    <row r="361" spans="5:10">
      <c r="E361" s="19"/>
      <c r="F361" s="15"/>
      <c r="G361" s="19"/>
      <c r="H361" s="19"/>
      <c r="I361" s="19"/>
      <c r="J361" s="19"/>
    </row>
    <row r="362" spans="5:10">
      <c r="E362" s="19"/>
      <c r="F362" s="15"/>
      <c r="G362" s="19"/>
      <c r="H362" s="19"/>
      <c r="I362" s="19"/>
      <c r="J362" s="19"/>
    </row>
    <row r="363" spans="5:10">
      <c r="E363" s="19"/>
      <c r="F363" s="15"/>
      <c r="G363" s="19"/>
      <c r="H363" s="19"/>
      <c r="I363" s="19"/>
      <c r="J363" s="19"/>
    </row>
    <row r="364" spans="5:10">
      <c r="E364" s="19"/>
      <c r="F364" s="15"/>
      <c r="G364" s="19"/>
      <c r="H364" s="19"/>
      <c r="I364" s="19"/>
      <c r="J364" s="19"/>
    </row>
    <row r="365" spans="5:10">
      <c r="E365" s="19"/>
      <c r="F365" s="15"/>
      <c r="G365" s="19"/>
      <c r="H365" s="19"/>
      <c r="I365" s="19"/>
      <c r="J365" s="19"/>
    </row>
    <row r="366" spans="5:10">
      <c r="E366" s="19"/>
      <c r="F366" s="15"/>
      <c r="G366" s="19"/>
      <c r="H366" s="19"/>
      <c r="I366" s="19"/>
      <c r="J366" s="19"/>
    </row>
    <row r="367" spans="5:10">
      <c r="E367" s="19"/>
      <c r="F367" s="15"/>
      <c r="G367" s="19"/>
      <c r="H367" s="19"/>
      <c r="I367" s="19"/>
      <c r="J367" s="19"/>
    </row>
    <row r="368" spans="5:10">
      <c r="E368" s="19"/>
      <c r="F368" s="15"/>
      <c r="G368" s="19"/>
      <c r="H368" s="19"/>
      <c r="I368" s="19"/>
      <c r="J368" s="19"/>
    </row>
    <row r="369" spans="5:10">
      <c r="E369" s="19"/>
      <c r="F369" s="15"/>
      <c r="G369" s="19"/>
      <c r="H369" s="19"/>
      <c r="I369" s="19"/>
      <c r="J369" s="19"/>
    </row>
    <row r="370" spans="5:10">
      <c r="E370" s="19"/>
      <c r="F370" s="15"/>
      <c r="G370" s="19"/>
      <c r="H370" s="19"/>
      <c r="I370" s="19"/>
      <c r="J370" s="19"/>
    </row>
    <row r="371" spans="5:10">
      <c r="E371" s="19"/>
      <c r="F371" s="15"/>
      <c r="G371" s="19"/>
      <c r="H371" s="19"/>
      <c r="I371" s="19"/>
      <c r="J371" s="19"/>
    </row>
    <row r="372" spans="5:10">
      <c r="E372" s="19"/>
      <c r="F372" s="15"/>
      <c r="G372" s="19"/>
      <c r="H372" s="19"/>
      <c r="I372" s="19"/>
      <c r="J372" s="19"/>
    </row>
    <row r="373" spans="5:10">
      <c r="E373" s="19"/>
      <c r="F373" s="15"/>
      <c r="G373" s="19"/>
      <c r="H373" s="19"/>
      <c r="I373" s="19"/>
      <c r="J373" s="19"/>
    </row>
    <row r="374" spans="5:10">
      <c r="E374" s="19"/>
      <c r="F374" s="15"/>
      <c r="G374" s="19"/>
      <c r="H374" s="19"/>
      <c r="I374" s="19"/>
      <c r="J374" s="19"/>
    </row>
    <row r="375" spans="5:10">
      <c r="E375" s="19"/>
      <c r="F375" s="15"/>
      <c r="G375" s="19"/>
      <c r="H375" s="19"/>
      <c r="I375" s="19"/>
      <c r="J375" s="19"/>
    </row>
    <row r="376" spans="5:10">
      <c r="E376" s="19"/>
      <c r="F376" s="15"/>
      <c r="G376" s="19"/>
      <c r="H376" s="19"/>
      <c r="I376" s="19"/>
      <c r="J376" s="19"/>
    </row>
    <row r="377" spans="5:10">
      <c r="E377" s="19"/>
      <c r="F377" s="15"/>
      <c r="G377" s="19"/>
      <c r="H377" s="19"/>
      <c r="I377" s="19"/>
      <c r="J377" s="19"/>
    </row>
    <row r="378" spans="5:10">
      <c r="E378" s="19"/>
      <c r="F378" s="15"/>
      <c r="G378" s="19"/>
      <c r="H378" s="19"/>
      <c r="I378" s="19"/>
      <c r="J378" s="19"/>
    </row>
    <row r="379" spans="5:10">
      <c r="E379" s="19"/>
      <c r="F379" s="15"/>
      <c r="G379" s="19"/>
      <c r="H379" s="19"/>
      <c r="I379" s="19"/>
      <c r="J379" s="19"/>
    </row>
    <row r="380" spans="5:10">
      <c r="E380" s="19"/>
      <c r="F380" s="15"/>
      <c r="G380" s="19"/>
      <c r="H380" s="19"/>
      <c r="I380" s="19"/>
      <c r="J380" s="19"/>
    </row>
    <row r="381" spans="5:10">
      <c r="E381" s="19"/>
      <c r="F381" s="15"/>
      <c r="G381" s="19"/>
      <c r="H381" s="19"/>
      <c r="I381" s="19"/>
      <c r="J381" s="19"/>
    </row>
    <row r="382" spans="5:10">
      <c r="E382" s="19"/>
      <c r="F382" s="15"/>
      <c r="G382" s="19"/>
      <c r="H382" s="19"/>
      <c r="I382" s="19"/>
      <c r="J382" s="19"/>
    </row>
    <row r="383" spans="5:10">
      <c r="E383" s="19"/>
      <c r="F383" s="15"/>
      <c r="G383" s="19"/>
      <c r="H383" s="19"/>
      <c r="I383" s="19"/>
      <c r="J383" s="19"/>
    </row>
    <row r="384" spans="5:10">
      <c r="E384" s="19"/>
      <c r="F384" s="15"/>
      <c r="G384" s="19"/>
      <c r="H384" s="19"/>
      <c r="I384" s="19"/>
      <c r="J384" s="19"/>
    </row>
    <row r="385" spans="5:10">
      <c r="E385" s="19"/>
      <c r="F385" s="15"/>
      <c r="G385" s="19"/>
      <c r="H385" s="19"/>
      <c r="I385" s="19"/>
      <c r="J385" s="19"/>
    </row>
    <row r="386" spans="5:10">
      <c r="E386" s="19"/>
      <c r="F386" s="15"/>
      <c r="G386" s="19"/>
      <c r="H386" s="19"/>
      <c r="I386" s="19"/>
      <c r="J386" s="19"/>
    </row>
    <row r="387" spans="5:10">
      <c r="E387" s="19"/>
      <c r="F387" s="15"/>
      <c r="G387" s="19"/>
      <c r="H387" s="19"/>
      <c r="I387" s="19"/>
      <c r="J387" s="19"/>
    </row>
    <row r="388" spans="5:10">
      <c r="E388" s="19"/>
      <c r="F388" s="15"/>
      <c r="G388" s="19"/>
      <c r="H388" s="19"/>
      <c r="I388" s="19"/>
      <c r="J388" s="19"/>
    </row>
    <row r="389" spans="5:10">
      <c r="E389" s="19"/>
      <c r="F389" s="15"/>
      <c r="G389" s="19"/>
      <c r="H389" s="19"/>
      <c r="I389" s="19"/>
      <c r="J389" s="19"/>
    </row>
    <row r="390" spans="5:10">
      <c r="E390" s="19"/>
      <c r="F390" s="15"/>
      <c r="G390" s="19"/>
      <c r="H390" s="19"/>
      <c r="I390" s="19"/>
      <c r="J390" s="19"/>
    </row>
    <row r="391" spans="5:10">
      <c r="E391" s="19"/>
      <c r="F391" s="15"/>
      <c r="G391" s="19"/>
      <c r="H391" s="19"/>
      <c r="I391" s="19"/>
      <c r="J391" s="19"/>
    </row>
    <row r="392" spans="5:10">
      <c r="E392" s="19"/>
      <c r="F392" s="15"/>
      <c r="G392" s="19"/>
      <c r="H392" s="19"/>
      <c r="I392" s="19"/>
      <c r="J392" s="19"/>
    </row>
    <row r="393" spans="5:10">
      <c r="E393" s="19"/>
      <c r="F393" s="15"/>
      <c r="G393" s="19"/>
      <c r="H393" s="19"/>
      <c r="I393" s="19"/>
      <c r="J393" s="19"/>
    </row>
    <row r="394" spans="5:10">
      <c r="E394" s="19"/>
      <c r="F394" s="15"/>
      <c r="G394" s="19"/>
      <c r="H394" s="19"/>
      <c r="I394" s="19"/>
      <c r="J394" s="19"/>
    </row>
    <row r="395" spans="5:10">
      <c r="E395" s="19"/>
      <c r="F395" s="15"/>
      <c r="G395" s="19"/>
      <c r="H395" s="19"/>
      <c r="I395" s="19"/>
      <c r="J395" s="19"/>
    </row>
    <row r="396" spans="5:10">
      <c r="E396" s="19"/>
      <c r="F396" s="15"/>
      <c r="G396" s="19"/>
      <c r="H396" s="19"/>
      <c r="I396" s="19"/>
      <c r="J396" s="19"/>
    </row>
    <row r="397" spans="5:10">
      <c r="E397" s="19"/>
      <c r="F397" s="15"/>
      <c r="G397" s="19"/>
      <c r="H397" s="19"/>
      <c r="I397" s="19"/>
      <c r="J397" s="19"/>
    </row>
    <row r="398" spans="5:10">
      <c r="E398" s="19"/>
      <c r="F398" s="15"/>
      <c r="G398" s="19"/>
      <c r="H398" s="19"/>
      <c r="I398" s="19"/>
      <c r="J398" s="19"/>
    </row>
    <row r="399" spans="5:10">
      <c r="E399" s="19"/>
      <c r="F399" s="15"/>
      <c r="G399" s="19"/>
      <c r="H399" s="19"/>
      <c r="I399" s="19"/>
      <c r="J399" s="19"/>
    </row>
    <row r="400" spans="5:10">
      <c r="E400" s="19"/>
      <c r="F400" s="15"/>
      <c r="G400" s="19"/>
      <c r="H400" s="19"/>
      <c r="I400" s="19"/>
      <c r="J400" s="19"/>
    </row>
    <row r="401" spans="5:10">
      <c r="E401" s="19"/>
      <c r="F401" s="15"/>
      <c r="G401" s="19"/>
      <c r="H401" s="19"/>
      <c r="I401" s="19"/>
      <c r="J401" s="19"/>
    </row>
    <row r="402" spans="5:10">
      <c r="E402" s="19"/>
      <c r="F402" s="15"/>
      <c r="G402" s="19"/>
      <c r="H402" s="19"/>
      <c r="I402" s="19"/>
      <c r="J402" s="19"/>
    </row>
    <row r="403" spans="5:10">
      <c r="E403" s="19"/>
      <c r="F403" s="15"/>
      <c r="G403" s="19"/>
      <c r="H403" s="19"/>
      <c r="I403" s="19"/>
      <c r="J403" s="19"/>
    </row>
    <row r="404" spans="5:10">
      <c r="E404" s="19"/>
      <c r="F404" s="15"/>
      <c r="G404" s="19"/>
      <c r="H404" s="19"/>
      <c r="I404" s="19"/>
      <c r="J404" s="19"/>
    </row>
    <row r="405" spans="5:10">
      <c r="E405" s="19"/>
      <c r="F405" s="15"/>
      <c r="G405" s="19"/>
      <c r="H405" s="19"/>
      <c r="I405" s="19"/>
      <c r="J405" s="19"/>
    </row>
    <row r="406" spans="5:10">
      <c r="E406" s="19"/>
      <c r="F406" s="15"/>
      <c r="G406" s="19"/>
      <c r="H406" s="19"/>
      <c r="I406" s="19"/>
      <c r="J406" s="19"/>
    </row>
    <row r="407" spans="5:10">
      <c r="E407" s="19"/>
      <c r="F407" s="15"/>
      <c r="G407" s="19"/>
      <c r="H407" s="19"/>
      <c r="I407" s="19"/>
      <c r="J407" s="19"/>
    </row>
    <row r="408" spans="5:10">
      <c r="E408" s="19"/>
      <c r="F408" s="15"/>
      <c r="G408" s="19"/>
      <c r="H408" s="19"/>
      <c r="I408" s="19"/>
      <c r="J408" s="19"/>
    </row>
    <row r="409" spans="5:10">
      <c r="E409" s="19"/>
      <c r="F409" s="15"/>
      <c r="G409" s="19"/>
      <c r="H409" s="19"/>
      <c r="I409" s="19"/>
      <c r="J409" s="19"/>
    </row>
    <row r="410" spans="5:10">
      <c r="E410" s="19"/>
      <c r="F410" s="15"/>
      <c r="G410" s="19"/>
      <c r="H410" s="19"/>
      <c r="I410" s="19"/>
      <c r="J410" s="19"/>
    </row>
    <row r="411" spans="5:10">
      <c r="E411" s="19"/>
      <c r="F411" s="15"/>
      <c r="G411" s="19"/>
      <c r="H411" s="19"/>
      <c r="I411" s="19"/>
      <c r="J411" s="19"/>
    </row>
    <row r="412" spans="5:10">
      <c r="E412" s="19"/>
      <c r="F412" s="15"/>
      <c r="G412" s="19"/>
      <c r="H412" s="19"/>
      <c r="I412" s="19"/>
      <c r="J412" s="19"/>
    </row>
    <row r="413" spans="5:10">
      <c r="E413" s="19"/>
      <c r="F413" s="15"/>
      <c r="G413" s="19"/>
      <c r="H413" s="19"/>
      <c r="I413" s="19"/>
      <c r="J413" s="19"/>
    </row>
    <row r="414" spans="5:10">
      <c r="E414" s="19"/>
      <c r="F414" s="15"/>
      <c r="G414" s="19"/>
      <c r="H414" s="19"/>
      <c r="I414" s="19"/>
      <c r="J414" s="19"/>
    </row>
    <row r="415" spans="5:10">
      <c r="E415" s="19"/>
      <c r="F415" s="15"/>
      <c r="G415" s="19"/>
      <c r="H415" s="19"/>
      <c r="I415" s="19"/>
      <c r="J415" s="19"/>
    </row>
    <row r="416" spans="5:10">
      <c r="E416" s="19"/>
      <c r="F416" s="15"/>
      <c r="G416" s="19"/>
      <c r="H416" s="19"/>
      <c r="I416" s="19"/>
      <c r="J416" s="19"/>
    </row>
    <row r="417" spans="5:10">
      <c r="E417" s="19"/>
      <c r="F417" s="15"/>
      <c r="G417" s="19"/>
      <c r="H417" s="19"/>
      <c r="I417" s="19"/>
      <c r="J417" s="19"/>
    </row>
    <row r="418" spans="5:10">
      <c r="E418" s="19"/>
      <c r="F418" s="15"/>
      <c r="G418" s="19"/>
      <c r="H418" s="19"/>
      <c r="I418" s="19"/>
      <c r="J418" s="19"/>
    </row>
    <row r="419" spans="5:10">
      <c r="E419" s="19"/>
      <c r="F419" s="15"/>
      <c r="G419" s="19"/>
      <c r="H419" s="19"/>
      <c r="I419" s="19"/>
      <c r="J419" s="19"/>
    </row>
    <row r="420" spans="5:10">
      <c r="E420" s="19"/>
      <c r="F420" s="15"/>
      <c r="G420" s="19"/>
      <c r="H420" s="19"/>
      <c r="I420" s="19"/>
      <c r="J420" s="19"/>
    </row>
    <row r="421" spans="5:10">
      <c r="E421" s="19"/>
      <c r="F421" s="15"/>
      <c r="G421" s="19"/>
      <c r="H421" s="19"/>
      <c r="I421" s="19"/>
      <c r="J421" s="19"/>
    </row>
    <row r="422" spans="5:10">
      <c r="E422" s="19"/>
      <c r="F422" s="15"/>
      <c r="G422" s="19"/>
      <c r="H422" s="19"/>
      <c r="I422" s="19"/>
      <c r="J422" s="19"/>
    </row>
    <row r="423" spans="5:10">
      <c r="E423" s="19"/>
      <c r="F423" s="15"/>
      <c r="G423" s="19"/>
      <c r="H423" s="19"/>
      <c r="I423" s="19"/>
      <c r="J423" s="19"/>
    </row>
    <row r="424" spans="5:10">
      <c r="E424" s="19"/>
      <c r="F424" s="15"/>
      <c r="G424" s="19"/>
      <c r="H424" s="19"/>
      <c r="I424" s="19"/>
      <c r="J424" s="19"/>
    </row>
    <row r="425" spans="5:10">
      <c r="E425" s="19"/>
      <c r="F425" s="15"/>
      <c r="G425" s="19"/>
      <c r="H425" s="19"/>
      <c r="I425" s="19"/>
      <c r="J425" s="19"/>
    </row>
    <row r="426" spans="5:10">
      <c r="E426" s="19"/>
      <c r="F426" s="15"/>
      <c r="G426" s="19"/>
      <c r="H426" s="19"/>
      <c r="I426" s="19"/>
      <c r="J426" s="19"/>
    </row>
    <row r="427" spans="5:10">
      <c r="E427" s="19"/>
      <c r="F427" s="15"/>
      <c r="G427" s="19"/>
      <c r="H427" s="19"/>
      <c r="I427" s="19"/>
      <c r="J427" s="19"/>
    </row>
    <row r="428" spans="5:10">
      <c r="E428" s="19"/>
      <c r="F428" s="15"/>
      <c r="G428" s="19"/>
      <c r="H428" s="19"/>
      <c r="I428" s="19"/>
      <c r="J428" s="19"/>
    </row>
    <row r="429" spans="5:10">
      <c r="E429" s="19"/>
      <c r="F429" s="15"/>
      <c r="G429" s="19"/>
      <c r="H429" s="19"/>
      <c r="I429" s="19"/>
      <c r="J429" s="19"/>
    </row>
    <row r="430" spans="5:10">
      <c r="E430" s="19"/>
      <c r="F430" s="15"/>
      <c r="G430" s="19"/>
      <c r="H430" s="19"/>
      <c r="I430" s="19"/>
      <c r="J430" s="19"/>
    </row>
    <row r="431" spans="5:10">
      <c r="E431" s="19"/>
      <c r="F431" s="15"/>
      <c r="G431" s="19"/>
      <c r="H431" s="19"/>
      <c r="I431" s="19"/>
      <c r="J431" s="19"/>
    </row>
    <row r="432" spans="5:10">
      <c r="E432" s="19"/>
      <c r="F432" s="15"/>
      <c r="G432" s="19"/>
      <c r="H432" s="19"/>
      <c r="I432" s="19"/>
      <c r="J432" s="19"/>
    </row>
    <row r="433" spans="5:10">
      <c r="E433" s="19"/>
      <c r="F433" s="15"/>
      <c r="G433" s="19"/>
      <c r="H433" s="19"/>
      <c r="I433" s="19"/>
      <c r="J433" s="19"/>
    </row>
    <row r="434" spans="5:10">
      <c r="E434" s="19"/>
      <c r="F434" s="15"/>
      <c r="G434" s="19"/>
      <c r="H434" s="19"/>
      <c r="I434" s="19"/>
      <c r="J434" s="19"/>
    </row>
    <row r="435" spans="5:10">
      <c r="E435" s="19"/>
      <c r="F435" s="15"/>
      <c r="G435" s="19"/>
      <c r="H435" s="19"/>
      <c r="I435" s="19"/>
      <c r="J435" s="19"/>
    </row>
    <row r="436" spans="5:10">
      <c r="E436" s="19"/>
      <c r="F436" s="15"/>
      <c r="G436" s="19"/>
      <c r="H436" s="19"/>
      <c r="I436" s="19"/>
      <c r="J436" s="19"/>
    </row>
    <row r="437" spans="5:10">
      <c r="E437" s="19"/>
      <c r="F437" s="15"/>
      <c r="G437" s="19"/>
      <c r="H437" s="19"/>
      <c r="I437" s="19"/>
      <c r="J437" s="19"/>
    </row>
    <row r="438" spans="5:10">
      <c r="E438" s="19"/>
      <c r="F438" s="15"/>
      <c r="G438" s="19"/>
      <c r="H438" s="19"/>
      <c r="I438" s="19"/>
      <c r="J438" s="19"/>
    </row>
    <row r="439" spans="5:10">
      <c r="E439" s="19"/>
      <c r="F439" s="15"/>
      <c r="G439" s="19"/>
      <c r="H439" s="19"/>
      <c r="I439" s="19"/>
      <c r="J439" s="19"/>
    </row>
    <row r="440" spans="5:10">
      <c r="E440" s="19"/>
      <c r="F440" s="15"/>
      <c r="G440" s="19"/>
      <c r="H440" s="19"/>
      <c r="I440" s="19"/>
      <c r="J440" s="19"/>
    </row>
    <row r="441" spans="5:10">
      <c r="E441" s="19"/>
      <c r="F441" s="15"/>
      <c r="G441" s="19"/>
      <c r="H441" s="19"/>
      <c r="I441" s="19"/>
      <c r="J441" s="19"/>
    </row>
    <row r="442" spans="5:10">
      <c r="E442" s="19"/>
      <c r="F442" s="15"/>
      <c r="G442" s="19"/>
      <c r="H442" s="19"/>
      <c r="I442" s="19"/>
      <c r="J442" s="19"/>
    </row>
    <row r="443" spans="5:10">
      <c r="E443" s="19"/>
      <c r="F443" s="15"/>
      <c r="G443" s="19"/>
      <c r="H443" s="19"/>
      <c r="I443" s="19"/>
      <c r="J443" s="19"/>
    </row>
    <row r="444" spans="5:10">
      <c r="E444" s="19"/>
      <c r="F444" s="15"/>
      <c r="G444" s="19"/>
      <c r="H444" s="19"/>
      <c r="I444" s="19"/>
      <c r="J444" s="19"/>
    </row>
    <row r="445" spans="5:10">
      <c r="E445" s="19"/>
      <c r="F445" s="15"/>
      <c r="G445" s="19"/>
      <c r="H445" s="19"/>
      <c r="I445" s="19"/>
      <c r="J445" s="19"/>
    </row>
    <row r="446" spans="5:10">
      <c r="E446" s="19"/>
      <c r="F446" s="15"/>
      <c r="G446" s="19"/>
      <c r="H446" s="19"/>
      <c r="I446" s="19"/>
      <c r="J446" s="19"/>
    </row>
    <row r="447" spans="5:10">
      <c r="E447" s="19"/>
      <c r="F447" s="15"/>
      <c r="G447" s="19"/>
      <c r="H447" s="19"/>
      <c r="I447" s="19"/>
      <c r="J447" s="19"/>
    </row>
    <row r="448" spans="5:10">
      <c r="E448" s="19"/>
      <c r="F448" s="15"/>
      <c r="G448" s="19"/>
      <c r="H448" s="19"/>
      <c r="I448" s="19"/>
      <c r="J448" s="19"/>
    </row>
    <row r="449" spans="5:10">
      <c r="E449" s="19"/>
      <c r="F449" s="15"/>
      <c r="G449" s="19"/>
      <c r="H449" s="19"/>
      <c r="I449" s="19"/>
      <c r="J449" s="19"/>
    </row>
    <row r="450" spans="5:10">
      <c r="E450" s="19"/>
      <c r="F450" s="15"/>
      <c r="G450" s="19"/>
      <c r="H450" s="19"/>
      <c r="I450" s="19"/>
      <c r="J450" s="19"/>
    </row>
    <row r="451" spans="5:10">
      <c r="E451" s="19"/>
      <c r="F451" s="15"/>
      <c r="G451" s="19"/>
      <c r="H451" s="19"/>
      <c r="I451" s="19"/>
      <c r="J451" s="19"/>
    </row>
    <row r="452" spans="5:10">
      <c r="E452" s="19"/>
      <c r="F452" s="15"/>
      <c r="G452" s="19"/>
      <c r="H452" s="19"/>
      <c r="I452" s="19"/>
      <c r="J452" s="19"/>
    </row>
    <row r="453" spans="5:10">
      <c r="E453" s="19"/>
      <c r="F453" s="15"/>
      <c r="G453" s="19"/>
      <c r="H453" s="19"/>
      <c r="I453" s="19"/>
      <c r="J453" s="19"/>
    </row>
    <row r="454" spans="5:10">
      <c r="E454" s="19"/>
      <c r="F454" s="15"/>
      <c r="G454" s="19"/>
      <c r="H454" s="19"/>
      <c r="I454" s="19"/>
      <c r="J454" s="19"/>
    </row>
    <row r="455" spans="5:10">
      <c r="E455" s="19"/>
      <c r="F455" s="15"/>
      <c r="G455" s="19"/>
      <c r="H455" s="19"/>
      <c r="I455" s="19"/>
      <c r="J455" s="19"/>
    </row>
    <row r="456" spans="5:10">
      <c r="E456" s="19"/>
      <c r="F456" s="15"/>
      <c r="G456" s="19"/>
      <c r="H456" s="19"/>
      <c r="I456" s="19"/>
      <c r="J456" s="19"/>
    </row>
    <row r="457" spans="5:10">
      <c r="E457" s="19"/>
      <c r="F457" s="15"/>
      <c r="G457" s="19"/>
      <c r="H457" s="19"/>
      <c r="I457" s="19"/>
      <c r="J457" s="19"/>
    </row>
    <row r="458" spans="5:10">
      <c r="E458" s="19"/>
      <c r="F458" s="15"/>
      <c r="G458" s="19"/>
      <c r="H458" s="19"/>
      <c r="I458" s="19"/>
      <c r="J458" s="19"/>
    </row>
    <row r="459" spans="5:10">
      <c r="E459" s="19"/>
      <c r="F459" s="15"/>
      <c r="G459" s="19"/>
      <c r="H459" s="19"/>
      <c r="I459" s="19"/>
      <c r="J459" s="19"/>
    </row>
    <row r="460" spans="5:10">
      <c r="E460" s="19"/>
      <c r="F460" s="15"/>
      <c r="G460" s="19"/>
      <c r="H460" s="19"/>
      <c r="I460" s="19"/>
      <c r="J460" s="19"/>
    </row>
    <row r="461" spans="5:10">
      <c r="E461" s="19"/>
      <c r="F461" s="15"/>
      <c r="G461" s="19"/>
      <c r="H461" s="19"/>
      <c r="I461" s="19"/>
      <c r="J461" s="19"/>
    </row>
    <row r="462" spans="5:10">
      <c r="E462" s="19"/>
      <c r="F462" s="15"/>
      <c r="G462" s="19"/>
      <c r="H462" s="19"/>
      <c r="I462" s="19"/>
      <c r="J462" s="19"/>
    </row>
    <row r="463" spans="5:10">
      <c r="E463" s="19"/>
      <c r="F463" s="15"/>
      <c r="G463" s="19"/>
      <c r="H463" s="19"/>
      <c r="I463" s="19"/>
      <c r="J463" s="19"/>
    </row>
    <row r="464" spans="5:10">
      <c r="E464" s="19"/>
      <c r="F464" s="15"/>
      <c r="G464" s="19"/>
      <c r="H464" s="19"/>
      <c r="I464" s="19"/>
      <c r="J464" s="19"/>
    </row>
    <row r="465" spans="5:10">
      <c r="E465" s="19"/>
      <c r="F465" s="15"/>
      <c r="G465" s="19"/>
      <c r="H465" s="19"/>
      <c r="I465" s="19"/>
      <c r="J465" s="19"/>
    </row>
    <row r="466" spans="5:10">
      <c r="E466" s="19"/>
      <c r="F466" s="15"/>
      <c r="G466" s="19"/>
      <c r="H466" s="19"/>
      <c r="I466" s="19"/>
      <c r="J466" s="19"/>
    </row>
    <row r="467" spans="5:10">
      <c r="E467" s="19"/>
      <c r="F467" s="15"/>
      <c r="G467" s="19"/>
      <c r="H467" s="19"/>
      <c r="I467" s="19"/>
      <c r="J467" s="19"/>
    </row>
    <row r="468" spans="5:10">
      <c r="E468" s="19"/>
      <c r="F468" s="15"/>
      <c r="G468" s="19"/>
      <c r="H468" s="19"/>
      <c r="I468" s="19"/>
      <c r="J468" s="19"/>
    </row>
    <row r="469" spans="5:10">
      <c r="E469" s="19"/>
      <c r="F469" s="15"/>
      <c r="G469" s="19"/>
      <c r="H469" s="19"/>
      <c r="I469" s="19"/>
      <c r="J469" s="19"/>
    </row>
    <row r="470" spans="5:10">
      <c r="E470" s="19"/>
      <c r="F470" s="15"/>
      <c r="G470" s="19"/>
      <c r="H470" s="19"/>
      <c r="I470" s="19"/>
      <c r="J470" s="19"/>
    </row>
    <row r="471" spans="5:10">
      <c r="E471" s="19"/>
      <c r="F471" s="15"/>
      <c r="G471" s="19"/>
      <c r="H471" s="19"/>
      <c r="I471" s="19"/>
      <c r="J471" s="19"/>
    </row>
    <row r="472" spans="5:10">
      <c r="E472" s="19"/>
      <c r="F472" s="15"/>
      <c r="G472" s="19"/>
      <c r="H472" s="19"/>
      <c r="I472" s="19"/>
      <c r="J472" s="19"/>
    </row>
    <row r="473" spans="5:10">
      <c r="E473" s="19"/>
      <c r="F473" s="15"/>
      <c r="G473" s="19"/>
      <c r="H473" s="19"/>
      <c r="I473" s="19"/>
      <c r="J473" s="19"/>
    </row>
    <row r="474" spans="5:10">
      <c r="E474" s="19"/>
      <c r="F474" s="15"/>
      <c r="G474" s="19"/>
      <c r="H474" s="19"/>
      <c r="I474" s="19"/>
      <c r="J474" s="19"/>
    </row>
    <row r="475" spans="5:10">
      <c r="E475" s="19"/>
      <c r="F475" s="15"/>
      <c r="G475" s="19"/>
      <c r="H475" s="19"/>
      <c r="I475" s="19"/>
      <c r="J475" s="19"/>
    </row>
    <row r="476" spans="5:10">
      <c r="E476" s="19"/>
      <c r="F476" s="15"/>
      <c r="G476" s="19"/>
      <c r="H476" s="19"/>
      <c r="I476" s="19"/>
      <c r="J476" s="19"/>
    </row>
    <row r="477" spans="5:10">
      <c r="E477" s="19"/>
      <c r="F477" s="15"/>
      <c r="G477" s="19"/>
      <c r="H477" s="19"/>
      <c r="I477" s="19"/>
      <c r="J477" s="19"/>
    </row>
    <row r="478" spans="5:10">
      <c r="E478" s="19"/>
      <c r="F478" s="15"/>
      <c r="G478" s="19"/>
      <c r="H478" s="19"/>
      <c r="I478" s="19"/>
      <c r="J478" s="19"/>
    </row>
    <row r="479" spans="5:10">
      <c r="E479" s="19"/>
      <c r="F479" s="15"/>
      <c r="G479" s="19"/>
      <c r="H479" s="19"/>
      <c r="I479" s="19"/>
      <c r="J479" s="19"/>
    </row>
    <row r="480" spans="5:10">
      <c r="E480" s="19"/>
      <c r="F480" s="15"/>
      <c r="G480" s="19"/>
      <c r="H480" s="19"/>
      <c r="I480" s="19"/>
      <c r="J480" s="19"/>
    </row>
    <row r="481" spans="5:10">
      <c r="E481" s="19"/>
      <c r="F481" s="15"/>
      <c r="G481" s="19"/>
      <c r="H481" s="19"/>
      <c r="I481" s="19"/>
      <c r="J481" s="19"/>
    </row>
    <row r="482" spans="5:10">
      <c r="E482" s="19"/>
      <c r="F482" s="15"/>
      <c r="G482" s="19"/>
      <c r="H482" s="19"/>
      <c r="I482" s="19"/>
      <c r="J482" s="19"/>
    </row>
    <row r="483" spans="5:10">
      <c r="E483" s="19"/>
      <c r="F483" s="15"/>
      <c r="G483" s="19"/>
      <c r="H483" s="19"/>
      <c r="I483" s="19"/>
      <c r="J483" s="19"/>
    </row>
    <row r="484" spans="5:10">
      <c r="E484" s="19"/>
      <c r="F484" s="15"/>
      <c r="G484" s="19"/>
      <c r="H484" s="19"/>
      <c r="I484" s="19"/>
      <c r="J484" s="19"/>
    </row>
    <row r="485" spans="5:10">
      <c r="E485" s="19"/>
      <c r="F485" s="15"/>
      <c r="G485" s="19"/>
      <c r="H485" s="19"/>
      <c r="I485" s="19"/>
      <c r="J485" s="19"/>
    </row>
    <row r="486" spans="5:10">
      <c r="E486" s="19"/>
      <c r="F486" s="15"/>
      <c r="G486" s="19"/>
      <c r="H486" s="19"/>
      <c r="I486" s="19"/>
      <c r="J486" s="19"/>
    </row>
    <row r="487" spans="5:10">
      <c r="E487" s="19"/>
      <c r="F487" s="15"/>
      <c r="G487" s="19"/>
      <c r="H487" s="19"/>
      <c r="I487" s="19"/>
      <c r="J487" s="19"/>
    </row>
    <row r="488" spans="5:10">
      <c r="E488" s="19"/>
      <c r="F488" s="15"/>
      <c r="G488" s="19"/>
      <c r="H488" s="19"/>
      <c r="I488" s="19"/>
      <c r="J488" s="19"/>
    </row>
    <row r="489" spans="5:10">
      <c r="E489" s="19"/>
      <c r="F489" s="15"/>
      <c r="G489" s="19"/>
      <c r="H489" s="19"/>
      <c r="I489" s="19"/>
      <c r="J489" s="19"/>
    </row>
    <row r="490" spans="5:10">
      <c r="E490" s="19"/>
      <c r="F490" s="15"/>
      <c r="G490" s="19"/>
      <c r="H490" s="19"/>
      <c r="I490" s="19"/>
      <c r="J490" s="19"/>
    </row>
    <row r="491" spans="5:10">
      <c r="E491" s="19"/>
      <c r="F491" s="15"/>
      <c r="G491" s="19"/>
      <c r="H491" s="19"/>
      <c r="I491" s="19"/>
      <c r="J491" s="19"/>
    </row>
    <row r="492" spans="5:10">
      <c r="E492" s="19"/>
      <c r="F492" s="15"/>
      <c r="G492" s="19"/>
      <c r="H492" s="19"/>
      <c r="I492" s="19"/>
      <c r="J492" s="19"/>
    </row>
    <row r="493" spans="5:10">
      <c r="E493" s="19"/>
      <c r="F493" s="15"/>
      <c r="G493" s="19"/>
      <c r="H493" s="19"/>
      <c r="I493" s="19"/>
      <c r="J493" s="19"/>
    </row>
    <row r="494" spans="5:10">
      <c r="E494" s="19"/>
      <c r="F494" s="15"/>
      <c r="G494" s="19"/>
      <c r="H494" s="19"/>
      <c r="I494" s="19"/>
      <c r="J494" s="19"/>
    </row>
    <row r="495" spans="5:10">
      <c r="E495" s="19"/>
      <c r="F495" s="15"/>
      <c r="G495" s="19"/>
      <c r="H495" s="19"/>
      <c r="I495" s="19"/>
      <c r="J495" s="19"/>
    </row>
    <row r="496" spans="5:10">
      <c r="E496" s="19"/>
      <c r="F496" s="15"/>
      <c r="G496" s="19"/>
      <c r="H496" s="19"/>
      <c r="I496" s="19"/>
      <c r="J496" s="19"/>
    </row>
    <row r="497" spans="5:10">
      <c r="E497" s="19"/>
      <c r="F497" s="15"/>
      <c r="G497" s="19"/>
      <c r="H497" s="19"/>
      <c r="I497" s="19"/>
      <c r="J497" s="19"/>
    </row>
    <row r="498" spans="5:10">
      <c r="E498" s="19"/>
      <c r="F498" s="15"/>
      <c r="G498" s="19"/>
      <c r="H498" s="19"/>
      <c r="I498" s="19"/>
      <c r="J498" s="19"/>
    </row>
    <row r="499" spans="5:10">
      <c r="E499" s="19"/>
      <c r="F499" s="15"/>
      <c r="G499" s="19"/>
      <c r="H499" s="19"/>
      <c r="I499" s="19"/>
      <c r="J499" s="19"/>
    </row>
    <row r="500" spans="5:10">
      <c r="E500" s="19"/>
      <c r="F500" s="15"/>
      <c r="G500" s="19"/>
      <c r="H500" s="19"/>
      <c r="I500" s="19"/>
      <c r="J500" s="19"/>
    </row>
    <row r="501" spans="5:10">
      <c r="E501" s="19"/>
      <c r="F501" s="15"/>
      <c r="G501" s="19"/>
      <c r="H501" s="19"/>
      <c r="I501" s="19"/>
      <c r="J501" s="19"/>
    </row>
    <row r="502" spans="5:10">
      <c r="E502" s="19"/>
      <c r="F502" s="15"/>
      <c r="G502" s="19"/>
      <c r="H502" s="19"/>
      <c r="I502" s="19"/>
      <c r="J502" s="19"/>
    </row>
    <row r="503" spans="5:10">
      <c r="E503" s="19"/>
      <c r="F503" s="15"/>
      <c r="G503" s="19"/>
      <c r="H503" s="19"/>
      <c r="I503" s="19"/>
      <c r="J503" s="19"/>
    </row>
    <row r="504" spans="5:10">
      <c r="E504" s="19"/>
      <c r="F504" s="15"/>
      <c r="G504" s="19"/>
      <c r="H504" s="19"/>
      <c r="I504" s="19"/>
      <c r="J504" s="19"/>
    </row>
    <row r="505" spans="5:10">
      <c r="E505" s="19"/>
      <c r="F505" s="15"/>
      <c r="G505" s="19"/>
      <c r="H505" s="19"/>
      <c r="I505" s="19"/>
      <c r="J505" s="19"/>
    </row>
    <row r="506" spans="5:10">
      <c r="E506" s="19"/>
      <c r="F506" s="15"/>
      <c r="G506" s="19"/>
      <c r="H506" s="19"/>
      <c r="I506" s="19"/>
      <c r="J506" s="19"/>
    </row>
    <row r="507" spans="5:10">
      <c r="E507" s="19"/>
      <c r="F507" s="15"/>
      <c r="G507" s="19"/>
      <c r="H507" s="19"/>
      <c r="I507" s="19"/>
      <c r="J507" s="19"/>
    </row>
    <row r="508" spans="5:10">
      <c r="E508" s="19"/>
      <c r="F508" s="15"/>
      <c r="G508" s="19"/>
      <c r="H508" s="19"/>
      <c r="I508" s="19"/>
      <c r="J508" s="19"/>
    </row>
    <row r="509" spans="5:10">
      <c r="E509" s="19"/>
      <c r="F509" s="15"/>
      <c r="G509" s="19"/>
      <c r="H509" s="19"/>
      <c r="I509" s="19"/>
      <c r="J509" s="19"/>
    </row>
    <row r="510" spans="5:10">
      <c r="E510" s="19"/>
      <c r="F510" s="15"/>
      <c r="G510" s="19"/>
      <c r="H510" s="19"/>
      <c r="I510" s="19"/>
      <c r="J510" s="19"/>
    </row>
    <row r="511" spans="5:10">
      <c r="E511" s="19"/>
      <c r="F511" s="15"/>
      <c r="G511" s="19"/>
      <c r="H511" s="19"/>
      <c r="I511" s="19"/>
      <c r="J511" s="19"/>
    </row>
    <row r="512" spans="5:10">
      <c r="E512" s="19"/>
      <c r="F512" s="15"/>
      <c r="G512" s="19"/>
      <c r="H512" s="19"/>
      <c r="I512" s="19"/>
      <c r="J512" s="19"/>
    </row>
    <row r="513" spans="5:10">
      <c r="E513" s="19"/>
      <c r="F513" s="15"/>
      <c r="G513" s="19"/>
      <c r="H513" s="19"/>
      <c r="I513" s="19"/>
      <c r="J513" s="19"/>
    </row>
    <row r="514" spans="5:10">
      <c r="E514" s="19"/>
      <c r="F514" s="15"/>
      <c r="G514" s="19"/>
      <c r="H514" s="19"/>
      <c r="I514" s="19"/>
      <c r="J514" s="19"/>
    </row>
    <row r="515" spans="5:10">
      <c r="E515" s="19"/>
      <c r="F515" s="15"/>
      <c r="G515" s="19"/>
      <c r="H515" s="19"/>
      <c r="I515" s="19"/>
      <c r="J515" s="19"/>
    </row>
    <row r="516" spans="5:10">
      <c r="E516" s="19"/>
      <c r="F516" s="15"/>
      <c r="G516" s="19"/>
      <c r="H516" s="19"/>
      <c r="I516" s="19"/>
      <c r="J516" s="19"/>
    </row>
    <row r="517" spans="5:10">
      <c r="E517" s="19"/>
      <c r="F517" s="15"/>
      <c r="G517" s="19"/>
      <c r="H517" s="19"/>
      <c r="I517" s="19"/>
      <c r="J517" s="19"/>
    </row>
    <row r="518" spans="5:10">
      <c r="E518" s="19"/>
      <c r="F518" s="15"/>
      <c r="G518" s="19"/>
      <c r="H518" s="19"/>
      <c r="I518" s="19"/>
      <c r="J518" s="19"/>
    </row>
    <row r="519" spans="5:10">
      <c r="E519" s="19"/>
      <c r="F519" s="15"/>
      <c r="G519" s="19"/>
      <c r="H519" s="19"/>
      <c r="I519" s="19"/>
      <c r="J519" s="19"/>
    </row>
    <row r="520" spans="5:10">
      <c r="E520" s="19"/>
      <c r="F520" s="15"/>
      <c r="G520" s="19"/>
      <c r="H520" s="19"/>
      <c r="I520" s="19"/>
      <c r="J520" s="19"/>
    </row>
    <row r="521" spans="5:10">
      <c r="E521" s="19"/>
      <c r="F521" s="15"/>
      <c r="G521" s="19"/>
      <c r="H521" s="19"/>
      <c r="I521" s="19"/>
      <c r="J521" s="19"/>
    </row>
    <row r="522" spans="5:10">
      <c r="E522" s="19"/>
      <c r="F522" s="15"/>
      <c r="G522" s="19"/>
      <c r="H522" s="19"/>
      <c r="I522" s="19"/>
      <c r="J522" s="19"/>
    </row>
    <row r="523" spans="5:10">
      <c r="E523" s="19"/>
      <c r="F523" s="15"/>
      <c r="G523" s="19"/>
      <c r="H523" s="19"/>
      <c r="I523" s="19"/>
      <c r="J523" s="19"/>
    </row>
    <row r="524" spans="5:10">
      <c r="E524" s="19"/>
      <c r="F524" s="15"/>
      <c r="G524" s="19"/>
      <c r="H524" s="19"/>
      <c r="I524" s="19"/>
      <c r="J524" s="19"/>
    </row>
    <row r="525" spans="5:10">
      <c r="E525" s="19"/>
      <c r="F525" s="15"/>
      <c r="G525" s="19"/>
      <c r="H525" s="19"/>
      <c r="I525" s="19"/>
      <c r="J525" s="19"/>
    </row>
    <row r="526" spans="5:10">
      <c r="E526" s="19"/>
      <c r="F526" s="15"/>
      <c r="G526" s="19"/>
      <c r="H526" s="19"/>
      <c r="I526" s="19"/>
      <c r="J526" s="19"/>
    </row>
    <row r="527" spans="5:10">
      <c r="E527" s="19"/>
      <c r="F527" s="15"/>
      <c r="G527" s="19"/>
      <c r="H527" s="19"/>
      <c r="I527" s="19"/>
      <c r="J527" s="19"/>
    </row>
    <row r="528" spans="5:10">
      <c r="E528" s="19"/>
      <c r="F528" s="15"/>
      <c r="G528" s="19"/>
      <c r="H528" s="19"/>
      <c r="I528" s="19"/>
      <c r="J528" s="19"/>
    </row>
    <row r="529" spans="5:10">
      <c r="E529" s="19"/>
      <c r="F529" s="15"/>
      <c r="G529" s="19"/>
      <c r="H529" s="19"/>
      <c r="I529" s="19"/>
      <c r="J529" s="19"/>
    </row>
    <row r="530" spans="5:10">
      <c r="E530" s="19"/>
      <c r="F530" s="15"/>
      <c r="G530" s="19"/>
      <c r="H530" s="19"/>
      <c r="I530" s="19"/>
      <c r="J530" s="19"/>
    </row>
    <row r="531" spans="5:10">
      <c r="E531" s="19"/>
      <c r="F531" s="15"/>
      <c r="G531" s="19"/>
      <c r="H531" s="19"/>
      <c r="I531" s="19"/>
      <c r="J531" s="19"/>
    </row>
    <row r="532" spans="5:10">
      <c r="E532" s="19"/>
      <c r="F532" s="15"/>
      <c r="G532" s="19"/>
      <c r="H532" s="19"/>
      <c r="I532" s="19"/>
      <c r="J532" s="19"/>
    </row>
    <row r="533" spans="5:10">
      <c r="E533" s="19"/>
      <c r="F533" s="15"/>
      <c r="G533" s="19"/>
      <c r="H533" s="19"/>
      <c r="I533" s="19"/>
      <c r="J533" s="19"/>
    </row>
    <row r="534" spans="5:10">
      <c r="E534" s="19"/>
      <c r="F534" s="15"/>
      <c r="G534" s="19"/>
      <c r="H534" s="19"/>
      <c r="I534" s="19"/>
      <c r="J534" s="19"/>
    </row>
    <row r="535" spans="5:10">
      <c r="E535" s="19"/>
      <c r="F535" s="15"/>
      <c r="G535" s="19"/>
      <c r="H535" s="19"/>
      <c r="I535" s="19"/>
      <c r="J535" s="19"/>
    </row>
    <row r="536" spans="5:10">
      <c r="E536" s="19"/>
      <c r="F536" s="15"/>
      <c r="G536" s="19"/>
      <c r="H536" s="19"/>
      <c r="I536" s="19"/>
      <c r="J536" s="19"/>
    </row>
    <row r="537" spans="5:10">
      <c r="E537" s="19"/>
      <c r="F537" s="15"/>
      <c r="G537" s="19"/>
      <c r="H537" s="19"/>
      <c r="I537" s="19"/>
      <c r="J537" s="19"/>
    </row>
    <row r="538" spans="5:10">
      <c r="E538" s="19"/>
      <c r="F538" s="15"/>
      <c r="G538" s="19"/>
      <c r="H538" s="19"/>
      <c r="I538" s="19"/>
      <c r="J538" s="19"/>
    </row>
    <row r="539" spans="5:10">
      <c r="E539" s="19"/>
      <c r="F539" s="15"/>
      <c r="G539" s="19"/>
      <c r="H539" s="19"/>
      <c r="I539" s="19"/>
      <c r="J539" s="19"/>
    </row>
    <row r="540" spans="5:10">
      <c r="E540" s="19"/>
      <c r="F540" s="15"/>
      <c r="G540" s="19"/>
      <c r="H540" s="19"/>
      <c r="I540" s="19"/>
      <c r="J540" s="19"/>
    </row>
    <row r="541" spans="5:10">
      <c r="E541" s="19"/>
      <c r="F541" s="15"/>
      <c r="G541" s="19"/>
      <c r="H541" s="19"/>
      <c r="I541" s="19"/>
      <c r="J541" s="19"/>
    </row>
    <row r="542" spans="5:10">
      <c r="E542" s="19"/>
      <c r="F542" s="15"/>
      <c r="G542" s="19"/>
      <c r="H542" s="19"/>
      <c r="I542" s="19"/>
      <c r="J542" s="19"/>
    </row>
    <row r="543" spans="5:10">
      <c r="E543" s="19"/>
      <c r="F543" s="15"/>
      <c r="G543" s="19"/>
      <c r="H543" s="19"/>
      <c r="I543" s="19"/>
      <c r="J543" s="19"/>
    </row>
    <row r="544" spans="5:10">
      <c r="E544" s="19"/>
      <c r="F544" s="15"/>
      <c r="G544" s="19"/>
      <c r="H544" s="19"/>
      <c r="I544" s="19"/>
      <c r="J544" s="19"/>
    </row>
    <row r="545" spans="5:10">
      <c r="E545" s="19"/>
      <c r="F545" s="15"/>
      <c r="G545" s="19"/>
      <c r="H545" s="19"/>
      <c r="I545" s="19"/>
      <c r="J545" s="19"/>
    </row>
    <row r="546" spans="5:10">
      <c r="E546" s="19"/>
      <c r="F546" s="15"/>
      <c r="G546" s="19"/>
      <c r="H546" s="19"/>
      <c r="I546" s="19"/>
      <c r="J546" s="19"/>
    </row>
    <row r="547" spans="5:10">
      <c r="E547" s="19"/>
      <c r="F547" s="15"/>
      <c r="G547" s="19"/>
      <c r="H547" s="19"/>
      <c r="I547" s="19"/>
      <c r="J547" s="19"/>
    </row>
    <row r="548" spans="5:10">
      <c r="E548" s="19"/>
      <c r="F548" s="15"/>
      <c r="G548" s="19"/>
      <c r="H548" s="19"/>
      <c r="I548" s="19"/>
      <c r="J548" s="19"/>
    </row>
    <row r="549" spans="5:10">
      <c r="E549" s="19"/>
      <c r="F549" s="15"/>
      <c r="G549" s="19"/>
      <c r="H549" s="19"/>
      <c r="I549" s="19"/>
      <c r="J549" s="19"/>
    </row>
    <row r="550" spans="5:10">
      <c r="E550" s="19"/>
      <c r="F550" s="15"/>
      <c r="G550" s="19"/>
      <c r="H550" s="19"/>
      <c r="I550" s="19"/>
      <c r="J550" s="19"/>
    </row>
    <row r="551" spans="5:10">
      <c r="E551" s="19"/>
      <c r="F551" s="15"/>
      <c r="G551" s="19"/>
      <c r="H551" s="19"/>
      <c r="I551" s="19"/>
      <c r="J551" s="19"/>
    </row>
    <row r="552" spans="5:10">
      <c r="E552" s="19"/>
      <c r="F552" s="15"/>
      <c r="G552" s="19"/>
      <c r="H552" s="19"/>
      <c r="I552" s="19"/>
      <c r="J552" s="19"/>
    </row>
    <row r="553" spans="5:10">
      <c r="E553" s="19"/>
      <c r="F553" s="15"/>
      <c r="G553" s="19"/>
      <c r="H553" s="19"/>
      <c r="I553" s="19"/>
      <c r="J553" s="19"/>
    </row>
    <row r="554" spans="5:10">
      <c r="E554" s="19"/>
      <c r="F554" s="15"/>
      <c r="G554" s="19"/>
      <c r="H554" s="19"/>
      <c r="I554" s="19"/>
      <c r="J554" s="19"/>
    </row>
    <row r="555" spans="5:10">
      <c r="E555" s="19"/>
      <c r="F555" s="15"/>
      <c r="G555" s="19"/>
      <c r="H555" s="19"/>
      <c r="I555" s="19"/>
      <c r="J555" s="19"/>
    </row>
    <row r="556" spans="5:10">
      <c r="E556" s="19"/>
      <c r="F556" s="15"/>
      <c r="G556" s="19"/>
      <c r="H556" s="19"/>
      <c r="I556" s="19"/>
      <c r="J556" s="19"/>
    </row>
    <row r="557" spans="5:10">
      <c r="E557" s="19"/>
      <c r="F557" s="15"/>
      <c r="G557" s="19"/>
      <c r="H557" s="19"/>
      <c r="I557" s="19"/>
      <c r="J557" s="19"/>
    </row>
    <row r="558" spans="5:10">
      <c r="E558" s="19"/>
      <c r="F558" s="15"/>
      <c r="G558" s="19"/>
      <c r="H558" s="19"/>
      <c r="I558" s="19"/>
      <c r="J558" s="19"/>
    </row>
    <row r="559" spans="5:10">
      <c r="E559" s="19"/>
      <c r="F559" s="15"/>
      <c r="G559" s="19"/>
      <c r="H559" s="19"/>
      <c r="I559" s="19"/>
      <c r="J559" s="19"/>
    </row>
    <row r="560" spans="5:10">
      <c r="E560" s="19"/>
      <c r="F560" s="15"/>
      <c r="G560" s="19"/>
      <c r="H560" s="19"/>
      <c r="I560" s="19"/>
      <c r="J560" s="19"/>
    </row>
    <row r="561" spans="5:10">
      <c r="E561" s="19"/>
      <c r="F561" s="15"/>
      <c r="G561" s="19"/>
      <c r="H561" s="19"/>
      <c r="I561" s="19"/>
      <c r="J561" s="19"/>
    </row>
    <row r="562" spans="5:10">
      <c r="E562" s="19"/>
      <c r="F562" s="15"/>
      <c r="G562" s="19"/>
      <c r="H562" s="19"/>
      <c r="I562" s="19"/>
      <c r="J562" s="19"/>
    </row>
    <row r="563" spans="5:10">
      <c r="E563" s="19"/>
      <c r="F563" s="15"/>
      <c r="G563" s="19"/>
      <c r="H563" s="19"/>
      <c r="I563" s="19"/>
      <c r="J563" s="19"/>
    </row>
    <row r="564" spans="5:10">
      <c r="E564" s="19"/>
      <c r="F564" s="15"/>
      <c r="G564" s="19"/>
      <c r="H564" s="19"/>
      <c r="I564" s="19"/>
      <c r="J564" s="19"/>
    </row>
    <row r="565" spans="5:10">
      <c r="E565" s="19"/>
      <c r="F565" s="15"/>
      <c r="G565" s="19"/>
      <c r="H565" s="19"/>
      <c r="I565" s="19"/>
      <c r="J565" s="19"/>
    </row>
    <row r="566" spans="5:10">
      <c r="E566" s="19"/>
      <c r="F566" s="15"/>
      <c r="G566" s="19"/>
      <c r="H566" s="19"/>
      <c r="I566" s="19"/>
      <c r="J566" s="19"/>
    </row>
    <row r="567" spans="5:10">
      <c r="E567" s="19"/>
      <c r="F567" s="15"/>
      <c r="G567" s="19"/>
      <c r="H567" s="19"/>
      <c r="I567" s="19"/>
      <c r="J567" s="19"/>
    </row>
    <row r="568" spans="5:10">
      <c r="E568" s="19"/>
      <c r="F568" s="15"/>
      <c r="G568" s="19"/>
      <c r="H568" s="19"/>
      <c r="I568" s="19"/>
      <c r="J568" s="19"/>
    </row>
    <row r="569" spans="5:10">
      <c r="E569" s="19"/>
      <c r="F569" s="15"/>
      <c r="G569" s="19"/>
      <c r="H569" s="19"/>
      <c r="I569" s="19"/>
      <c r="J569" s="19"/>
    </row>
    <row r="570" spans="5:10">
      <c r="E570" s="19"/>
      <c r="F570" s="15"/>
      <c r="G570" s="19"/>
      <c r="H570" s="19"/>
      <c r="I570" s="19"/>
      <c r="J570" s="19"/>
    </row>
    <row r="571" spans="5:10">
      <c r="E571" s="19"/>
      <c r="F571" s="15"/>
      <c r="G571" s="19"/>
      <c r="H571" s="19"/>
      <c r="I571" s="19"/>
      <c r="J571" s="19"/>
    </row>
    <row r="572" spans="5:10">
      <c r="E572" s="19"/>
      <c r="F572" s="15"/>
      <c r="G572" s="19"/>
      <c r="H572" s="19"/>
      <c r="I572" s="19"/>
      <c r="J572" s="19"/>
    </row>
    <row r="573" spans="5:10">
      <c r="E573" s="19"/>
      <c r="F573" s="15"/>
      <c r="G573" s="19"/>
      <c r="H573" s="19"/>
      <c r="I573" s="19"/>
      <c r="J573" s="19"/>
    </row>
  </sheetData>
  <mergeCells count="44">
    <mergeCell ref="A9:J9"/>
    <mergeCell ref="T11:X11"/>
    <mergeCell ref="T65:X65"/>
    <mergeCell ref="T91:X91"/>
    <mergeCell ref="A2:J2"/>
    <mergeCell ref="B7:D7"/>
    <mergeCell ref="A1:J1"/>
    <mergeCell ref="B3:D3"/>
    <mergeCell ref="B4:D4"/>
    <mergeCell ref="B5:D5"/>
    <mergeCell ref="B6:D6"/>
    <mergeCell ref="A303:B303"/>
    <mergeCell ref="Z116:AF116"/>
    <mergeCell ref="A190:A197"/>
    <mergeCell ref="A198:D198"/>
    <mergeCell ref="A203:A210"/>
    <mergeCell ref="A211:D211"/>
    <mergeCell ref="B212:D212"/>
    <mergeCell ref="A217:D217"/>
    <mergeCell ref="A222:A229"/>
    <mergeCell ref="A230:D230"/>
    <mergeCell ref="A235:A242"/>
    <mergeCell ref="A243:D243"/>
    <mergeCell ref="B244:D244"/>
    <mergeCell ref="B251:D251"/>
    <mergeCell ref="B256:D256"/>
    <mergeCell ref="B265:D265"/>
    <mergeCell ref="A297:B297"/>
    <mergeCell ref="M157:T157"/>
    <mergeCell ref="Z159:AG159"/>
    <mergeCell ref="Z162:AB162"/>
    <mergeCell ref="Z163:AG163"/>
    <mergeCell ref="B179:D179"/>
    <mergeCell ref="A185:D185"/>
    <mergeCell ref="L285:R286"/>
    <mergeCell ref="B292:D292"/>
    <mergeCell ref="A295:B295"/>
    <mergeCell ref="AH116:AO116"/>
    <mergeCell ref="AH120:AJ120"/>
    <mergeCell ref="B271:D271"/>
    <mergeCell ref="L276:M277"/>
    <mergeCell ref="B283:D283"/>
    <mergeCell ref="T116:X116"/>
    <mergeCell ref="S154:U155"/>
  </mergeCells>
  <dataValidations count="1">
    <dataValidation type="list" allowBlank="1" showInputMessage="1" showErrorMessage="1" promptTitle="College" prompt="Choose college for graduate student.  If tuition is not allowed by sponsor, choose Not Allowed." sqref="C119:C123 C126:C130 C133:C137 C140:C144 C147:C151" xr:uid="{00000000-0002-0000-0B00-000000000000}">
      <formula1>$AH$125:$AH$152</formula1>
    </dataValidation>
  </dataValidations>
  <pageMargins left="0.25" right="0.25" top="0.75" bottom="0.75" header="0.3" footer="0.3"/>
  <pageSetup scale="58" fitToHeight="0"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sheetPr>
  <dimension ref="A1:B506"/>
  <sheetViews>
    <sheetView workbookViewId="0">
      <selection sqref="A1:J1"/>
    </sheetView>
  </sheetViews>
  <sheetFormatPr defaultColWidth="9.28515625" defaultRowHeight="12.75"/>
  <cols>
    <col min="1" max="16384" width="9.28515625" style="34"/>
  </cols>
  <sheetData>
    <row r="1" spans="1:2">
      <c r="A1" s="576" t="s">
        <v>336</v>
      </c>
      <c r="B1" s="576"/>
    </row>
    <row r="2" spans="1:2">
      <c r="A2" s="414" t="s">
        <v>32</v>
      </c>
      <c r="B2" s="414" t="s">
        <v>337</v>
      </c>
    </row>
    <row r="3" spans="1:2">
      <c r="A3" s="34">
        <v>0</v>
      </c>
      <c r="B3" s="34">
        <v>0</v>
      </c>
    </row>
    <row r="4" spans="1:2">
      <c r="A4" s="34">
        <v>1</v>
      </c>
      <c r="B4" s="34">
        <v>0</v>
      </c>
    </row>
    <row r="5" spans="1:2">
      <c r="A5" s="34">
        <v>2</v>
      </c>
      <c r="B5" s="34">
        <v>0</v>
      </c>
    </row>
    <row r="6" spans="1:2">
      <c r="A6" s="34">
        <v>3</v>
      </c>
      <c r="B6" s="34">
        <v>0</v>
      </c>
    </row>
    <row r="7" spans="1:2">
      <c r="A7" s="34">
        <v>4</v>
      </c>
      <c r="B7" s="34">
        <v>0</v>
      </c>
    </row>
    <row r="8" spans="1:2">
      <c r="A8" s="34">
        <v>5</v>
      </c>
      <c r="B8" s="34">
        <v>0</v>
      </c>
    </row>
    <row r="9" spans="1:2">
      <c r="A9" s="34">
        <v>6</v>
      </c>
      <c r="B9" s="34">
        <v>0</v>
      </c>
    </row>
    <row r="10" spans="1:2">
      <c r="A10" s="34">
        <v>7</v>
      </c>
      <c r="B10" s="34">
        <v>0</v>
      </c>
    </row>
    <row r="11" spans="1:2">
      <c r="A11" s="34">
        <v>8</v>
      </c>
      <c r="B11" s="34">
        <v>0</v>
      </c>
    </row>
    <row r="12" spans="1:2">
      <c r="A12" s="34">
        <v>9</v>
      </c>
      <c r="B12" s="34">
        <v>0</v>
      </c>
    </row>
    <row r="13" spans="1:2">
      <c r="A13" s="34">
        <v>10</v>
      </c>
      <c r="B13" s="34">
        <v>0</v>
      </c>
    </row>
    <row r="14" spans="1:2">
      <c r="A14" s="34">
        <v>11</v>
      </c>
      <c r="B14" s="34">
        <v>0</v>
      </c>
    </row>
    <row r="15" spans="1:2">
      <c r="A15" s="34">
        <v>12</v>
      </c>
      <c r="B15" s="34">
        <v>0</v>
      </c>
    </row>
    <row r="16" spans="1:2">
      <c r="A16" s="34">
        <v>13</v>
      </c>
      <c r="B16" s="34">
        <v>0</v>
      </c>
    </row>
    <row r="17" spans="1:2">
      <c r="A17" s="34">
        <v>14</v>
      </c>
      <c r="B17" s="34">
        <v>0</v>
      </c>
    </row>
    <row r="18" spans="1:2">
      <c r="A18" s="34">
        <v>15</v>
      </c>
      <c r="B18" s="34">
        <v>0</v>
      </c>
    </row>
    <row r="19" spans="1:2">
      <c r="A19" s="34">
        <v>16</v>
      </c>
      <c r="B19" s="34">
        <v>0</v>
      </c>
    </row>
    <row r="20" spans="1:2">
      <c r="A20" s="34">
        <v>17</v>
      </c>
      <c r="B20" s="34">
        <v>0</v>
      </c>
    </row>
    <row r="21" spans="1:2">
      <c r="A21" s="34">
        <v>18</v>
      </c>
      <c r="B21" s="34">
        <v>0</v>
      </c>
    </row>
    <row r="22" spans="1:2">
      <c r="A22" s="34">
        <v>19</v>
      </c>
      <c r="B22" s="34">
        <v>0</v>
      </c>
    </row>
    <row r="23" spans="1:2">
      <c r="A23" s="34">
        <v>20</v>
      </c>
      <c r="B23" s="34">
        <v>0</v>
      </c>
    </row>
    <row r="24" spans="1:2">
      <c r="A24" s="34">
        <v>21</v>
      </c>
      <c r="B24" s="34">
        <v>0</v>
      </c>
    </row>
    <row r="25" spans="1:2">
      <c r="A25" s="34">
        <v>22</v>
      </c>
      <c r="B25" s="34">
        <v>0</v>
      </c>
    </row>
    <row r="26" spans="1:2">
      <c r="A26" s="34">
        <v>23</v>
      </c>
      <c r="B26" s="34">
        <v>0</v>
      </c>
    </row>
    <row r="27" spans="1:2">
      <c r="A27" s="34">
        <v>24</v>
      </c>
      <c r="B27" s="34">
        <v>20</v>
      </c>
    </row>
    <row r="28" spans="1:2">
      <c r="A28" s="34">
        <v>25</v>
      </c>
      <c r="B28" s="34">
        <v>20</v>
      </c>
    </row>
    <row r="29" spans="1:2">
      <c r="A29" s="34">
        <v>26</v>
      </c>
      <c r="B29" s="34">
        <v>20</v>
      </c>
    </row>
    <row r="30" spans="1:2">
      <c r="A30" s="34">
        <v>27</v>
      </c>
      <c r="B30" s="34">
        <v>20</v>
      </c>
    </row>
    <row r="31" spans="1:2">
      <c r="A31" s="34">
        <v>28</v>
      </c>
      <c r="B31" s="34">
        <v>20</v>
      </c>
    </row>
    <row r="32" spans="1:2">
      <c r="A32" s="34">
        <v>29</v>
      </c>
      <c r="B32" s="34">
        <v>20</v>
      </c>
    </row>
    <row r="33" spans="1:2">
      <c r="A33" s="34">
        <v>30</v>
      </c>
      <c r="B33" s="34">
        <v>20</v>
      </c>
    </row>
    <row r="34" spans="1:2">
      <c r="A34" s="34">
        <v>31</v>
      </c>
      <c r="B34" s="34">
        <v>20</v>
      </c>
    </row>
    <row r="35" spans="1:2">
      <c r="A35" s="34">
        <v>32</v>
      </c>
      <c r="B35" s="34">
        <v>20</v>
      </c>
    </row>
    <row r="36" spans="1:2">
      <c r="A36" s="34">
        <v>33</v>
      </c>
      <c r="B36" s="34">
        <v>20</v>
      </c>
    </row>
    <row r="37" spans="1:2">
      <c r="A37" s="34">
        <v>34</v>
      </c>
      <c r="B37" s="34">
        <v>20</v>
      </c>
    </row>
    <row r="38" spans="1:2">
      <c r="A38" s="34">
        <v>35</v>
      </c>
      <c r="B38" s="34">
        <v>20</v>
      </c>
    </row>
    <row r="39" spans="1:2">
      <c r="A39" s="34">
        <v>36</v>
      </c>
      <c r="B39" s="34">
        <v>20</v>
      </c>
    </row>
    <row r="40" spans="1:2">
      <c r="A40" s="34">
        <v>37</v>
      </c>
      <c r="B40" s="34">
        <v>20</v>
      </c>
    </row>
    <row r="41" spans="1:2">
      <c r="A41" s="34">
        <v>38</v>
      </c>
      <c r="B41" s="34">
        <v>20</v>
      </c>
    </row>
    <row r="42" spans="1:2">
      <c r="A42" s="34">
        <v>39</v>
      </c>
      <c r="B42" s="34">
        <v>20</v>
      </c>
    </row>
    <row r="43" spans="1:2">
      <c r="A43" s="34">
        <v>40</v>
      </c>
      <c r="B43" s="34">
        <v>20</v>
      </c>
    </row>
    <row r="44" spans="1:2">
      <c r="A44" s="34">
        <v>41</v>
      </c>
      <c r="B44" s="34">
        <v>20</v>
      </c>
    </row>
    <row r="45" spans="1:2">
      <c r="A45" s="34">
        <v>42</v>
      </c>
      <c r="B45" s="34">
        <v>20</v>
      </c>
    </row>
    <row r="46" spans="1:2">
      <c r="A46" s="34">
        <v>43</v>
      </c>
      <c r="B46" s="34">
        <v>20</v>
      </c>
    </row>
    <row r="47" spans="1:2">
      <c r="A47" s="34">
        <v>44</v>
      </c>
      <c r="B47" s="34">
        <v>20</v>
      </c>
    </row>
    <row r="48" spans="1:2">
      <c r="A48" s="34">
        <v>45</v>
      </c>
      <c r="B48" s="34">
        <v>20</v>
      </c>
    </row>
    <row r="49" spans="1:2">
      <c r="A49" s="34">
        <v>46</v>
      </c>
      <c r="B49" s="34">
        <v>20</v>
      </c>
    </row>
    <row r="50" spans="1:2">
      <c r="A50" s="34">
        <v>47</v>
      </c>
      <c r="B50" s="34">
        <v>20</v>
      </c>
    </row>
    <row r="51" spans="1:2">
      <c r="A51" s="34">
        <v>48</v>
      </c>
      <c r="B51" s="34">
        <v>40</v>
      </c>
    </row>
    <row r="52" spans="1:2">
      <c r="A52" s="34">
        <v>49</v>
      </c>
      <c r="B52" s="34">
        <v>40</v>
      </c>
    </row>
    <row r="53" spans="1:2">
      <c r="A53" s="34">
        <v>50</v>
      </c>
      <c r="B53" s="34">
        <v>40</v>
      </c>
    </row>
    <row r="54" spans="1:2">
      <c r="A54" s="34">
        <v>51</v>
      </c>
      <c r="B54" s="34">
        <v>40</v>
      </c>
    </row>
    <row r="55" spans="1:2">
      <c r="A55" s="34">
        <v>52</v>
      </c>
      <c r="B55" s="34">
        <v>40</v>
      </c>
    </row>
    <row r="56" spans="1:2">
      <c r="A56" s="34">
        <v>53</v>
      </c>
      <c r="B56" s="34">
        <v>40</v>
      </c>
    </row>
    <row r="57" spans="1:2">
      <c r="A57" s="34">
        <v>54</v>
      </c>
      <c r="B57" s="34">
        <v>40</v>
      </c>
    </row>
    <row r="58" spans="1:2">
      <c r="A58" s="34">
        <v>55</v>
      </c>
      <c r="B58" s="34">
        <v>40</v>
      </c>
    </row>
    <row r="59" spans="1:2">
      <c r="A59" s="34">
        <v>56</v>
      </c>
      <c r="B59" s="34">
        <v>40</v>
      </c>
    </row>
    <row r="60" spans="1:2">
      <c r="A60" s="34">
        <v>57</v>
      </c>
      <c r="B60" s="34">
        <v>40</v>
      </c>
    </row>
    <row r="61" spans="1:2">
      <c r="A61" s="34">
        <v>58</v>
      </c>
      <c r="B61" s="34">
        <v>40</v>
      </c>
    </row>
    <row r="62" spans="1:2">
      <c r="A62" s="34">
        <v>59</v>
      </c>
      <c r="B62" s="34">
        <v>40</v>
      </c>
    </row>
    <row r="63" spans="1:2">
      <c r="A63" s="34">
        <v>60</v>
      </c>
      <c r="B63" s="34">
        <v>40</v>
      </c>
    </row>
    <row r="64" spans="1:2">
      <c r="A64" s="34">
        <v>61</v>
      </c>
      <c r="B64" s="34">
        <v>40</v>
      </c>
    </row>
    <row r="65" spans="1:2">
      <c r="A65" s="34">
        <v>62</v>
      </c>
      <c r="B65" s="34">
        <v>40</v>
      </c>
    </row>
    <row r="66" spans="1:2">
      <c r="A66" s="34">
        <v>63</v>
      </c>
      <c r="B66" s="34">
        <v>40</v>
      </c>
    </row>
    <row r="67" spans="1:2">
      <c r="A67" s="34">
        <v>64</v>
      </c>
      <c r="B67" s="34">
        <v>40</v>
      </c>
    </row>
    <row r="68" spans="1:2">
      <c r="A68" s="34">
        <v>65</v>
      </c>
      <c r="B68" s="34">
        <v>40</v>
      </c>
    </row>
    <row r="69" spans="1:2">
      <c r="A69" s="34">
        <v>66</v>
      </c>
      <c r="B69" s="34">
        <v>40</v>
      </c>
    </row>
    <row r="70" spans="1:2">
      <c r="A70" s="34">
        <v>67</v>
      </c>
      <c r="B70" s="34">
        <v>40</v>
      </c>
    </row>
    <row r="71" spans="1:2">
      <c r="A71" s="34">
        <v>68</v>
      </c>
      <c r="B71" s="34">
        <v>40</v>
      </c>
    </row>
    <row r="72" spans="1:2">
      <c r="A72" s="34">
        <v>69</v>
      </c>
      <c r="B72" s="34">
        <v>40</v>
      </c>
    </row>
    <row r="73" spans="1:2">
      <c r="A73" s="34">
        <v>70</v>
      </c>
      <c r="B73" s="34">
        <v>40</v>
      </c>
    </row>
    <row r="74" spans="1:2">
      <c r="A74" s="34">
        <v>71</v>
      </c>
      <c r="B74" s="34">
        <v>40</v>
      </c>
    </row>
    <row r="75" spans="1:2">
      <c r="A75" s="34">
        <v>72</v>
      </c>
      <c r="B75" s="34">
        <v>60</v>
      </c>
    </row>
    <row r="76" spans="1:2">
      <c r="A76" s="34">
        <v>73</v>
      </c>
      <c r="B76" s="34">
        <v>60</v>
      </c>
    </row>
    <row r="77" spans="1:2">
      <c r="A77" s="34">
        <v>74</v>
      </c>
      <c r="B77" s="34">
        <v>60</v>
      </c>
    </row>
    <row r="78" spans="1:2">
      <c r="A78" s="34">
        <v>75</v>
      </c>
      <c r="B78" s="34">
        <v>60</v>
      </c>
    </row>
    <row r="79" spans="1:2">
      <c r="A79" s="34">
        <v>76</v>
      </c>
      <c r="B79" s="34">
        <v>60</v>
      </c>
    </row>
    <row r="80" spans="1:2">
      <c r="A80" s="34">
        <v>77</v>
      </c>
      <c r="B80" s="34">
        <v>60</v>
      </c>
    </row>
    <row r="81" spans="1:2">
      <c r="A81" s="34">
        <v>78</v>
      </c>
      <c r="B81" s="34">
        <v>60</v>
      </c>
    </row>
    <row r="82" spans="1:2">
      <c r="A82" s="34">
        <v>79</v>
      </c>
      <c r="B82" s="34">
        <v>60</v>
      </c>
    </row>
    <row r="83" spans="1:2">
      <c r="A83" s="34">
        <v>80</v>
      </c>
      <c r="B83" s="34">
        <v>60</v>
      </c>
    </row>
    <row r="84" spans="1:2">
      <c r="A84" s="34">
        <v>81</v>
      </c>
      <c r="B84" s="34">
        <v>60</v>
      </c>
    </row>
    <row r="85" spans="1:2">
      <c r="A85" s="34">
        <v>82</v>
      </c>
      <c r="B85" s="34">
        <v>60</v>
      </c>
    </row>
    <row r="86" spans="1:2">
      <c r="A86" s="34">
        <v>83</v>
      </c>
      <c r="B86" s="34">
        <v>60</v>
      </c>
    </row>
    <row r="87" spans="1:2">
      <c r="A87" s="34">
        <v>84</v>
      </c>
      <c r="B87" s="34">
        <v>60</v>
      </c>
    </row>
    <row r="88" spans="1:2">
      <c r="A88" s="34">
        <v>85</v>
      </c>
      <c r="B88" s="34">
        <v>60</v>
      </c>
    </row>
    <row r="89" spans="1:2">
      <c r="A89" s="34">
        <v>86</v>
      </c>
      <c r="B89" s="34">
        <v>60</v>
      </c>
    </row>
    <row r="90" spans="1:2">
      <c r="A90" s="34">
        <v>87</v>
      </c>
      <c r="B90" s="34">
        <v>60</v>
      </c>
    </row>
    <row r="91" spans="1:2">
      <c r="A91" s="34">
        <v>88</v>
      </c>
      <c r="B91" s="34">
        <v>60</v>
      </c>
    </row>
    <row r="92" spans="1:2">
      <c r="A92" s="34">
        <v>89</v>
      </c>
      <c r="B92" s="34">
        <v>60</v>
      </c>
    </row>
    <row r="93" spans="1:2">
      <c r="A93" s="34">
        <v>90</v>
      </c>
      <c r="B93" s="34">
        <v>60</v>
      </c>
    </row>
    <row r="94" spans="1:2">
      <c r="A94" s="34">
        <v>91</v>
      </c>
      <c r="B94" s="34">
        <v>60</v>
      </c>
    </row>
    <row r="95" spans="1:2">
      <c r="A95" s="34">
        <v>92</v>
      </c>
      <c r="B95" s="34">
        <v>60</v>
      </c>
    </row>
    <row r="96" spans="1:2">
      <c r="A96" s="34">
        <v>93</v>
      </c>
      <c r="B96" s="34">
        <v>60</v>
      </c>
    </row>
    <row r="97" spans="1:2">
      <c r="A97" s="34">
        <v>94</v>
      </c>
      <c r="B97" s="34">
        <v>60</v>
      </c>
    </row>
    <row r="98" spans="1:2">
      <c r="A98" s="34">
        <v>95</v>
      </c>
      <c r="B98" s="34">
        <v>60</v>
      </c>
    </row>
    <row r="99" spans="1:2">
      <c r="A99" s="34">
        <v>96</v>
      </c>
      <c r="B99" s="34">
        <v>80</v>
      </c>
    </row>
    <row r="100" spans="1:2">
      <c r="A100" s="34">
        <v>97</v>
      </c>
      <c r="B100" s="34">
        <v>80</v>
      </c>
    </row>
    <row r="101" spans="1:2">
      <c r="A101" s="34">
        <v>98</v>
      </c>
      <c r="B101" s="34">
        <v>80</v>
      </c>
    </row>
    <row r="102" spans="1:2">
      <c r="A102" s="34">
        <v>99</v>
      </c>
      <c r="B102" s="34">
        <v>80</v>
      </c>
    </row>
    <row r="103" spans="1:2">
      <c r="A103" s="34">
        <v>100</v>
      </c>
      <c r="B103" s="34">
        <v>80</v>
      </c>
    </row>
    <row r="104" spans="1:2">
      <c r="A104" s="34">
        <v>101</v>
      </c>
      <c r="B104" s="34">
        <v>80</v>
      </c>
    </row>
    <row r="105" spans="1:2">
      <c r="A105" s="34">
        <v>102</v>
      </c>
      <c r="B105" s="34">
        <v>80</v>
      </c>
    </row>
    <row r="106" spans="1:2">
      <c r="A106" s="34">
        <v>103</v>
      </c>
      <c r="B106" s="34">
        <v>80</v>
      </c>
    </row>
    <row r="107" spans="1:2">
      <c r="A107" s="34">
        <v>104</v>
      </c>
      <c r="B107" s="34">
        <v>80</v>
      </c>
    </row>
    <row r="108" spans="1:2">
      <c r="A108" s="34">
        <v>105</v>
      </c>
      <c r="B108" s="34">
        <v>80</v>
      </c>
    </row>
    <row r="109" spans="1:2">
      <c r="A109" s="34">
        <v>106</v>
      </c>
      <c r="B109" s="34">
        <v>80</v>
      </c>
    </row>
    <row r="110" spans="1:2">
      <c r="A110" s="34">
        <v>107</v>
      </c>
      <c r="B110" s="34">
        <v>80</v>
      </c>
    </row>
    <row r="111" spans="1:2">
      <c r="A111" s="34">
        <v>108</v>
      </c>
      <c r="B111" s="34">
        <v>80</v>
      </c>
    </row>
    <row r="112" spans="1:2">
      <c r="A112" s="34">
        <v>109</v>
      </c>
      <c r="B112" s="34">
        <v>80</v>
      </c>
    </row>
    <row r="113" spans="1:2">
      <c r="A113" s="34">
        <v>110</v>
      </c>
      <c r="B113" s="34">
        <v>80</v>
      </c>
    </row>
    <row r="114" spans="1:2">
      <c r="A114" s="34">
        <v>111</v>
      </c>
      <c r="B114" s="34">
        <v>80</v>
      </c>
    </row>
    <row r="115" spans="1:2">
      <c r="A115" s="34">
        <v>112</v>
      </c>
      <c r="B115" s="34">
        <v>80</v>
      </c>
    </row>
    <row r="116" spans="1:2">
      <c r="A116" s="34">
        <v>113</v>
      </c>
      <c r="B116" s="34">
        <v>80</v>
      </c>
    </row>
    <row r="117" spans="1:2">
      <c r="A117" s="34">
        <v>114</v>
      </c>
      <c r="B117" s="34">
        <v>80</v>
      </c>
    </row>
    <row r="118" spans="1:2">
      <c r="A118" s="34">
        <v>115</v>
      </c>
      <c r="B118" s="34">
        <v>80</v>
      </c>
    </row>
    <row r="119" spans="1:2">
      <c r="A119" s="34">
        <v>116</v>
      </c>
      <c r="B119" s="34">
        <v>80</v>
      </c>
    </row>
    <row r="120" spans="1:2">
      <c r="A120" s="34">
        <v>117</v>
      </c>
      <c r="B120" s="34">
        <v>80</v>
      </c>
    </row>
    <row r="121" spans="1:2">
      <c r="A121" s="34">
        <v>118</v>
      </c>
      <c r="B121" s="34">
        <v>80</v>
      </c>
    </row>
    <row r="122" spans="1:2">
      <c r="A122" s="34">
        <v>119</v>
      </c>
      <c r="B122" s="34">
        <v>80</v>
      </c>
    </row>
    <row r="123" spans="1:2">
      <c r="A123" s="34">
        <v>120</v>
      </c>
      <c r="B123" s="34">
        <v>100</v>
      </c>
    </row>
    <row r="124" spans="1:2">
      <c r="A124" s="34">
        <v>121</v>
      </c>
      <c r="B124" s="34">
        <v>100</v>
      </c>
    </row>
    <row r="125" spans="1:2">
      <c r="A125" s="34">
        <v>122</v>
      </c>
      <c r="B125" s="34">
        <v>100</v>
      </c>
    </row>
    <row r="126" spans="1:2">
      <c r="A126" s="34">
        <v>123</v>
      </c>
      <c r="B126" s="34">
        <v>100</v>
      </c>
    </row>
    <row r="127" spans="1:2">
      <c r="A127" s="34">
        <v>124</v>
      </c>
      <c r="B127" s="34">
        <v>100</v>
      </c>
    </row>
    <row r="128" spans="1:2">
      <c r="A128" s="34">
        <v>125</v>
      </c>
      <c r="B128" s="34">
        <v>100</v>
      </c>
    </row>
    <row r="129" spans="1:2">
      <c r="A129" s="34">
        <v>126</v>
      </c>
      <c r="B129" s="34">
        <v>100</v>
      </c>
    </row>
    <row r="130" spans="1:2">
      <c r="A130" s="34">
        <v>127</v>
      </c>
      <c r="B130" s="34">
        <v>100</v>
      </c>
    </row>
    <row r="131" spans="1:2">
      <c r="A131" s="34">
        <v>128</v>
      </c>
      <c r="B131" s="34">
        <v>100</v>
      </c>
    </row>
    <row r="132" spans="1:2">
      <c r="A132" s="34">
        <v>129</v>
      </c>
      <c r="B132" s="34">
        <v>100</v>
      </c>
    </row>
    <row r="133" spans="1:2">
      <c r="A133" s="34">
        <v>130</v>
      </c>
      <c r="B133" s="34">
        <v>100</v>
      </c>
    </row>
    <row r="134" spans="1:2">
      <c r="A134" s="34">
        <v>131</v>
      </c>
      <c r="B134" s="34">
        <v>100</v>
      </c>
    </row>
    <row r="135" spans="1:2">
      <c r="A135" s="34">
        <v>132</v>
      </c>
      <c r="B135" s="34">
        <v>100</v>
      </c>
    </row>
    <row r="136" spans="1:2">
      <c r="A136" s="34">
        <v>133</v>
      </c>
      <c r="B136" s="34">
        <v>100</v>
      </c>
    </row>
    <row r="137" spans="1:2">
      <c r="A137" s="34">
        <v>134</v>
      </c>
      <c r="B137" s="34">
        <v>100</v>
      </c>
    </row>
    <row r="138" spans="1:2">
      <c r="A138" s="34">
        <v>135</v>
      </c>
      <c r="B138" s="34">
        <v>100</v>
      </c>
    </row>
    <row r="139" spans="1:2">
      <c r="A139" s="34">
        <v>136</v>
      </c>
      <c r="B139" s="34">
        <v>100</v>
      </c>
    </row>
    <row r="140" spans="1:2">
      <c r="A140" s="34">
        <v>137</v>
      </c>
      <c r="B140" s="34">
        <v>100</v>
      </c>
    </row>
    <row r="141" spans="1:2">
      <c r="A141" s="34">
        <v>138</v>
      </c>
      <c r="B141" s="34">
        <v>100</v>
      </c>
    </row>
    <row r="142" spans="1:2">
      <c r="A142" s="34">
        <v>139</v>
      </c>
      <c r="B142" s="34">
        <v>100</v>
      </c>
    </row>
    <row r="143" spans="1:2">
      <c r="A143" s="34">
        <v>140</v>
      </c>
      <c r="B143" s="34">
        <v>100</v>
      </c>
    </row>
    <row r="144" spans="1:2">
      <c r="A144" s="34">
        <v>141</v>
      </c>
      <c r="B144" s="34">
        <v>100</v>
      </c>
    </row>
    <row r="145" spans="1:2">
      <c r="A145" s="34">
        <v>142</v>
      </c>
      <c r="B145" s="34">
        <v>100</v>
      </c>
    </row>
    <row r="146" spans="1:2">
      <c r="A146" s="34">
        <v>143</v>
      </c>
      <c r="B146" s="34">
        <v>100</v>
      </c>
    </row>
    <row r="147" spans="1:2">
      <c r="A147" s="34">
        <v>144</v>
      </c>
      <c r="B147" s="34">
        <v>120</v>
      </c>
    </row>
    <row r="148" spans="1:2">
      <c r="A148" s="34">
        <v>145</v>
      </c>
      <c r="B148" s="34">
        <v>120</v>
      </c>
    </row>
    <row r="149" spans="1:2">
      <c r="A149" s="34">
        <v>146</v>
      </c>
      <c r="B149" s="34">
        <v>120</v>
      </c>
    </row>
    <row r="150" spans="1:2">
      <c r="A150" s="34">
        <v>147</v>
      </c>
      <c r="B150" s="34">
        <v>120</v>
      </c>
    </row>
    <row r="151" spans="1:2">
      <c r="A151" s="34">
        <v>148</v>
      </c>
      <c r="B151" s="34">
        <v>120</v>
      </c>
    </row>
    <row r="152" spans="1:2">
      <c r="A152" s="34">
        <v>149</v>
      </c>
      <c r="B152" s="34">
        <v>120</v>
      </c>
    </row>
    <row r="153" spans="1:2">
      <c r="A153" s="34">
        <v>150</v>
      </c>
      <c r="B153" s="34">
        <v>120</v>
      </c>
    </row>
    <row r="154" spans="1:2">
      <c r="A154" s="34">
        <v>151</v>
      </c>
      <c r="B154" s="34">
        <v>120</v>
      </c>
    </row>
    <row r="155" spans="1:2">
      <c r="A155" s="34">
        <v>152</v>
      </c>
      <c r="B155" s="34">
        <v>120</v>
      </c>
    </row>
    <row r="156" spans="1:2">
      <c r="A156" s="34">
        <v>153</v>
      </c>
      <c r="B156" s="34">
        <v>120</v>
      </c>
    </row>
    <row r="157" spans="1:2">
      <c r="A157" s="34">
        <v>154</v>
      </c>
      <c r="B157" s="34">
        <v>120</v>
      </c>
    </row>
    <row r="158" spans="1:2">
      <c r="A158" s="34">
        <v>155</v>
      </c>
      <c r="B158" s="34">
        <v>120</v>
      </c>
    </row>
    <row r="159" spans="1:2">
      <c r="A159" s="34">
        <v>156</v>
      </c>
      <c r="B159" s="34">
        <v>120</v>
      </c>
    </row>
    <row r="160" spans="1:2">
      <c r="A160" s="34">
        <v>157</v>
      </c>
      <c r="B160" s="34">
        <v>120</v>
      </c>
    </row>
    <row r="161" spans="1:2">
      <c r="A161" s="34">
        <v>158</v>
      </c>
      <c r="B161" s="34">
        <v>120</v>
      </c>
    </row>
    <row r="162" spans="1:2">
      <c r="A162" s="34">
        <v>159</v>
      </c>
      <c r="B162" s="34">
        <v>120</v>
      </c>
    </row>
    <row r="163" spans="1:2">
      <c r="A163" s="34">
        <v>160</v>
      </c>
      <c r="B163" s="34">
        <v>120</v>
      </c>
    </row>
    <row r="164" spans="1:2">
      <c r="A164" s="34">
        <v>161</v>
      </c>
      <c r="B164" s="34">
        <v>120</v>
      </c>
    </row>
    <row r="165" spans="1:2">
      <c r="A165" s="34">
        <v>162</v>
      </c>
      <c r="B165" s="34">
        <v>120</v>
      </c>
    </row>
    <row r="166" spans="1:2">
      <c r="A166" s="34">
        <v>163</v>
      </c>
      <c r="B166" s="34">
        <v>120</v>
      </c>
    </row>
    <row r="167" spans="1:2">
      <c r="A167" s="34">
        <v>164</v>
      </c>
      <c r="B167" s="34">
        <v>120</v>
      </c>
    </row>
    <row r="168" spans="1:2">
      <c r="A168" s="34">
        <v>165</v>
      </c>
      <c r="B168" s="34">
        <v>120</v>
      </c>
    </row>
    <row r="169" spans="1:2">
      <c r="A169" s="34">
        <v>166</v>
      </c>
      <c r="B169" s="34">
        <v>120</v>
      </c>
    </row>
    <row r="170" spans="1:2">
      <c r="A170" s="34">
        <v>167</v>
      </c>
      <c r="B170" s="34">
        <v>120</v>
      </c>
    </row>
    <row r="171" spans="1:2">
      <c r="A171" s="34">
        <v>168</v>
      </c>
      <c r="B171" s="34">
        <v>140</v>
      </c>
    </row>
    <row r="172" spans="1:2">
      <c r="A172" s="34">
        <v>169</v>
      </c>
      <c r="B172" s="34">
        <v>140</v>
      </c>
    </row>
    <row r="173" spans="1:2">
      <c r="A173" s="34">
        <v>170</v>
      </c>
      <c r="B173" s="34">
        <v>140</v>
      </c>
    </row>
    <row r="174" spans="1:2">
      <c r="A174" s="34">
        <v>171</v>
      </c>
      <c r="B174" s="34">
        <v>140</v>
      </c>
    </row>
    <row r="175" spans="1:2">
      <c r="A175" s="34">
        <v>172</v>
      </c>
      <c r="B175" s="34">
        <v>140</v>
      </c>
    </row>
    <row r="176" spans="1:2">
      <c r="A176" s="34">
        <v>173</v>
      </c>
      <c r="B176" s="34">
        <v>140</v>
      </c>
    </row>
    <row r="177" spans="1:2">
      <c r="A177" s="34">
        <v>174</v>
      </c>
      <c r="B177" s="34">
        <v>140</v>
      </c>
    </row>
    <row r="178" spans="1:2">
      <c r="A178" s="34">
        <v>175</v>
      </c>
      <c r="B178" s="34">
        <v>140</v>
      </c>
    </row>
    <row r="179" spans="1:2">
      <c r="A179" s="34">
        <v>176</v>
      </c>
      <c r="B179" s="34">
        <v>140</v>
      </c>
    </row>
    <row r="180" spans="1:2">
      <c r="A180" s="34">
        <v>177</v>
      </c>
      <c r="B180" s="34">
        <v>140</v>
      </c>
    </row>
    <row r="181" spans="1:2">
      <c r="A181" s="34">
        <v>178</v>
      </c>
      <c r="B181" s="34">
        <v>140</v>
      </c>
    </row>
    <row r="182" spans="1:2">
      <c r="A182" s="34">
        <v>179</v>
      </c>
      <c r="B182" s="34">
        <v>140</v>
      </c>
    </row>
    <row r="183" spans="1:2">
      <c r="A183" s="34">
        <v>180</v>
      </c>
      <c r="B183" s="34">
        <v>140</v>
      </c>
    </row>
    <row r="184" spans="1:2">
      <c r="A184" s="34">
        <v>181</v>
      </c>
      <c r="B184" s="34">
        <v>140</v>
      </c>
    </row>
    <row r="185" spans="1:2">
      <c r="A185" s="34">
        <v>182</v>
      </c>
      <c r="B185" s="34">
        <v>140</v>
      </c>
    </row>
    <row r="186" spans="1:2">
      <c r="A186" s="34">
        <v>183</v>
      </c>
      <c r="B186" s="34">
        <v>140</v>
      </c>
    </row>
    <row r="187" spans="1:2">
      <c r="A187" s="34">
        <v>184</v>
      </c>
      <c r="B187" s="34">
        <v>140</v>
      </c>
    </row>
    <row r="188" spans="1:2">
      <c r="A188" s="34">
        <v>185</v>
      </c>
      <c r="B188" s="34">
        <v>140</v>
      </c>
    </row>
    <row r="189" spans="1:2">
      <c r="A189" s="34">
        <v>186</v>
      </c>
      <c r="B189" s="34">
        <v>140</v>
      </c>
    </row>
    <row r="190" spans="1:2">
      <c r="A190" s="34">
        <v>187</v>
      </c>
      <c r="B190" s="34">
        <v>140</v>
      </c>
    </row>
    <row r="191" spans="1:2">
      <c r="A191" s="34">
        <v>188</v>
      </c>
      <c r="B191" s="34">
        <v>140</v>
      </c>
    </row>
    <row r="192" spans="1:2">
      <c r="A192" s="34">
        <v>189</v>
      </c>
      <c r="B192" s="34">
        <v>140</v>
      </c>
    </row>
    <row r="193" spans="1:2">
      <c r="A193" s="34">
        <v>190</v>
      </c>
      <c r="B193" s="34">
        <v>140</v>
      </c>
    </row>
    <row r="194" spans="1:2">
      <c r="A194" s="34">
        <v>191</v>
      </c>
      <c r="B194" s="34">
        <v>140</v>
      </c>
    </row>
    <row r="195" spans="1:2">
      <c r="A195" s="34">
        <v>192</v>
      </c>
      <c r="B195" s="34">
        <v>160</v>
      </c>
    </row>
    <row r="196" spans="1:2">
      <c r="A196" s="34">
        <v>193</v>
      </c>
      <c r="B196" s="34">
        <v>160</v>
      </c>
    </row>
    <row r="197" spans="1:2">
      <c r="A197" s="34">
        <v>194</v>
      </c>
      <c r="B197" s="34">
        <v>160</v>
      </c>
    </row>
    <row r="198" spans="1:2">
      <c r="A198" s="34">
        <v>195</v>
      </c>
      <c r="B198" s="34">
        <v>160</v>
      </c>
    </row>
    <row r="199" spans="1:2">
      <c r="A199" s="34">
        <v>196</v>
      </c>
      <c r="B199" s="34">
        <v>160</v>
      </c>
    </row>
    <row r="200" spans="1:2">
      <c r="A200" s="34">
        <v>197</v>
      </c>
      <c r="B200" s="34">
        <v>160</v>
      </c>
    </row>
    <row r="201" spans="1:2">
      <c r="A201" s="34">
        <v>198</v>
      </c>
      <c r="B201" s="34">
        <v>160</v>
      </c>
    </row>
    <row r="202" spans="1:2">
      <c r="A202" s="34">
        <v>199</v>
      </c>
      <c r="B202" s="34">
        <v>160</v>
      </c>
    </row>
    <row r="203" spans="1:2">
      <c r="A203" s="34">
        <v>200</v>
      </c>
      <c r="B203" s="34">
        <v>160</v>
      </c>
    </row>
    <row r="204" spans="1:2">
      <c r="A204" s="34">
        <v>201</v>
      </c>
      <c r="B204" s="34">
        <v>160</v>
      </c>
    </row>
    <row r="205" spans="1:2">
      <c r="A205" s="34">
        <v>202</v>
      </c>
      <c r="B205" s="34">
        <v>160</v>
      </c>
    </row>
    <row r="206" spans="1:2">
      <c r="A206" s="34">
        <v>203</v>
      </c>
      <c r="B206" s="34">
        <v>160</v>
      </c>
    </row>
    <row r="207" spans="1:2">
      <c r="A207" s="34">
        <v>204</v>
      </c>
      <c r="B207" s="34">
        <v>160</v>
      </c>
    </row>
    <row r="208" spans="1:2">
      <c r="A208" s="34">
        <v>205</v>
      </c>
      <c r="B208" s="34">
        <v>160</v>
      </c>
    </row>
    <row r="209" spans="1:2">
      <c r="A209" s="34">
        <v>206</v>
      </c>
      <c r="B209" s="34">
        <v>160</v>
      </c>
    </row>
    <row r="210" spans="1:2">
      <c r="A210" s="34">
        <v>207</v>
      </c>
      <c r="B210" s="34">
        <v>160</v>
      </c>
    </row>
    <row r="211" spans="1:2">
      <c r="A211" s="34">
        <v>208</v>
      </c>
      <c r="B211" s="34">
        <v>160</v>
      </c>
    </row>
    <row r="212" spans="1:2">
      <c r="A212" s="34">
        <v>209</v>
      </c>
      <c r="B212" s="34">
        <v>160</v>
      </c>
    </row>
    <row r="213" spans="1:2">
      <c r="A213" s="34">
        <v>210</v>
      </c>
      <c r="B213" s="34">
        <v>160</v>
      </c>
    </row>
    <row r="214" spans="1:2">
      <c r="A214" s="34">
        <v>211</v>
      </c>
      <c r="B214" s="34">
        <v>160</v>
      </c>
    </row>
    <row r="215" spans="1:2">
      <c r="A215" s="34">
        <v>212</v>
      </c>
      <c r="B215" s="34">
        <v>160</v>
      </c>
    </row>
    <row r="216" spans="1:2">
      <c r="A216" s="34">
        <v>213</v>
      </c>
      <c r="B216" s="34">
        <v>160</v>
      </c>
    </row>
    <row r="217" spans="1:2">
      <c r="A217" s="34">
        <v>214</v>
      </c>
      <c r="B217" s="34">
        <v>160</v>
      </c>
    </row>
    <row r="218" spans="1:2">
      <c r="A218" s="34">
        <v>215</v>
      </c>
      <c r="B218" s="34">
        <v>160</v>
      </c>
    </row>
    <row r="219" spans="1:2">
      <c r="A219" s="34">
        <v>216</v>
      </c>
      <c r="B219" s="34">
        <v>180</v>
      </c>
    </row>
    <row r="220" spans="1:2">
      <c r="A220" s="34">
        <v>217</v>
      </c>
      <c r="B220" s="34">
        <v>180</v>
      </c>
    </row>
    <row r="221" spans="1:2">
      <c r="A221" s="34">
        <v>218</v>
      </c>
      <c r="B221" s="34">
        <v>180</v>
      </c>
    </row>
    <row r="222" spans="1:2">
      <c r="A222" s="34">
        <v>219</v>
      </c>
      <c r="B222" s="34">
        <v>180</v>
      </c>
    </row>
    <row r="223" spans="1:2">
      <c r="A223" s="34">
        <v>220</v>
      </c>
      <c r="B223" s="34">
        <v>180</v>
      </c>
    </row>
    <row r="224" spans="1:2">
      <c r="A224" s="34">
        <v>221</v>
      </c>
      <c r="B224" s="34">
        <v>180</v>
      </c>
    </row>
    <row r="225" spans="1:2">
      <c r="A225" s="34">
        <v>222</v>
      </c>
      <c r="B225" s="34">
        <v>180</v>
      </c>
    </row>
    <row r="226" spans="1:2">
      <c r="A226" s="34">
        <v>223</v>
      </c>
      <c r="B226" s="34">
        <v>180</v>
      </c>
    </row>
    <row r="227" spans="1:2">
      <c r="A227" s="34">
        <v>224</v>
      </c>
      <c r="B227" s="34">
        <v>180</v>
      </c>
    </row>
    <row r="228" spans="1:2">
      <c r="A228" s="34">
        <v>225</v>
      </c>
      <c r="B228" s="34">
        <v>180</v>
      </c>
    </row>
    <row r="229" spans="1:2">
      <c r="A229" s="34">
        <v>226</v>
      </c>
      <c r="B229" s="34">
        <v>180</v>
      </c>
    </row>
    <row r="230" spans="1:2">
      <c r="A230" s="34">
        <v>227</v>
      </c>
      <c r="B230" s="34">
        <v>180</v>
      </c>
    </row>
    <row r="231" spans="1:2">
      <c r="A231" s="34">
        <v>228</v>
      </c>
      <c r="B231" s="34">
        <v>180</v>
      </c>
    </row>
    <row r="232" spans="1:2">
      <c r="A232" s="34">
        <v>229</v>
      </c>
      <c r="B232" s="34">
        <v>180</v>
      </c>
    </row>
    <row r="233" spans="1:2">
      <c r="A233" s="34">
        <v>230</v>
      </c>
      <c r="B233" s="34">
        <v>180</v>
      </c>
    </row>
    <row r="234" spans="1:2">
      <c r="A234" s="34">
        <v>231</v>
      </c>
      <c r="B234" s="34">
        <v>180</v>
      </c>
    </row>
    <row r="235" spans="1:2">
      <c r="A235" s="34">
        <v>232</v>
      </c>
      <c r="B235" s="34">
        <v>180</v>
      </c>
    </row>
    <row r="236" spans="1:2">
      <c r="A236" s="34">
        <v>233</v>
      </c>
      <c r="B236" s="34">
        <v>180</v>
      </c>
    </row>
    <row r="237" spans="1:2">
      <c r="A237" s="34">
        <v>234</v>
      </c>
      <c r="B237" s="34">
        <v>180</v>
      </c>
    </row>
    <row r="238" spans="1:2">
      <c r="A238" s="34">
        <v>235</v>
      </c>
      <c r="B238" s="34">
        <v>180</v>
      </c>
    </row>
    <row r="239" spans="1:2">
      <c r="A239" s="34">
        <v>236</v>
      </c>
      <c r="B239" s="34">
        <v>180</v>
      </c>
    </row>
    <row r="240" spans="1:2">
      <c r="A240" s="34">
        <v>237</v>
      </c>
      <c r="B240" s="34">
        <v>180</v>
      </c>
    </row>
    <row r="241" spans="1:2">
      <c r="A241" s="34">
        <v>238</v>
      </c>
      <c r="B241" s="34">
        <v>180</v>
      </c>
    </row>
    <row r="242" spans="1:2">
      <c r="A242" s="34">
        <v>239</v>
      </c>
      <c r="B242" s="34">
        <v>180</v>
      </c>
    </row>
    <row r="243" spans="1:2">
      <c r="A243" s="34">
        <v>240</v>
      </c>
      <c r="B243" s="34">
        <v>200</v>
      </c>
    </row>
    <row r="244" spans="1:2">
      <c r="A244" s="34">
        <v>241</v>
      </c>
      <c r="B244" s="34">
        <v>200</v>
      </c>
    </row>
    <row r="245" spans="1:2">
      <c r="A245" s="34">
        <v>242</v>
      </c>
      <c r="B245" s="34">
        <v>200</v>
      </c>
    </row>
    <row r="246" spans="1:2">
      <c r="A246" s="34">
        <v>243</v>
      </c>
      <c r="B246" s="34">
        <v>200</v>
      </c>
    </row>
    <row r="247" spans="1:2">
      <c r="A247" s="34">
        <v>244</v>
      </c>
      <c r="B247" s="34">
        <v>200</v>
      </c>
    </row>
    <row r="248" spans="1:2">
      <c r="A248" s="34">
        <v>245</v>
      </c>
      <c r="B248" s="34">
        <v>200</v>
      </c>
    </row>
    <row r="249" spans="1:2">
      <c r="A249" s="34">
        <v>246</v>
      </c>
      <c r="B249" s="34">
        <v>200</v>
      </c>
    </row>
    <row r="250" spans="1:2">
      <c r="A250" s="34">
        <v>247</v>
      </c>
      <c r="B250" s="34">
        <v>200</v>
      </c>
    </row>
    <row r="251" spans="1:2">
      <c r="A251" s="34">
        <v>248</v>
      </c>
      <c r="B251" s="34">
        <v>200</v>
      </c>
    </row>
    <row r="252" spans="1:2">
      <c r="A252" s="34">
        <v>249</v>
      </c>
      <c r="B252" s="34">
        <v>200</v>
      </c>
    </row>
    <row r="253" spans="1:2">
      <c r="A253" s="34">
        <v>250</v>
      </c>
      <c r="B253" s="34">
        <v>200</v>
      </c>
    </row>
    <row r="254" spans="1:2">
      <c r="A254" s="34">
        <v>251</v>
      </c>
      <c r="B254" s="34">
        <v>200</v>
      </c>
    </row>
    <row r="255" spans="1:2">
      <c r="A255" s="34">
        <v>252</v>
      </c>
      <c r="B255" s="34">
        <v>200</v>
      </c>
    </row>
    <row r="256" spans="1:2">
      <c r="A256" s="34">
        <v>253</v>
      </c>
      <c r="B256" s="34">
        <v>200</v>
      </c>
    </row>
    <row r="257" spans="1:2">
      <c r="A257" s="34">
        <v>254</v>
      </c>
      <c r="B257" s="34">
        <v>200</v>
      </c>
    </row>
    <row r="258" spans="1:2">
      <c r="A258" s="34">
        <v>255</v>
      </c>
      <c r="B258" s="34">
        <v>200</v>
      </c>
    </row>
    <row r="259" spans="1:2">
      <c r="A259" s="34">
        <v>256</v>
      </c>
      <c r="B259" s="34">
        <v>200</v>
      </c>
    </row>
    <row r="260" spans="1:2">
      <c r="A260" s="34">
        <v>257</v>
      </c>
      <c r="B260" s="34">
        <v>200</v>
      </c>
    </row>
    <row r="261" spans="1:2">
      <c r="A261" s="34">
        <v>258</v>
      </c>
      <c r="B261" s="34">
        <v>200</v>
      </c>
    </row>
    <row r="262" spans="1:2">
      <c r="A262" s="34">
        <v>259</v>
      </c>
      <c r="B262" s="34">
        <v>200</v>
      </c>
    </row>
    <row r="263" spans="1:2">
      <c r="A263" s="34">
        <v>260</v>
      </c>
      <c r="B263" s="34">
        <v>200</v>
      </c>
    </row>
    <row r="264" spans="1:2">
      <c r="A264" s="34">
        <v>261</v>
      </c>
      <c r="B264" s="34">
        <v>200</v>
      </c>
    </row>
    <row r="265" spans="1:2">
      <c r="A265" s="34">
        <v>262</v>
      </c>
      <c r="B265" s="34">
        <v>200</v>
      </c>
    </row>
    <row r="266" spans="1:2">
      <c r="A266" s="34">
        <v>263</v>
      </c>
      <c r="B266" s="34">
        <v>200</v>
      </c>
    </row>
    <row r="267" spans="1:2">
      <c r="A267" s="34">
        <v>264</v>
      </c>
      <c r="B267" s="34">
        <v>220</v>
      </c>
    </row>
    <row r="268" spans="1:2">
      <c r="A268" s="34">
        <v>265</v>
      </c>
      <c r="B268" s="34">
        <v>220</v>
      </c>
    </row>
    <row r="269" spans="1:2">
      <c r="A269" s="34">
        <v>266</v>
      </c>
      <c r="B269" s="34">
        <v>220</v>
      </c>
    </row>
    <row r="270" spans="1:2">
      <c r="A270" s="34">
        <v>267</v>
      </c>
      <c r="B270" s="34">
        <v>220</v>
      </c>
    </row>
    <row r="271" spans="1:2">
      <c r="A271" s="34">
        <v>268</v>
      </c>
      <c r="B271" s="34">
        <v>220</v>
      </c>
    </row>
    <row r="272" spans="1:2">
      <c r="A272" s="34">
        <v>269</v>
      </c>
      <c r="B272" s="34">
        <v>220</v>
      </c>
    </row>
    <row r="273" spans="1:2">
      <c r="A273" s="34">
        <v>270</v>
      </c>
      <c r="B273" s="34">
        <v>220</v>
      </c>
    </row>
    <row r="274" spans="1:2">
      <c r="A274" s="34">
        <v>271</v>
      </c>
      <c r="B274" s="34">
        <v>220</v>
      </c>
    </row>
    <row r="275" spans="1:2">
      <c r="A275" s="34">
        <v>272</v>
      </c>
      <c r="B275" s="34">
        <v>220</v>
      </c>
    </row>
    <row r="276" spans="1:2">
      <c r="A276" s="34">
        <v>273</v>
      </c>
      <c r="B276" s="34">
        <v>220</v>
      </c>
    </row>
    <row r="277" spans="1:2">
      <c r="A277" s="34">
        <v>274</v>
      </c>
      <c r="B277" s="34">
        <v>220</v>
      </c>
    </row>
    <row r="278" spans="1:2">
      <c r="A278" s="34">
        <v>275</v>
      </c>
      <c r="B278" s="34">
        <v>220</v>
      </c>
    </row>
    <row r="279" spans="1:2">
      <c r="A279" s="34">
        <v>276</v>
      </c>
      <c r="B279" s="34">
        <v>220</v>
      </c>
    </row>
    <row r="280" spans="1:2">
      <c r="A280" s="34">
        <v>277</v>
      </c>
      <c r="B280" s="34">
        <v>220</v>
      </c>
    </row>
    <row r="281" spans="1:2">
      <c r="A281" s="34">
        <v>278</v>
      </c>
      <c r="B281" s="34">
        <v>220</v>
      </c>
    </row>
    <row r="282" spans="1:2">
      <c r="A282" s="34">
        <v>279</v>
      </c>
      <c r="B282" s="34">
        <v>220</v>
      </c>
    </row>
    <row r="283" spans="1:2">
      <c r="A283" s="34">
        <v>280</v>
      </c>
      <c r="B283" s="34">
        <v>220</v>
      </c>
    </row>
    <row r="284" spans="1:2">
      <c r="A284" s="34">
        <v>281</v>
      </c>
      <c r="B284" s="34">
        <v>220</v>
      </c>
    </row>
    <row r="285" spans="1:2">
      <c r="A285" s="34">
        <v>282</v>
      </c>
      <c r="B285" s="34">
        <v>220</v>
      </c>
    </row>
    <row r="286" spans="1:2">
      <c r="A286" s="34">
        <v>283</v>
      </c>
      <c r="B286" s="34">
        <v>220</v>
      </c>
    </row>
    <row r="287" spans="1:2">
      <c r="A287" s="34">
        <v>284</v>
      </c>
      <c r="B287" s="34">
        <v>220</v>
      </c>
    </row>
    <row r="288" spans="1:2">
      <c r="A288" s="34">
        <v>285</v>
      </c>
      <c r="B288" s="34">
        <v>220</v>
      </c>
    </row>
    <row r="289" spans="1:2">
      <c r="A289" s="34">
        <v>286</v>
      </c>
      <c r="B289" s="34">
        <v>220</v>
      </c>
    </row>
    <row r="290" spans="1:2">
      <c r="A290" s="34">
        <v>287</v>
      </c>
      <c r="B290" s="34">
        <v>220</v>
      </c>
    </row>
    <row r="291" spans="1:2">
      <c r="A291" s="34">
        <v>288</v>
      </c>
      <c r="B291" s="34">
        <v>240</v>
      </c>
    </row>
    <row r="292" spans="1:2">
      <c r="A292" s="34">
        <v>289</v>
      </c>
      <c r="B292" s="34">
        <v>240</v>
      </c>
    </row>
    <row r="293" spans="1:2">
      <c r="A293" s="34">
        <v>290</v>
      </c>
      <c r="B293" s="34">
        <v>240</v>
      </c>
    </row>
    <row r="294" spans="1:2">
      <c r="A294" s="34">
        <v>291</v>
      </c>
      <c r="B294" s="34">
        <v>240</v>
      </c>
    </row>
    <row r="295" spans="1:2">
      <c r="A295" s="34">
        <v>292</v>
      </c>
      <c r="B295" s="34">
        <v>240</v>
      </c>
    </row>
    <row r="296" spans="1:2">
      <c r="A296" s="34">
        <v>293</v>
      </c>
      <c r="B296" s="34">
        <v>240</v>
      </c>
    </row>
    <row r="297" spans="1:2">
      <c r="A297" s="34">
        <v>294</v>
      </c>
      <c r="B297" s="34">
        <v>240</v>
      </c>
    </row>
    <row r="298" spans="1:2">
      <c r="A298" s="34">
        <v>295</v>
      </c>
      <c r="B298" s="34">
        <v>240</v>
      </c>
    </row>
    <row r="299" spans="1:2">
      <c r="A299" s="34">
        <v>296</v>
      </c>
      <c r="B299" s="34">
        <v>240</v>
      </c>
    </row>
    <row r="300" spans="1:2">
      <c r="A300" s="34">
        <v>297</v>
      </c>
      <c r="B300" s="34">
        <v>240</v>
      </c>
    </row>
    <row r="301" spans="1:2">
      <c r="A301" s="34">
        <v>298</v>
      </c>
      <c r="B301" s="34">
        <v>240</v>
      </c>
    </row>
    <row r="302" spans="1:2">
      <c r="A302" s="34">
        <v>299</v>
      </c>
      <c r="B302" s="34">
        <v>240</v>
      </c>
    </row>
    <row r="303" spans="1:2">
      <c r="A303" s="34">
        <v>300</v>
      </c>
      <c r="B303" s="34">
        <v>240</v>
      </c>
    </row>
    <row r="304" spans="1:2">
      <c r="A304" s="34">
        <v>301</v>
      </c>
      <c r="B304" s="34">
        <v>240</v>
      </c>
    </row>
    <row r="305" spans="1:2">
      <c r="A305" s="34">
        <v>302</v>
      </c>
      <c r="B305" s="34">
        <v>240</v>
      </c>
    </row>
    <row r="306" spans="1:2">
      <c r="A306" s="34">
        <v>303</v>
      </c>
      <c r="B306" s="34">
        <v>240</v>
      </c>
    </row>
    <row r="307" spans="1:2">
      <c r="A307" s="34">
        <v>304</v>
      </c>
      <c r="B307" s="34">
        <v>240</v>
      </c>
    </row>
    <row r="308" spans="1:2">
      <c r="A308" s="34">
        <v>305</v>
      </c>
      <c r="B308" s="34">
        <v>240</v>
      </c>
    </row>
    <row r="309" spans="1:2">
      <c r="A309" s="34">
        <v>306</v>
      </c>
      <c r="B309" s="34">
        <v>240</v>
      </c>
    </row>
    <row r="310" spans="1:2">
      <c r="A310" s="34">
        <v>307</v>
      </c>
      <c r="B310" s="34">
        <v>240</v>
      </c>
    </row>
    <row r="311" spans="1:2">
      <c r="A311" s="34">
        <v>308</v>
      </c>
      <c r="B311" s="34">
        <v>240</v>
      </c>
    </row>
    <row r="312" spans="1:2">
      <c r="A312" s="34">
        <v>309</v>
      </c>
      <c r="B312" s="34">
        <v>240</v>
      </c>
    </row>
    <row r="313" spans="1:2">
      <c r="A313" s="34">
        <v>310</v>
      </c>
      <c r="B313" s="34">
        <v>240</v>
      </c>
    </row>
    <row r="314" spans="1:2">
      <c r="A314" s="34">
        <v>311</v>
      </c>
      <c r="B314" s="34">
        <v>240</v>
      </c>
    </row>
    <row r="315" spans="1:2">
      <c r="A315" s="34">
        <v>312</v>
      </c>
      <c r="B315" s="34">
        <v>260</v>
      </c>
    </row>
    <row r="316" spans="1:2">
      <c r="A316" s="34">
        <v>313</v>
      </c>
      <c r="B316" s="34">
        <v>260</v>
      </c>
    </row>
    <row r="317" spans="1:2">
      <c r="A317" s="34">
        <v>314</v>
      </c>
      <c r="B317" s="34">
        <v>260</v>
      </c>
    </row>
    <row r="318" spans="1:2">
      <c r="A318" s="34">
        <v>315</v>
      </c>
      <c r="B318" s="34">
        <v>260</v>
      </c>
    </row>
    <row r="319" spans="1:2">
      <c r="A319" s="34">
        <v>316</v>
      </c>
      <c r="B319" s="34">
        <v>260</v>
      </c>
    </row>
    <row r="320" spans="1:2">
      <c r="A320" s="34">
        <v>317</v>
      </c>
      <c r="B320" s="34">
        <v>260</v>
      </c>
    </row>
    <row r="321" spans="1:2">
      <c r="A321" s="34">
        <v>318</v>
      </c>
      <c r="B321" s="34">
        <v>260</v>
      </c>
    </row>
    <row r="322" spans="1:2">
      <c r="A322" s="34">
        <v>319</v>
      </c>
      <c r="B322" s="34">
        <v>260</v>
      </c>
    </row>
    <row r="323" spans="1:2">
      <c r="A323" s="34">
        <v>320</v>
      </c>
      <c r="B323" s="34">
        <v>260</v>
      </c>
    </row>
    <row r="324" spans="1:2">
      <c r="A324" s="34">
        <v>321</v>
      </c>
      <c r="B324" s="34">
        <v>260</v>
      </c>
    </row>
    <row r="325" spans="1:2">
      <c r="A325" s="34">
        <v>322</v>
      </c>
      <c r="B325" s="34">
        <v>260</v>
      </c>
    </row>
    <row r="326" spans="1:2">
      <c r="A326" s="34">
        <v>323</v>
      </c>
      <c r="B326" s="34">
        <v>260</v>
      </c>
    </row>
    <row r="327" spans="1:2">
      <c r="A327" s="34">
        <v>324</v>
      </c>
      <c r="B327" s="34">
        <v>260</v>
      </c>
    </row>
    <row r="328" spans="1:2">
      <c r="A328" s="34">
        <v>325</v>
      </c>
      <c r="B328" s="34">
        <v>260</v>
      </c>
    </row>
    <row r="329" spans="1:2">
      <c r="A329" s="34">
        <v>326</v>
      </c>
      <c r="B329" s="34">
        <v>260</v>
      </c>
    </row>
    <row r="330" spans="1:2">
      <c r="A330" s="34">
        <v>327</v>
      </c>
      <c r="B330" s="34">
        <v>260</v>
      </c>
    </row>
    <row r="331" spans="1:2">
      <c r="A331" s="34">
        <v>328</v>
      </c>
      <c r="B331" s="34">
        <v>260</v>
      </c>
    </row>
    <row r="332" spans="1:2">
      <c r="A332" s="34">
        <v>329</v>
      </c>
      <c r="B332" s="34">
        <v>260</v>
      </c>
    </row>
    <row r="333" spans="1:2">
      <c r="A333" s="34">
        <v>330</v>
      </c>
      <c r="B333" s="34">
        <v>260</v>
      </c>
    </row>
    <row r="334" spans="1:2">
      <c r="A334" s="34">
        <v>331</v>
      </c>
      <c r="B334" s="34">
        <v>260</v>
      </c>
    </row>
    <row r="335" spans="1:2">
      <c r="A335" s="34">
        <v>332</v>
      </c>
      <c r="B335" s="34">
        <v>260</v>
      </c>
    </row>
    <row r="336" spans="1:2">
      <c r="A336" s="34">
        <v>333</v>
      </c>
      <c r="B336" s="34">
        <v>260</v>
      </c>
    </row>
    <row r="337" spans="1:2">
      <c r="A337" s="34">
        <v>334</v>
      </c>
      <c r="B337" s="34">
        <v>260</v>
      </c>
    </row>
    <row r="338" spans="1:2">
      <c r="A338" s="34">
        <v>335</v>
      </c>
      <c r="B338" s="34">
        <v>260</v>
      </c>
    </row>
    <row r="339" spans="1:2">
      <c r="A339" s="34">
        <v>336</v>
      </c>
      <c r="B339" s="34">
        <v>280</v>
      </c>
    </row>
    <row r="340" spans="1:2">
      <c r="A340" s="34">
        <v>337</v>
      </c>
      <c r="B340" s="34">
        <v>280</v>
      </c>
    </row>
    <row r="341" spans="1:2">
      <c r="A341" s="34">
        <v>338</v>
      </c>
      <c r="B341" s="34">
        <v>280</v>
      </c>
    </row>
    <row r="342" spans="1:2">
      <c r="A342" s="34">
        <v>339</v>
      </c>
      <c r="B342" s="34">
        <v>280</v>
      </c>
    </row>
    <row r="343" spans="1:2">
      <c r="A343" s="34">
        <v>340</v>
      </c>
      <c r="B343" s="34">
        <v>280</v>
      </c>
    </row>
    <row r="344" spans="1:2">
      <c r="A344" s="34">
        <v>341</v>
      </c>
      <c r="B344" s="34">
        <v>280</v>
      </c>
    </row>
    <row r="345" spans="1:2">
      <c r="A345" s="34">
        <v>342</v>
      </c>
      <c r="B345" s="34">
        <v>280</v>
      </c>
    </row>
    <row r="346" spans="1:2">
      <c r="A346" s="34">
        <v>343</v>
      </c>
      <c r="B346" s="34">
        <v>280</v>
      </c>
    </row>
    <row r="347" spans="1:2">
      <c r="A347" s="34">
        <v>344</v>
      </c>
      <c r="B347" s="34">
        <v>280</v>
      </c>
    </row>
    <row r="348" spans="1:2">
      <c r="A348" s="34">
        <v>345</v>
      </c>
      <c r="B348" s="34">
        <v>280</v>
      </c>
    </row>
    <row r="349" spans="1:2">
      <c r="A349" s="34">
        <v>346</v>
      </c>
      <c r="B349" s="34">
        <v>280</v>
      </c>
    </row>
    <row r="350" spans="1:2">
      <c r="A350" s="34">
        <v>347</v>
      </c>
      <c r="B350" s="34">
        <v>280</v>
      </c>
    </row>
    <row r="351" spans="1:2">
      <c r="A351" s="34">
        <v>348</v>
      </c>
      <c r="B351" s="34">
        <v>280</v>
      </c>
    </row>
    <row r="352" spans="1:2">
      <c r="A352" s="34">
        <v>349</v>
      </c>
      <c r="B352" s="34">
        <v>280</v>
      </c>
    </row>
    <row r="353" spans="1:2">
      <c r="A353" s="34">
        <v>350</v>
      </c>
      <c r="B353" s="34">
        <v>280</v>
      </c>
    </row>
    <row r="354" spans="1:2">
      <c r="A354" s="34">
        <v>351</v>
      </c>
      <c r="B354" s="34">
        <v>280</v>
      </c>
    </row>
    <row r="355" spans="1:2">
      <c r="A355" s="34">
        <v>352</v>
      </c>
      <c r="B355" s="34">
        <v>280</v>
      </c>
    </row>
    <row r="356" spans="1:2">
      <c r="A356" s="34">
        <v>353</v>
      </c>
      <c r="B356" s="34">
        <v>280</v>
      </c>
    </row>
    <row r="357" spans="1:2">
      <c r="A357" s="34">
        <v>354</v>
      </c>
      <c r="B357" s="34">
        <v>280</v>
      </c>
    </row>
    <row r="358" spans="1:2">
      <c r="A358" s="34">
        <v>355</v>
      </c>
      <c r="B358" s="34">
        <v>280</v>
      </c>
    </row>
    <row r="359" spans="1:2">
      <c r="A359" s="34">
        <v>356</v>
      </c>
      <c r="B359" s="34">
        <v>280</v>
      </c>
    </row>
    <row r="360" spans="1:2">
      <c r="A360" s="34">
        <v>357</v>
      </c>
      <c r="B360" s="34">
        <v>280</v>
      </c>
    </row>
    <row r="361" spans="1:2">
      <c r="A361" s="34">
        <v>358</v>
      </c>
      <c r="B361" s="34">
        <v>280</v>
      </c>
    </row>
    <row r="362" spans="1:2">
      <c r="A362" s="34">
        <v>359</v>
      </c>
      <c r="B362" s="34">
        <v>280</v>
      </c>
    </row>
    <row r="363" spans="1:2">
      <c r="A363" s="34">
        <v>360</v>
      </c>
      <c r="B363" s="34">
        <v>300</v>
      </c>
    </row>
    <row r="364" spans="1:2">
      <c r="A364" s="34">
        <v>361</v>
      </c>
      <c r="B364" s="34">
        <v>300</v>
      </c>
    </row>
    <row r="365" spans="1:2">
      <c r="A365" s="34">
        <v>362</v>
      </c>
      <c r="B365" s="34">
        <v>300</v>
      </c>
    </row>
    <row r="366" spans="1:2">
      <c r="A366" s="34">
        <v>363</v>
      </c>
      <c r="B366" s="34">
        <v>300</v>
      </c>
    </row>
    <row r="367" spans="1:2">
      <c r="A367" s="34">
        <v>364</v>
      </c>
      <c r="B367" s="34">
        <v>300</v>
      </c>
    </row>
    <row r="368" spans="1:2">
      <c r="A368" s="34">
        <v>365</v>
      </c>
      <c r="B368" s="34">
        <v>300</v>
      </c>
    </row>
    <row r="369" spans="1:2">
      <c r="A369" s="34">
        <v>366</v>
      </c>
      <c r="B369" s="34">
        <v>300</v>
      </c>
    </row>
    <row r="370" spans="1:2">
      <c r="A370" s="34">
        <v>367</v>
      </c>
      <c r="B370" s="34">
        <v>300</v>
      </c>
    </row>
    <row r="371" spans="1:2">
      <c r="A371" s="34">
        <v>368</v>
      </c>
      <c r="B371" s="34">
        <v>300</v>
      </c>
    </row>
    <row r="372" spans="1:2">
      <c r="A372" s="34">
        <v>369</v>
      </c>
      <c r="B372" s="34">
        <v>300</v>
      </c>
    </row>
    <row r="373" spans="1:2">
      <c r="A373" s="34">
        <v>370</v>
      </c>
      <c r="B373" s="34">
        <v>300</v>
      </c>
    </row>
    <row r="374" spans="1:2">
      <c r="A374" s="34">
        <v>371</v>
      </c>
      <c r="B374" s="34">
        <v>300</v>
      </c>
    </row>
    <row r="375" spans="1:2">
      <c r="A375" s="34">
        <v>372</v>
      </c>
      <c r="B375" s="34">
        <v>300</v>
      </c>
    </row>
    <row r="376" spans="1:2">
      <c r="A376" s="34">
        <v>373</v>
      </c>
      <c r="B376" s="34">
        <v>300</v>
      </c>
    </row>
    <row r="377" spans="1:2">
      <c r="A377" s="34">
        <v>374</v>
      </c>
      <c r="B377" s="34">
        <v>300</v>
      </c>
    </row>
    <row r="378" spans="1:2">
      <c r="A378" s="34">
        <v>375</v>
      </c>
      <c r="B378" s="34">
        <v>300</v>
      </c>
    </row>
    <row r="379" spans="1:2">
      <c r="A379" s="34">
        <v>376</v>
      </c>
      <c r="B379" s="34">
        <v>300</v>
      </c>
    </row>
    <row r="380" spans="1:2">
      <c r="A380" s="34">
        <v>377</v>
      </c>
      <c r="B380" s="34">
        <v>300</v>
      </c>
    </row>
    <row r="381" spans="1:2">
      <c r="A381" s="34">
        <v>378</v>
      </c>
      <c r="B381" s="34">
        <v>300</v>
      </c>
    </row>
    <row r="382" spans="1:2">
      <c r="A382" s="34">
        <v>379</v>
      </c>
      <c r="B382" s="34">
        <v>300</v>
      </c>
    </row>
    <row r="383" spans="1:2">
      <c r="A383" s="34">
        <v>380</v>
      </c>
      <c r="B383" s="34">
        <v>300</v>
      </c>
    </row>
    <row r="384" spans="1:2">
      <c r="A384" s="34">
        <v>381</v>
      </c>
      <c r="B384" s="34">
        <v>300</v>
      </c>
    </row>
    <row r="385" spans="1:2">
      <c r="A385" s="34">
        <v>382</v>
      </c>
      <c r="B385" s="34">
        <v>300</v>
      </c>
    </row>
    <row r="386" spans="1:2">
      <c r="A386" s="34">
        <v>383</v>
      </c>
      <c r="B386" s="34">
        <v>300</v>
      </c>
    </row>
    <row r="387" spans="1:2">
      <c r="A387" s="34">
        <v>384</v>
      </c>
      <c r="B387" s="34">
        <v>320</v>
      </c>
    </row>
    <row r="388" spans="1:2">
      <c r="A388" s="34">
        <v>385</v>
      </c>
      <c r="B388" s="34">
        <v>320</v>
      </c>
    </row>
    <row r="389" spans="1:2">
      <c r="A389" s="34">
        <v>386</v>
      </c>
      <c r="B389" s="34">
        <v>320</v>
      </c>
    </row>
    <row r="390" spans="1:2">
      <c r="A390" s="34">
        <v>387</v>
      </c>
      <c r="B390" s="34">
        <v>320</v>
      </c>
    </row>
    <row r="391" spans="1:2">
      <c r="A391" s="34">
        <v>388</v>
      </c>
      <c r="B391" s="34">
        <v>320</v>
      </c>
    </row>
    <row r="392" spans="1:2">
      <c r="A392" s="34">
        <v>389</v>
      </c>
      <c r="B392" s="34">
        <v>320</v>
      </c>
    </row>
    <row r="393" spans="1:2">
      <c r="A393" s="34">
        <v>390</v>
      </c>
      <c r="B393" s="34">
        <v>320</v>
      </c>
    </row>
    <row r="394" spans="1:2">
      <c r="A394" s="34">
        <v>391</v>
      </c>
      <c r="B394" s="34">
        <v>320</v>
      </c>
    </row>
    <row r="395" spans="1:2">
      <c r="A395" s="34">
        <v>392</v>
      </c>
      <c r="B395" s="34">
        <v>320</v>
      </c>
    </row>
    <row r="396" spans="1:2">
      <c r="A396" s="34">
        <v>393</v>
      </c>
      <c r="B396" s="34">
        <v>320</v>
      </c>
    </row>
    <row r="397" spans="1:2">
      <c r="A397" s="34">
        <v>394</v>
      </c>
      <c r="B397" s="34">
        <v>320</v>
      </c>
    </row>
    <row r="398" spans="1:2">
      <c r="A398" s="34">
        <v>395</v>
      </c>
      <c r="B398" s="34">
        <v>320</v>
      </c>
    </row>
    <row r="399" spans="1:2">
      <c r="A399" s="34">
        <v>396</v>
      </c>
      <c r="B399" s="34">
        <v>320</v>
      </c>
    </row>
    <row r="400" spans="1:2">
      <c r="A400" s="34">
        <v>397</v>
      </c>
      <c r="B400" s="34">
        <v>320</v>
      </c>
    </row>
    <row r="401" spans="1:2">
      <c r="A401" s="34">
        <v>398</v>
      </c>
      <c r="B401" s="34">
        <v>320</v>
      </c>
    </row>
    <row r="402" spans="1:2">
      <c r="A402" s="34">
        <v>399</v>
      </c>
      <c r="B402" s="34">
        <v>320</v>
      </c>
    </row>
    <row r="403" spans="1:2">
      <c r="A403" s="34">
        <v>400</v>
      </c>
      <c r="B403" s="34">
        <v>320</v>
      </c>
    </row>
    <row r="404" spans="1:2">
      <c r="A404" s="34">
        <v>401</v>
      </c>
      <c r="B404" s="34">
        <v>320</v>
      </c>
    </row>
    <row r="405" spans="1:2">
      <c r="A405" s="34">
        <v>402</v>
      </c>
      <c r="B405" s="34">
        <v>320</v>
      </c>
    </row>
    <row r="406" spans="1:2">
      <c r="A406" s="34">
        <v>403</v>
      </c>
      <c r="B406" s="34">
        <v>320</v>
      </c>
    </row>
    <row r="407" spans="1:2">
      <c r="A407" s="34">
        <v>404</v>
      </c>
      <c r="B407" s="34">
        <v>320</v>
      </c>
    </row>
    <row r="408" spans="1:2">
      <c r="A408" s="34">
        <v>405</v>
      </c>
      <c r="B408" s="34">
        <v>320</v>
      </c>
    </row>
    <row r="409" spans="1:2">
      <c r="A409" s="34">
        <v>406</v>
      </c>
      <c r="B409" s="34">
        <v>320</v>
      </c>
    </row>
    <row r="410" spans="1:2">
      <c r="A410" s="34">
        <v>407</v>
      </c>
      <c r="B410" s="34">
        <v>320</v>
      </c>
    </row>
    <row r="411" spans="1:2">
      <c r="A411" s="34">
        <v>408</v>
      </c>
      <c r="B411" s="34">
        <v>340</v>
      </c>
    </row>
    <row r="412" spans="1:2">
      <c r="A412" s="34">
        <v>409</v>
      </c>
      <c r="B412" s="34">
        <v>340</v>
      </c>
    </row>
    <row r="413" spans="1:2">
      <c r="A413" s="34">
        <v>410</v>
      </c>
      <c r="B413" s="34">
        <v>340</v>
      </c>
    </row>
    <row r="414" spans="1:2">
      <c r="A414" s="34">
        <v>411</v>
      </c>
      <c r="B414" s="34">
        <v>340</v>
      </c>
    </row>
    <row r="415" spans="1:2">
      <c r="A415" s="34">
        <v>412</v>
      </c>
      <c r="B415" s="34">
        <v>340</v>
      </c>
    </row>
    <row r="416" spans="1:2">
      <c r="A416" s="34">
        <v>413</v>
      </c>
      <c r="B416" s="34">
        <v>340</v>
      </c>
    </row>
    <row r="417" spans="1:2">
      <c r="A417" s="34">
        <v>414</v>
      </c>
      <c r="B417" s="34">
        <v>340</v>
      </c>
    </row>
    <row r="418" spans="1:2">
      <c r="A418" s="34">
        <v>415</v>
      </c>
      <c r="B418" s="34">
        <v>340</v>
      </c>
    </row>
    <row r="419" spans="1:2">
      <c r="A419" s="34">
        <v>416</v>
      </c>
      <c r="B419" s="34">
        <v>340</v>
      </c>
    </row>
    <row r="420" spans="1:2">
      <c r="A420" s="34">
        <v>417</v>
      </c>
      <c r="B420" s="34">
        <v>340</v>
      </c>
    </row>
    <row r="421" spans="1:2">
      <c r="A421" s="34">
        <v>418</v>
      </c>
      <c r="B421" s="34">
        <v>340</v>
      </c>
    </row>
    <row r="422" spans="1:2">
      <c r="A422" s="34">
        <v>419</v>
      </c>
      <c r="B422" s="34">
        <v>340</v>
      </c>
    </row>
    <row r="423" spans="1:2">
      <c r="A423" s="34">
        <v>420</v>
      </c>
      <c r="B423" s="34">
        <v>340</v>
      </c>
    </row>
    <row r="424" spans="1:2">
      <c r="A424" s="34">
        <v>421</v>
      </c>
      <c r="B424" s="34">
        <v>340</v>
      </c>
    </row>
    <row r="425" spans="1:2">
      <c r="A425" s="34">
        <v>422</v>
      </c>
      <c r="B425" s="34">
        <v>340</v>
      </c>
    </row>
    <row r="426" spans="1:2">
      <c r="A426" s="34">
        <v>423</v>
      </c>
      <c r="B426" s="34">
        <v>340</v>
      </c>
    </row>
    <row r="427" spans="1:2">
      <c r="A427" s="34">
        <v>424</v>
      </c>
      <c r="B427" s="34">
        <v>340</v>
      </c>
    </row>
    <row r="428" spans="1:2">
      <c r="A428" s="34">
        <v>425</v>
      </c>
      <c r="B428" s="34">
        <v>340</v>
      </c>
    </row>
    <row r="429" spans="1:2">
      <c r="A429" s="34">
        <v>426</v>
      </c>
      <c r="B429" s="34">
        <v>340</v>
      </c>
    </row>
    <row r="430" spans="1:2">
      <c r="A430" s="34">
        <v>427</v>
      </c>
      <c r="B430" s="34">
        <v>340</v>
      </c>
    </row>
    <row r="431" spans="1:2">
      <c r="A431" s="34">
        <v>428</v>
      </c>
      <c r="B431" s="34">
        <v>340</v>
      </c>
    </row>
    <row r="432" spans="1:2">
      <c r="A432" s="34">
        <v>429</v>
      </c>
      <c r="B432" s="34">
        <v>340</v>
      </c>
    </row>
    <row r="433" spans="1:2">
      <c r="A433" s="34">
        <v>430</v>
      </c>
      <c r="B433" s="34">
        <v>340</v>
      </c>
    </row>
    <row r="434" spans="1:2">
      <c r="A434" s="34">
        <v>431</v>
      </c>
      <c r="B434" s="34">
        <v>340</v>
      </c>
    </row>
    <row r="435" spans="1:2">
      <c r="A435" s="34">
        <v>432</v>
      </c>
      <c r="B435" s="34">
        <v>360</v>
      </c>
    </row>
    <row r="436" spans="1:2">
      <c r="A436" s="34">
        <v>433</v>
      </c>
      <c r="B436" s="34">
        <v>360</v>
      </c>
    </row>
    <row r="437" spans="1:2">
      <c r="A437" s="34">
        <v>434</v>
      </c>
      <c r="B437" s="34">
        <v>360</v>
      </c>
    </row>
    <row r="438" spans="1:2">
      <c r="A438" s="34">
        <v>435</v>
      </c>
      <c r="B438" s="34">
        <v>360</v>
      </c>
    </row>
    <row r="439" spans="1:2">
      <c r="A439" s="34">
        <v>436</v>
      </c>
      <c r="B439" s="34">
        <v>360</v>
      </c>
    </row>
    <row r="440" spans="1:2">
      <c r="A440" s="34">
        <v>437</v>
      </c>
      <c r="B440" s="34">
        <v>360</v>
      </c>
    </row>
    <row r="441" spans="1:2">
      <c r="A441" s="34">
        <v>438</v>
      </c>
      <c r="B441" s="34">
        <v>360</v>
      </c>
    </row>
    <row r="442" spans="1:2">
      <c r="A442" s="34">
        <v>439</v>
      </c>
      <c r="B442" s="34">
        <v>360</v>
      </c>
    </row>
    <row r="443" spans="1:2">
      <c r="A443" s="34">
        <v>440</v>
      </c>
      <c r="B443" s="34">
        <v>360</v>
      </c>
    </row>
    <row r="444" spans="1:2">
      <c r="A444" s="34">
        <v>441</v>
      </c>
      <c r="B444" s="34">
        <v>360</v>
      </c>
    </row>
    <row r="445" spans="1:2">
      <c r="A445" s="34">
        <v>442</v>
      </c>
      <c r="B445" s="34">
        <v>360</v>
      </c>
    </row>
    <row r="446" spans="1:2">
      <c r="A446" s="34">
        <v>443</v>
      </c>
      <c r="B446" s="34">
        <v>360</v>
      </c>
    </row>
    <row r="447" spans="1:2">
      <c r="A447" s="34">
        <v>444</v>
      </c>
      <c r="B447" s="34">
        <v>360</v>
      </c>
    </row>
    <row r="448" spans="1:2">
      <c r="A448" s="34">
        <v>445</v>
      </c>
      <c r="B448" s="34">
        <v>360</v>
      </c>
    </row>
    <row r="449" spans="1:2">
      <c r="A449" s="34">
        <v>446</v>
      </c>
      <c r="B449" s="34">
        <v>360</v>
      </c>
    </row>
    <row r="450" spans="1:2">
      <c r="A450" s="34">
        <v>447</v>
      </c>
      <c r="B450" s="34">
        <v>360</v>
      </c>
    </row>
    <row r="451" spans="1:2">
      <c r="A451" s="34">
        <v>448</v>
      </c>
      <c r="B451" s="34">
        <v>360</v>
      </c>
    </row>
    <row r="452" spans="1:2">
      <c r="A452" s="34">
        <v>449</v>
      </c>
      <c r="B452" s="34">
        <v>360</v>
      </c>
    </row>
    <row r="453" spans="1:2">
      <c r="A453" s="34">
        <v>450</v>
      </c>
      <c r="B453" s="34">
        <v>360</v>
      </c>
    </row>
    <row r="454" spans="1:2">
      <c r="A454" s="34">
        <v>451</v>
      </c>
      <c r="B454" s="34">
        <v>360</v>
      </c>
    </row>
    <row r="455" spans="1:2">
      <c r="A455" s="34">
        <v>452</v>
      </c>
      <c r="B455" s="34">
        <v>360</v>
      </c>
    </row>
    <row r="456" spans="1:2">
      <c r="A456" s="34">
        <v>453</v>
      </c>
      <c r="B456" s="34">
        <v>360</v>
      </c>
    </row>
    <row r="457" spans="1:2">
      <c r="A457" s="34">
        <v>454</v>
      </c>
      <c r="B457" s="34">
        <v>360</v>
      </c>
    </row>
    <row r="458" spans="1:2">
      <c r="A458" s="34">
        <v>455</v>
      </c>
      <c r="B458" s="34">
        <v>360</v>
      </c>
    </row>
    <row r="459" spans="1:2">
      <c r="A459" s="34">
        <v>456</v>
      </c>
      <c r="B459" s="34">
        <v>380</v>
      </c>
    </row>
    <row r="460" spans="1:2">
      <c r="A460" s="34">
        <v>457</v>
      </c>
      <c r="B460" s="34">
        <v>380</v>
      </c>
    </row>
    <row r="461" spans="1:2">
      <c r="A461" s="34">
        <v>458</v>
      </c>
      <c r="B461" s="34">
        <v>380</v>
      </c>
    </row>
    <row r="462" spans="1:2">
      <c r="A462" s="34">
        <v>459</v>
      </c>
      <c r="B462" s="34">
        <v>380</v>
      </c>
    </row>
    <row r="463" spans="1:2">
      <c r="A463" s="34">
        <v>460</v>
      </c>
      <c r="B463" s="34">
        <v>380</v>
      </c>
    </row>
    <row r="464" spans="1:2">
      <c r="A464" s="34">
        <v>461</v>
      </c>
      <c r="B464" s="34">
        <v>380</v>
      </c>
    </row>
    <row r="465" spans="1:2">
      <c r="A465" s="34">
        <v>462</v>
      </c>
      <c r="B465" s="34">
        <v>380</v>
      </c>
    </row>
    <row r="466" spans="1:2">
      <c r="A466" s="34">
        <v>463</v>
      </c>
      <c r="B466" s="34">
        <v>380</v>
      </c>
    </row>
    <row r="467" spans="1:2">
      <c r="A467" s="34">
        <v>464</v>
      </c>
      <c r="B467" s="34">
        <v>380</v>
      </c>
    </row>
    <row r="468" spans="1:2">
      <c r="A468" s="34">
        <v>465</v>
      </c>
      <c r="B468" s="34">
        <v>380</v>
      </c>
    </row>
    <row r="469" spans="1:2">
      <c r="A469" s="34">
        <v>466</v>
      </c>
      <c r="B469" s="34">
        <v>380</v>
      </c>
    </row>
    <row r="470" spans="1:2">
      <c r="A470" s="34">
        <v>467</v>
      </c>
      <c r="B470" s="34">
        <v>380</v>
      </c>
    </row>
    <row r="471" spans="1:2">
      <c r="A471" s="34">
        <v>468</v>
      </c>
      <c r="B471" s="34">
        <v>380</v>
      </c>
    </row>
    <row r="472" spans="1:2">
      <c r="A472" s="34">
        <v>469</v>
      </c>
      <c r="B472" s="34">
        <v>380</v>
      </c>
    </row>
    <row r="473" spans="1:2">
      <c r="A473" s="34">
        <v>470</v>
      </c>
      <c r="B473" s="34">
        <v>380</v>
      </c>
    </row>
    <row r="474" spans="1:2">
      <c r="A474" s="34">
        <v>471</v>
      </c>
      <c r="B474" s="34">
        <v>380</v>
      </c>
    </row>
    <row r="475" spans="1:2">
      <c r="A475" s="34">
        <v>472</v>
      </c>
      <c r="B475" s="34">
        <v>380</v>
      </c>
    </row>
    <row r="476" spans="1:2">
      <c r="A476" s="34">
        <v>473</v>
      </c>
      <c r="B476" s="34">
        <v>380</v>
      </c>
    </row>
    <row r="477" spans="1:2">
      <c r="A477" s="34">
        <v>474</v>
      </c>
      <c r="B477" s="34">
        <v>380</v>
      </c>
    </row>
    <row r="478" spans="1:2">
      <c r="A478" s="34">
        <v>475</v>
      </c>
      <c r="B478" s="34">
        <v>380</v>
      </c>
    </row>
    <row r="479" spans="1:2">
      <c r="A479" s="34">
        <v>476</v>
      </c>
      <c r="B479" s="34">
        <v>380</v>
      </c>
    </row>
    <row r="480" spans="1:2">
      <c r="A480" s="34">
        <v>477</v>
      </c>
      <c r="B480" s="34">
        <v>380</v>
      </c>
    </row>
    <row r="481" spans="1:2">
      <c r="A481" s="34">
        <v>478</v>
      </c>
      <c r="B481" s="34">
        <v>380</v>
      </c>
    </row>
    <row r="482" spans="1:2">
      <c r="A482" s="34">
        <v>479</v>
      </c>
      <c r="B482" s="34">
        <v>380</v>
      </c>
    </row>
    <row r="483" spans="1:2">
      <c r="A483" s="34">
        <v>480</v>
      </c>
      <c r="B483" s="34">
        <v>400</v>
      </c>
    </row>
    <row r="484" spans="1:2">
      <c r="A484" s="34">
        <v>481</v>
      </c>
      <c r="B484" s="34">
        <v>400</v>
      </c>
    </row>
    <row r="485" spans="1:2">
      <c r="A485" s="34">
        <v>482</v>
      </c>
      <c r="B485" s="34">
        <v>400</v>
      </c>
    </row>
    <row r="486" spans="1:2">
      <c r="A486" s="34">
        <v>483</v>
      </c>
      <c r="B486" s="34">
        <v>400</v>
      </c>
    </row>
    <row r="487" spans="1:2">
      <c r="A487" s="34">
        <v>484</v>
      </c>
      <c r="B487" s="34">
        <v>400</v>
      </c>
    </row>
    <row r="488" spans="1:2">
      <c r="A488" s="34">
        <v>485</v>
      </c>
      <c r="B488" s="34">
        <v>400</v>
      </c>
    </row>
    <row r="489" spans="1:2">
      <c r="A489" s="34">
        <v>486</v>
      </c>
      <c r="B489" s="34">
        <v>400</v>
      </c>
    </row>
    <row r="490" spans="1:2">
      <c r="A490" s="34">
        <v>487</v>
      </c>
      <c r="B490" s="34">
        <v>400</v>
      </c>
    </row>
    <row r="491" spans="1:2">
      <c r="A491" s="34">
        <v>488</v>
      </c>
      <c r="B491" s="34">
        <v>400</v>
      </c>
    </row>
    <row r="492" spans="1:2">
      <c r="A492" s="34">
        <v>489</v>
      </c>
      <c r="B492" s="34">
        <v>400</v>
      </c>
    </row>
    <row r="493" spans="1:2">
      <c r="A493" s="34">
        <v>490</v>
      </c>
      <c r="B493" s="34">
        <v>400</v>
      </c>
    </row>
    <row r="494" spans="1:2">
      <c r="A494" s="34">
        <v>491</v>
      </c>
      <c r="B494" s="34">
        <v>400</v>
      </c>
    </row>
    <row r="495" spans="1:2">
      <c r="A495" s="34">
        <v>492</v>
      </c>
      <c r="B495" s="34">
        <v>400</v>
      </c>
    </row>
    <row r="496" spans="1:2">
      <c r="A496" s="34">
        <v>493</v>
      </c>
      <c r="B496" s="34">
        <v>400</v>
      </c>
    </row>
    <row r="497" spans="1:2">
      <c r="A497" s="34">
        <v>494</v>
      </c>
      <c r="B497" s="34">
        <v>400</v>
      </c>
    </row>
    <row r="498" spans="1:2">
      <c r="A498" s="34">
        <v>495</v>
      </c>
      <c r="B498" s="34">
        <v>400</v>
      </c>
    </row>
    <row r="499" spans="1:2">
      <c r="A499" s="34">
        <v>496</v>
      </c>
      <c r="B499" s="34">
        <v>400</v>
      </c>
    </row>
    <row r="500" spans="1:2">
      <c r="A500" s="34">
        <v>497</v>
      </c>
      <c r="B500" s="34">
        <v>400</v>
      </c>
    </row>
    <row r="501" spans="1:2">
      <c r="A501" s="34">
        <v>498</v>
      </c>
      <c r="B501" s="34">
        <v>400</v>
      </c>
    </row>
    <row r="502" spans="1:2">
      <c r="A502" s="34">
        <v>499</v>
      </c>
      <c r="B502" s="34">
        <v>400</v>
      </c>
    </row>
    <row r="503" spans="1:2">
      <c r="A503" s="34">
        <v>500</v>
      </c>
      <c r="B503" s="34">
        <v>400</v>
      </c>
    </row>
    <row r="504" spans="1:2">
      <c r="A504" s="34">
        <v>501</v>
      </c>
      <c r="B504" s="34">
        <v>400</v>
      </c>
    </row>
    <row r="505" spans="1:2">
      <c r="A505" s="34">
        <v>502</v>
      </c>
      <c r="B505" s="34">
        <v>400</v>
      </c>
    </row>
    <row r="506" spans="1:2">
      <c r="A506" s="34">
        <v>503</v>
      </c>
      <c r="B506" s="34">
        <v>400</v>
      </c>
    </row>
  </sheetData>
  <mergeCells count="1">
    <mergeCell ref="A1:B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pageSetUpPr fitToPage="1"/>
  </sheetPr>
  <dimension ref="A1:AR573"/>
  <sheetViews>
    <sheetView workbookViewId="0">
      <selection sqref="A1:J1"/>
    </sheetView>
  </sheetViews>
  <sheetFormatPr defaultColWidth="9.28515625" defaultRowHeight="12.75"/>
  <cols>
    <col min="1" max="1" width="30.28515625" customWidth="1"/>
    <col min="2" max="2" width="24" customWidth="1"/>
    <col min="3" max="3" width="17.28515625" customWidth="1"/>
    <col min="4" max="4" width="15.5703125" customWidth="1"/>
    <col min="5" max="5" width="14.7109375" customWidth="1"/>
    <col min="6" max="6" width="14.7109375" style="3" customWidth="1"/>
    <col min="7" max="10" width="14.7109375" customWidth="1"/>
    <col min="11" max="11" width="10.28515625" customWidth="1"/>
    <col min="12" max="12" width="15.7109375" customWidth="1"/>
    <col min="13" max="13" width="16.5703125" customWidth="1"/>
    <col min="14" max="25" width="10.7109375" customWidth="1"/>
    <col min="26" max="26" width="17.7109375" customWidth="1"/>
    <col min="27" max="27" width="18.28515625" customWidth="1"/>
    <col min="28" max="33" width="10.7109375" customWidth="1"/>
    <col min="34" max="34" width="22.28515625" bestFit="1" customWidth="1"/>
  </cols>
  <sheetData>
    <row r="1" spans="1:28" s="107" customFormat="1" ht="18">
      <c r="A1" s="522" t="s">
        <v>331</v>
      </c>
      <c r="B1" s="522"/>
      <c r="C1" s="522"/>
      <c r="D1" s="522"/>
      <c r="E1" s="522"/>
      <c r="F1" s="522"/>
      <c r="G1" s="522"/>
      <c r="H1" s="522"/>
      <c r="I1" s="522"/>
      <c r="J1" s="522"/>
      <c r="K1" s="104"/>
      <c r="M1" s="446"/>
      <c r="N1" s="106"/>
      <c r="O1" s="106"/>
      <c r="P1" s="105"/>
    </row>
    <row r="2" spans="1:28" s="107" customFormat="1" ht="15">
      <c r="A2" s="573" t="s">
        <v>301</v>
      </c>
      <c r="B2" s="573"/>
      <c r="C2" s="573"/>
      <c r="D2" s="573"/>
      <c r="E2" s="573"/>
      <c r="F2" s="573"/>
      <c r="G2" s="573"/>
      <c r="H2" s="573"/>
      <c r="I2" s="573"/>
      <c r="J2" s="573"/>
      <c r="K2" s="1"/>
      <c r="L2" s="1"/>
      <c r="M2" s="1"/>
      <c r="N2" s="1"/>
      <c r="O2" s="1"/>
      <c r="P2" s="1"/>
      <c r="Q2" s="1"/>
    </row>
    <row r="3" spans="1:28" s="107" customFormat="1" ht="15.75">
      <c r="A3" s="104" t="s">
        <v>4</v>
      </c>
      <c r="B3" s="530">
        <f>'Cumulative Budget Request '!B3</f>
        <v>0</v>
      </c>
      <c r="C3" s="530"/>
      <c r="D3" s="530"/>
      <c r="G3" s="104"/>
      <c r="I3" s="104"/>
      <c r="J3" s="130"/>
      <c r="K3" s="104"/>
      <c r="L3" s="106"/>
      <c r="M3" s="106"/>
      <c r="N3" s="106"/>
      <c r="O3" s="106"/>
      <c r="P3" s="106"/>
      <c r="Q3" s="105"/>
    </row>
    <row r="4" spans="1:28" s="107" customFormat="1" ht="15.75">
      <c r="A4" s="104" t="s">
        <v>8</v>
      </c>
      <c r="B4" s="563">
        <f>'Cumulative Budget Request '!B4</f>
        <v>0</v>
      </c>
      <c r="C4" s="563"/>
      <c r="D4" s="563"/>
    </row>
    <row r="5" spans="1:28" s="107" customFormat="1" ht="15.75">
      <c r="A5" s="104" t="s">
        <v>13</v>
      </c>
      <c r="B5" s="563" t="str">
        <f>'Cumulative Budget Request '!B5</f>
        <v>NSF</v>
      </c>
      <c r="C5" s="563"/>
      <c r="D5" s="563"/>
      <c r="F5" s="105"/>
      <c r="K5" s="104"/>
    </row>
    <row r="6" spans="1:28" s="107" customFormat="1" ht="15.75">
      <c r="A6" s="104" t="s">
        <v>333</v>
      </c>
      <c r="B6" s="520"/>
      <c r="C6" s="520"/>
      <c r="D6" s="520"/>
      <c r="K6" s="104"/>
    </row>
    <row r="7" spans="1:28" s="107" customFormat="1" ht="15.75">
      <c r="A7" s="104" t="s">
        <v>253</v>
      </c>
      <c r="B7" s="575"/>
      <c r="C7" s="575"/>
      <c r="D7" s="575"/>
      <c r="K7" s="104"/>
    </row>
    <row r="8" spans="1:28" s="107" customFormat="1" ht="16.5" thickBot="1">
      <c r="A8" s="104"/>
      <c r="B8" s="130"/>
      <c r="C8" s="130"/>
      <c r="D8" s="130"/>
      <c r="F8" s="105"/>
      <c r="K8" s="104"/>
      <c r="L8" s="320"/>
    </row>
    <row r="9" spans="1:28" ht="15" customHeight="1" thickBot="1">
      <c r="A9" s="523" t="s">
        <v>334</v>
      </c>
      <c r="B9" s="523"/>
      <c r="C9" s="523"/>
      <c r="D9" s="523"/>
      <c r="E9" s="523"/>
      <c r="F9" s="523"/>
      <c r="G9" s="523"/>
      <c r="H9" s="523"/>
      <c r="I9" s="523"/>
      <c r="J9" s="523"/>
      <c r="K9" s="103"/>
      <c r="M9" s="35" t="s">
        <v>15</v>
      </c>
      <c r="N9" s="36"/>
      <c r="O9" s="37"/>
      <c r="P9" s="237">
        <f>'Cumulative Budget Request '!Q6</f>
        <v>0.188</v>
      </c>
    </row>
    <row r="10" spans="1:28" ht="13.5" thickBot="1">
      <c r="J10" s="31"/>
      <c r="M10" s="38" t="s">
        <v>17</v>
      </c>
      <c r="N10" s="39"/>
      <c r="O10" s="39"/>
      <c r="P10" s="238">
        <f>'Cumulative Budget Request '!Q7</f>
        <v>825</v>
      </c>
    </row>
    <row r="11" spans="1:28">
      <c r="A11" s="1" t="s">
        <v>18</v>
      </c>
      <c r="C11" s="55"/>
      <c r="D11" s="55"/>
      <c r="E11" s="6"/>
      <c r="F11" s="6"/>
      <c r="G11" s="6"/>
      <c r="H11" s="6"/>
      <c r="I11" s="6"/>
      <c r="J11" s="43"/>
      <c r="L11" s="55" t="s">
        <v>19</v>
      </c>
      <c r="M11" s="68" t="s">
        <v>6</v>
      </c>
      <c r="N11" s="68"/>
      <c r="O11" s="68" t="s">
        <v>20</v>
      </c>
      <c r="P11" s="68" t="s">
        <v>21</v>
      </c>
      <c r="Q11" s="68" t="s">
        <v>22</v>
      </c>
      <c r="R11" s="68"/>
      <c r="T11" s="546" t="s">
        <v>23</v>
      </c>
      <c r="U11" s="546"/>
      <c r="V11" s="546"/>
      <c r="W11" s="546"/>
      <c r="X11" s="546"/>
    </row>
    <row r="12" spans="1:28">
      <c r="A12" s="1" t="s">
        <v>24</v>
      </c>
      <c r="C12" s="89"/>
      <c r="D12" s="89"/>
      <c r="E12" s="16" t="s">
        <v>25</v>
      </c>
      <c r="F12" s="16" t="s">
        <v>26</v>
      </c>
      <c r="G12" s="16" t="s">
        <v>27</v>
      </c>
      <c r="H12" s="16" t="s">
        <v>28</v>
      </c>
      <c r="I12" s="16" t="s">
        <v>29</v>
      </c>
      <c r="J12" s="44" t="s">
        <v>30</v>
      </c>
      <c r="L12" s="75" t="s">
        <v>31</v>
      </c>
      <c r="M12" s="44" t="s">
        <v>9</v>
      </c>
      <c r="N12" s="44" t="s">
        <v>20</v>
      </c>
      <c r="O12" s="44" t="s">
        <v>32</v>
      </c>
      <c r="P12" s="44" t="s">
        <v>33</v>
      </c>
      <c r="Q12" s="44" t="s">
        <v>34</v>
      </c>
      <c r="R12" s="44" t="s">
        <v>32</v>
      </c>
      <c r="S12" s="21"/>
      <c r="T12" s="22" t="s">
        <v>35</v>
      </c>
      <c r="U12" s="13" t="s">
        <v>36</v>
      </c>
      <c r="V12" s="13" t="s">
        <v>37</v>
      </c>
      <c r="W12" s="13" t="s">
        <v>38</v>
      </c>
      <c r="X12" s="13" t="s">
        <v>39</v>
      </c>
    </row>
    <row r="13" spans="1:28">
      <c r="A13" s="55" t="s">
        <v>40</v>
      </c>
      <c r="B13" s="55" t="s">
        <v>41</v>
      </c>
      <c r="D13" s="3"/>
      <c r="E13" s="2"/>
      <c r="F13" s="2"/>
      <c r="G13" s="2"/>
      <c r="H13" s="2"/>
      <c r="I13" s="2"/>
      <c r="J13" s="45"/>
      <c r="L13" s="22"/>
      <c r="M13" s="60"/>
      <c r="N13" s="60"/>
      <c r="O13" s="60"/>
      <c r="P13" s="241"/>
      <c r="Q13" s="60"/>
      <c r="R13" s="241"/>
      <c r="S13" s="2"/>
      <c r="T13" s="22"/>
      <c r="U13" s="13"/>
      <c r="V13" s="13"/>
      <c r="W13" s="13"/>
      <c r="X13" s="13"/>
      <c r="Y13" s="3"/>
      <c r="Z13" s="3"/>
      <c r="AA13" s="3"/>
      <c r="AB13" s="3"/>
    </row>
    <row r="14" spans="1:28">
      <c r="A14" s="100"/>
      <c r="B14" s="13" t="s">
        <v>43</v>
      </c>
      <c r="D14" s="32" t="s">
        <v>44</v>
      </c>
      <c r="E14" s="97">
        <f>ROUND($Q14*$R14,6)</f>
        <v>0</v>
      </c>
      <c r="F14" s="97">
        <f>ROUND($Q15*$R15,6)</f>
        <v>0</v>
      </c>
      <c r="G14" s="97">
        <f>ROUND($Q16*$R16,6)</f>
        <v>0</v>
      </c>
      <c r="H14" s="97">
        <f>ROUND($Q17*$R17,6)</f>
        <v>0</v>
      </c>
      <c r="I14" s="97">
        <f>ROUND($Q18*$R18,6)</f>
        <v>0</v>
      </c>
      <c r="J14" s="45"/>
      <c r="L14" s="155">
        <v>0</v>
      </c>
      <c r="M14" s="242">
        <f>ROUND(L14/12,2)</f>
        <v>0</v>
      </c>
      <c r="N14" s="242">
        <f>LOOKUP(O14,'Longevity Lookup'!$A$3:$A$506,'Longevity Lookup'!$B$3:$B$506)</f>
        <v>0</v>
      </c>
      <c r="O14" s="236">
        <v>0</v>
      </c>
      <c r="P14" s="239">
        <v>1.03</v>
      </c>
      <c r="Q14" s="240">
        <v>0</v>
      </c>
      <c r="R14" s="236">
        <v>12</v>
      </c>
      <c r="S14" s="2"/>
      <c r="T14" s="23" t="e">
        <f>(E16+E17)/E15</f>
        <v>#DIV/0!</v>
      </c>
      <c r="U14" s="23" t="e">
        <f>(F16+F17)/F15</f>
        <v>#DIV/0!</v>
      </c>
      <c r="V14" s="23" t="e">
        <f>(G16+G17)/G15</f>
        <v>#DIV/0!</v>
      </c>
      <c r="W14" s="23" t="e">
        <f>(H16+H17)/H15</f>
        <v>#DIV/0!</v>
      </c>
      <c r="X14" s="23" t="e">
        <f>(I16+I17)/I15</f>
        <v>#DIV/0!</v>
      </c>
      <c r="Y14" s="3"/>
      <c r="Z14" s="3"/>
      <c r="AA14" s="3"/>
      <c r="AB14" s="3"/>
    </row>
    <row r="15" spans="1:28">
      <c r="B15" s="3"/>
      <c r="C15" s="97"/>
      <c r="D15" s="71" t="s">
        <v>9</v>
      </c>
      <c r="E15" s="54">
        <f>ROUND((M14+N14)*E14*P14,0)</f>
        <v>0</v>
      </c>
      <c r="F15" s="54">
        <f>ROUND((M14+N14)*F14*P14*P15,0)</f>
        <v>0</v>
      </c>
      <c r="G15" s="54">
        <f>ROUND((M14+N14)*G14*P14*P15*P16,0)</f>
        <v>0</v>
      </c>
      <c r="H15" s="54">
        <f>ROUND((M14+N14)*H14*P14*P15*P16*P17,0)</f>
        <v>0</v>
      </c>
      <c r="I15" s="54">
        <f>ROUND((M14+N14)*I14*P14*P15*P16*P17*P18,0)</f>
        <v>0</v>
      </c>
      <c r="J15" s="177">
        <f>SUM(E15:I15)</f>
        <v>0</v>
      </c>
      <c r="L15" s="243"/>
      <c r="M15" s="60"/>
      <c r="N15" s="60"/>
      <c r="O15" s="60"/>
      <c r="P15" s="239">
        <v>1.03</v>
      </c>
      <c r="Q15" s="240">
        <v>0</v>
      </c>
      <c r="R15" s="236">
        <v>12</v>
      </c>
      <c r="S15" s="15"/>
    </row>
    <row r="16" spans="1:28">
      <c r="A16" s="8"/>
      <c r="B16" s="3"/>
      <c r="C16" s="97"/>
      <c r="D16" s="71" t="s">
        <v>46</v>
      </c>
      <c r="E16" s="54">
        <f>ROUND(E15*$P$9,0)</f>
        <v>0</v>
      </c>
      <c r="F16" s="54">
        <f>ROUND(F15*$P$9,0)</f>
        <v>0</v>
      </c>
      <c r="G16" s="54">
        <f>ROUND(G15*$P$9,0)</f>
        <v>0</v>
      </c>
      <c r="H16" s="54">
        <f>ROUND(H15*$P$9,0)</f>
        <v>0</v>
      </c>
      <c r="I16" s="54">
        <f>ROUND(I15*$P$9,0)</f>
        <v>0</v>
      </c>
      <c r="J16" s="177">
        <f>SUM(E16:I16)</f>
        <v>0</v>
      </c>
      <c r="L16" s="243"/>
      <c r="M16" s="60"/>
      <c r="N16" s="60"/>
      <c r="O16" s="60"/>
      <c r="P16" s="239">
        <v>1.03</v>
      </c>
      <c r="Q16" s="240">
        <v>0</v>
      </c>
      <c r="R16" s="236">
        <v>12</v>
      </c>
      <c r="S16" s="15"/>
      <c r="T16" s="23"/>
      <c r="U16" s="23"/>
      <c r="V16" s="23"/>
      <c r="W16" s="23"/>
      <c r="X16" s="23"/>
    </row>
    <row r="17" spans="1:24" ht="15">
      <c r="A17" s="8"/>
      <c r="B17" s="3"/>
      <c r="C17" s="97"/>
      <c r="D17" s="71" t="s">
        <v>47</v>
      </c>
      <c r="E17" s="189">
        <f>ROUND($P$10*E14,0)</f>
        <v>0</v>
      </c>
      <c r="F17" s="189">
        <f>ROUND($P$10*F14,0)</f>
        <v>0</v>
      </c>
      <c r="G17" s="189">
        <f>ROUND($P$10*G14,0)</f>
        <v>0</v>
      </c>
      <c r="H17" s="189">
        <f>ROUND($P$10*H14,0)</f>
        <v>0</v>
      </c>
      <c r="I17" s="189">
        <f>ROUND($P$10*I14,0)</f>
        <v>0</v>
      </c>
      <c r="J17" s="186">
        <f>SUM(E17:I17)</f>
        <v>0</v>
      </c>
      <c r="L17" s="243"/>
      <c r="M17" s="60"/>
      <c r="N17" s="60"/>
      <c r="O17" s="60"/>
      <c r="P17" s="239">
        <v>1.03</v>
      </c>
      <c r="Q17" s="240">
        <v>0</v>
      </c>
      <c r="R17" s="236">
        <v>12</v>
      </c>
      <c r="S17" s="15"/>
      <c r="T17" s="23"/>
      <c r="U17" s="23"/>
      <c r="V17" s="23"/>
      <c r="W17" s="23"/>
      <c r="X17" s="23"/>
    </row>
    <row r="18" spans="1:24">
      <c r="A18" s="8"/>
      <c r="B18" s="3"/>
      <c r="C18" s="97"/>
      <c r="D18" s="74" t="s">
        <v>48</v>
      </c>
      <c r="E18" s="190">
        <f>SUM(E16:E17)</f>
        <v>0</v>
      </c>
      <c r="F18" s="190">
        <f t="shared" ref="F18:I18" si="0">SUM(F16:F17)</f>
        <v>0</v>
      </c>
      <c r="G18" s="190">
        <f t="shared" si="0"/>
        <v>0</v>
      </c>
      <c r="H18" s="190">
        <f t="shared" si="0"/>
        <v>0</v>
      </c>
      <c r="I18" s="190">
        <f t="shared" si="0"/>
        <v>0</v>
      </c>
      <c r="J18" s="191">
        <f>SUM(J16:J17)</f>
        <v>0</v>
      </c>
      <c r="L18" s="243"/>
      <c r="M18" s="60"/>
      <c r="N18" s="60"/>
      <c r="O18" s="60"/>
      <c r="P18" s="239">
        <v>1.03</v>
      </c>
      <c r="Q18" s="240">
        <v>0</v>
      </c>
      <c r="R18" s="236">
        <v>12</v>
      </c>
      <c r="S18" s="15"/>
      <c r="T18" s="23"/>
      <c r="U18" s="23"/>
      <c r="V18" s="23"/>
      <c r="W18" s="23"/>
      <c r="X18" s="23"/>
    </row>
    <row r="19" spans="1:24">
      <c r="A19" s="8"/>
      <c r="B19" s="3"/>
      <c r="C19" s="97"/>
      <c r="D19" s="71"/>
      <c r="E19" s="15"/>
      <c r="F19" s="15"/>
      <c r="G19" s="15"/>
      <c r="H19" s="15"/>
      <c r="I19" s="15"/>
      <c r="J19" s="24"/>
      <c r="L19" s="243"/>
      <c r="M19" s="60"/>
      <c r="N19" s="60"/>
      <c r="O19" s="60"/>
      <c r="P19" s="30"/>
      <c r="Q19" s="60"/>
      <c r="R19" s="30"/>
      <c r="S19" s="15"/>
      <c r="T19" s="4"/>
      <c r="U19" s="3"/>
    </row>
    <row r="20" spans="1:24">
      <c r="A20" s="100"/>
      <c r="B20" s="13" t="s">
        <v>49</v>
      </c>
      <c r="C20" s="98"/>
      <c r="D20" s="32" t="s">
        <v>44</v>
      </c>
      <c r="E20" s="97">
        <f>ROUND($Q20*$R20,6)</f>
        <v>0</v>
      </c>
      <c r="F20" s="97">
        <f>ROUND($Q21*$R21,6)</f>
        <v>0</v>
      </c>
      <c r="G20" s="97">
        <f>ROUND($Q22*$R22,6)</f>
        <v>0</v>
      </c>
      <c r="H20" s="97">
        <f>ROUND($Q23*$R23,6)</f>
        <v>0</v>
      </c>
      <c r="I20" s="97">
        <f>ROUND($Q24*$R24,6)</f>
        <v>0</v>
      </c>
      <c r="J20" s="45"/>
      <c r="L20" s="155">
        <v>0</v>
      </c>
      <c r="M20" s="242">
        <f>ROUND(L20/12,2)</f>
        <v>0</v>
      </c>
      <c r="N20" s="242">
        <f>LOOKUP(O20,'Longevity Lookup'!$A$3:$A$506,'Longevity Lookup'!$B$3:$B$506)</f>
        <v>0</v>
      </c>
      <c r="O20" s="236">
        <v>0</v>
      </c>
      <c r="P20" s="239">
        <v>1.03</v>
      </c>
      <c r="Q20" s="240">
        <v>0</v>
      </c>
      <c r="R20" s="73">
        <f>$R$14</f>
        <v>12</v>
      </c>
      <c r="S20" s="2"/>
      <c r="T20" s="23" t="e">
        <f>(E22+E23)/E21</f>
        <v>#DIV/0!</v>
      </c>
      <c r="U20" s="23" t="e">
        <f>(F22+F23)/F21</f>
        <v>#DIV/0!</v>
      </c>
      <c r="V20" s="23" t="e">
        <f>(G22+G23)/G21</f>
        <v>#DIV/0!</v>
      </c>
      <c r="W20" s="23" t="e">
        <f>(H22+H23)/H21</f>
        <v>#DIV/0!</v>
      </c>
      <c r="X20" s="23" t="e">
        <f>(I22+I23)/I21</f>
        <v>#DIV/0!</v>
      </c>
    </row>
    <row r="21" spans="1:24">
      <c r="A21" s="8"/>
      <c r="B21" s="3"/>
      <c r="C21" s="97"/>
      <c r="D21" s="71" t="s">
        <v>9</v>
      </c>
      <c r="E21" s="54">
        <f>ROUND((M20+N20)*E20*P20,0)</f>
        <v>0</v>
      </c>
      <c r="F21" s="54">
        <f>ROUND((M20+N20)*F20*P20*P21,0)</f>
        <v>0</v>
      </c>
      <c r="G21" s="54">
        <f>ROUND((M20+N20)*G20*P20*P21*P22,0)</f>
        <v>0</v>
      </c>
      <c r="H21" s="54">
        <f>ROUND((M20+N20)*H20*P20*P21*P22*P23,0)</f>
        <v>0</v>
      </c>
      <c r="I21" s="54">
        <f>ROUND((M20+N20)*I20*P20*P21*P22*P23*P24,0)</f>
        <v>0</v>
      </c>
      <c r="J21" s="177">
        <f>SUM(E21:I21)</f>
        <v>0</v>
      </c>
      <c r="L21" s="243"/>
      <c r="M21" s="60"/>
      <c r="N21" s="60"/>
      <c r="O21" s="60"/>
      <c r="P21" s="239">
        <v>1.03</v>
      </c>
      <c r="Q21" s="240">
        <v>0</v>
      </c>
      <c r="R21" s="73">
        <f>$R$15</f>
        <v>12</v>
      </c>
      <c r="S21" s="15"/>
    </row>
    <row r="22" spans="1:24" ht="15" customHeight="1">
      <c r="A22" s="8"/>
      <c r="B22" s="3"/>
      <c r="C22" s="97"/>
      <c r="D22" s="71" t="s">
        <v>46</v>
      </c>
      <c r="E22" s="54">
        <f>ROUND(E21*$P$9,0)</f>
        <v>0</v>
      </c>
      <c r="F22" s="54">
        <f>ROUND(F21*$P$9,0)</f>
        <v>0</v>
      </c>
      <c r="G22" s="54">
        <f>ROUND(G21*$P$9,0)</f>
        <v>0</v>
      </c>
      <c r="H22" s="54">
        <f>ROUND(H21*$P$9,0)</f>
        <v>0</v>
      </c>
      <c r="I22" s="54">
        <f>ROUND(I21*$P$9,0)</f>
        <v>0</v>
      </c>
      <c r="J22" s="177">
        <f>SUM(E22:I22)</f>
        <v>0</v>
      </c>
      <c r="L22" s="243"/>
      <c r="M22" s="60"/>
      <c r="N22" s="60"/>
      <c r="O22" s="60"/>
      <c r="P22" s="239">
        <v>1.03</v>
      </c>
      <c r="Q22" s="240">
        <v>0</v>
      </c>
      <c r="R22" s="73">
        <f>$R$16</f>
        <v>12</v>
      </c>
      <c r="S22" s="15"/>
      <c r="T22" s="23"/>
      <c r="U22" s="23"/>
      <c r="V22" s="23"/>
      <c r="W22" s="23"/>
      <c r="X22" s="23"/>
    </row>
    <row r="23" spans="1:24" ht="13.5" customHeight="1">
      <c r="A23" s="8"/>
      <c r="B23" s="3"/>
      <c r="C23" s="97"/>
      <c r="D23" s="71" t="s">
        <v>47</v>
      </c>
      <c r="E23" s="189">
        <f>ROUND($P$10*E20,0)</f>
        <v>0</v>
      </c>
      <c r="F23" s="189">
        <f>ROUND($P$10*F20,0)</f>
        <v>0</v>
      </c>
      <c r="G23" s="189">
        <f>ROUND($P$10*G20,0)</f>
        <v>0</v>
      </c>
      <c r="H23" s="189">
        <f>ROUND($P$10*H20,0)</f>
        <v>0</v>
      </c>
      <c r="I23" s="189">
        <f>ROUND($P$10*I20,0)</f>
        <v>0</v>
      </c>
      <c r="J23" s="186">
        <f>SUM(E23:I23)</f>
        <v>0</v>
      </c>
      <c r="L23" s="243"/>
      <c r="M23" s="60"/>
      <c r="N23" s="60"/>
      <c r="O23" s="60"/>
      <c r="P23" s="239">
        <v>1.03</v>
      </c>
      <c r="Q23" s="240">
        <v>0</v>
      </c>
      <c r="R23" s="73">
        <f>$R$17</f>
        <v>12</v>
      </c>
      <c r="S23" s="15"/>
      <c r="T23" s="23"/>
      <c r="U23" s="23"/>
      <c r="V23" s="23"/>
      <c r="W23" s="23"/>
      <c r="X23" s="23"/>
    </row>
    <row r="24" spans="1:24">
      <c r="A24" s="8"/>
      <c r="B24" s="3"/>
      <c r="C24" s="97"/>
      <c r="D24" s="74" t="s">
        <v>48</v>
      </c>
      <c r="E24" s="190">
        <f>SUM(E22:E23)</f>
        <v>0</v>
      </c>
      <c r="F24" s="190">
        <f t="shared" ref="F24:I24" si="1">SUM(F22:F23)</f>
        <v>0</v>
      </c>
      <c r="G24" s="190">
        <f t="shared" si="1"/>
        <v>0</v>
      </c>
      <c r="H24" s="190">
        <f t="shared" si="1"/>
        <v>0</v>
      </c>
      <c r="I24" s="190">
        <f t="shared" si="1"/>
        <v>0</v>
      </c>
      <c r="J24" s="191">
        <f>SUM(J22:J23)</f>
        <v>0</v>
      </c>
      <c r="L24" s="243"/>
      <c r="M24" s="60"/>
      <c r="N24" s="60"/>
      <c r="O24" s="60"/>
      <c r="P24" s="239">
        <v>1.03</v>
      </c>
      <c r="Q24" s="240">
        <v>0</v>
      </c>
      <c r="R24" s="73">
        <f>$R$18</f>
        <v>12</v>
      </c>
      <c r="S24" s="15"/>
      <c r="T24" s="23"/>
      <c r="U24" s="23"/>
      <c r="V24" s="23"/>
      <c r="W24" s="23"/>
      <c r="X24" s="23"/>
    </row>
    <row r="25" spans="1:24">
      <c r="A25" s="8"/>
      <c r="B25" s="3"/>
      <c r="C25" s="97"/>
      <c r="D25" s="71"/>
      <c r="E25" s="15"/>
      <c r="F25" s="15"/>
      <c r="G25" s="15"/>
      <c r="H25" s="15"/>
      <c r="I25" s="15"/>
      <c r="J25" s="24"/>
      <c r="L25" s="243"/>
      <c r="M25" s="60"/>
      <c r="N25" s="60"/>
      <c r="O25" s="60"/>
      <c r="P25" s="30"/>
      <c r="Q25" s="60"/>
      <c r="R25" s="30"/>
      <c r="S25" s="15"/>
      <c r="T25" s="4"/>
      <c r="U25" s="3"/>
    </row>
    <row r="26" spans="1:24">
      <c r="A26" s="100"/>
      <c r="B26" s="13" t="s">
        <v>49</v>
      </c>
      <c r="C26" s="98"/>
      <c r="D26" s="32" t="s">
        <v>44</v>
      </c>
      <c r="E26" s="97">
        <f>ROUND($Q26*$R26,6)</f>
        <v>0</v>
      </c>
      <c r="F26" s="97">
        <f>ROUND($Q27*$R27,6)</f>
        <v>0</v>
      </c>
      <c r="G26" s="97">
        <f>ROUND($Q28*$R28,6)</f>
        <v>0</v>
      </c>
      <c r="H26" s="97">
        <f>ROUND($Q29*$R29,6)</f>
        <v>0</v>
      </c>
      <c r="I26" s="97">
        <f>ROUND($Q30*$R30,6)</f>
        <v>0</v>
      </c>
      <c r="J26" s="45"/>
      <c r="L26" s="155">
        <v>0</v>
      </c>
      <c r="M26" s="242">
        <f>ROUND(L26/12,2)</f>
        <v>0</v>
      </c>
      <c r="N26" s="242">
        <f>LOOKUP(O26,'Longevity Lookup'!$A$3:$A$506,'Longevity Lookup'!$B$3:$B$506)</f>
        <v>0</v>
      </c>
      <c r="O26" s="236">
        <v>0</v>
      </c>
      <c r="P26" s="239">
        <v>1.03</v>
      </c>
      <c r="Q26" s="240">
        <v>0</v>
      </c>
      <c r="R26" s="73">
        <f>$R$14</f>
        <v>12</v>
      </c>
      <c r="S26" s="2"/>
      <c r="T26" s="23" t="e">
        <f>(E28+E29)/E27</f>
        <v>#DIV/0!</v>
      </c>
      <c r="U26" s="23" t="e">
        <f>(F28+F29)/F27</f>
        <v>#DIV/0!</v>
      </c>
      <c r="V26" s="23" t="e">
        <f>(G28+G29)/G27</f>
        <v>#DIV/0!</v>
      </c>
      <c r="W26" s="23" t="e">
        <f>(H28+H29)/H27</f>
        <v>#DIV/0!</v>
      </c>
      <c r="X26" s="23" t="e">
        <f>(I28+I29)/I27</f>
        <v>#DIV/0!</v>
      </c>
    </row>
    <row r="27" spans="1:24">
      <c r="B27" s="3"/>
      <c r="C27" s="97"/>
      <c r="D27" s="71" t="s">
        <v>9</v>
      </c>
      <c r="E27" s="54">
        <f>ROUND((M26+N26)*E26*P26,0)</f>
        <v>0</v>
      </c>
      <c r="F27" s="54">
        <f>ROUND((M26+N26)*F26*P26*P27,0)</f>
        <v>0</v>
      </c>
      <c r="G27" s="54">
        <f>ROUND((M26+N26)*G26*P26*P27*P28,0)</f>
        <v>0</v>
      </c>
      <c r="H27" s="54">
        <f>ROUND((M26+N26)*H26*P26*P27*P28*P29,0)</f>
        <v>0</v>
      </c>
      <c r="I27" s="54">
        <f>ROUND((M26+N26)*I26*P26*P27*P28*P29*P30,0)</f>
        <v>0</v>
      </c>
      <c r="J27" s="177">
        <f>SUM(E27:I27)</f>
        <v>0</v>
      </c>
      <c r="L27" s="243"/>
      <c r="M27" s="60"/>
      <c r="N27" s="60"/>
      <c r="O27" s="60"/>
      <c r="P27" s="239">
        <v>1.03</v>
      </c>
      <c r="Q27" s="240">
        <v>0</v>
      </c>
      <c r="R27" s="73">
        <f>$R$15</f>
        <v>12</v>
      </c>
      <c r="S27" s="15"/>
    </row>
    <row r="28" spans="1:24">
      <c r="A28" s="8"/>
      <c r="B28" s="3"/>
      <c r="C28" s="97"/>
      <c r="D28" s="71" t="s">
        <v>46</v>
      </c>
      <c r="E28" s="54">
        <f>ROUND(E27*$P$9,0)</f>
        <v>0</v>
      </c>
      <c r="F28" s="54">
        <f>ROUND(F27*$P$9,0)</f>
        <v>0</v>
      </c>
      <c r="G28" s="54">
        <f>ROUND(G27*$P$9,0)</f>
        <v>0</v>
      </c>
      <c r="H28" s="54">
        <f>ROUND(H27*$P$9,0)</f>
        <v>0</v>
      </c>
      <c r="I28" s="54">
        <f>ROUND(I27*$P$9,0)</f>
        <v>0</v>
      </c>
      <c r="J28" s="177">
        <f>SUM(E28:I28)</f>
        <v>0</v>
      </c>
      <c r="L28" s="243"/>
      <c r="M28" s="60"/>
      <c r="N28" s="60"/>
      <c r="O28" s="60"/>
      <c r="P28" s="239">
        <v>1.03</v>
      </c>
      <c r="Q28" s="240">
        <v>0</v>
      </c>
      <c r="R28" s="73">
        <f>$R$16</f>
        <v>12</v>
      </c>
      <c r="S28" s="15"/>
      <c r="T28" s="23"/>
      <c r="U28" s="23"/>
      <c r="V28" s="23"/>
      <c r="W28" s="23"/>
      <c r="X28" s="23"/>
    </row>
    <row r="29" spans="1:24" ht="15">
      <c r="A29" s="8"/>
      <c r="B29" s="3"/>
      <c r="C29" s="97"/>
      <c r="D29" s="71" t="s">
        <v>47</v>
      </c>
      <c r="E29" s="189">
        <f>ROUND($P$10*E26,0)</f>
        <v>0</v>
      </c>
      <c r="F29" s="189">
        <f>ROUND($P$10*F26,0)</f>
        <v>0</v>
      </c>
      <c r="G29" s="189">
        <f>ROUND($P$10*G26,0)</f>
        <v>0</v>
      </c>
      <c r="H29" s="189">
        <f>ROUND($P$10*H26,0)</f>
        <v>0</v>
      </c>
      <c r="I29" s="189">
        <f>ROUND($P$10*I26,0)</f>
        <v>0</v>
      </c>
      <c r="J29" s="186">
        <f>SUM(E29:I29)</f>
        <v>0</v>
      </c>
      <c r="L29" s="243"/>
      <c r="M29" s="60"/>
      <c r="N29" s="60"/>
      <c r="O29" s="60"/>
      <c r="P29" s="239">
        <v>1.03</v>
      </c>
      <c r="Q29" s="240">
        <v>0</v>
      </c>
      <c r="R29" s="73">
        <f>$R$17</f>
        <v>12</v>
      </c>
      <c r="S29" s="15"/>
      <c r="T29" s="23"/>
      <c r="U29" s="23"/>
      <c r="V29" s="23"/>
      <c r="W29" s="23"/>
      <c r="X29" s="23"/>
    </row>
    <row r="30" spans="1:24">
      <c r="A30" s="8"/>
      <c r="B30" s="3"/>
      <c r="C30" s="97"/>
      <c r="D30" s="74" t="s">
        <v>48</v>
      </c>
      <c r="E30" s="190">
        <f>SUM(E28:E29)</f>
        <v>0</v>
      </c>
      <c r="F30" s="190">
        <f t="shared" ref="F30:I30" si="2">SUM(F28:F29)</f>
        <v>0</v>
      </c>
      <c r="G30" s="190">
        <f t="shared" si="2"/>
        <v>0</v>
      </c>
      <c r="H30" s="190">
        <f t="shared" si="2"/>
        <v>0</v>
      </c>
      <c r="I30" s="190">
        <f t="shared" si="2"/>
        <v>0</v>
      </c>
      <c r="J30" s="191">
        <f>SUM(J28:J29)</f>
        <v>0</v>
      </c>
      <c r="L30" s="243"/>
      <c r="M30" s="60"/>
      <c r="N30" s="60"/>
      <c r="O30" s="60"/>
      <c r="P30" s="239">
        <v>1.03</v>
      </c>
      <c r="Q30" s="240">
        <v>0</v>
      </c>
      <c r="R30" s="73">
        <f>$R$18</f>
        <v>12</v>
      </c>
      <c r="S30" s="15"/>
      <c r="T30" s="23"/>
      <c r="U30" s="23"/>
      <c r="V30" s="23"/>
      <c r="W30" s="23"/>
      <c r="X30" s="23"/>
    </row>
    <row r="31" spans="1:24">
      <c r="A31" s="8"/>
      <c r="B31" s="3"/>
      <c r="C31" s="97"/>
      <c r="D31" s="71"/>
      <c r="E31" s="15"/>
      <c r="F31" s="15"/>
      <c r="G31" s="15"/>
      <c r="H31" s="15"/>
      <c r="I31" s="15"/>
      <c r="J31" s="24"/>
      <c r="L31" s="243"/>
      <c r="M31" s="60"/>
      <c r="N31" s="60"/>
      <c r="O31" s="60"/>
      <c r="P31" s="30"/>
      <c r="Q31" s="60"/>
      <c r="R31" s="30"/>
      <c r="S31" s="15"/>
      <c r="T31" s="4"/>
      <c r="U31" s="3"/>
    </row>
    <row r="32" spans="1:24">
      <c r="A32" s="101"/>
      <c r="B32" s="13" t="s">
        <v>49</v>
      </c>
      <c r="C32" s="98"/>
      <c r="D32" s="32" t="s">
        <v>44</v>
      </c>
      <c r="E32" s="97">
        <f>ROUND($Q32*$R32,6)</f>
        <v>0</v>
      </c>
      <c r="F32" s="97">
        <f>ROUND($Q33*$R33,6)</f>
        <v>0</v>
      </c>
      <c r="G32" s="97">
        <f>ROUND($Q34*$R34,6)</f>
        <v>0</v>
      </c>
      <c r="H32" s="97">
        <f>ROUND($Q35*$R35,6)</f>
        <v>0</v>
      </c>
      <c r="I32" s="97">
        <f>ROUND($Q36*$R36,6)</f>
        <v>0</v>
      </c>
      <c r="J32" s="45"/>
      <c r="L32" s="155">
        <v>0</v>
      </c>
      <c r="M32" s="242">
        <f>ROUND(L32/12,2)</f>
        <v>0</v>
      </c>
      <c r="N32" s="242">
        <f>LOOKUP(O32,'Longevity Lookup'!$A$3:$A$506,'Longevity Lookup'!$B$3:$B$506)</f>
        <v>0</v>
      </c>
      <c r="O32" s="236">
        <v>0</v>
      </c>
      <c r="P32" s="239">
        <v>1.03</v>
      </c>
      <c r="Q32" s="240">
        <v>0</v>
      </c>
      <c r="R32" s="73">
        <f>$R$14</f>
        <v>12</v>
      </c>
      <c r="S32" s="2"/>
      <c r="T32" s="23" t="e">
        <f>(E34+E35)/E33</f>
        <v>#DIV/0!</v>
      </c>
      <c r="U32" s="23" t="e">
        <f>(F34+F35)/F33</f>
        <v>#DIV/0!</v>
      </c>
      <c r="V32" s="23" t="e">
        <f>(G34+G35)/G33</f>
        <v>#DIV/0!</v>
      </c>
      <c r="W32" s="23" t="e">
        <f>(H34+H35)/H33</f>
        <v>#DIV/0!</v>
      </c>
      <c r="X32" s="23" t="e">
        <f>(I34+I35)/I33</f>
        <v>#DIV/0!</v>
      </c>
    </row>
    <row r="33" spans="1:24">
      <c r="A33" s="8"/>
      <c r="C33" s="97"/>
      <c r="D33" s="71" t="s">
        <v>9</v>
      </c>
      <c r="E33" s="54">
        <f>ROUND((M32+N32)*E32*P32,0)</f>
        <v>0</v>
      </c>
      <c r="F33" s="54">
        <f>ROUND((M32+N32)*F32*P32*P33,0)</f>
        <v>0</v>
      </c>
      <c r="G33" s="54">
        <f>ROUND((M32+N32)*G32*P32*P33*P34,0)</f>
        <v>0</v>
      </c>
      <c r="H33" s="54">
        <f>ROUND((M32+N32)*H32*P32*P33*P34*P35,0)</f>
        <v>0</v>
      </c>
      <c r="I33" s="54">
        <f>ROUND((M32+N32)*I32*P32*P33*P34*P35*P36,0)</f>
        <v>0</v>
      </c>
      <c r="J33" s="177">
        <f>SUM(E33:I33)</f>
        <v>0</v>
      </c>
      <c r="L33" s="243"/>
      <c r="M33" s="60"/>
      <c r="N33" s="60"/>
      <c r="O33" s="60"/>
      <c r="P33" s="239">
        <v>1.03</v>
      </c>
      <c r="Q33" s="240">
        <v>0</v>
      </c>
      <c r="R33" s="73">
        <f>$R$15</f>
        <v>12</v>
      </c>
      <c r="S33" s="15"/>
    </row>
    <row r="34" spans="1:24">
      <c r="A34" s="8"/>
      <c r="B34" s="3"/>
      <c r="C34" s="97"/>
      <c r="D34" s="71" t="s">
        <v>46</v>
      </c>
      <c r="E34" s="54">
        <f>ROUND(E33*$P$9,0)</f>
        <v>0</v>
      </c>
      <c r="F34" s="54">
        <f>ROUND(F33*$P$9,0)</f>
        <v>0</v>
      </c>
      <c r="G34" s="54">
        <f>ROUND(G33*$P$9,0)</f>
        <v>0</v>
      </c>
      <c r="H34" s="54">
        <f>ROUND(H33*$P$9,0)</f>
        <v>0</v>
      </c>
      <c r="I34" s="54">
        <f>ROUND(I33*$P$9,0)</f>
        <v>0</v>
      </c>
      <c r="J34" s="177">
        <f>SUM(E34:I34)</f>
        <v>0</v>
      </c>
      <c r="L34" s="243"/>
      <c r="M34" s="60"/>
      <c r="N34" s="60"/>
      <c r="O34" s="60"/>
      <c r="P34" s="239">
        <v>1.03</v>
      </c>
      <c r="Q34" s="240">
        <v>0</v>
      </c>
      <c r="R34" s="73">
        <f>$R$16</f>
        <v>12</v>
      </c>
      <c r="S34" s="15"/>
      <c r="T34" s="23"/>
      <c r="U34" s="23"/>
      <c r="V34" s="23"/>
      <c r="W34" s="23"/>
      <c r="X34" s="23"/>
    </row>
    <row r="35" spans="1:24" ht="15">
      <c r="A35" s="8"/>
      <c r="B35" s="3"/>
      <c r="C35" s="97"/>
      <c r="D35" s="71" t="s">
        <v>47</v>
      </c>
      <c r="E35" s="189">
        <f>ROUND($P$10*E32,0)</f>
        <v>0</v>
      </c>
      <c r="F35" s="189">
        <f>ROUND($P$10*F32,0)</f>
        <v>0</v>
      </c>
      <c r="G35" s="189">
        <f>ROUND($P$10*G32,0)</f>
        <v>0</v>
      </c>
      <c r="H35" s="189">
        <f>ROUND($P$10*H32,0)</f>
        <v>0</v>
      </c>
      <c r="I35" s="189">
        <f>ROUND($P$10*I32,0)</f>
        <v>0</v>
      </c>
      <c r="J35" s="186">
        <f>SUM(E35:I35)</f>
        <v>0</v>
      </c>
      <c r="L35" s="243"/>
      <c r="M35" s="60"/>
      <c r="N35" s="60"/>
      <c r="O35" s="60"/>
      <c r="P35" s="239">
        <v>1.03</v>
      </c>
      <c r="Q35" s="240">
        <v>0</v>
      </c>
      <c r="R35" s="73">
        <f>$R$17</f>
        <v>12</v>
      </c>
      <c r="S35" s="15"/>
      <c r="T35" s="23"/>
      <c r="U35" s="23"/>
      <c r="V35" s="23"/>
      <c r="W35" s="23"/>
      <c r="X35" s="23"/>
    </row>
    <row r="36" spans="1:24">
      <c r="A36" s="8"/>
      <c r="B36" s="3"/>
      <c r="C36" s="97"/>
      <c r="D36" s="74" t="s">
        <v>48</v>
      </c>
      <c r="E36" s="190">
        <f>SUM(E34:E35)</f>
        <v>0</v>
      </c>
      <c r="F36" s="190">
        <f t="shared" ref="F36:I36" si="3">SUM(F34:F35)</f>
        <v>0</v>
      </c>
      <c r="G36" s="190">
        <f t="shared" si="3"/>
        <v>0</v>
      </c>
      <c r="H36" s="190">
        <f t="shared" si="3"/>
        <v>0</v>
      </c>
      <c r="I36" s="190">
        <f t="shared" si="3"/>
        <v>0</v>
      </c>
      <c r="J36" s="191">
        <f>SUM(J34:J35)</f>
        <v>0</v>
      </c>
      <c r="L36" s="243"/>
      <c r="M36" s="60"/>
      <c r="N36" s="60"/>
      <c r="O36" s="60"/>
      <c r="P36" s="239">
        <v>1.03</v>
      </c>
      <c r="Q36" s="240">
        <v>0</v>
      </c>
      <c r="R36" s="73">
        <f>$R$18</f>
        <v>12</v>
      </c>
      <c r="S36" s="15"/>
      <c r="T36" s="23"/>
      <c r="U36" s="23"/>
      <c r="V36" s="23"/>
      <c r="W36" s="23"/>
      <c r="X36" s="23"/>
    </row>
    <row r="37" spans="1:24">
      <c r="A37" s="8"/>
      <c r="B37" s="3"/>
      <c r="C37" s="97"/>
      <c r="D37" s="71"/>
      <c r="E37" s="15"/>
      <c r="F37" s="15"/>
      <c r="G37" s="15"/>
      <c r="H37" s="15"/>
      <c r="I37" s="15"/>
      <c r="J37" s="24"/>
      <c r="L37" s="243"/>
      <c r="M37" s="60"/>
      <c r="N37" s="60"/>
      <c r="O37" s="60"/>
      <c r="P37" s="30"/>
      <c r="Q37" s="60"/>
      <c r="R37" s="30"/>
      <c r="S37" s="15"/>
      <c r="T37" s="4"/>
      <c r="U37" s="3"/>
    </row>
    <row r="38" spans="1:24">
      <c r="A38" s="101"/>
      <c r="B38" s="13" t="s">
        <v>49</v>
      </c>
      <c r="C38" s="98"/>
      <c r="D38" s="32" t="s">
        <v>44</v>
      </c>
      <c r="E38" s="97">
        <f>ROUND($Q38*$R38,6)</f>
        <v>0</v>
      </c>
      <c r="F38" s="97">
        <f>ROUND($Q39*$R39,6)</f>
        <v>0</v>
      </c>
      <c r="G38" s="97">
        <f>ROUND($Q40*$R40,6)</f>
        <v>0</v>
      </c>
      <c r="H38" s="97">
        <f>ROUND($Q41*$R41,6)</f>
        <v>0</v>
      </c>
      <c r="I38" s="97">
        <f>ROUND($Q42*$R42,6)</f>
        <v>0</v>
      </c>
      <c r="J38" s="45"/>
      <c r="L38" s="155">
        <v>0</v>
      </c>
      <c r="M38" s="242">
        <f>ROUND(L38/12,2)</f>
        <v>0</v>
      </c>
      <c r="N38" s="242">
        <f>LOOKUP(O38,'Longevity Lookup'!$A$3:$A$506,'Longevity Lookup'!$B$3:$B$506)</f>
        <v>0</v>
      </c>
      <c r="O38" s="236">
        <v>0</v>
      </c>
      <c r="P38" s="239">
        <v>1.03</v>
      </c>
      <c r="Q38" s="240">
        <v>0</v>
      </c>
      <c r="R38" s="73">
        <f>$R$14</f>
        <v>12</v>
      </c>
      <c r="S38" s="2"/>
      <c r="T38" s="23" t="e">
        <f>(E40+E41)/E39</f>
        <v>#DIV/0!</v>
      </c>
      <c r="U38" s="23" t="e">
        <f>(F40+F41)/F39</f>
        <v>#DIV/0!</v>
      </c>
      <c r="V38" s="23" t="e">
        <f>(G40+G41)/G39</f>
        <v>#DIV/0!</v>
      </c>
      <c r="W38" s="23" t="e">
        <f>(H40+H41)/H39</f>
        <v>#DIV/0!</v>
      </c>
      <c r="X38" s="23" t="e">
        <f>(I40+I41)/I39</f>
        <v>#DIV/0!</v>
      </c>
    </row>
    <row r="39" spans="1:24">
      <c r="A39" s="8"/>
      <c r="C39" s="97"/>
      <c r="D39" s="71" t="s">
        <v>9</v>
      </c>
      <c r="E39" s="54">
        <f>ROUND((M38+N38)*E38*P38,0)</f>
        <v>0</v>
      </c>
      <c r="F39" s="54">
        <f>ROUND((M38+N38)*F38*P38*P39,0)</f>
        <v>0</v>
      </c>
      <c r="G39" s="54">
        <f>ROUND((M38+N38)*G38*P38*P39*P40,0)</f>
        <v>0</v>
      </c>
      <c r="H39" s="54">
        <f>ROUND((M38+N38)*H38*P38*P39*P40*P41,0)</f>
        <v>0</v>
      </c>
      <c r="I39" s="54">
        <f>ROUND((M38+N38)*I38*P38*P39*P40*P41*P42,0)</f>
        <v>0</v>
      </c>
      <c r="J39" s="177">
        <f>SUM(E39:I39)</f>
        <v>0</v>
      </c>
      <c r="L39" s="243"/>
      <c r="M39" s="60"/>
      <c r="N39" s="60"/>
      <c r="O39" s="60"/>
      <c r="P39" s="239">
        <v>1.03</v>
      </c>
      <c r="Q39" s="240">
        <v>0</v>
      </c>
      <c r="R39" s="73">
        <f>$R$15</f>
        <v>12</v>
      </c>
      <c r="S39" s="15"/>
    </row>
    <row r="40" spans="1:24">
      <c r="A40" s="8"/>
      <c r="B40" s="3"/>
      <c r="C40" s="97"/>
      <c r="D40" s="71" t="s">
        <v>46</v>
      </c>
      <c r="E40" s="54">
        <f>ROUND(E39*$P$9,0)</f>
        <v>0</v>
      </c>
      <c r="F40" s="54">
        <f>ROUND(F39*$P$9,0)</f>
        <v>0</v>
      </c>
      <c r="G40" s="54">
        <f>ROUND(G39*$P$9,0)</f>
        <v>0</v>
      </c>
      <c r="H40" s="54">
        <f>ROUND(H39*$P$9,0)</f>
        <v>0</v>
      </c>
      <c r="I40" s="54">
        <f>ROUND(I39*$P$9,0)</f>
        <v>0</v>
      </c>
      <c r="J40" s="177">
        <f>SUM(E40:I40)</f>
        <v>0</v>
      </c>
      <c r="L40" s="243"/>
      <c r="M40" s="60"/>
      <c r="N40" s="60"/>
      <c r="O40" s="60"/>
      <c r="P40" s="239">
        <v>1.03</v>
      </c>
      <c r="Q40" s="240">
        <v>0</v>
      </c>
      <c r="R40" s="73">
        <f>$R$16</f>
        <v>12</v>
      </c>
      <c r="S40" s="15"/>
      <c r="T40" s="23"/>
      <c r="U40" s="23"/>
      <c r="V40" s="23"/>
      <c r="W40" s="23"/>
      <c r="X40" s="23"/>
    </row>
    <row r="41" spans="1:24" ht="15">
      <c r="A41" s="8"/>
      <c r="B41" s="3"/>
      <c r="C41" s="97"/>
      <c r="D41" s="71" t="s">
        <v>47</v>
      </c>
      <c r="E41" s="189">
        <f>ROUND($P$10*E38,0)</f>
        <v>0</v>
      </c>
      <c r="F41" s="189">
        <f>ROUND($P$10*F38,0)</f>
        <v>0</v>
      </c>
      <c r="G41" s="189">
        <f>ROUND($P$10*G38,0)</f>
        <v>0</v>
      </c>
      <c r="H41" s="189">
        <f>ROUND($P$10*H38,0)</f>
        <v>0</v>
      </c>
      <c r="I41" s="189">
        <f>ROUND($P$10*I38,0)</f>
        <v>0</v>
      </c>
      <c r="J41" s="186">
        <f>SUM(E41:I41)</f>
        <v>0</v>
      </c>
      <c r="L41" s="243"/>
      <c r="M41" s="60"/>
      <c r="N41" s="60"/>
      <c r="O41" s="60"/>
      <c r="P41" s="239">
        <v>1.03</v>
      </c>
      <c r="Q41" s="240">
        <v>0</v>
      </c>
      <c r="R41" s="73">
        <f>$R$17</f>
        <v>12</v>
      </c>
      <c r="S41" s="15"/>
      <c r="T41" s="23"/>
      <c r="U41" s="23"/>
      <c r="V41" s="23"/>
      <c r="W41" s="23"/>
      <c r="X41" s="23"/>
    </row>
    <row r="42" spans="1:24">
      <c r="A42" s="8"/>
      <c r="B42" s="3"/>
      <c r="C42" s="97"/>
      <c r="D42" s="74" t="s">
        <v>48</v>
      </c>
      <c r="E42" s="190">
        <f>SUM(E40:E41)</f>
        <v>0</v>
      </c>
      <c r="F42" s="190">
        <f t="shared" ref="F42:I42" si="4">SUM(F40:F41)</f>
        <v>0</v>
      </c>
      <c r="G42" s="190">
        <f t="shared" si="4"/>
        <v>0</v>
      </c>
      <c r="H42" s="190">
        <f t="shared" si="4"/>
        <v>0</v>
      </c>
      <c r="I42" s="190">
        <f t="shared" si="4"/>
        <v>0</v>
      </c>
      <c r="J42" s="191">
        <f>SUM(J40:J41)</f>
        <v>0</v>
      </c>
      <c r="L42" s="243"/>
      <c r="M42" s="60"/>
      <c r="N42" s="60"/>
      <c r="O42" s="60"/>
      <c r="P42" s="239">
        <v>1.03</v>
      </c>
      <c r="Q42" s="240">
        <v>0</v>
      </c>
      <c r="R42" s="73">
        <f>$R$18</f>
        <v>12</v>
      </c>
      <c r="S42" s="15"/>
      <c r="T42" s="23"/>
      <c r="U42" s="23"/>
      <c r="V42" s="23"/>
      <c r="W42" s="23"/>
      <c r="X42" s="23"/>
    </row>
    <row r="43" spans="1:24">
      <c r="A43" s="8"/>
      <c r="B43" s="3"/>
      <c r="C43" s="97"/>
      <c r="D43" s="71"/>
      <c r="E43" s="15"/>
      <c r="F43" s="15"/>
      <c r="G43" s="15"/>
      <c r="H43" s="15"/>
      <c r="I43" s="15"/>
      <c r="J43" s="24"/>
      <c r="L43" s="243"/>
      <c r="M43" s="60"/>
      <c r="N43" s="60"/>
      <c r="O43" s="60"/>
      <c r="P43" s="30"/>
      <c r="Q43" s="60"/>
      <c r="R43" s="30"/>
      <c r="S43" s="15"/>
      <c r="T43" s="4"/>
      <c r="U43" s="3"/>
    </row>
    <row r="44" spans="1:24">
      <c r="A44" s="101"/>
      <c r="B44" s="13" t="s">
        <v>52</v>
      </c>
      <c r="C44" s="98"/>
      <c r="D44" s="32" t="s">
        <v>44</v>
      </c>
      <c r="E44" s="97">
        <f>ROUND($Q44*$R44,6)</f>
        <v>0</v>
      </c>
      <c r="F44" s="97">
        <f>ROUND($Q45*$R45,6)</f>
        <v>0</v>
      </c>
      <c r="G44" s="97">
        <f>ROUND($Q46*$R46,6)</f>
        <v>0</v>
      </c>
      <c r="H44" s="97">
        <f>ROUND($Q47*$R47,6)</f>
        <v>0</v>
      </c>
      <c r="I44" s="97">
        <f>ROUND($Q48*$R48,6)</f>
        <v>0</v>
      </c>
      <c r="J44" s="45"/>
      <c r="L44" s="155">
        <v>0</v>
      </c>
      <c r="M44" s="242">
        <f>ROUND(L44/12,2)</f>
        <v>0</v>
      </c>
      <c r="N44" s="242">
        <f>LOOKUP(O44,'Longevity Lookup'!$A$3:$A$506,'Longevity Lookup'!$B$3:$B$506)</f>
        <v>0</v>
      </c>
      <c r="O44" s="236">
        <v>0</v>
      </c>
      <c r="P44" s="239">
        <v>1.03</v>
      </c>
      <c r="Q44" s="240">
        <v>0</v>
      </c>
      <c r="R44" s="73">
        <f>$R$14</f>
        <v>12</v>
      </c>
      <c r="S44" s="2"/>
      <c r="T44" s="23" t="e">
        <f>(E46+E47)/E45</f>
        <v>#DIV/0!</v>
      </c>
      <c r="U44" s="23" t="e">
        <f>(F46+F47)/F45</f>
        <v>#DIV/0!</v>
      </c>
      <c r="V44" s="23" t="e">
        <f>(G46+G47)/G45</f>
        <v>#DIV/0!</v>
      </c>
      <c r="W44" s="23" t="e">
        <f>(H46+H47)/H45</f>
        <v>#DIV/0!</v>
      </c>
      <c r="X44" s="23" t="e">
        <f>(I46+I47)/I45</f>
        <v>#DIV/0!</v>
      </c>
    </row>
    <row r="45" spans="1:24">
      <c r="A45" s="8"/>
      <c r="C45" s="97"/>
      <c r="D45" s="71" t="s">
        <v>9</v>
      </c>
      <c r="E45" s="54">
        <f>ROUND((M44+N44)*E44*P44,0)</f>
        <v>0</v>
      </c>
      <c r="F45" s="54">
        <f>ROUND((M44+N44)*F44*P44*P45,0)</f>
        <v>0</v>
      </c>
      <c r="G45" s="54">
        <f>ROUND((M44+N44)*G44*P44*P45*P46,0)</f>
        <v>0</v>
      </c>
      <c r="H45" s="54">
        <f>ROUND((M44+N44)*H44*P44*P45*P46*P47,0)</f>
        <v>0</v>
      </c>
      <c r="I45" s="54">
        <f>ROUND((M44+N44)*I44*P44*P45*P46*P47*P48,0)</f>
        <v>0</v>
      </c>
      <c r="J45" s="177">
        <f>SUM(E45:I45)</f>
        <v>0</v>
      </c>
      <c r="L45" s="243"/>
      <c r="M45" s="60"/>
      <c r="N45" s="60"/>
      <c r="O45" s="60"/>
      <c r="P45" s="239">
        <v>1.03</v>
      </c>
      <c r="Q45" s="240">
        <v>0</v>
      </c>
      <c r="R45" s="73">
        <f>$R$15</f>
        <v>12</v>
      </c>
      <c r="S45" s="15"/>
    </row>
    <row r="46" spans="1:24">
      <c r="A46" s="8"/>
      <c r="B46" s="3"/>
      <c r="C46" s="97"/>
      <c r="D46" s="71" t="s">
        <v>46</v>
      </c>
      <c r="E46" s="54">
        <f>ROUND(E45*$P$9,0)</f>
        <v>0</v>
      </c>
      <c r="F46" s="54">
        <f>ROUND(F45*$P$9,0)</f>
        <v>0</v>
      </c>
      <c r="G46" s="54">
        <f>ROUND(G45*$P$9,0)</f>
        <v>0</v>
      </c>
      <c r="H46" s="54">
        <f>ROUND(H45*$P$9,0)</f>
        <v>0</v>
      </c>
      <c r="I46" s="54">
        <f>ROUND(I45*$P$9,0)</f>
        <v>0</v>
      </c>
      <c r="J46" s="177">
        <f>SUM(E46:I46)</f>
        <v>0</v>
      </c>
      <c r="L46" s="243"/>
      <c r="M46" s="60"/>
      <c r="N46" s="60"/>
      <c r="O46" s="60"/>
      <c r="P46" s="239">
        <v>1.03</v>
      </c>
      <c r="Q46" s="240">
        <v>0</v>
      </c>
      <c r="R46" s="73">
        <f>$R$16</f>
        <v>12</v>
      </c>
      <c r="S46" s="15"/>
      <c r="T46" s="23"/>
      <c r="U46" s="23"/>
      <c r="V46" s="23"/>
      <c r="W46" s="23"/>
      <c r="X46" s="23"/>
    </row>
    <row r="47" spans="1:24" ht="15">
      <c r="A47" s="8"/>
      <c r="B47" s="3"/>
      <c r="C47" s="97"/>
      <c r="D47" s="71" t="s">
        <v>47</v>
      </c>
      <c r="E47" s="189">
        <f>ROUND($P$10*E44,0)</f>
        <v>0</v>
      </c>
      <c r="F47" s="189">
        <f>ROUND($P$10*F44,0)</f>
        <v>0</v>
      </c>
      <c r="G47" s="189">
        <f>ROUND($P$10*G44,0)</f>
        <v>0</v>
      </c>
      <c r="H47" s="189">
        <f>ROUND($P$10*H44,0)</f>
        <v>0</v>
      </c>
      <c r="I47" s="189">
        <f>ROUND($P$10*I44,0)</f>
        <v>0</v>
      </c>
      <c r="J47" s="186">
        <f>SUM(E47:I47)</f>
        <v>0</v>
      </c>
      <c r="L47" s="243"/>
      <c r="M47" s="60"/>
      <c r="N47" s="60"/>
      <c r="O47" s="60"/>
      <c r="P47" s="239">
        <v>1.03</v>
      </c>
      <c r="Q47" s="240">
        <v>0</v>
      </c>
      <c r="R47" s="73">
        <f>$R$17</f>
        <v>12</v>
      </c>
      <c r="S47" s="15"/>
      <c r="T47" s="23"/>
      <c r="U47" s="23"/>
      <c r="V47" s="23"/>
      <c r="W47" s="23"/>
      <c r="X47" s="23"/>
    </row>
    <row r="48" spans="1:24">
      <c r="A48" s="8"/>
      <c r="B48" s="3"/>
      <c r="C48" s="97"/>
      <c r="D48" s="74" t="s">
        <v>48</v>
      </c>
      <c r="E48" s="190">
        <f>SUM(E46:E47)</f>
        <v>0</v>
      </c>
      <c r="F48" s="190">
        <f t="shared" ref="F48:I48" si="5">SUM(F46:F47)</f>
        <v>0</v>
      </c>
      <c r="G48" s="190">
        <f t="shared" si="5"/>
        <v>0</v>
      </c>
      <c r="H48" s="190">
        <f t="shared" si="5"/>
        <v>0</v>
      </c>
      <c r="I48" s="190">
        <f t="shared" si="5"/>
        <v>0</v>
      </c>
      <c r="J48" s="191">
        <f>SUM(J46:J47)</f>
        <v>0</v>
      </c>
      <c r="L48" s="243"/>
      <c r="M48" s="60"/>
      <c r="N48" s="60"/>
      <c r="O48" s="60"/>
      <c r="P48" s="239">
        <v>1.03</v>
      </c>
      <c r="Q48" s="240">
        <v>0</v>
      </c>
      <c r="R48" s="73">
        <f>$R$18</f>
        <v>12</v>
      </c>
      <c r="S48" s="15"/>
      <c r="T48" s="23"/>
      <c r="U48" s="23"/>
      <c r="V48" s="23"/>
      <c r="W48" s="23"/>
      <c r="X48" s="23"/>
    </row>
    <row r="49" spans="1:24">
      <c r="A49" s="8"/>
      <c r="B49" s="3"/>
      <c r="C49" s="97"/>
      <c r="D49" s="71"/>
      <c r="E49" s="15"/>
      <c r="F49" s="15"/>
      <c r="G49" s="15"/>
      <c r="H49" s="15"/>
      <c r="I49" s="15"/>
      <c r="J49" s="24"/>
      <c r="L49" s="243"/>
      <c r="M49" s="60"/>
      <c r="N49" s="60"/>
      <c r="O49" s="60"/>
      <c r="P49" s="30"/>
      <c r="Q49" s="60"/>
      <c r="R49" s="30"/>
      <c r="S49" s="15"/>
      <c r="T49" s="4"/>
      <c r="U49" s="3"/>
    </row>
    <row r="50" spans="1:24">
      <c r="A50" s="101"/>
      <c r="B50" s="13" t="s">
        <v>52</v>
      </c>
      <c r="C50" s="98"/>
      <c r="D50" s="32" t="s">
        <v>44</v>
      </c>
      <c r="E50" s="97">
        <f>ROUND($Q50*$R50,6)</f>
        <v>0</v>
      </c>
      <c r="F50" s="97">
        <f>ROUND($Q51*$R51,6)</f>
        <v>0</v>
      </c>
      <c r="G50" s="97">
        <f>ROUND($Q52*$R52,6)</f>
        <v>0</v>
      </c>
      <c r="H50" s="97">
        <f>ROUND($Q53*$R53,6)</f>
        <v>0</v>
      </c>
      <c r="I50" s="97">
        <f>ROUND($Q54*$R54,6)</f>
        <v>0</v>
      </c>
      <c r="J50" s="45"/>
      <c r="L50" s="155">
        <v>0</v>
      </c>
      <c r="M50" s="242">
        <f>ROUND(L50/12,2)</f>
        <v>0</v>
      </c>
      <c r="N50" s="242">
        <f>LOOKUP(O50,'Longevity Lookup'!$A$3:$A$506,'Longevity Lookup'!$B$3:$B$506)</f>
        <v>0</v>
      </c>
      <c r="O50" s="236">
        <v>0</v>
      </c>
      <c r="P50" s="239">
        <v>1.03</v>
      </c>
      <c r="Q50" s="240">
        <v>0</v>
      </c>
      <c r="R50" s="73">
        <f>$R$14</f>
        <v>12</v>
      </c>
      <c r="S50" s="2"/>
      <c r="T50" s="23" t="e">
        <f>(E52+E53)/E51</f>
        <v>#DIV/0!</v>
      </c>
      <c r="U50" s="23" t="e">
        <f>(F52+F53)/F51</f>
        <v>#DIV/0!</v>
      </c>
      <c r="V50" s="23" t="e">
        <f>(G52+G53)/G51</f>
        <v>#DIV/0!</v>
      </c>
      <c r="W50" s="23" t="e">
        <f>(H52+H53)/H51</f>
        <v>#DIV/0!</v>
      </c>
      <c r="X50" s="23" t="e">
        <f>(I52+I53)/I51</f>
        <v>#DIV/0!</v>
      </c>
    </row>
    <row r="51" spans="1:24">
      <c r="A51" s="8"/>
      <c r="C51" s="97"/>
      <c r="D51" s="71" t="s">
        <v>9</v>
      </c>
      <c r="E51" s="54">
        <f>ROUND((M50+N50)*E50*P50,0)</f>
        <v>0</v>
      </c>
      <c r="F51" s="54">
        <f>ROUND((M50+N50)*F50*P50*P51,0)</f>
        <v>0</v>
      </c>
      <c r="G51" s="54">
        <f>ROUND((M50+N50)*G50*P50*P51*P52,0)</f>
        <v>0</v>
      </c>
      <c r="H51" s="54">
        <f>ROUND((M50+N50)*H50*P50*P51*P52*P53,0)</f>
        <v>0</v>
      </c>
      <c r="I51" s="54">
        <f>ROUND((M50+N50)*I50*P50*P51*P52*P53*P54,0)</f>
        <v>0</v>
      </c>
      <c r="J51" s="177">
        <f>SUM(E51:I51)</f>
        <v>0</v>
      </c>
      <c r="L51" s="243"/>
      <c r="M51" s="60"/>
      <c r="N51" s="60"/>
      <c r="O51" s="60"/>
      <c r="P51" s="239">
        <v>1.03</v>
      </c>
      <c r="Q51" s="240">
        <v>0</v>
      </c>
      <c r="R51" s="73">
        <f>$R$15</f>
        <v>12</v>
      </c>
      <c r="S51" s="15"/>
    </row>
    <row r="52" spans="1:24">
      <c r="A52" s="8"/>
      <c r="B52" s="3"/>
      <c r="C52" s="97"/>
      <c r="D52" s="71" t="s">
        <v>46</v>
      </c>
      <c r="E52" s="54">
        <f>ROUND(E51*$P$9,0)</f>
        <v>0</v>
      </c>
      <c r="F52" s="54">
        <f>ROUND(F51*$P$9,0)</f>
        <v>0</v>
      </c>
      <c r="G52" s="54">
        <f>ROUND(G51*$P$9,0)</f>
        <v>0</v>
      </c>
      <c r="H52" s="54">
        <f>ROUND(H51*$P$9,0)</f>
        <v>0</v>
      </c>
      <c r="I52" s="54">
        <f>ROUND(I51*$P$9,0)</f>
        <v>0</v>
      </c>
      <c r="J52" s="177">
        <f>SUM(E52:I52)</f>
        <v>0</v>
      </c>
      <c r="L52" s="243"/>
      <c r="M52" s="60"/>
      <c r="N52" s="60"/>
      <c r="O52" s="60"/>
      <c r="P52" s="239">
        <v>1.03</v>
      </c>
      <c r="Q52" s="240">
        <v>0</v>
      </c>
      <c r="R52" s="73">
        <f>$R$16</f>
        <v>12</v>
      </c>
      <c r="S52" s="15"/>
      <c r="T52" s="23"/>
      <c r="U52" s="23"/>
      <c r="V52" s="23"/>
      <c r="W52" s="23"/>
      <c r="X52" s="23"/>
    </row>
    <row r="53" spans="1:24" ht="15">
      <c r="A53" s="8"/>
      <c r="B53" s="3"/>
      <c r="C53" s="97"/>
      <c r="D53" s="71" t="s">
        <v>47</v>
      </c>
      <c r="E53" s="189">
        <f>ROUND($P$10*E50,0)</f>
        <v>0</v>
      </c>
      <c r="F53" s="189">
        <f>ROUND($P$10*F50,0)</f>
        <v>0</v>
      </c>
      <c r="G53" s="189">
        <f>ROUND($P$10*G50,0)</f>
        <v>0</v>
      </c>
      <c r="H53" s="189">
        <f>ROUND($P$10*H50,0)</f>
        <v>0</v>
      </c>
      <c r="I53" s="189">
        <f>ROUND($P$10*I50,0)</f>
        <v>0</v>
      </c>
      <c r="J53" s="186">
        <f>SUM(E53:I53)</f>
        <v>0</v>
      </c>
      <c r="L53" s="243"/>
      <c r="M53" s="60"/>
      <c r="N53" s="60"/>
      <c r="O53" s="60"/>
      <c r="P53" s="239">
        <v>1.03</v>
      </c>
      <c r="Q53" s="240">
        <v>0</v>
      </c>
      <c r="R53" s="73">
        <f>$R$17</f>
        <v>12</v>
      </c>
      <c r="S53" s="15"/>
      <c r="T53" s="23"/>
      <c r="U53" s="23"/>
      <c r="V53" s="23"/>
      <c r="W53" s="23"/>
      <c r="X53" s="23"/>
    </row>
    <row r="54" spans="1:24">
      <c r="A54" s="8"/>
      <c r="B54" s="3"/>
      <c r="C54" s="97"/>
      <c r="D54" s="74" t="s">
        <v>48</v>
      </c>
      <c r="E54" s="190">
        <f>SUM(E52:E53)</f>
        <v>0</v>
      </c>
      <c r="F54" s="190">
        <f t="shared" ref="F54:I54" si="6">SUM(F52:F53)</f>
        <v>0</v>
      </c>
      <c r="G54" s="190">
        <f t="shared" si="6"/>
        <v>0</v>
      </c>
      <c r="H54" s="190">
        <f t="shared" si="6"/>
        <v>0</v>
      </c>
      <c r="I54" s="190">
        <f t="shared" si="6"/>
        <v>0</v>
      </c>
      <c r="J54" s="191">
        <f>SUM(J52:J53)</f>
        <v>0</v>
      </c>
      <c r="L54" s="243"/>
      <c r="M54" s="60"/>
      <c r="N54" s="60"/>
      <c r="O54" s="60"/>
      <c r="P54" s="239">
        <v>1.03</v>
      </c>
      <c r="Q54" s="240">
        <v>0</v>
      </c>
      <c r="R54" s="73">
        <f>$R$18</f>
        <v>12</v>
      </c>
      <c r="S54" s="15"/>
      <c r="T54" s="23"/>
      <c r="U54" s="23"/>
      <c r="V54" s="23"/>
      <c r="W54" s="23"/>
      <c r="X54" s="23"/>
    </row>
    <row r="55" spans="1:24">
      <c r="A55" s="8"/>
      <c r="B55" s="3"/>
      <c r="C55" s="97"/>
      <c r="D55" s="71"/>
      <c r="E55" s="15"/>
      <c r="F55" s="15"/>
      <c r="G55" s="15"/>
      <c r="H55" s="15"/>
      <c r="I55" s="15"/>
      <c r="J55" s="24"/>
      <c r="L55" s="243"/>
      <c r="M55" s="60"/>
      <c r="N55" s="60"/>
      <c r="O55" s="60"/>
      <c r="P55" s="30"/>
      <c r="Q55" s="60"/>
      <c r="R55" s="30"/>
      <c r="S55" s="15"/>
      <c r="T55" s="4"/>
      <c r="U55" s="3"/>
    </row>
    <row r="56" spans="1:24">
      <c r="A56" s="101"/>
      <c r="B56" s="13" t="s">
        <v>52</v>
      </c>
      <c r="C56" s="98"/>
      <c r="D56" s="32" t="s">
        <v>44</v>
      </c>
      <c r="E56" s="97">
        <f>ROUND($Q56*$R56,6)</f>
        <v>0</v>
      </c>
      <c r="F56" s="97">
        <f>ROUND($Q57*$R57,6)</f>
        <v>0</v>
      </c>
      <c r="G56" s="97">
        <f>ROUND($Q58*$R58,6)</f>
        <v>0</v>
      </c>
      <c r="H56" s="97">
        <f>ROUND($Q59*$R59,6)</f>
        <v>0</v>
      </c>
      <c r="I56" s="97">
        <f>ROUND($Q60*$R60,6)</f>
        <v>0</v>
      </c>
      <c r="J56" s="45"/>
      <c r="L56" s="155">
        <v>0</v>
      </c>
      <c r="M56" s="242">
        <f>ROUND(L56/12,2)</f>
        <v>0</v>
      </c>
      <c r="N56" s="242">
        <f>LOOKUP(O56,'Longevity Lookup'!$A$3:$A$506,'Longevity Lookup'!$B$3:$B$506)</f>
        <v>0</v>
      </c>
      <c r="O56" s="236">
        <v>0</v>
      </c>
      <c r="P56" s="239">
        <v>1.03</v>
      </c>
      <c r="Q56" s="240">
        <v>0</v>
      </c>
      <c r="R56" s="73">
        <f>$R$14</f>
        <v>12</v>
      </c>
      <c r="S56" s="2"/>
      <c r="T56" s="23" t="e">
        <f>(E58+E59)/E57</f>
        <v>#DIV/0!</v>
      </c>
      <c r="U56" s="23" t="e">
        <f>(F58+F59)/F57</f>
        <v>#DIV/0!</v>
      </c>
      <c r="V56" s="23" t="e">
        <f>(G58+G59)/G57</f>
        <v>#DIV/0!</v>
      </c>
      <c r="W56" s="23" t="e">
        <f>(H58+H59)/H57</f>
        <v>#DIV/0!</v>
      </c>
      <c r="X56" s="23" t="e">
        <f>(I58+I59)/I57</f>
        <v>#DIV/0!</v>
      </c>
    </row>
    <row r="57" spans="1:24">
      <c r="A57" s="8"/>
      <c r="C57" s="97"/>
      <c r="D57" s="71" t="s">
        <v>9</v>
      </c>
      <c r="E57" s="54">
        <f>ROUND((M56+N56)*E56*P56,0)</f>
        <v>0</v>
      </c>
      <c r="F57" s="54">
        <f>ROUND((M56+N56)*F56*P56*P57,0)</f>
        <v>0</v>
      </c>
      <c r="G57" s="54">
        <f>ROUND((M56+N56)*G56*P56*P57*P58,0)</f>
        <v>0</v>
      </c>
      <c r="H57" s="54">
        <f>ROUND((M56+N56)*H56*P56*P57*P58*P59,0)</f>
        <v>0</v>
      </c>
      <c r="I57" s="54">
        <f>ROUND((M56+N56)*I56*P56*P57*P58*P59*P60,0)</f>
        <v>0</v>
      </c>
      <c r="J57" s="177">
        <f>SUM(E57:I57)</f>
        <v>0</v>
      </c>
      <c r="L57" s="243"/>
      <c r="M57" s="60"/>
      <c r="N57" s="60"/>
      <c r="O57" s="60"/>
      <c r="P57" s="239">
        <v>1.03</v>
      </c>
      <c r="Q57" s="240">
        <v>0</v>
      </c>
      <c r="R57" s="73">
        <f>$R$15</f>
        <v>12</v>
      </c>
      <c r="S57" s="15"/>
    </row>
    <row r="58" spans="1:24">
      <c r="A58" s="8"/>
      <c r="C58" s="97"/>
      <c r="D58" s="71" t="s">
        <v>46</v>
      </c>
      <c r="E58" s="54">
        <f>ROUND(E57*$P$9,0)</f>
        <v>0</v>
      </c>
      <c r="F58" s="54">
        <f>ROUND(F57*$P$9,0)</f>
        <v>0</v>
      </c>
      <c r="G58" s="54">
        <f>ROUND(G57*$P$9,0)</f>
        <v>0</v>
      </c>
      <c r="H58" s="54">
        <f>ROUND(H57*$P$9,0)</f>
        <v>0</v>
      </c>
      <c r="I58" s="54">
        <f>ROUND(I57*$P$9,0)</f>
        <v>0</v>
      </c>
      <c r="J58" s="177">
        <f>SUM(E58:I58)</f>
        <v>0</v>
      </c>
      <c r="L58" s="243"/>
      <c r="M58" s="60"/>
      <c r="N58" s="60"/>
      <c r="O58" s="60"/>
      <c r="P58" s="239">
        <v>1.03</v>
      </c>
      <c r="Q58" s="240">
        <v>0</v>
      </c>
      <c r="R58" s="73">
        <f>$R$16</f>
        <v>12</v>
      </c>
      <c r="S58" s="15"/>
      <c r="T58" s="23"/>
      <c r="U58" s="23"/>
      <c r="V58" s="23"/>
      <c r="W58" s="23"/>
      <c r="X58" s="23"/>
    </row>
    <row r="59" spans="1:24" ht="15">
      <c r="A59" s="8"/>
      <c r="C59" s="97"/>
      <c r="D59" s="71" t="s">
        <v>47</v>
      </c>
      <c r="E59" s="189">
        <f>ROUND($P$10*E56,0)</f>
        <v>0</v>
      </c>
      <c r="F59" s="189">
        <f>ROUND($P$10*F56,0)</f>
        <v>0</v>
      </c>
      <c r="G59" s="189">
        <f>ROUND($P$10*G56,0)</f>
        <v>0</v>
      </c>
      <c r="H59" s="189">
        <f>ROUND($P$10*H56,0)</f>
        <v>0</v>
      </c>
      <c r="I59" s="189">
        <f>ROUND($P$10*I56,0)</f>
        <v>0</v>
      </c>
      <c r="J59" s="186">
        <f>SUM(E59:I59)</f>
        <v>0</v>
      </c>
      <c r="L59" s="243"/>
      <c r="M59" s="60"/>
      <c r="N59" s="60"/>
      <c r="O59" s="60"/>
      <c r="P59" s="239">
        <v>1.03</v>
      </c>
      <c r="Q59" s="240">
        <v>0</v>
      </c>
      <c r="R59" s="73">
        <f>$R$17</f>
        <v>12</v>
      </c>
      <c r="S59" s="15"/>
    </row>
    <row r="60" spans="1:24">
      <c r="A60" s="8"/>
      <c r="C60" s="97"/>
      <c r="D60" s="74" t="s">
        <v>48</v>
      </c>
      <c r="E60" s="190">
        <f>SUM(E58:E59)</f>
        <v>0</v>
      </c>
      <c r="F60" s="190">
        <f t="shared" ref="F60:I60" si="7">SUM(F58:F59)</f>
        <v>0</v>
      </c>
      <c r="G60" s="190">
        <f t="shared" si="7"/>
        <v>0</v>
      </c>
      <c r="H60" s="190">
        <f t="shared" si="7"/>
        <v>0</v>
      </c>
      <c r="I60" s="190">
        <f t="shared" si="7"/>
        <v>0</v>
      </c>
      <c r="J60" s="191">
        <f>SUM(J58:J59)</f>
        <v>0</v>
      </c>
      <c r="L60" s="243"/>
      <c r="M60" s="60"/>
      <c r="N60" s="60"/>
      <c r="O60" s="60"/>
      <c r="P60" s="239">
        <v>1.03</v>
      </c>
      <c r="Q60" s="240">
        <v>0</v>
      </c>
      <c r="R60" s="73">
        <f>$R$18</f>
        <v>12</v>
      </c>
      <c r="S60" s="15"/>
      <c r="T60" s="23"/>
      <c r="U60" s="23"/>
      <c r="V60" s="23"/>
      <c r="W60" s="23"/>
      <c r="X60" s="23"/>
    </row>
    <row r="61" spans="1:24">
      <c r="A61" s="8"/>
      <c r="C61" s="97"/>
      <c r="D61" s="71"/>
      <c r="E61" s="15"/>
      <c r="F61" s="15"/>
      <c r="G61" s="15"/>
      <c r="H61" s="15"/>
      <c r="I61" s="15"/>
      <c r="J61" s="24"/>
      <c r="L61" s="2"/>
      <c r="M61" s="2"/>
      <c r="N61" s="2"/>
      <c r="O61" s="2"/>
      <c r="P61" s="2"/>
      <c r="Q61" s="4"/>
      <c r="R61" s="3"/>
      <c r="S61" s="15"/>
      <c r="T61" s="23"/>
      <c r="U61" s="23"/>
      <c r="V61" s="23"/>
      <c r="W61" s="23"/>
      <c r="X61" s="23"/>
    </row>
    <row r="62" spans="1:24" ht="3.75" customHeight="1">
      <c r="A62" s="8"/>
      <c r="D62" s="20"/>
      <c r="E62" s="20"/>
      <c r="F62" s="20"/>
      <c r="G62" s="20"/>
      <c r="H62" s="20"/>
      <c r="I62" s="20"/>
      <c r="J62" s="73"/>
      <c r="R62" s="15"/>
    </row>
    <row r="63" spans="1:24">
      <c r="A63" s="46" t="s">
        <v>53</v>
      </c>
      <c r="B63" s="47"/>
      <c r="C63" s="47"/>
      <c r="D63" s="48"/>
      <c r="E63" s="183">
        <f>SUMIF($D$13:$D$62,"*Salary",E13:E62)</f>
        <v>0</v>
      </c>
      <c r="F63" s="183">
        <f t="shared" ref="F63:I63" si="8">SUMIF($D$13:$D$62,"*Salary",F13:F62)</f>
        <v>0</v>
      </c>
      <c r="G63" s="183">
        <f t="shared" si="8"/>
        <v>0</v>
      </c>
      <c r="H63" s="183">
        <f t="shared" si="8"/>
        <v>0</v>
      </c>
      <c r="I63" s="183">
        <f t="shared" si="8"/>
        <v>0</v>
      </c>
      <c r="J63" s="177">
        <f>SUM(E63:I63)</f>
        <v>0</v>
      </c>
      <c r="R63" s="3"/>
    </row>
    <row r="64" spans="1:24" ht="15">
      <c r="A64" s="46" t="s">
        <v>54</v>
      </c>
      <c r="B64" s="47"/>
      <c r="C64" s="47"/>
      <c r="D64" s="48"/>
      <c r="E64" s="185">
        <f>SUMIF(D15:D62,"*Total Fringe",E15:E62)</f>
        <v>0</v>
      </c>
      <c r="F64" s="185">
        <f>SUMIF($D$15:$D$62,"*Total Fringe",F15:F62)</f>
        <v>0</v>
      </c>
      <c r="G64" s="185">
        <f t="shared" ref="G64:I64" si="9">SUMIF($D$15:$D$62,"*Total Fringe",G15:G62)</f>
        <v>0</v>
      </c>
      <c r="H64" s="185">
        <f t="shared" si="9"/>
        <v>0</v>
      </c>
      <c r="I64" s="185">
        <f t="shared" si="9"/>
        <v>0</v>
      </c>
      <c r="J64" s="186">
        <f>SUM(E64:I64)</f>
        <v>0</v>
      </c>
      <c r="R64" s="3"/>
    </row>
    <row r="65" spans="1:24">
      <c r="A65" s="46" t="s">
        <v>55</v>
      </c>
      <c r="B65" s="47"/>
      <c r="C65" s="47"/>
      <c r="D65" s="48"/>
      <c r="E65" s="196">
        <f>SUM(E63:E64)</f>
        <v>0</v>
      </c>
      <c r="F65" s="196">
        <f t="shared" ref="F65:I65" si="10">SUM(F63:F64)</f>
        <v>0</v>
      </c>
      <c r="G65" s="196">
        <f t="shared" si="10"/>
        <v>0</v>
      </c>
      <c r="H65" s="196">
        <f t="shared" si="10"/>
        <v>0</v>
      </c>
      <c r="I65" s="196">
        <f t="shared" si="10"/>
        <v>0</v>
      </c>
      <c r="J65" s="177">
        <f>SUM(E65:I65)</f>
        <v>0</v>
      </c>
      <c r="T65" s="546" t="s">
        <v>23</v>
      </c>
      <c r="U65" s="546"/>
      <c r="V65" s="546"/>
      <c r="W65" s="546"/>
      <c r="X65" s="546"/>
    </row>
    <row r="66" spans="1:24">
      <c r="A66" s="1"/>
      <c r="B66" s="55"/>
      <c r="C66" s="55"/>
      <c r="D66" s="68"/>
      <c r="E66" s="6"/>
      <c r="F66" s="6"/>
      <c r="G66" s="6"/>
      <c r="H66" s="6"/>
      <c r="I66" s="6"/>
      <c r="J66" s="43"/>
      <c r="T66" s="22" t="s">
        <v>35</v>
      </c>
      <c r="U66" s="13" t="s">
        <v>36</v>
      </c>
      <c r="V66" s="13" t="s">
        <v>37</v>
      </c>
      <c r="W66" s="13" t="s">
        <v>38</v>
      </c>
      <c r="X66" s="13" t="s">
        <v>39</v>
      </c>
    </row>
    <row r="67" spans="1:24">
      <c r="A67" s="18" t="s">
        <v>56</v>
      </c>
      <c r="B67" s="89"/>
      <c r="C67" s="89"/>
      <c r="D67" s="44"/>
      <c r="J67" s="31"/>
      <c r="L67" s="55" t="s">
        <v>19</v>
      </c>
      <c r="M67" s="68" t="s">
        <v>6</v>
      </c>
      <c r="N67" s="68"/>
      <c r="O67" s="68" t="s">
        <v>20</v>
      </c>
      <c r="P67" s="68" t="s">
        <v>21</v>
      </c>
      <c r="Q67" s="68" t="s">
        <v>22</v>
      </c>
      <c r="R67" s="68"/>
      <c r="S67" s="68" t="s">
        <v>57</v>
      </c>
      <c r="T67" s="22"/>
      <c r="U67" s="13"/>
      <c r="V67" s="13"/>
      <c r="W67" s="13"/>
      <c r="X67" s="13"/>
    </row>
    <row r="68" spans="1:24">
      <c r="A68" s="55" t="s">
        <v>40</v>
      </c>
      <c r="B68" s="55" t="s">
        <v>41</v>
      </c>
      <c r="D68" s="44"/>
      <c r="E68" s="16" t="str">
        <f>E12</f>
        <v>Year 1</v>
      </c>
      <c r="F68" s="16" t="str">
        <f>F12</f>
        <v>Year 2</v>
      </c>
      <c r="G68" s="16" t="str">
        <f>G12</f>
        <v>Year 3</v>
      </c>
      <c r="H68" s="16" t="str">
        <f>H12</f>
        <v>Year 4</v>
      </c>
      <c r="I68" s="16" t="str">
        <f>I12</f>
        <v>Year 5</v>
      </c>
      <c r="J68" s="44" t="s">
        <v>30</v>
      </c>
      <c r="L68" s="89" t="s">
        <v>31</v>
      </c>
      <c r="M68" s="44" t="s">
        <v>9</v>
      </c>
      <c r="N68" s="44" t="s">
        <v>20</v>
      </c>
      <c r="O68" s="44" t="s">
        <v>32</v>
      </c>
      <c r="P68" s="44" t="s">
        <v>33</v>
      </c>
      <c r="Q68" s="44" t="s">
        <v>34</v>
      </c>
      <c r="R68" s="44" t="s">
        <v>32</v>
      </c>
      <c r="S68" s="44" t="s">
        <v>58</v>
      </c>
      <c r="T68" s="22"/>
      <c r="U68" s="13"/>
      <c r="V68" s="13"/>
      <c r="W68" s="13"/>
      <c r="X68" s="13"/>
    </row>
    <row r="69" spans="1:24">
      <c r="A69" s="235"/>
      <c r="B69" s="99" t="s">
        <v>62</v>
      </c>
      <c r="C69" s="89"/>
      <c r="D69" s="32" t="s">
        <v>44</v>
      </c>
      <c r="E69" s="97">
        <f>ROUND($Q69*$R69*S69,6)</f>
        <v>0</v>
      </c>
      <c r="F69" s="97">
        <f>ROUND($Q70*$R70*S70,6)</f>
        <v>0</v>
      </c>
      <c r="G69" s="97">
        <f>ROUND($Q71*$R71*S71,6)</f>
        <v>0</v>
      </c>
      <c r="H69" s="97">
        <f>ROUND($Q72*$R72*S72,6)</f>
        <v>0</v>
      </c>
      <c r="I69" s="97">
        <f>ROUND($Q73*$R73*S73,6)</f>
        <v>0</v>
      </c>
      <c r="J69" s="44"/>
      <c r="L69" s="155">
        <v>0</v>
      </c>
      <c r="M69" s="242">
        <f>ROUND(L69/12,2)</f>
        <v>0</v>
      </c>
      <c r="N69" s="242">
        <f>LOOKUP(O69,'Longevity Lookup'!$A$3:$A$506,'Longevity Lookup'!$B$3:$B$506)</f>
        <v>0</v>
      </c>
      <c r="O69" s="236">
        <v>0</v>
      </c>
      <c r="P69" s="239">
        <v>1</v>
      </c>
      <c r="Q69" s="240">
        <v>0</v>
      </c>
      <c r="R69" s="73">
        <f>$R$14</f>
        <v>12</v>
      </c>
      <c r="S69" s="239">
        <v>0</v>
      </c>
      <c r="T69" s="23" t="e">
        <f>(E72+E73)/E71</f>
        <v>#DIV/0!</v>
      </c>
      <c r="U69" s="23" t="e">
        <f>(F72+F73)/F71</f>
        <v>#DIV/0!</v>
      </c>
      <c r="V69" s="23" t="e">
        <f>(G72+G73)/G71</f>
        <v>#DIV/0!</v>
      </c>
      <c r="W69" s="23" t="e">
        <f>(H72+H73)/H71</f>
        <v>#DIV/0!</v>
      </c>
      <c r="X69" s="23" t="e">
        <f>(I72+I73)/I71</f>
        <v>#DIV/0!</v>
      </c>
    </row>
    <row r="70" spans="1:24">
      <c r="A70" s="18"/>
      <c r="B70" s="99"/>
      <c r="C70" s="89"/>
      <c r="D70" s="32" t="s">
        <v>61</v>
      </c>
      <c r="E70" s="20">
        <f>S69</f>
        <v>0</v>
      </c>
      <c r="F70" s="20">
        <f>S70</f>
        <v>0</v>
      </c>
      <c r="G70" s="20">
        <f>S71</f>
        <v>0</v>
      </c>
      <c r="H70" s="20">
        <f>S72</f>
        <v>0</v>
      </c>
      <c r="I70" s="20">
        <f>S73</f>
        <v>0</v>
      </c>
      <c r="J70" s="44"/>
      <c r="L70" s="243"/>
      <c r="M70" s="242"/>
      <c r="N70" s="242"/>
      <c r="O70" s="242"/>
      <c r="P70" s="239">
        <v>1.03</v>
      </c>
      <c r="Q70" s="240">
        <v>0</v>
      </c>
      <c r="R70" s="73">
        <f>$R$15</f>
        <v>12</v>
      </c>
      <c r="S70" s="239">
        <v>0</v>
      </c>
      <c r="T70" s="23"/>
      <c r="U70" s="23"/>
      <c r="V70" s="23"/>
      <c r="W70" s="23"/>
      <c r="X70" s="23"/>
    </row>
    <row r="71" spans="1:24">
      <c r="A71" s="8"/>
      <c r="C71" s="97"/>
      <c r="D71" s="71" t="s">
        <v>9</v>
      </c>
      <c r="E71" s="54">
        <f>ROUND((M69+N69)*E69*P69,0)</f>
        <v>0</v>
      </c>
      <c r="F71" s="54">
        <f>ROUND((M69+N69)*F69*P69*P70,0)</f>
        <v>0</v>
      </c>
      <c r="G71" s="54">
        <f>ROUND((M69+N69)*G69*P69*P70*P71,0)</f>
        <v>0</v>
      </c>
      <c r="H71" s="54">
        <f>ROUND((M69+N69)*H69*P69*P70*P71*P72,0)</f>
        <v>0</v>
      </c>
      <c r="I71" s="54">
        <f>ROUND((M69+N69)*I69*P69*P70*P71*P72*P73,0)</f>
        <v>0</v>
      </c>
      <c r="J71" s="177">
        <f>SUM(E71:I71)</f>
        <v>0</v>
      </c>
      <c r="L71" s="243"/>
      <c r="M71" s="60"/>
      <c r="N71" s="60"/>
      <c r="O71" s="60"/>
      <c r="P71" s="239">
        <v>1.03</v>
      </c>
      <c r="Q71" s="240">
        <v>0</v>
      </c>
      <c r="R71" s="73">
        <f>$R$16</f>
        <v>12</v>
      </c>
      <c r="S71" s="239">
        <v>0</v>
      </c>
    </row>
    <row r="72" spans="1:24">
      <c r="A72" s="8"/>
      <c r="B72" s="99"/>
      <c r="C72" s="97"/>
      <c r="D72" s="71" t="s">
        <v>46</v>
      </c>
      <c r="E72" s="54">
        <f>ROUND(E71*$P$9,0)</f>
        <v>0</v>
      </c>
      <c r="F72" s="54">
        <f>ROUND(F71*$P$9,0)</f>
        <v>0</v>
      </c>
      <c r="G72" s="54">
        <f>ROUND(G71*$P$9,0)</f>
        <v>0</v>
      </c>
      <c r="H72" s="54">
        <f>ROUND(H71*$P$9,0)</f>
        <v>0</v>
      </c>
      <c r="I72" s="54">
        <f>ROUND(I71*$P$9,0)</f>
        <v>0</v>
      </c>
      <c r="J72" s="177">
        <f>SUM(E72:I72)</f>
        <v>0</v>
      </c>
      <c r="L72" s="243"/>
      <c r="M72" s="60"/>
      <c r="N72" s="60"/>
      <c r="O72" s="60"/>
      <c r="P72" s="239">
        <v>1.03</v>
      </c>
      <c r="Q72" s="240">
        <v>0</v>
      </c>
      <c r="R72" s="73">
        <f>$R$17</f>
        <v>12</v>
      </c>
      <c r="S72" s="239">
        <v>0</v>
      </c>
      <c r="T72" s="23"/>
      <c r="U72" s="23"/>
      <c r="V72" s="23"/>
      <c r="W72" s="23"/>
      <c r="X72" s="23"/>
    </row>
    <row r="73" spans="1:24" ht="15">
      <c r="A73" s="8"/>
      <c r="B73" s="99"/>
      <c r="C73" s="97"/>
      <c r="D73" s="71" t="s">
        <v>47</v>
      </c>
      <c r="E73" s="189">
        <f>ROUND($P$10*E69,0)</f>
        <v>0</v>
      </c>
      <c r="F73" s="189">
        <f>ROUND($P$10*F69,0)</f>
        <v>0</v>
      </c>
      <c r="G73" s="189">
        <f>ROUND($P$10*G69,0)</f>
        <v>0</v>
      </c>
      <c r="H73" s="189">
        <f>ROUND($P$10*H69,0)</f>
        <v>0</v>
      </c>
      <c r="I73" s="189">
        <f>ROUND($P$10*I69,0)</f>
        <v>0</v>
      </c>
      <c r="J73" s="186">
        <f>SUM(E73:I73)</f>
        <v>0</v>
      </c>
      <c r="L73" s="243"/>
      <c r="M73" s="60"/>
      <c r="N73" s="60"/>
      <c r="O73" s="60"/>
      <c r="P73" s="239">
        <v>1.03</v>
      </c>
      <c r="Q73" s="240">
        <v>0</v>
      </c>
      <c r="R73" s="73">
        <f>$R$18</f>
        <v>12</v>
      </c>
      <c r="S73" s="239">
        <v>0</v>
      </c>
      <c r="T73" s="23"/>
      <c r="U73" s="23"/>
      <c r="V73" s="23"/>
      <c r="W73" s="23"/>
      <c r="X73" s="23"/>
    </row>
    <row r="74" spans="1:24">
      <c r="A74" s="8"/>
      <c r="B74" s="99"/>
      <c r="C74" s="97"/>
      <c r="D74" s="74" t="s">
        <v>48</v>
      </c>
      <c r="E74" s="190">
        <f>SUM(E72:E73)</f>
        <v>0</v>
      </c>
      <c r="F74" s="190">
        <f t="shared" ref="F74:I74" si="11">SUM(F72:F73)</f>
        <v>0</v>
      </c>
      <c r="G74" s="190">
        <f t="shared" si="11"/>
        <v>0</v>
      </c>
      <c r="H74" s="190">
        <f t="shared" si="11"/>
        <v>0</v>
      </c>
      <c r="I74" s="190">
        <f t="shared" si="11"/>
        <v>0</v>
      </c>
      <c r="J74" s="191">
        <f>SUM(J72:J73)</f>
        <v>0</v>
      </c>
      <c r="L74" s="243"/>
      <c r="M74" s="60"/>
      <c r="N74" s="60"/>
      <c r="O74" s="60"/>
      <c r="P74" s="71"/>
      <c r="Q74" s="244"/>
      <c r="R74" s="73"/>
      <c r="S74" s="71"/>
      <c r="T74" s="23"/>
      <c r="U74" s="23"/>
      <c r="V74" s="23"/>
      <c r="W74" s="23"/>
      <c r="X74" s="23"/>
    </row>
    <row r="75" spans="1:24">
      <c r="A75" s="8"/>
      <c r="B75" s="99"/>
      <c r="C75" s="97"/>
      <c r="D75" s="71"/>
      <c r="E75" s="15"/>
      <c r="F75" s="15"/>
      <c r="G75" s="15"/>
      <c r="H75" s="15"/>
      <c r="I75" s="15"/>
      <c r="J75" s="24"/>
      <c r="L75" s="243"/>
      <c r="M75" s="60"/>
      <c r="N75" s="60"/>
      <c r="O75" s="60"/>
      <c r="P75" s="32"/>
      <c r="Q75" s="60"/>
      <c r="R75" s="32"/>
      <c r="S75" s="241"/>
      <c r="T75" s="4"/>
      <c r="U75" s="3"/>
    </row>
    <row r="76" spans="1:24">
      <c r="A76" s="101"/>
      <c r="B76" s="99" t="s">
        <v>62</v>
      </c>
      <c r="D76" s="32" t="s">
        <v>44</v>
      </c>
      <c r="E76" s="97">
        <f>ROUND($Q76*$R76*S76,6)</f>
        <v>0</v>
      </c>
      <c r="F76" s="97">
        <f>ROUND($Q77*$R77*S77,6)</f>
        <v>0</v>
      </c>
      <c r="G76" s="97">
        <f>ROUND($Q78*$R78*S78,6)</f>
        <v>0</v>
      </c>
      <c r="H76" s="97">
        <f>ROUND($Q79*$R79*S79,6)</f>
        <v>0</v>
      </c>
      <c r="I76" s="97">
        <f>ROUND($Q80*$R80*S80,6)</f>
        <v>0</v>
      </c>
      <c r="J76" s="44"/>
      <c r="L76" s="155">
        <v>0</v>
      </c>
      <c r="M76" s="242">
        <f>ROUND(L76/12,2)</f>
        <v>0</v>
      </c>
      <c r="N76" s="242">
        <f>LOOKUP(O76,'Longevity Lookup'!$A$3:$A$506,'Longevity Lookup'!$B$3:$B$506)</f>
        <v>0</v>
      </c>
      <c r="O76" s="236">
        <v>0</v>
      </c>
      <c r="P76" s="239">
        <v>1</v>
      </c>
      <c r="Q76" s="240">
        <v>0</v>
      </c>
      <c r="R76" s="73">
        <f>$R$14</f>
        <v>12</v>
      </c>
      <c r="S76" s="239">
        <v>0</v>
      </c>
      <c r="T76" s="23" t="e">
        <f>(E79+E80)/E78</f>
        <v>#DIV/0!</v>
      </c>
      <c r="U76" s="23" t="e">
        <f>(F79+F80)/F78</f>
        <v>#DIV/0!</v>
      </c>
      <c r="V76" s="23" t="e">
        <f>(G79+G80)/G78</f>
        <v>#DIV/0!</v>
      </c>
      <c r="W76" s="23" t="e">
        <f>(H79+H80)/H78</f>
        <v>#DIV/0!</v>
      </c>
      <c r="X76" s="23" t="e">
        <f>(I79+I80)/I78</f>
        <v>#DIV/0!</v>
      </c>
    </row>
    <row r="77" spans="1:24">
      <c r="B77" s="99"/>
      <c r="D77" s="32" t="s">
        <v>61</v>
      </c>
      <c r="E77" s="20">
        <f>S76</f>
        <v>0</v>
      </c>
      <c r="F77" s="20">
        <f>S77</f>
        <v>0</v>
      </c>
      <c r="G77" s="20">
        <f>S78</f>
        <v>0</v>
      </c>
      <c r="H77" s="20">
        <f>S79</f>
        <v>0</v>
      </c>
      <c r="I77" s="20">
        <f>S80</f>
        <v>0</v>
      </c>
      <c r="J77" s="168"/>
      <c r="L77" s="243"/>
      <c r="M77" s="242"/>
      <c r="N77" s="242"/>
      <c r="O77" s="242"/>
      <c r="P77" s="239">
        <v>1.03</v>
      </c>
      <c r="Q77" s="240">
        <v>0</v>
      </c>
      <c r="R77" s="73">
        <f>$R$15</f>
        <v>12</v>
      </c>
      <c r="S77" s="239">
        <v>0</v>
      </c>
      <c r="T77" s="23"/>
      <c r="U77" s="23"/>
      <c r="V77" s="23"/>
      <c r="W77" s="23"/>
      <c r="X77" s="23"/>
    </row>
    <row r="78" spans="1:24">
      <c r="A78" s="8"/>
      <c r="C78" s="97"/>
      <c r="D78" s="71" t="s">
        <v>9</v>
      </c>
      <c r="E78" s="54">
        <f>ROUND((M76+N76)*E76*P76,0)</f>
        <v>0</v>
      </c>
      <c r="F78" s="54">
        <f>ROUND((M76+N76)*F76*P76*P77,0)</f>
        <v>0</v>
      </c>
      <c r="G78" s="54">
        <f>ROUND((M76+N76)*G76*P76*P77*P78,0)</f>
        <v>0</v>
      </c>
      <c r="H78" s="54">
        <f>ROUND((M76+N76)*H76*P76*P77*P78*P79,0)</f>
        <v>0</v>
      </c>
      <c r="I78" s="54">
        <f>ROUND((M76+N76)*I76*P76*P77*P78*P79*P80,0)</f>
        <v>0</v>
      </c>
      <c r="J78" s="177">
        <f>SUM(E78:I78)</f>
        <v>0</v>
      </c>
      <c r="L78" s="243"/>
      <c r="M78" s="60"/>
      <c r="N78" s="60"/>
      <c r="O78" s="60"/>
      <c r="P78" s="239">
        <v>1.03</v>
      </c>
      <c r="Q78" s="240">
        <v>0</v>
      </c>
      <c r="R78" s="73">
        <f>$R$16</f>
        <v>12</v>
      </c>
      <c r="S78" s="239">
        <v>0</v>
      </c>
    </row>
    <row r="79" spans="1:24">
      <c r="A79" s="8"/>
      <c r="B79" s="99"/>
      <c r="C79" s="97"/>
      <c r="D79" s="71" t="s">
        <v>46</v>
      </c>
      <c r="E79" s="54">
        <f>ROUND(E78*$P$9,0)</f>
        <v>0</v>
      </c>
      <c r="F79" s="54">
        <f>ROUND(F78*$P$9,0)</f>
        <v>0</v>
      </c>
      <c r="G79" s="54">
        <f>ROUND(G78*$P$9,0)</f>
        <v>0</v>
      </c>
      <c r="H79" s="54">
        <f>ROUND(H78*$P$9,0)</f>
        <v>0</v>
      </c>
      <c r="I79" s="54">
        <f>ROUND(I78*$P$9,0)</f>
        <v>0</v>
      </c>
      <c r="J79" s="177">
        <f>SUM(E79:I79)</f>
        <v>0</v>
      </c>
      <c r="L79" s="243"/>
      <c r="M79" s="60"/>
      <c r="N79" s="60"/>
      <c r="O79" s="60"/>
      <c r="P79" s="239">
        <v>1.03</v>
      </c>
      <c r="Q79" s="240">
        <v>0</v>
      </c>
      <c r="R79" s="73">
        <f>$R$17</f>
        <v>12</v>
      </c>
      <c r="S79" s="239">
        <v>0</v>
      </c>
      <c r="T79" s="23"/>
      <c r="U79" s="23"/>
      <c r="V79" s="23"/>
      <c r="W79" s="23"/>
      <c r="X79" s="23"/>
    </row>
    <row r="80" spans="1:24" ht="15">
      <c r="A80" s="8"/>
      <c r="B80" s="99"/>
      <c r="C80" s="97"/>
      <c r="D80" s="71" t="s">
        <v>47</v>
      </c>
      <c r="E80" s="189">
        <f>ROUND($P$10*E76,0)</f>
        <v>0</v>
      </c>
      <c r="F80" s="189">
        <f>ROUND($P$10*F76,0)</f>
        <v>0</v>
      </c>
      <c r="G80" s="189">
        <f>ROUND($P$10*G76,0)</f>
        <v>0</v>
      </c>
      <c r="H80" s="189">
        <f>ROUND($P$10*H76,0)</f>
        <v>0</v>
      </c>
      <c r="I80" s="189">
        <f>ROUND($P$10*I76,0)</f>
        <v>0</v>
      </c>
      <c r="J80" s="186">
        <f>SUM(E80:I80)</f>
        <v>0</v>
      </c>
      <c r="L80" s="243"/>
      <c r="M80" s="60"/>
      <c r="N80" s="60"/>
      <c r="O80" s="60"/>
      <c r="P80" s="239">
        <v>1.03</v>
      </c>
      <c r="Q80" s="240">
        <v>0</v>
      </c>
      <c r="R80" s="73">
        <f>$R$18</f>
        <v>12</v>
      </c>
      <c r="S80" s="239">
        <v>0</v>
      </c>
      <c r="T80" s="23"/>
      <c r="U80" s="23"/>
      <c r="V80" s="23"/>
      <c r="W80" s="23"/>
      <c r="X80" s="23"/>
    </row>
    <row r="81" spans="1:24">
      <c r="A81" s="8"/>
      <c r="B81" s="99"/>
      <c r="C81" s="97"/>
      <c r="D81" s="74" t="s">
        <v>48</v>
      </c>
      <c r="E81" s="190">
        <f>SUM(E79:E80)</f>
        <v>0</v>
      </c>
      <c r="F81" s="190">
        <f t="shared" ref="F81:I81" si="12">SUM(F79:F80)</f>
        <v>0</v>
      </c>
      <c r="G81" s="190">
        <f t="shared" si="12"/>
        <v>0</v>
      </c>
      <c r="H81" s="190">
        <f t="shared" si="12"/>
        <v>0</v>
      </c>
      <c r="I81" s="190">
        <f t="shared" si="12"/>
        <v>0</v>
      </c>
      <c r="J81" s="191">
        <f>SUM(J79:J80)</f>
        <v>0</v>
      </c>
      <c r="L81" s="243"/>
      <c r="M81" s="60"/>
      <c r="N81" s="60"/>
      <c r="O81" s="60"/>
      <c r="P81" s="71"/>
      <c r="Q81" s="244"/>
      <c r="R81" s="73"/>
      <c r="S81" s="71"/>
      <c r="T81" s="23"/>
      <c r="U81" s="23"/>
      <c r="V81" s="23"/>
      <c r="W81" s="23"/>
      <c r="X81" s="23"/>
    </row>
    <row r="82" spans="1:24">
      <c r="A82" s="8"/>
      <c r="B82" s="99"/>
      <c r="C82" s="97"/>
      <c r="D82" s="71"/>
      <c r="E82" s="15"/>
      <c r="F82" s="15"/>
      <c r="G82" s="15"/>
      <c r="H82" s="15"/>
      <c r="I82" s="15"/>
      <c r="J82" s="24"/>
      <c r="L82" s="243"/>
      <c r="M82" s="60"/>
      <c r="N82" s="60"/>
      <c r="O82" s="60"/>
      <c r="P82" s="32"/>
      <c r="Q82" s="60"/>
      <c r="R82" s="32"/>
      <c r="S82" s="241"/>
      <c r="T82" s="4"/>
      <c r="U82" s="3"/>
    </row>
    <row r="83" spans="1:24">
      <c r="A83" s="101"/>
      <c r="B83" s="99" t="s">
        <v>63</v>
      </c>
      <c r="D83" s="32" t="s">
        <v>44</v>
      </c>
      <c r="E83" s="97">
        <f>ROUND($Q83*$R83*S83,6)</f>
        <v>0</v>
      </c>
      <c r="F83" s="97">
        <f>ROUND($Q84*$R84*S84,6)</f>
        <v>0</v>
      </c>
      <c r="G83" s="97">
        <f>ROUND($Q85*$R85*S85,6)</f>
        <v>0</v>
      </c>
      <c r="H83" s="97">
        <f>ROUND($Q86*$R86*S86,6)</f>
        <v>0</v>
      </c>
      <c r="I83" s="97">
        <f>ROUND($Q87*$R87*S87,6)</f>
        <v>0</v>
      </c>
      <c r="J83" s="44"/>
      <c r="L83" s="155">
        <v>0</v>
      </c>
      <c r="M83" s="242">
        <f>ROUND(L83/12,2)</f>
        <v>0</v>
      </c>
      <c r="N83" s="242">
        <f>LOOKUP(O83,'Longevity Lookup'!$A$3:$A$506,'Longevity Lookup'!$B$3:$B$506)</f>
        <v>0</v>
      </c>
      <c r="O83" s="236">
        <v>0</v>
      </c>
      <c r="P83" s="239">
        <v>1</v>
      </c>
      <c r="Q83" s="240">
        <v>0</v>
      </c>
      <c r="R83" s="73">
        <f>$R$14</f>
        <v>12</v>
      </c>
      <c r="S83" s="239">
        <v>0</v>
      </c>
      <c r="T83" s="23" t="e">
        <f>(E86+E87)/E85</f>
        <v>#DIV/0!</v>
      </c>
      <c r="U83" s="23" t="e">
        <f>(F86+F87)/F85</f>
        <v>#DIV/0!</v>
      </c>
      <c r="V83" s="23" t="e">
        <f>(G86+G87)/G85</f>
        <v>#DIV/0!</v>
      </c>
      <c r="W83" s="23" t="e">
        <f>(H86+H87)/H85</f>
        <v>#DIV/0!</v>
      </c>
      <c r="X83" s="23" t="e">
        <f>(I86+I87)/I85</f>
        <v>#DIV/0!</v>
      </c>
    </row>
    <row r="84" spans="1:24">
      <c r="B84" s="99"/>
      <c r="D84" s="32" t="s">
        <v>61</v>
      </c>
      <c r="E84" s="20">
        <f>S83</f>
        <v>0</v>
      </c>
      <c r="F84" s="20">
        <f>S84</f>
        <v>0</v>
      </c>
      <c r="G84" s="20">
        <f>S85</f>
        <v>0</v>
      </c>
      <c r="H84" s="20">
        <f>S86</f>
        <v>0</v>
      </c>
      <c r="I84" s="20">
        <f>S87</f>
        <v>0</v>
      </c>
      <c r="J84" s="44"/>
      <c r="L84" s="243"/>
      <c r="M84" s="242"/>
      <c r="N84" s="242"/>
      <c r="O84" s="242"/>
      <c r="P84" s="239">
        <v>1.03</v>
      </c>
      <c r="Q84" s="240">
        <v>0</v>
      </c>
      <c r="R84" s="73">
        <f>$R$15</f>
        <v>12</v>
      </c>
      <c r="S84" s="239">
        <v>0</v>
      </c>
      <c r="T84" s="23"/>
      <c r="U84" s="23"/>
      <c r="V84" s="23"/>
      <c r="W84" s="23"/>
      <c r="X84" s="23"/>
    </row>
    <row r="85" spans="1:24">
      <c r="A85" s="8"/>
      <c r="C85" s="97"/>
      <c r="D85" s="71" t="s">
        <v>9</v>
      </c>
      <c r="E85" s="54">
        <f>ROUND((M83+N83)*E83*P83,0)</f>
        <v>0</v>
      </c>
      <c r="F85" s="54">
        <f>ROUND((M83+N83)*F83*P83*P84,0)</f>
        <v>0</v>
      </c>
      <c r="G85" s="54">
        <f>ROUND((M83+N83)*G83*P83*P84*P85,0)</f>
        <v>0</v>
      </c>
      <c r="H85" s="54">
        <f>ROUND((M83+N83)*H83*P83*P84*P85*P86,0)</f>
        <v>0</v>
      </c>
      <c r="I85" s="54">
        <f>ROUND((M83+N83)*I83*P83*P84*P85*P86*P87,0)</f>
        <v>0</v>
      </c>
      <c r="J85" s="177">
        <f>SUM(E85:I85)</f>
        <v>0</v>
      </c>
      <c r="L85" s="243"/>
      <c r="M85" s="60"/>
      <c r="N85" s="60"/>
      <c r="O85" s="60"/>
      <c r="P85" s="239">
        <v>1.03</v>
      </c>
      <c r="Q85" s="240">
        <v>0</v>
      </c>
      <c r="R85" s="73">
        <f>$R$16</f>
        <v>12</v>
      </c>
      <c r="S85" s="239">
        <v>0</v>
      </c>
    </row>
    <row r="86" spans="1:24">
      <c r="A86" s="8"/>
      <c r="B86" s="99"/>
      <c r="C86" s="97"/>
      <c r="D86" s="71" t="s">
        <v>46</v>
      </c>
      <c r="E86" s="54">
        <f>ROUND(E85*$P$9,0)</f>
        <v>0</v>
      </c>
      <c r="F86" s="54">
        <f>ROUND(F85*$P$9,0)</f>
        <v>0</v>
      </c>
      <c r="G86" s="54">
        <f>ROUND(G85*$P$9,0)</f>
        <v>0</v>
      </c>
      <c r="H86" s="54">
        <f>ROUND(H85*$P$9,0)</f>
        <v>0</v>
      </c>
      <c r="I86" s="54">
        <f>ROUND(I85*$P$9,0)</f>
        <v>0</v>
      </c>
      <c r="J86" s="177">
        <f>SUM(E86:I86)</f>
        <v>0</v>
      </c>
      <c r="L86" s="243"/>
      <c r="M86" s="60"/>
      <c r="N86" s="60"/>
      <c r="O86" s="60"/>
      <c r="P86" s="239">
        <v>1.03</v>
      </c>
      <c r="Q86" s="240">
        <v>0</v>
      </c>
      <c r="R86" s="73">
        <f>$R$17</f>
        <v>12</v>
      </c>
      <c r="S86" s="239">
        <v>0</v>
      </c>
    </row>
    <row r="87" spans="1:24" ht="15">
      <c r="A87" s="8"/>
      <c r="B87" s="99"/>
      <c r="C87" s="97"/>
      <c r="D87" s="71" t="s">
        <v>47</v>
      </c>
      <c r="E87" s="189">
        <f>ROUND($P$10*E83,0)</f>
        <v>0</v>
      </c>
      <c r="F87" s="189">
        <f>ROUND($P$10*F83,0)</f>
        <v>0</v>
      </c>
      <c r="G87" s="189">
        <f>ROUND($P$10*G83,0)</f>
        <v>0</v>
      </c>
      <c r="H87" s="189">
        <f>ROUND($P$10*H83,0)</f>
        <v>0</v>
      </c>
      <c r="I87" s="189">
        <f>ROUND($P$10*I83,0)</f>
        <v>0</v>
      </c>
      <c r="J87" s="186">
        <f>SUM(E87:I87)</f>
        <v>0</v>
      </c>
      <c r="L87" s="243"/>
      <c r="M87" s="60"/>
      <c r="N87" s="60"/>
      <c r="O87" s="60"/>
      <c r="P87" s="239">
        <v>1.03</v>
      </c>
      <c r="Q87" s="240">
        <v>0</v>
      </c>
      <c r="R87" s="73">
        <f>$R$18</f>
        <v>12</v>
      </c>
      <c r="S87" s="239">
        <v>0</v>
      </c>
      <c r="T87" s="23"/>
      <c r="U87" s="23"/>
      <c r="V87" s="23"/>
      <c r="W87" s="23"/>
      <c r="X87" s="23"/>
    </row>
    <row r="88" spans="1:24">
      <c r="A88" s="8"/>
      <c r="B88" s="99"/>
      <c r="C88" s="97"/>
      <c r="D88" s="74" t="s">
        <v>48</v>
      </c>
      <c r="E88" s="190">
        <f>SUM(E86:E87)</f>
        <v>0</v>
      </c>
      <c r="F88" s="190">
        <f t="shared" ref="F88:I88" si="13">SUM(F86:F87)</f>
        <v>0</v>
      </c>
      <c r="G88" s="190">
        <f t="shared" si="13"/>
        <v>0</v>
      </c>
      <c r="H88" s="190">
        <f t="shared" si="13"/>
        <v>0</v>
      </c>
      <c r="I88" s="190">
        <f t="shared" si="13"/>
        <v>0</v>
      </c>
      <c r="J88" s="191">
        <f>SUM(J86:J87)</f>
        <v>0</v>
      </c>
      <c r="L88" s="17"/>
      <c r="M88" s="31"/>
      <c r="N88" s="31"/>
      <c r="O88" s="31"/>
      <c r="P88" s="45"/>
      <c r="Q88" s="45"/>
      <c r="R88" s="45"/>
      <c r="S88" s="24"/>
      <c r="T88" s="23"/>
      <c r="U88" s="23"/>
      <c r="V88" s="23"/>
      <c r="W88" s="23"/>
      <c r="X88" s="23"/>
    </row>
    <row r="89" spans="1:24">
      <c r="A89" s="8"/>
      <c r="B89" s="99"/>
      <c r="C89" s="97"/>
      <c r="D89" s="71"/>
      <c r="E89" s="15"/>
      <c r="F89" s="15"/>
      <c r="G89" s="15"/>
      <c r="H89" s="15"/>
      <c r="I89" s="15"/>
      <c r="J89" s="24"/>
      <c r="L89" s="17"/>
      <c r="M89" s="91"/>
      <c r="N89" s="91"/>
      <c r="O89" s="91"/>
      <c r="P89" s="45"/>
      <c r="Q89" s="45"/>
      <c r="R89" s="45"/>
      <c r="S89" s="24"/>
      <c r="T89" s="23"/>
      <c r="U89" s="23"/>
      <c r="V89" s="23"/>
      <c r="W89" s="23"/>
      <c r="X89" s="23"/>
    </row>
    <row r="90" spans="1:24">
      <c r="A90" s="8"/>
      <c r="C90" s="72"/>
      <c r="D90" s="72" t="s">
        <v>64</v>
      </c>
      <c r="E90" s="169">
        <f>SUMIF($D$68:$D$89,"*Salary",E68:E89)</f>
        <v>0</v>
      </c>
      <c r="F90" s="169">
        <f>SUMIF($D$68:$D$89,"*Salary",F68:F89)</f>
        <v>0</v>
      </c>
      <c r="G90" s="169">
        <f>SUMIF($D$68:$D$89,"*Salary",G68:G89)</f>
        <v>0</v>
      </c>
      <c r="H90" s="169">
        <f>SUMIF($D$68:$D$89,"*Salary",H68:H89)</f>
        <v>0</v>
      </c>
      <c r="I90" s="169">
        <f>SUMIF($D$68:$D$89,"*Salary",I68:I89)</f>
        <v>0</v>
      </c>
      <c r="J90" s="170">
        <f>SUM(E90:I90)</f>
        <v>0</v>
      </c>
      <c r="L90" s="55"/>
      <c r="M90" s="68"/>
      <c r="N90" s="68"/>
      <c r="O90" s="68"/>
      <c r="P90" s="68"/>
      <c r="Q90" s="68"/>
      <c r="R90" s="68"/>
      <c r="S90" s="24"/>
      <c r="T90" s="23"/>
      <c r="U90" s="23"/>
      <c r="V90" s="23"/>
      <c r="W90" s="23"/>
      <c r="X90" s="23"/>
    </row>
    <row r="91" spans="1:24">
      <c r="A91" s="8"/>
      <c r="C91" s="72"/>
      <c r="D91" s="72" t="s">
        <v>65</v>
      </c>
      <c r="E91" s="171">
        <f>SUMIF($D$71:$D$89,"*Total Fringe",E71:E89)</f>
        <v>0</v>
      </c>
      <c r="F91" s="171">
        <f t="shared" ref="F91:I91" si="14">SUMIF($D$71:$D$89,"*Total Fringe",F71:F89)</f>
        <v>0</v>
      </c>
      <c r="G91" s="171">
        <f t="shared" si="14"/>
        <v>0</v>
      </c>
      <c r="H91" s="171">
        <f t="shared" si="14"/>
        <v>0</v>
      </c>
      <c r="I91" s="171">
        <f t="shared" si="14"/>
        <v>0</v>
      </c>
      <c r="J91" s="172">
        <f>SUM(E91:I91)</f>
        <v>0</v>
      </c>
      <c r="L91" s="55"/>
      <c r="M91" s="68"/>
      <c r="N91" s="68"/>
      <c r="O91" s="68"/>
      <c r="P91" s="68"/>
      <c r="Q91" s="68"/>
      <c r="R91" s="68"/>
      <c r="S91" s="68"/>
      <c r="T91" s="546" t="s">
        <v>23</v>
      </c>
      <c r="U91" s="546"/>
      <c r="V91" s="546"/>
      <c r="W91" s="546"/>
      <c r="X91" s="546"/>
    </row>
    <row r="92" spans="1:24">
      <c r="A92" s="8"/>
      <c r="C92" s="72"/>
      <c r="D92" s="174"/>
      <c r="E92" s="69"/>
      <c r="F92" s="69"/>
      <c r="G92" s="69"/>
      <c r="H92" s="69"/>
      <c r="I92" s="69"/>
      <c r="J92" s="70"/>
      <c r="L92" s="55" t="s">
        <v>19</v>
      </c>
      <c r="M92" s="68" t="s">
        <v>6</v>
      </c>
      <c r="N92" s="68"/>
      <c r="O92" s="68" t="s">
        <v>20</v>
      </c>
      <c r="P92" s="68" t="s">
        <v>21</v>
      </c>
      <c r="Q92" s="68" t="s">
        <v>22</v>
      </c>
      <c r="R92" s="68"/>
      <c r="S92" s="68" t="s">
        <v>57</v>
      </c>
      <c r="T92" s="89"/>
      <c r="U92" s="89"/>
      <c r="V92" s="89"/>
      <c r="W92" s="89"/>
      <c r="X92" s="89"/>
    </row>
    <row r="93" spans="1:24">
      <c r="A93" s="55" t="s">
        <v>40</v>
      </c>
      <c r="B93" s="55" t="s">
        <v>41</v>
      </c>
      <c r="C93" s="72"/>
      <c r="D93" s="174"/>
      <c r="E93" s="16" t="str">
        <f>E12</f>
        <v>Year 1</v>
      </c>
      <c r="F93" s="16" t="str">
        <f>F12</f>
        <v>Year 2</v>
      </c>
      <c r="G93" s="16" t="str">
        <f>G12</f>
        <v>Year 3</v>
      </c>
      <c r="H93" s="16" t="str">
        <f>H12</f>
        <v>Year 4</v>
      </c>
      <c r="I93" s="16" t="str">
        <f>I12</f>
        <v>Year 5</v>
      </c>
      <c r="J93" s="44" t="s">
        <v>30</v>
      </c>
      <c r="L93" s="89" t="s">
        <v>31</v>
      </c>
      <c r="M93" s="44" t="s">
        <v>9</v>
      </c>
      <c r="N93" s="44" t="s">
        <v>20</v>
      </c>
      <c r="O93" s="44" t="s">
        <v>32</v>
      </c>
      <c r="P93" s="44" t="s">
        <v>33</v>
      </c>
      <c r="Q93" s="44" t="s">
        <v>34</v>
      </c>
      <c r="R93" s="44" t="s">
        <v>32</v>
      </c>
      <c r="S93" s="44" t="s">
        <v>58</v>
      </c>
      <c r="T93" s="22" t="s">
        <v>35</v>
      </c>
      <c r="U93" s="13" t="s">
        <v>36</v>
      </c>
      <c r="V93" s="13" t="s">
        <v>37</v>
      </c>
      <c r="W93" s="13" t="s">
        <v>38</v>
      </c>
      <c r="X93" s="13" t="s">
        <v>39</v>
      </c>
    </row>
    <row r="94" spans="1:24">
      <c r="A94" s="101"/>
      <c r="B94" s="99" t="s">
        <v>66</v>
      </c>
      <c r="D94" s="32" t="s">
        <v>44</v>
      </c>
      <c r="E94" s="97">
        <f>ROUND($Q94*$R94*S94,6)</f>
        <v>0</v>
      </c>
      <c r="F94" s="97">
        <f>ROUND($Q95*$R95*S95,6)</f>
        <v>0</v>
      </c>
      <c r="G94" s="97">
        <f>ROUND($Q96*$R96*S96,6)</f>
        <v>0</v>
      </c>
      <c r="H94" s="97">
        <f>ROUND($Q97*$R97*S97,6)</f>
        <v>0</v>
      </c>
      <c r="I94" s="97">
        <f>ROUND($Q98*$R98*S98,6)</f>
        <v>0</v>
      </c>
      <c r="J94" s="44"/>
      <c r="K94" s="15"/>
      <c r="L94" s="155">
        <v>0</v>
      </c>
      <c r="M94" s="242">
        <f>ROUND(L94/12,2)</f>
        <v>0</v>
      </c>
      <c r="N94" s="242">
        <f>LOOKUP(O94,'Longevity Lookup'!$A$3:$A$506,'Longevity Lookup'!$B$3:$B$506)</f>
        <v>0</v>
      </c>
      <c r="O94" s="236">
        <v>0</v>
      </c>
      <c r="P94" s="239">
        <v>1</v>
      </c>
      <c r="Q94" s="240">
        <v>0</v>
      </c>
      <c r="R94" s="73">
        <f>$R$14</f>
        <v>12</v>
      </c>
      <c r="S94" s="239">
        <v>0</v>
      </c>
      <c r="T94" s="23" t="e">
        <f>(E97+E98)/E96</f>
        <v>#DIV/0!</v>
      </c>
      <c r="U94" s="23" t="e">
        <f>(F97+F98)/F96</f>
        <v>#DIV/0!</v>
      </c>
      <c r="V94" s="23" t="e">
        <f>(G97+G98)/G96</f>
        <v>#DIV/0!</v>
      </c>
      <c r="W94" s="23" t="e">
        <f>(H97+H98)/H96</f>
        <v>#DIV/0!</v>
      </c>
      <c r="X94" s="23" t="e">
        <f>(I97+I98)/I96</f>
        <v>#DIV/0!</v>
      </c>
    </row>
    <row r="95" spans="1:24">
      <c r="B95" s="99"/>
      <c r="D95" s="32" t="s">
        <v>61</v>
      </c>
      <c r="E95" s="20">
        <f>S94</f>
        <v>0</v>
      </c>
      <c r="F95" s="20">
        <f>S95</f>
        <v>0</v>
      </c>
      <c r="G95" s="20">
        <f>S96</f>
        <v>0</v>
      </c>
      <c r="H95" s="20">
        <f>S97</f>
        <v>0</v>
      </c>
      <c r="I95" s="20">
        <f>S98</f>
        <v>0</v>
      </c>
      <c r="J95" s="44"/>
      <c r="K95" s="15"/>
      <c r="L95" s="243"/>
      <c r="M95" s="242"/>
      <c r="N95" s="242"/>
      <c r="O95" s="242"/>
      <c r="P95" s="239">
        <v>1.03</v>
      </c>
      <c r="Q95" s="240">
        <v>0</v>
      </c>
      <c r="R95" s="73">
        <f>$R$15</f>
        <v>12</v>
      </c>
      <c r="S95" s="239">
        <v>0</v>
      </c>
      <c r="T95" s="23"/>
      <c r="U95" s="23"/>
      <c r="V95" s="23"/>
      <c r="W95" s="23"/>
      <c r="X95" s="23"/>
    </row>
    <row r="96" spans="1:24">
      <c r="A96" s="8"/>
      <c r="C96" s="97"/>
      <c r="D96" s="71" t="s">
        <v>9</v>
      </c>
      <c r="E96" s="54">
        <f>ROUND((M94+N94)*E94*P94,0)</f>
        <v>0</v>
      </c>
      <c r="F96" s="54">
        <f>ROUND((M94+N94)*F94*P94*P95,0)</f>
        <v>0</v>
      </c>
      <c r="G96" s="54">
        <f>ROUND((M94+N94)*G94*P94*P95*P96,0)</f>
        <v>0</v>
      </c>
      <c r="H96" s="54">
        <f>ROUND((M94+N94)*H94*P94*P95*P96*P97,0)</f>
        <v>0</v>
      </c>
      <c r="I96" s="54">
        <f>ROUND((M94+N94)*I94*P94*P95*P96*P97*P98,0)</f>
        <v>0</v>
      </c>
      <c r="J96" s="177">
        <f>SUM(E96:I96)</f>
        <v>0</v>
      </c>
      <c r="L96" s="243"/>
      <c r="M96" s="60"/>
      <c r="N96" s="60"/>
      <c r="O96" s="60"/>
      <c r="P96" s="239">
        <v>1.03</v>
      </c>
      <c r="Q96" s="240">
        <v>0</v>
      </c>
      <c r="R96" s="73">
        <f>$R$16</f>
        <v>12</v>
      </c>
      <c r="S96" s="239">
        <v>0</v>
      </c>
      <c r="T96" s="23"/>
      <c r="U96" s="23"/>
      <c r="V96" s="23"/>
      <c r="W96" s="23"/>
      <c r="X96" s="23"/>
    </row>
    <row r="97" spans="1:24">
      <c r="A97" s="8"/>
      <c r="B97" s="90"/>
      <c r="C97" s="97"/>
      <c r="D97" s="71" t="s">
        <v>46</v>
      </c>
      <c r="E97" s="54">
        <f>ROUND(E96*$P$9,0)</f>
        <v>0</v>
      </c>
      <c r="F97" s="54">
        <f>ROUND(F96*$P$9,0)</f>
        <v>0</v>
      </c>
      <c r="G97" s="54">
        <f>ROUND(G96*$P$9,0)</f>
        <v>0</v>
      </c>
      <c r="H97" s="54">
        <f>ROUND(H96*$P$9,0)</f>
        <v>0</v>
      </c>
      <c r="I97" s="54">
        <f>ROUND(I96*$P$9,0)</f>
        <v>0</v>
      </c>
      <c r="J97" s="177">
        <f>SUM(E97:I97)</f>
        <v>0</v>
      </c>
      <c r="L97" s="243"/>
      <c r="M97" s="60"/>
      <c r="N97" s="60"/>
      <c r="O97" s="60"/>
      <c r="P97" s="239">
        <v>1.03</v>
      </c>
      <c r="Q97" s="240">
        <v>0</v>
      </c>
      <c r="R97" s="73">
        <f>$R$17</f>
        <v>12</v>
      </c>
      <c r="S97" s="239">
        <v>0</v>
      </c>
      <c r="T97" s="23"/>
      <c r="U97" s="23"/>
      <c r="V97" s="23"/>
      <c r="W97" s="23"/>
      <c r="X97" s="23"/>
    </row>
    <row r="98" spans="1:24" ht="15">
      <c r="A98" s="8"/>
      <c r="B98" s="90"/>
      <c r="C98" s="97"/>
      <c r="D98" s="71" t="s">
        <v>47</v>
      </c>
      <c r="E98" s="189">
        <f>ROUND($P$10*E94,0)</f>
        <v>0</v>
      </c>
      <c r="F98" s="189">
        <f>ROUND($P$10*F94,0)</f>
        <v>0</v>
      </c>
      <c r="G98" s="189">
        <f>ROUND($P$10*G94,0)</f>
        <v>0</v>
      </c>
      <c r="H98" s="189">
        <f>ROUND($P$10*H94,0)</f>
        <v>0</v>
      </c>
      <c r="I98" s="189">
        <f>ROUND($P$10*I94,0)</f>
        <v>0</v>
      </c>
      <c r="J98" s="186">
        <f>SUM(E98:I98)</f>
        <v>0</v>
      </c>
      <c r="L98" s="243"/>
      <c r="M98" s="60"/>
      <c r="N98" s="60"/>
      <c r="O98" s="60"/>
      <c r="P98" s="239">
        <v>1.03</v>
      </c>
      <c r="Q98" s="240">
        <v>0</v>
      </c>
      <c r="R98" s="73">
        <f>$R$18</f>
        <v>12</v>
      </c>
      <c r="S98" s="239">
        <v>0</v>
      </c>
      <c r="T98" s="23"/>
      <c r="U98" s="23"/>
      <c r="V98" s="23"/>
      <c r="W98" s="23"/>
      <c r="X98" s="23"/>
    </row>
    <row r="99" spans="1:24">
      <c r="A99" s="8"/>
      <c r="B99" s="90"/>
      <c r="C99" s="97"/>
      <c r="D99" s="74" t="s">
        <v>48</v>
      </c>
      <c r="E99" s="190">
        <f>SUM(E97:E98)</f>
        <v>0</v>
      </c>
      <c r="F99" s="190">
        <f t="shared" ref="F99:I99" si="15">SUM(F97:F98)</f>
        <v>0</v>
      </c>
      <c r="G99" s="190">
        <f t="shared" si="15"/>
        <v>0</v>
      </c>
      <c r="H99" s="190">
        <f t="shared" si="15"/>
        <v>0</v>
      </c>
      <c r="I99" s="190">
        <f t="shared" si="15"/>
        <v>0</v>
      </c>
      <c r="J99" s="191">
        <f>SUM(J97:J98)</f>
        <v>0</v>
      </c>
      <c r="L99" s="243"/>
      <c r="M99" s="60"/>
      <c r="N99" s="60"/>
      <c r="O99" s="60"/>
      <c r="P99" s="71"/>
      <c r="Q99" s="244"/>
      <c r="R99" s="73"/>
      <c r="S99" s="71"/>
      <c r="T99" s="4"/>
      <c r="U99" s="3"/>
    </row>
    <row r="100" spans="1:24">
      <c r="C100" s="97"/>
      <c r="D100" s="71"/>
      <c r="E100" s="15"/>
      <c r="F100" s="15"/>
      <c r="G100" s="15"/>
      <c r="H100" s="15"/>
      <c r="I100" s="15"/>
      <c r="J100" s="24"/>
      <c r="L100" s="243"/>
      <c r="M100" s="60"/>
      <c r="N100" s="60"/>
      <c r="O100" s="60"/>
      <c r="P100" s="32"/>
      <c r="Q100" s="60"/>
      <c r="R100" s="32"/>
      <c r="S100" s="241"/>
      <c r="T100" s="15"/>
      <c r="U100" s="15"/>
      <c r="V100" s="15"/>
      <c r="W100" s="15"/>
      <c r="X100" s="15"/>
    </row>
    <row r="101" spans="1:24">
      <c r="A101" s="101"/>
      <c r="B101" s="99" t="s">
        <v>66</v>
      </c>
      <c r="D101" s="32" t="s">
        <v>44</v>
      </c>
      <c r="E101" s="97">
        <f>ROUND($Q101*$R101*S101,6)</f>
        <v>0</v>
      </c>
      <c r="F101" s="97">
        <f>ROUND($Q102*$R102*S102,6)</f>
        <v>0</v>
      </c>
      <c r="G101" s="97">
        <f>ROUND($Q103*$R103*S103,6)</f>
        <v>0</v>
      </c>
      <c r="H101" s="97">
        <f>ROUND($Q104*$R104*S104,6)</f>
        <v>0</v>
      </c>
      <c r="I101" s="97">
        <f>ROUND($Q105*$R105*S105,6)</f>
        <v>0</v>
      </c>
      <c r="J101" s="44"/>
      <c r="L101" s="155">
        <v>0</v>
      </c>
      <c r="M101" s="242">
        <f>ROUND(L101/12,2)</f>
        <v>0</v>
      </c>
      <c r="N101" s="242">
        <f>LOOKUP(O101,'Longevity Lookup'!$A$3:$A$506,'Longevity Lookup'!$B$3:$B$506)</f>
        <v>0</v>
      </c>
      <c r="O101" s="236">
        <v>0</v>
      </c>
      <c r="P101" s="239">
        <v>1</v>
      </c>
      <c r="Q101" s="240">
        <v>0</v>
      </c>
      <c r="R101" s="73">
        <f>$R$14</f>
        <v>12</v>
      </c>
      <c r="S101" s="239">
        <v>0</v>
      </c>
      <c r="T101" s="23" t="e">
        <f>(E104+E105)/E103</f>
        <v>#DIV/0!</v>
      </c>
      <c r="U101" s="23" t="e">
        <f>(F104+F105)/F103</f>
        <v>#DIV/0!</v>
      </c>
      <c r="V101" s="23" t="e">
        <f>(G104+G105)/G103</f>
        <v>#DIV/0!</v>
      </c>
      <c r="W101" s="23" t="e">
        <f>(H104+H105)/H103</f>
        <v>#DIV/0!</v>
      </c>
      <c r="X101" s="23" t="e">
        <f>(I104+I105)/I103</f>
        <v>#DIV/0!</v>
      </c>
    </row>
    <row r="102" spans="1:24">
      <c r="B102" s="99"/>
      <c r="D102" s="32" t="s">
        <v>61</v>
      </c>
      <c r="E102" s="20">
        <f>S101</f>
        <v>0</v>
      </c>
      <c r="F102" s="20">
        <f>S102</f>
        <v>0</v>
      </c>
      <c r="G102" s="20">
        <f>S103</f>
        <v>0</v>
      </c>
      <c r="H102" s="20">
        <f>S104</f>
        <v>0</v>
      </c>
      <c r="I102" s="20">
        <f>S105</f>
        <v>0</v>
      </c>
      <c r="J102" s="44"/>
      <c r="L102" s="243"/>
      <c r="M102" s="242"/>
      <c r="N102" s="242"/>
      <c r="O102" s="242"/>
      <c r="P102" s="239">
        <v>1.03</v>
      </c>
      <c r="Q102" s="240">
        <v>0</v>
      </c>
      <c r="R102" s="73">
        <f>$R$15</f>
        <v>12</v>
      </c>
      <c r="S102" s="239">
        <v>0</v>
      </c>
      <c r="T102" s="23"/>
      <c r="U102" s="23"/>
      <c r="V102" s="23"/>
      <c r="W102" s="23"/>
      <c r="X102" s="23"/>
    </row>
    <row r="103" spans="1:24">
      <c r="A103" s="8"/>
      <c r="B103" s="90"/>
      <c r="C103" s="97"/>
      <c r="D103" s="71" t="s">
        <v>9</v>
      </c>
      <c r="E103" s="54">
        <f>ROUND((M101+N101)*E101*P101,0)</f>
        <v>0</v>
      </c>
      <c r="F103" s="54">
        <f>ROUND((M101+N101)*F101*P101*P102,0)</f>
        <v>0</v>
      </c>
      <c r="G103" s="54">
        <f>ROUND((M101+N101)*G101*P101*P102*P103,0)</f>
        <v>0</v>
      </c>
      <c r="H103" s="54">
        <f>ROUND((M101+N101)*H101*P101*P102*P103*P104,0)</f>
        <v>0</v>
      </c>
      <c r="I103" s="54">
        <f>ROUND((M101+N101)*I101*P101*P102*P103*P104*P105,0)</f>
        <v>0</v>
      </c>
      <c r="J103" s="177">
        <f>SUM(E103:I103)</f>
        <v>0</v>
      </c>
      <c r="L103" s="243"/>
      <c r="M103" s="60"/>
      <c r="N103" s="60"/>
      <c r="O103" s="60"/>
      <c r="P103" s="239">
        <v>1.03</v>
      </c>
      <c r="Q103" s="240">
        <v>0</v>
      </c>
      <c r="R103" s="73">
        <f>$R$16</f>
        <v>12</v>
      </c>
      <c r="S103" s="239">
        <v>0</v>
      </c>
      <c r="T103" s="23"/>
      <c r="U103" s="23"/>
      <c r="V103" s="23"/>
      <c r="W103" s="23"/>
      <c r="X103" s="23"/>
    </row>
    <row r="104" spans="1:24">
      <c r="A104" s="8"/>
      <c r="B104" s="90"/>
      <c r="C104" s="97"/>
      <c r="D104" s="71" t="s">
        <v>46</v>
      </c>
      <c r="E104" s="54">
        <f>ROUND(E103*$P$9,0)</f>
        <v>0</v>
      </c>
      <c r="F104" s="54">
        <f>ROUND(F103*$P$9,0)</f>
        <v>0</v>
      </c>
      <c r="G104" s="54">
        <f>ROUND(G103*$P$9,0)</f>
        <v>0</v>
      </c>
      <c r="H104" s="54">
        <f>ROUND(H103*$P$9,0)</f>
        <v>0</v>
      </c>
      <c r="I104" s="54">
        <f>ROUND(I103*$P$9,0)</f>
        <v>0</v>
      </c>
      <c r="J104" s="177">
        <f>SUM(E104:I104)</f>
        <v>0</v>
      </c>
      <c r="L104" s="243"/>
      <c r="M104" s="60"/>
      <c r="N104" s="60"/>
      <c r="O104" s="60"/>
      <c r="P104" s="239">
        <v>1.03</v>
      </c>
      <c r="Q104" s="240">
        <v>0</v>
      </c>
      <c r="R104" s="73">
        <f>$R$17</f>
        <v>12</v>
      </c>
      <c r="S104" s="239">
        <v>0</v>
      </c>
      <c r="T104" s="23"/>
      <c r="U104" s="23"/>
      <c r="V104" s="23"/>
      <c r="W104" s="23"/>
      <c r="X104" s="23"/>
    </row>
    <row r="105" spans="1:24" ht="15">
      <c r="A105" s="8"/>
      <c r="B105" s="90"/>
      <c r="C105" s="97"/>
      <c r="D105" s="71" t="s">
        <v>47</v>
      </c>
      <c r="E105" s="189">
        <f>ROUND($P$10*E101,0)</f>
        <v>0</v>
      </c>
      <c r="F105" s="189">
        <f>ROUND($P$10*F101,0)</f>
        <v>0</v>
      </c>
      <c r="G105" s="189">
        <f>ROUND($P$10*G101,0)</f>
        <v>0</v>
      </c>
      <c r="H105" s="189">
        <f>ROUND($P$10*H101,0)</f>
        <v>0</v>
      </c>
      <c r="I105" s="189">
        <f>ROUND($P$10*I101,0)</f>
        <v>0</v>
      </c>
      <c r="J105" s="186">
        <f>SUM(E105:I105)</f>
        <v>0</v>
      </c>
      <c r="L105" s="243"/>
      <c r="M105" s="60"/>
      <c r="N105" s="60"/>
      <c r="O105" s="60"/>
      <c r="P105" s="239">
        <v>1.03</v>
      </c>
      <c r="Q105" s="240">
        <v>0</v>
      </c>
      <c r="R105" s="73">
        <f>$R$18</f>
        <v>12</v>
      </c>
      <c r="S105" s="239">
        <v>0</v>
      </c>
      <c r="T105" s="23"/>
      <c r="U105" s="23"/>
      <c r="V105" s="23"/>
      <c r="W105" s="23"/>
      <c r="X105" s="23"/>
    </row>
    <row r="106" spans="1:24">
      <c r="A106" s="8"/>
      <c r="B106" s="90"/>
      <c r="C106" s="97"/>
      <c r="D106" s="74" t="s">
        <v>48</v>
      </c>
      <c r="E106" s="190">
        <f>SUM(E104:E105)</f>
        <v>0</v>
      </c>
      <c r="F106" s="190">
        <f t="shared" ref="F106:I106" si="16">SUM(F104:F105)</f>
        <v>0</v>
      </c>
      <c r="G106" s="190">
        <f t="shared" si="16"/>
        <v>0</v>
      </c>
      <c r="H106" s="190">
        <f t="shared" si="16"/>
        <v>0</v>
      </c>
      <c r="I106" s="190">
        <f t="shared" si="16"/>
        <v>0</v>
      </c>
      <c r="J106" s="191">
        <f>SUM(J104:J105)</f>
        <v>0</v>
      </c>
      <c r="L106" s="243"/>
      <c r="M106" s="60"/>
      <c r="N106" s="60"/>
      <c r="O106" s="60"/>
      <c r="P106" s="71"/>
      <c r="Q106" s="244"/>
      <c r="R106" s="73"/>
      <c r="S106" s="71"/>
      <c r="T106" s="4"/>
      <c r="U106" s="3"/>
    </row>
    <row r="107" spans="1:24">
      <c r="A107" s="8"/>
      <c r="B107" s="90"/>
      <c r="C107" s="97"/>
      <c r="D107" s="71"/>
      <c r="E107" s="15"/>
      <c r="F107" s="15"/>
      <c r="G107" s="15"/>
      <c r="H107" s="15"/>
      <c r="I107" s="15"/>
      <c r="J107" s="24"/>
      <c r="L107" s="243"/>
      <c r="M107" s="60"/>
      <c r="N107" s="60"/>
      <c r="O107" s="60"/>
      <c r="P107" s="32"/>
      <c r="Q107" s="60"/>
      <c r="R107" s="32"/>
      <c r="S107" s="241"/>
      <c r="T107" s="15"/>
      <c r="U107" s="15"/>
      <c r="V107" s="15"/>
      <c r="W107" s="15"/>
      <c r="X107" s="15"/>
    </row>
    <row r="108" spans="1:24">
      <c r="A108" s="101"/>
      <c r="B108" s="99" t="s">
        <v>66</v>
      </c>
      <c r="D108" s="32" t="s">
        <v>44</v>
      </c>
      <c r="E108" s="97">
        <f>ROUND($Q108*$R108*S108,6)</f>
        <v>0</v>
      </c>
      <c r="F108" s="97">
        <f>ROUND($Q109*$R109*S109,6)</f>
        <v>0</v>
      </c>
      <c r="G108" s="97">
        <f>ROUND($Q110*$R110*S110,6)</f>
        <v>0</v>
      </c>
      <c r="H108" s="97">
        <f>ROUND($Q111*$R111*S111,6)</f>
        <v>0</v>
      </c>
      <c r="I108" s="97">
        <f>ROUND($Q112*$R112*S112,6)</f>
        <v>0</v>
      </c>
      <c r="J108" s="44"/>
      <c r="L108" s="155">
        <v>0</v>
      </c>
      <c r="M108" s="242">
        <f>ROUND(L108/12,2)</f>
        <v>0</v>
      </c>
      <c r="N108" s="242">
        <f>LOOKUP(O108,'Longevity Lookup'!$A$3:$A$506,'Longevity Lookup'!$B$3:$B$506)</f>
        <v>0</v>
      </c>
      <c r="O108" s="236">
        <v>0</v>
      </c>
      <c r="P108" s="239">
        <v>1</v>
      </c>
      <c r="Q108" s="240">
        <v>0</v>
      </c>
      <c r="R108" s="73">
        <f>$R$14</f>
        <v>12</v>
      </c>
      <c r="S108" s="239">
        <v>0</v>
      </c>
      <c r="T108" s="23" t="e">
        <f>(E111+E112)/E110</f>
        <v>#DIV/0!</v>
      </c>
      <c r="U108" s="23" t="e">
        <f>(F111+F112)/F110</f>
        <v>#DIV/0!</v>
      </c>
      <c r="V108" s="23" t="e">
        <f>(G111+G112)/G110</f>
        <v>#DIV/0!</v>
      </c>
      <c r="W108" s="23" t="e">
        <f>(H111+H112)/H110</f>
        <v>#DIV/0!</v>
      </c>
      <c r="X108" s="23" t="e">
        <f>(I111+I112)/I110</f>
        <v>#DIV/0!</v>
      </c>
    </row>
    <row r="109" spans="1:24">
      <c r="B109" s="99"/>
      <c r="D109" s="32" t="s">
        <v>61</v>
      </c>
      <c r="E109" s="20">
        <f>S108</f>
        <v>0</v>
      </c>
      <c r="F109" s="20">
        <f>S109</f>
        <v>0</v>
      </c>
      <c r="G109" s="20">
        <f>S110</f>
        <v>0</v>
      </c>
      <c r="H109" s="20">
        <f>S111</f>
        <v>0</v>
      </c>
      <c r="I109" s="20">
        <f>S112</f>
        <v>0</v>
      </c>
      <c r="J109" s="44"/>
      <c r="L109" s="243"/>
      <c r="M109" s="242"/>
      <c r="N109" s="242"/>
      <c r="O109" s="242"/>
      <c r="P109" s="239">
        <v>1.03</v>
      </c>
      <c r="Q109" s="240">
        <v>0</v>
      </c>
      <c r="R109" s="73">
        <f>$R$15</f>
        <v>12</v>
      </c>
      <c r="S109" s="239">
        <v>0</v>
      </c>
      <c r="T109" s="23"/>
      <c r="U109" s="23"/>
      <c r="V109" s="23"/>
      <c r="W109" s="23"/>
      <c r="X109" s="23"/>
    </row>
    <row r="110" spans="1:24">
      <c r="A110" s="8"/>
      <c r="B110" s="90"/>
      <c r="C110" s="97"/>
      <c r="D110" s="71" t="s">
        <v>9</v>
      </c>
      <c r="E110" s="54">
        <f>ROUND((M108+N108)*E108*P108,0)</f>
        <v>0</v>
      </c>
      <c r="F110" s="54">
        <f>ROUND((M108+N108)*F108*P108*P109,0)</f>
        <v>0</v>
      </c>
      <c r="G110" s="54">
        <f>ROUND((M108+N108)*G108*P108*P109*P110,0)</f>
        <v>0</v>
      </c>
      <c r="H110" s="54">
        <f>ROUND((M108+N108)*H108*P108*P109*P110*P111,0)</f>
        <v>0</v>
      </c>
      <c r="I110" s="54">
        <f>ROUND((M108+N108)*I108*P108*P109*P110*P111*P112,0)</f>
        <v>0</v>
      </c>
      <c r="J110" s="177">
        <f>SUM(E110:I110)</f>
        <v>0</v>
      </c>
      <c r="L110" s="243"/>
      <c r="M110" s="60"/>
      <c r="N110" s="60"/>
      <c r="O110" s="60"/>
      <c r="P110" s="239">
        <v>1.03</v>
      </c>
      <c r="Q110" s="240">
        <v>0</v>
      </c>
      <c r="R110" s="73">
        <f>$R$16</f>
        <v>12</v>
      </c>
      <c r="S110" s="239">
        <v>0</v>
      </c>
    </row>
    <row r="111" spans="1:24">
      <c r="A111" s="8"/>
      <c r="B111" s="90"/>
      <c r="C111" s="97"/>
      <c r="D111" s="71" t="s">
        <v>46</v>
      </c>
      <c r="E111" s="54">
        <f>ROUND(E110*$P$9,0)</f>
        <v>0</v>
      </c>
      <c r="F111" s="54">
        <f>ROUND(F110*$P$9,0)</f>
        <v>0</v>
      </c>
      <c r="G111" s="54">
        <f>ROUND(G110*$P$9,0)</f>
        <v>0</v>
      </c>
      <c r="H111" s="54">
        <f>ROUND(H110*$P$9,0)</f>
        <v>0</v>
      </c>
      <c r="I111" s="54">
        <f>ROUND(I110*$P$9,0)</f>
        <v>0</v>
      </c>
      <c r="J111" s="177">
        <f>SUM(E111:I111)</f>
        <v>0</v>
      </c>
      <c r="L111" s="243"/>
      <c r="M111" s="60"/>
      <c r="N111" s="60"/>
      <c r="O111" s="60"/>
      <c r="P111" s="239">
        <v>1.03</v>
      </c>
      <c r="Q111" s="240">
        <v>0</v>
      </c>
      <c r="R111" s="73">
        <f>$R$17</f>
        <v>12</v>
      </c>
      <c r="S111" s="239">
        <v>0</v>
      </c>
    </row>
    <row r="112" spans="1:24" ht="15">
      <c r="A112" s="8"/>
      <c r="B112" s="90"/>
      <c r="C112" s="97"/>
      <c r="D112" s="71" t="s">
        <v>47</v>
      </c>
      <c r="E112" s="189">
        <f>ROUND($P$10*E108,0)</f>
        <v>0</v>
      </c>
      <c r="F112" s="189">
        <f>ROUND($P$10*F108,0)</f>
        <v>0</v>
      </c>
      <c r="G112" s="189">
        <f>ROUND($P$10*G108,0)</f>
        <v>0</v>
      </c>
      <c r="H112" s="189">
        <f>ROUND($P$10*H108,0)</f>
        <v>0</v>
      </c>
      <c r="I112" s="189">
        <f>ROUND($P$10*I108,0)</f>
        <v>0</v>
      </c>
      <c r="J112" s="186">
        <f>SUM(E112:I112)</f>
        <v>0</v>
      </c>
      <c r="L112" s="243"/>
      <c r="M112" s="60"/>
      <c r="N112" s="60"/>
      <c r="O112" s="60"/>
      <c r="P112" s="239">
        <v>1.03</v>
      </c>
      <c r="Q112" s="240">
        <v>0</v>
      </c>
      <c r="R112" s="73">
        <f>$R$18</f>
        <v>12</v>
      </c>
      <c r="S112" s="239">
        <v>0</v>
      </c>
      <c r="T112" s="23"/>
      <c r="U112" s="23"/>
      <c r="V112" s="23"/>
      <c r="W112" s="23"/>
      <c r="X112" s="23"/>
    </row>
    <row r="113" spans="1:41">
      <c r="A113" s="8"/>
      <c r="B113" s="90"/>
      <c r="C113" s="97"/>
      <c r="D113" s="74" t="s">
        <v>48</v>
      </c>
      <c r="E113" s="190">
        <f>SUM(E111:E112)</f>
        <v>0</v>
      </c>
      <c r="F113" s="190">
        <f t="shared" ref="F113:I113" si="17">SUM(F111:F112)</f>
        <v>0</v>
      </c>
      <c r="G113" s="190">
        <f t="shared" si="17"/>
        <v>0</v>
      </c>
      <c r="H113" s="190">
        <f t="shared" si="17"/>
        <v>0</v>
      </c>
      <c r="I113" s="190">
        <f t="shared" si="17"/>
        <v>0</v>
      </c>
      <c r="J113" s="191">
        <f>SUM(J111:J112)</f>
        <v>0</v>
      </c>
      <c r="L113" s="17"/>
      <c r="M113" s="31"/>
      <c r="N113" s="31"/>
      <c r="O113" s="31"/>
      <c r="P113" s="110"/>
      <c r="Q113" s="111"/>
      <c r="R113" s="73"/>
      <c r="S113" s="110"/>
      <c r="T113" s="23"/>
      <c r="U113" s="23"/>
      <c r="V113" s="23"/>
      <c r="W113" s="23"/>
      <c r="X113" s="23"/>
    </row>
    <row r="114" spans="1:41">
      <c r="A114" s="8"/>
      <c r="B114" s="90"/>
      <c r="C114" s="97"/>
      <c r="D114" s="71"/>
      <c r="E114" s="15"/>
      <c r="F114" s="15"/>
      <c r="G114" s="15"/>
      <c r="H114" s="15"/>
      <c r="I114" s="15"/>
      <c r="J114" s="24"/>
      <c r="L114" s="17"/>
      <c r="M114" s="31"/>
      <c r="N114" s="31"/>
      <c r="O114" s="31"/>
      <c r="P114" s="110"/>
      <c r="Q114" s="111"/>
      <c r="R114" s="73"/>
      <c r="S114" s="24"/>
      <c r="T114" s="23"/>
      <c r="U114" s="23"/>
      <c r="V114" s="23"/>
      <c r="W114" s="23"/>
      <c r="X114" s="23"/>
    </row>
    <row r="115" spans="1:41" ht="13.5" thickBot="1">
      <c r="A115" s="8"/>
      <c r="C115" s="72"/>
      <c r="D115" s="72" t="s">
        <v>68</v>
      </c>
      <c r="E115" s="192">
        <f>SUMIF($D$93:$D$114,"Salary",E93:E114)</f>
        <v>0</v>
      </c>
      <c r="F115" s="192">
        <f t="shared" ref="F115:I115" si="18">SUMIF($D$93:$D$114,"Salary",F93:F114)</f>
        <v>0</v>
      </c>
      <c r="G115" s="192">
        <f t="shared" si="18"/>
        <v>0</v>
      </c>
      <c r="H115" s="192">
        <f t="shared" si="18"/>
        <v>0</v>
      </c>
      <c r="I115" s="192">
        <f t="shared" si="18"/>
        <v>0</v>
      </c>
      <c r="J115" s="193">
        <f>SUM(E115:I115)</f>
        <v>0</v>
      </c>
      <c r="L115" s="17"/>
      <c r="M115" s="91"/>
      <c r="N115" s="91"/>
      <c r="O115" s="91"/>
      <c r="P115" s="45"/>
      <c r="Q115" s="45"/>
      <c r="R115" s="45"/>
      <c r="S115" s="24"/>
      <c r="T115" s="23"/>
      <c r="U115" s="23"/>
      <c r="V115" s="23"/>
      <c r="W115" s="23"/>
      <c r="X115" s="23"/>
    </row>
    <row r="116" spans="1:41">
      <c r="A116" s="8"/>
      <c r="C116" s="72"/>
      <c r="D116" s="72" t="s">
        <v>69</v>
      </c>
      <c r="E116" s="194">
        <f>SUMIF($D$93:$D$114,"*Total Fringe",E93:E114)</f>
        <v>0</v>
      </c>
      <c r="F116" s="194">
        <f t="shared" ref="F116:I116" si="19">SUMIF($D$93:$D$114,"*Total Fringe",F93:F114)</f>
        <v>0</v>
      </c>
      <c r="G116" s="194">
        <f t="shared" si="19"/>
        <v>0</v>
      </c>
      <c r="H116" s="194">
        <f t="shared" si="19"/>
        <v>0</v>
      </c>
      <c r="I116" s="194">
        <f t="shared" si="19"/>
        <v>0</v>
      </c>
      <c r="J116" s="195">
        <f>SUM(E116:I116)</f>
        <v>0</v>
      </c>
      <c r="L116" s="55"/>
      <c r="M116" s="68"/>
      <c r="N116" s="68"/>
      <c r="O116" s="68"/>
      <c r="P116" s="68"/>
      <c r="Q116" s="68"/>
      <c r="R116" s="68"/>
      <c r="S116" s="68"/>
      <c r="T116" s="546" t="s">
        <v>23</v>
      </c>
      <c r="U116" s="546"/>
      <c r="V116" s="546"/>
      <c r="W116" s="546"/>
      <c r="X116" s="546"/>
      <c r="Y116" s="8"/>
      <c r="Z116" s="490" t="s">
        <v>70</v>
      </c>
      <c r="AA116" s="491"/>
      <c r="AB116" s="491"/>
      <c r="AC116" s="491"/>
      <c r="AD116" s="491"/>
      <c r="AE116" s="491"/>
      <c r="AF116" s="492"/>
      <c r="AH116" s="484" t="s">
        <v>71</v>
      </c>
      <c r="AI116" s="485"/>
      <c r="AJ116" s="485"/>
      <c r="AK116" s="485"/>
      <c r="AL116" s="485"/>
      <c r="AM116" s="485"/>
      <c r="AN116" s="485"/>
      <c r="AO116" s="486"/>
    </row>
    <row r="117" spans="1:41">
      <c r="A117" s="8"/>
      <c r="C117" s="72"/>
      <c r="D117" s="174"/>
      <c r="E117" s="171"/>
      <c r="F117" s="171"/>
      <c r="G117" s="171"/>
      <c r="H117" s="171"/>
      <c r="I117" s="171"/>
      <c r="J117" s="172"/>
      <c r="L117" s="55" t="s">
        <v>19</v>
      </c>
      <c r="M117" s="68" t="s">
        <v>6</v>
      </c>
      <c r="N117" s="68" t="s">
        <v>21</v>
      </c>
      <c r="O117" s="68" t="s">
        <v>22</v>
      </c>
      <c r="P117" s="68"/>
      <c r="Q117" s="68" t="s">
        <v>57</v>
      </c>
      <c r="R117" s="68"/>
      <c r="S117" s="68"/>
      <c r="T117" s="89"/>
      <c r="U117" s="89"/>
      <c r="V117" s="89"/>
      <c r="W117" s="89"/>
      <c r="X117" s="89"/>
      <c r="Y117" s="13"/>
      <c r="Z117" s="173"/>
      <c r="AA117" s="44"/>
      <c r="AB117" s="44"/>
      <c r="AC117" s="44"/>
      <c r="AD117" s="44"/>
      <c r="AE117" s="44"/>
      <c r="AF117" s="162"/>
      <c r="AH117" s="284"/>
      <c r="AI117" s="55"/>
      <c r="AJ117" s="55"/>
      <c r="AK117" s="55"/>
      <c r="AL117" s="55"/>
      <c r="AM117" s="55"/>
      <c r="AN117" s="55"/>
      <c r="AO117" s="113"/>
    </row>
    <row r="118" spans="1:41">
      <c r="A118" s="55" t="s">
        <v>40</v>
      </c>
      <c r="B118" s="55" t="s">
        <v>41</v>
      </c>
      <c r="C118" s="348" t="s">
        <v>72</v>
      </c>
      <c r="D118" s="174"/>
      <c r="E118" s="16" t="str">
        <f>E12</f>
        <v>Year 1</v>
      </c>
      <c r="F118" s="16" t="str">
        <f>F12</f>
        <v>Year 2</v>
      </c>
      <c r="G118" s="16" t="str">
        <f>G12</f>
        <v>Year 3</v>
      </c>
      <c r="H118" s="16" t="str">
        <f>H12</f>
        <v>Year 4</v>
      </c>
      <c r="I118" s="16" t="str">
        <f>I12</f>
        <v>Year 5</v>
      </c>
      <c r="J118" s="44" t="s">
        <v>30</v>
      </c>
      <c r="L118" s="89" t="s">
        <v>31</v>
      </c>
      <c r="M118" s="44" t="s">
        <v>9</v>
      </c>
      <c r="N118" s="44" t="s">
        <v>33</v>
      </c>
      <c r="O118" s="44" t="s">
        <v>34</v>
      </c>
      <c r="P118" s="44" t="s">
        <v>32</v>
      </c>
      <c r="Q118" s="44" t="s">
        <v>58</v>
      </c>
      <c r="R118" s="44"/>
      <c r="S118" s="44"/>
      <c r="T118" s="22" t="s">
        <v>35</v>
      </c>
      <c r="U118" s="13" t="s">
        <v>36</v>
      </c>
      <c r="V118" s="13" t="s">
        <v>37</v>
      </c>
      <c r="W118" s="13" t="s">
        <v>38</v>
      </c>
      <c r="X118" s="13" t="s">
        <v>39</v>
      </c>
      <c r="Y118" s="20"/>
      <c r="Z118" s="157"/>
      <c r="AA118" s="159" t="str">
        <f>E12</f>
        <v>Year 1</v>
      </c>
      <c r="AB118" s="159" t="str">
        <f>F12</f>
        <v>Year 2</v>
      </c>
      <c r="AC118" s="159" t="str">
        <f>G12</f>
        <v>Year 3</v>
      </c>
      <c r="AD118" s="159" t="str">
        <f>H12</f>
        <v>Year 4</v>
      </c>
      <c r="AE118" s="159" t="str">
        <f>I12</f>
        <v>Year 5</v>
      </c>
      <c r="AF118" s="162" t="s">
        <v>30</v>
      </c>
      <c r="AH118" s="284"/>
      <c r="AI118" s="55"/>
      <c r="AJ118" s="55"/>
      <c r="AK118" s="55"/>
      <c r="AL118" s="55"/>
      <c r="AM118" s="55"/>
      <c r="AN118" s="55"/>
      <c r="AO118" s="113"/>
    </row>
    <row r="119" spans="1:41">
      <c r="A119" s="100"/>
      <c r="B119" s="99" t="s">
        <v>73</v>
      </c>
      <c r="C119" s="117" t="s">
        <v>74</v>
      </c>
      <c r="D119" s="32" t="s">
        <v>44</v>
      </c>
      <c r="E119" s="97">
        <f>ROUND($O119*$P119*Q119,6)</f>
        <v>0</v>
      </c>
      <c r="F119" s="97">
        <f>ROUND($O120*$P120*Q120,6)</f>
        <v>0</v>
      </c>
      <c r="G119" s="97">
        <f>ROUND($O121*$P121*Q121,6)</f>
        <v>0</v>
      </c>
      <c r="H119" s="97">
        <f>ROUND($O122*$P122*Q122,6)</f>
        <v>0</v>
      </c>
      <c r="I119" s="97">
        <f>ROUND($O123*$P123*Q123,6)</f>
        <v>0</v>
      </c>
      <c r="J119" s="24"/>
      <c r="K119" s="15"/>
      <c r="L119" s="155">
        <v>0</v>
      </c>
      <c r="M119" s="242">
        <f>ROUND(L119/12,2)</f>
        <v>0</v>
      </c>
      <c r="N119" s="239">
        <v>1</v>
      </c>
      <c r="O119" s="240">
        <v>0</v>
      </c>
      <c r="P119" s="73">
        <f>$R$14</f>
        <v>12</v>
      </c>
      <c r="Q119" s="239">
        <v>0</v>
      </c>
      <c r="R119" s="73"/>
      <c r="S119" s="71"/>
      <c r="T119" s="23" t="e">
        <f>(E122+E123)/E121</f>
        <v>#DIV/0!</v>
      </c>
      <c r="U119" s="23" t="e">
        <f>(F122+F123)/F121</f>
        <v>#DIV/0!</v>
      </c>
      <c r="V119" s="23" t="e">
        <f>(G122+G123)/G121</f>
        <v>#DIV/0!</v>
      </c>
      <c r="W119" s="23" t="e">
        <f>(H122+H123)/H121</f>
        <v>#DIV/0!</v>
      </c>
      <c r="X119" s="23" t="e">
        <f>(I122+I123)/I121</f>
        <v>#DIV/0!</v>
      </c>
      <c r="Y119" s="319"/>
      <c r="Z119" s="160" t="str">
        <f>C119</f>
        <v>Not Allowed</v>
      </c>
      <c r="AA119" s="125">
        <f>ROUND(VLOOKUP($C119,$AH$125:AO153,4,FALSE)*E119,0)</f>
        <v>0</v>
      </c>
      <c r="AB119" s="125">
        <f>ROUND(VLOOKUP($C120,$AH$125:AO154,5,FALSE)*F119,0)</f>
        <v>0</v>
      </c>
      <c r="AC119" s="125">
        <f>ROUND(VLOOKUP($C121,$AH$125:AO154,6,FALSE)*G119,0)</f>
        <v>0</v>
      </c>
      <c r="AD119" s="125">
        <f>ROUND(VLOOKUP($C122,$AH$125:AO154,7,FALSE)*H119,0)</f>
        <v>0</v>
      </c>
      <c r="AE119" s="125">
        <f>ROUND(VLOOKUP($C123,$AH$125:AO154,8,FALSE)*I119,0)</f>
        <v>0</v>
      </c>
      <c r="AF119" s="163">
        <f>SUM(AA119:AE119)</f>
        <v>0</v>
      </c>
      <c r="AH119" s="112"/>
      <c r="AK119" s="55" t="s">
        <v>35</v>
      </c>
      <c r="AL119" s="55" t="s">
        <v>36</v>
      </c>
      <c r="AM119" s="55" t="s">
        <v>37</v>
      </c>
      <c r="AN119" s="55" t="s">
        <v>38</v>
      </c>
      <c r="AO119" s="113" t="s">
        <v>39</v>
      </c>
    </row>
    <row r="120" spans="1:41">
      <c r="A120" s="8"/>
      <c r="B120" s="99"/>
      <c r="C120" s="117" t="s">
        <v>74</v>
      </c>
      <c r="D120" s="32" t="s">
        <v>61</v>
      </c>
      <c r="E120" s="20">
        <f>Q119</f>
        <v>0</v>
      </c>
      <c r="F120" s="20">
        <f>Q120</f>
        <v>0</v>
      </c>
      <c r="G120" s="20">
        <f>Q121</f>
        <v>0</v>
      </c>
      <c r="H120" s="20">
        <f>Q122</f>
        <v>0</v>
      </c>
      <c r="I120" s="20">
        <f>Q123</f>
        <v>0</v>
      </c>
      <c r="J120" s="24"/>
      <c r="K120" s="15"/>
      <c r="L120" s="243"/>
      <c r="M120" s="242"/>
      <c r="N120" s="239">
        <v>1.03</v>
      </c>
      <c r="O120" s="240">
        <v>0</v>
      </c>
      <c r="P120" s="73">
        <f>$R$15</f>
        <v>12</v>
      </c>
      <c r="Q120" s="239">
        <v>0</v>
      </c>
      <c r="R120" s="73"/>
      <c r="S120" s="71"/>
      <c r="T120" s="23"/>
      <c r="U120" s="23"/>
      <c r="V120" s="23"/>
      <c r="W120" s="23"/>
      <c r="X120" s="23"/>
      <c r="Y120" s="319"/>
      <c r="Z120" s="160"/>
      <c r="AA120" s="125"/>
      <c r="AB120" s="125"/>
      <c r="AC120" s="125"/>
      <c r="AD120" s="125"/>
      <c r="AE120" s="125"/>
      <c r="AF120" s="163"/>
      <c r="AH120" s="505" t="s">
        <v>76</v>
      </c>
      <c r="AI120" s="488"/>
      <c r="AJ120" s="488"/>
      <c r="AK120" s="282">
        <v>1</v>
      </c>
      <c r="AL120" s="282">
        <v>1.05</v>
      </c>
      <c r="AM120" s="282">
        <v>1.05</v>
      </c>
      <c r="AN120" s="282">
        <v>1.05</v>
      </c>
      <c r="AO120" s="283">
        <v>1.05</v>
      </c>
    </row>
    <row r="121" spans="1:41">
      <c r="A121" s="8"/>
      <c r="C121" s="117" t="s">
        <v>74</v>
      </c>
      <c r="D121" s="71" t="s">
        <v>9</v>
      </c>
      <c r="E121" s="54">
        <f>ROUND(M119*E119*N119,0)</f>
        <v>0</v>
      </c>
      <c r="F121" s="54">
        <f>ROUND(M119*F119*N119*N120,0)</f>
        <v>0</v>
      </c>
      <c r="G121" s="54">
        <f>ROUND(M119*G119*N119*N120*N121,0)</f>
        <v>0</v>
      </c>
      <c r="H121" s="54">
        <f>ROUND(M119*H119*N119*N120*N121*N122,0)</f>
        <v>0</v>
      </c>
      <c r="I121" s="54">
        <f>ROUND(M119*I119*N119*N120*N121*N122*N123,0)</f>
        <v>0</v>
      </c>
      <c r="J121" s="177">
        <f>SUM(E121:I121)</f>
        <v>0</v>
      </c>
      <c r="L121" s="243"/>
      <c r="M121" s="60"/>
      <c r="N121" s="239">
        <v>1.03</v>
      </c>
      <c r="O121" s="240">
        <v>0</v>
      </c>
      <c r="P121" s="73">
        <f>$R$16</f>
        <v>12</v>
      </c>
      <c r="Q121" s="239">
        <v>0</v>
      </c>
      <c r="R121" s="73"/>
      <c r="S121" s="71"/>
      <c r="T121" s="23"/>
      <c r="U121" s="23"/>
      <c r="V121" s="23"/>
      <c r="W121" s="23"/>
      <c r="X121" s="23"/>
      <c r="Y121" s="8"/>
      <c r="Z121" s="59"/>
      <c r="AA121" s="125"/>
      <c r="AB121" s="125"/>
      <c r="AC121" s="125"/>
      <c r="AD121" s="125"/>
      <c r="AE121" s="125"/>
      <c r="AF121" s="163"/>
      <c r="AH121" s="463"/>
      <c r="AI121" s="316"/>
      <c r="AJ121" s="316"/>
      <c r="AK121" s="131"/>
      <c r="AL121" s="131"/>
      <c r="AM121" s="131"/>
      <c r="AN121" s="131"/>
      <c r="AO121" s="281"/>
    </row>
    <row r="122" spans="1:41">
      <c r="A122" s="8"/>
      <c r="B122" s="90"/>
      <c r="C122" s="117" t="s">
        <v>74</v>
      </c>
      <c r="D122" s="71" t="s">
        <v>46</v>
      </c>
      <c r="E122" s="54">
        <f>ROUND($E$121*$R$154,0)</f>
        <v>0</v>
      </c>
      <c r="F122" s="54">
        <f>ROUND($F$121*$R$154,0)</f>
        <v>0</v>
      </c>
      <c r="G122" s="54">
        <f>ROUND($G$121*$R$154,0)</f>
        <v>0</v>
      </c>
      <c r="H122" s="54">
        <f>ROUND($H$121*$R$154,0)</f>
        <v>0</v>
      </c>
      <c r="I122" s="54">
        <f>ROUND($I$121*$R$154,0)</f>
        <v>0</v>
      </c>
      <c r="J122" s="177">
        <f>SUM(E122:I122)</f>
        <v>0</v>
      </c>
      <c r="L122" s="243"/>
      <c r="M122" s="60"/>
      <c r="N122" s="239">
        <v>1.03</v>
      </c>
      <c r="O122" s="240">
        <v>0</v>
      </c>
      <c r="P122" s="73">
        <f>$R$17</f>
        <v>12</v>
      </c>
      <c r="Q122" s="239">
        <v>0</v>
      </c>
      <c r="R122" s="73"/>
      <c r="S122" s="71"/>
      <c r="T122" s="23"/>
      <c r="U122" s="23"/>
      <c r="V122" s="23"/>
      <c r="W122" s="23"/>
      <c r="X122" s="23"/>
      <c r="Y122" s="8"/>
      <c r="Z122" s="59"/>
      <c r="AA122" s="125"/>
      <c r="AB122" s="125"/>
      <c r="AC122" s="125"/>
      <c r="AD122" s="125"/>
      <c r="AE122" s="125"/>
      <c r="AF122" s="163"/>
      <c r="AH122" s="463"/>
      <c r="AI122" s="316"/>
      <c r="AJ122" s="316"/>
      <c r="AK122" s="131"/>
      <c r="AL122" s="131"/>
      <c r="AM122" s="131"/>
      <c r="AN122" s="131"/>
      <c r="AO122" s="281"/>
    </row>
    <row r="123" spans="1:41" ht="15">
      <c r="A123" s="8"/>
      <c r="B123" s="90"/>
      <c r="C123" s="117" t="s">
        <v>74</v>
      </c>
      <c r="D123" s="71" t="s">
        <v>47</v>
      </c>
      <c r="E123" s="189">
        <f>ROUND($R$155*$E$119,0)</f>
        <v>0</v>
      </c>
      <c r="F123" s="189">
        <f>ROUND($R$155*$F$119,0)</f>
        <v>0</v>
      </c>
      <c r="G123" s="189">
        <f>ROUND($R$155*$G$119,0)</f>
        <v>0</v>
      </c>
      <c r="H123" s="189">
        <f>ROUND($R$155*$H$119,0)</f>
        <v>0</v>
      </c>
      <c r="I123" s="189">
        <f>ROUND($R$155*$I$119,0)</f>
        <v>0</v>
      </c>
      <c r="J123" s="186">
        <f>SUM(E123:I123)</f>
        <v>0</v>
      </c>
      <c r="L123" s="243"/>
      <c r="M123" s="60"/>
      <c r="N123" s="239">
        <v>1.03</v>
      </c>
      <c r="O123" s="240">
        <v>0</v>
      </c>
      <c r="P123" s="73">
        <f>$R$18</f>
        <v>12</v>
      </c>
      <c r="Q123" s="239">
        <v>0</v>
      </c>
      <c r="R123" s="73"/>
      <c r="S123" s="71"/>
      <c r="T123" s="23"/>
      <c r="U123" s="23"/>
      <c r="V123" s="23"/>
      <c r="W123" s="23"/>
      <c r="X123" s="23"/>
      <c r="Y123" s="8"/>
      <c r="Z123" s="59"/>
      <c r="AA123" s="125"/>
      <c r="AB123" s="125"/>
      <c r="AC123" s="125"/>
      <c r="AD123" s="125"/>
      <c r="AE123" s="125"/>
      <c r="AF123" s="163"/>
      <c r="AH123" s="112"/>
      <c r="AO123" s="114"/>
    </row>
    <row r="124" spans="1:41">
      <c r="A124" s="8"/>
      <c r="B124" s="90"/>
      <c r="C124" s="97"/>
      <c r="D124" s="74" t="s">
        <v>48</v>
      </c>
      <c r="E124" s="190">
        <f>SUM(E122:E123)</f>
        <v>0</v>
      </c>
      <c r="F124" s="190">
        <f t="shared" ref="F124:I124" si="20">SUM(F122:F123)</f>
        <v>0</v>
      </c>
      <c r="G124" s="190">
        <f t="shared" si="20"/>
        <v>0</v>
      </c>
      <c r="H124" s="190">
        <f t="shared" si="20"/>
        <v>0</v>
      </c>
      <c r="I124" s="190">
        <f t="shared" si="20"/>
        <v>0</v>
      </c>
      <c r="J124" s="191">
        <f>SUM(J122:J123)</f>
        <v>0</v>
      </c>
      <c r="L124" s="243"/>
      <c r="M124" s="60"/>
      <c r="N124" s="71"/>
      <c r="O124" s="244"/>
      <c r="P124" s="73"/>
      <c r="Q124" s="71"/>
      <c r="R124" s="73"/>
      <c r="S124" s="71"/>
      <c r="T124" s="4"/>
      <c r="U124" s="3"/>
      <c r="Y124" s="8"/>
      <c r="Z124" s="59"/>
      <c r="AA124" s="125"/>
      <c r="AB124" s="125"/>
      <c r="AC124" s="125"/>
      <c r="AD124" s="125"/>
      <c r="AE124" s="125"/>
      <c r="AF124" s="163"/>
      <c r="AH124" s="280" t="s">
        <v>80</v>
      </c>
      <c r="AO124" s="114"/>
    </row>
    <row r="125" spans="1:41">
      <c r="A125" s="8"/>
      <c r="B125" s="90"/>
      <c r="C125" s="97"/>
      <c r="D125" s="71"/>
      <c r="E125" s="15"/>
      <c r="F125" s="15"/>
      <c r="G125" s="15"/>
      <c r="H125" s="15"/>
      <c r="I125" s="15"/>
      <c r="J125" s="24"/>
      <c r="L125" s="243"/>
      <c r="M125" s="60"/>
      <c r="N125" s="32"/>
      <c r="O125" s="60"/>
      <c r="P125" s="32"/>
      <c r="Q125" s="241"/>
      <c r="R125" s="32"/>
      <c r="S125" s="241"/>
      <c r="T125" s="15"/>
      <c r="U125" s="15"/>
      <c r="V125" s="15"/>
      <c r="W125" s="15"/>
      <c r="X125" s="15"/>
      <c r="Y125" s="8"/>
      <c r="Z125" s="59"/>
      <c r="AA125" s="125"/>
      <c r="AB125" s="125"/>
      <c r="AC125" s="125"/>
      <c r="AD125" s="125"/>
      <c r="AE125" s="125"/>
      <c r="AF125" s="163"/>
      <c r="AH125" s="280" t="s">
        <v>74</v>
      </c>
      <c r="AI125">
        <v>0</v>
      </c>
      <c r="AJ125">
        <v>0</v>
      </c>
      <c r="AK125">
        <v>0</v>
      </c>
      <c r="AL125">
        <v>0</v>
      </c>
      <c r="AM125">
        <v>0</v>
      </c>
      <c r="AN125">
        <v>0</v>
      </c>
      <c r="AO125" s="114">
        <v>0</v>
      </c>
    </row>
    <row r="126" spans="1:41">
      <c r="A126" s="101"/>
      <c r="B126" s="99" t="s">
        <v>73</v>
      </c>
      <c r="C126" s="117" t="s">
        <v>74</v>
      </c>
      <c r="D126" s="32" t="s">
        <v>44</v>
      </c>
      <c r="E126" s="97">
        <f>ROUND($O126*$P126*Q126,6)</f>
        <v>0</v>
      </c>
      <c r="F126" s="97">
        <f>ROUND($O127*$P127*Q127,6)</f>
        <v>0</v>
      </c>
      <c r="G126" s="97">
        <f>ROUND($O128*$P128*Q128,6)</f>
        <v>0</v>
      </c>
      <c r="H126" s="97">
        <f>ROUND($O129*$P129*Q129,6)</f>
        <v>0</v>
      </c>
      <c r="I126" s="97">
        <f>ROUND($O130*$P130*Q130,6)</f>
        <v>0</v>
      </c>
      <c r="J126" s="24"/>
      <c r="L126" s="155">
        <v>0</v>
      </c>
      <c r="M126" s="242">
        <f>ROUND(L126/12,2)</f>
        <v>0</v>
      </c>
      <c r="N126" s="239">
        <v>1</v>
      </c>
      <c r="O126" s="240">
        <v>0</v>
      </c>
      <c r="P126" s="73">
        <f>$R$14</f>
        <v>12</v>
      </c>
      <c r="Q126" s="239">
        <v>0</v>
      </c>
      <c r="R126" s="73"/>
      <c r="S126" s="71"/>
      <c r="T126" s="23" t="e">
        <f>(E129+E130)/E128</f>
        <v>#DIV/0!</v>
      </c>
      <c r="U126" s="23" t="e">
        <f>(F129+F130)/F128</f>
        <v>#DIV/0!</v>
      </c>
      <c r="V126" s="23" t="e">
        <f>(G129+G130)/G128</f>
        <v>#DIV/0!</v>
      </c>
      <c r="W126" s="23" t="e">
        <f>(H129+H130)/H128</f>
        <v>#DIV/0!</v>
      </c>
      <c r="X126" s="23" t="e">
        <f>(I129+I130)/I128</f>
        <v>#DIV/0!</v>
      </c>
      <c r="Y126" s="319"/>
      <c r="Z126" s="160" t="str">
        <f>C126</f>
        <v>Not Allowed</v>
      </c>
      <c r="AA126" s="125">
        <f>ROUND(VLOOKUP($C126,$AH$125:AO160,4,FALSE)*E126,0)</f>
        <v>0</v>
      </c>
      <c r="AB126" s="125">
        <f>ROUND(VLOOKUP($C127,$AH$125:AO161,5,FALSE)*F126,0)</f>
        <v>0</v>
      </c>
      <c r="AC126" s="125">
        <f>ROUND(VLOOKUP($C128,$AH$125:AO161,6,FALSE)*G126,0)</f>
        <v>0</v>
      </c>
      <c r="AD126" s="125">
        <f>ROUND(VLOOKUP($C129,$AH$125:AO161,7,FALSE)*H126,0)</f>
        <v>0</v>
      </c>
      <c r="AE126" s="125">
        <f>ROUND(VLOOKUP($C130,$AH$125:AO161,8,FALSE)*I126,0)</f>
        <v>0</v>
      </c>
      <c r="AF126" s="163">
        <f>SUM(AA126:AE126)</f>
        <v>0</v>
      </c>
      <c r="AH126" s="274" t="s">
        <v>81</v>
      </c>
      <c r="AI126" s="273">
        <f>'Tuition Lookup'!$D4*24</f>
        <v>10752</v>
      </c>
      <c r="AJ126" s="272">
        <f>AI126/6</f>
        <v>1792</v>
      </c>
      <c r="AK126" s="277">
        <f>AJ126*AK$120</f>
        <v>1792</v>
      </c>
      <c r="AL126" s="277">
        <f>AK126*AL$120</f>
        <v>1881.6000000000001</v>
      </c>
      <c r="AM126" s="277">
        <f>AL126*AM$120</f>
        <v>1975.6800000000003</v>
      </c>
      <c r="AN126" s="278">
        <f>AM126*AN$120</f>
        <v>2074.4640000000004</v>
      </c>
      <c r="AO126" s="279">
        <f>AN126*AO$120</f>
        <v>2178.1872000000003</v>
      </c>
    </row>
    <row r="127" spans="1:41">
      <c r="B127" s="99"/>
      <c r="C127" s="117" t="s">
        <v>74</v>
      </c>
      <c r="D127" s="32" t="s">
        <v>61</v>
      </c>
      <c r="E127" s="20">
        <f>Q126</f>
        <v>0</v>
      </c>
      <c r="F127" s="20">
        <f>Q127</f>
        <v>0</v>
      </c>
      <c r="G127" s="20">
        <f>Q128</f>
        <v>0</v>
      </c>
      <c r="H127" s="20">
        <f>Q129</f>
        <v>0</v>
      </c>
      <c r="I127" s="20">
        <f>Q130</f>
        <v>0</v>
      </c>
      <c r="J127" s="24"/>
      <c r="L127" s="243"/>
      <c r="M127" s="242"/>
      <c r="N127" s="239">
        <v>1.03</v>
      </c>
      <c r="O127" s="240">
        <v>0</v>
      </c>
      <c r="P127" s="73">
        <f>$R$15</f>
        <v>12</v>
      </c>
      <c r="Q127" s="239">
        <v>0</v>
      </c>
      <c r="R127" s="73"/>
      <c r="S127" s="71"/>
      <c r="T127" s="23"/>
      <c r="U127" s="23"/>
      <c r="V127" s="23"/>
      <c r="W127" s="23"/>
      <c r="X127" s="23"/>
      <c r="Y127" s="319"/>
      <c r="Z127" s="160"/>
      <c r="AA127" s="125"/>
      <c r="AB127" s="125"/>
      <c r="AC127" s="125"/>
      <c r="AD127" s="125"/>
      <c r="AE127" s="125"/>
      <c r="AF127" s="163"/>
      <c r="AH127" s="275" t="s">
        <v>82</v>
      </c>
      <c r="AI127" s="273">
        <f>'Tuition Lookup'!$D5*24</f>
        <v>12000</v>
      </c>
      <c r="AJ127" s="272">
        <f t="shared" ref="AJ127:AJ152" si="21">AI127/6</f>
        <v>2000</v>
      </c>
      <c r="AK127" s="277">
        <f t="shared" ref="AK127:AO142" si="22">AJ127*AK$120</f>
        <v>2000</v>
      </c>
      <c r="AL127" s="277">
        <f t="shared" si="22"/>
        <v>2100</v>
      </c>
      <c r="AM127" s="277">
        <f t="shared" si="22"/>
        <v>2205</v>
      </c>
      <c r="AN127" s="278">
        <f t="shared" si="22"/>
        <v>2315.25</v>
      </c>
      <c r="AO127" s="279">
        <f t="shared" si="22"/>
        <v>2431.0125000000003</v>
      </c>
    </row>
    <row r="128" spans="1:41">
      <c r="A128" s="8"/>
      <c r="B128" s="90"/>
      <c r="C128" s="117" t="s">
        <v>74</v>
      </c>
      <c r="D128" s="71" t="s">
        <v>9</v>
      </c>
      <c r="E128" s="54">
        <f>ROUND(M126*E126*N126,0)</f>
        <v>0</v>
      </c>
      <c r="F128" s="54">
        <f>ROUND(M126*F126*N126*N127,0)</f>
        <v>0</v>
      </c>
      <c r="G128" s="54">
        <f>ROUND(M126*G126*N126*N127*N128,0)</f>
        <v>0</v>
      </c>
      <c r="H128" s="54">
        <f>ROUND(M126*H126*N126*N127*N128*N129,0)</f>
        <v>0</v>
      </c>
      <c r="I128" s="54">
        <f>ROUND(M126*I126*N126*N127*N128*N129*N130,0)</f>
        <v>0</v>
      </c>
      <c r="J128" s="177">
        <f>SUM(E128:I128)</f>
        <v>0</v>
      </c>
      <c r="L128" s="243"/>
      <c r="M128" s="60"/>
      <c r="N128" s="239">
        <v>1.03</v>
      </c>
      <c r="O128" s="240">
        <v>0</v>
      </c>
      <c r="P128" s="73">
        <f>$R$16</f>
        <v>12</v>
      </c>
      <c r="Q128" s="239">
        <v>0</v>
      </c>
      <c r="R128" s="73"/>
      <c r="S128" s="71"/>
      <c r="T128" s="23"/>
      <c r="U128" s="23"/>
      <c r="V128" s="23"/>
      <c r="W128" s="23"/>
      <c r="X128" s="23"/>
      <c r="Y128" s="8"/>
      <c r="Z128" s="59"/>
      <c r="AA128" s="125"/>
      <c r="AB128" s="125"/>
      <c r="AC128" s="125"/>
      <c r="AD128" s="125"/>
      <c r="AE128" s="125"/>
      <c r="AF128" s="163"/>
      <c r="AH128" s="275" t="s">
        <v>83</v>
      </c>
      <c r="AI128" s="273">
        <f>'Tuition Lookup'!$D6*24</f>
        <v>10800</v>
      </c>
      <c r="AJ128" s="272">
        <f t="shared" si="21"/>
        <v>1800</v>
      </c>
      <c r="AK128" s="277">
        <f t="shared" si="22"/>
        <v>1800</v>
      </c>
      <c r="AL128" s="277">
        <f t="shared" si="22"/>
        <v>1890</v>
      </c>
      <c r="AM128" s="277">
        <f t="shared" si="22"/>
        <v>1984.5</v>
      </c>
      <c r="AN128" s="278">
        <f t="shared" si="22"/>
        <v>2083.7249999999999</v>
      </c>
      <c r="AO128" s="279">
        <f t="shared" si="22"/>
        <v>2187.9112500000001</v>
      </c>
    </row>
    <row r="129" spans="1:41">
      <c r="A129" s="8"/>
      <c r="B129" s="90"/>
      <c r="C129" s="117" t="s">
        <v>74</v>
      </c>
      <c r="D129" s="71" t="s">
        <v>46</v>
      </c>
      <c r="E129" s="54">
        <f>ROUND(E128*$R$154,0)</f>
        <v>0</v>
      </c>
      <c r="F129" s="54">
        <f>ROUND(F128*$R$154,0)</f>
        <v>0</v>
      </c>
      <c r="G129" s="54">
        <f>ROUND(G128*$R$154,0)</f>
        <v>0</v>
      </c>
      <c r="H129" s="54">
        <f>ROUND(H128*$R$154,0)</f>
        <v>0</v>
      </c>
      <c r="I129" s="54">
        <f>ROUND(I128*$R$154,0)</f>
        <v>0</v>
      </c>
      <c r="J129" s="177">
        <f>SUM(E129:I129)</f>
        <v>0</v>
      </c>
      <c r="L129" s="243"/>
      <c r="M129" s="60"/>
      <c r="N129" s="239">
        <v>1.03</v>
      </c>
      <c r="O129" s="240">
        <v>0</v>
      </c>
      <c r="P129" s="73">
        <f>$R$17</f>
        <v>12</v>
      </c>
      <c r="Q129" s="239">
        <v>0</v>
      </c>
      <c r="R129" s="73"/>
      <c r="S129" s="71"/>
      <c r="T129" s="23"/>
      <c r="U129" s="23"/>
      <c r="V129" s="23"/>
      <c r="W129" s="23"/>
      <c r="X129" s="23"/>
      <c r="Y129" s="8"/>
      <c r="Z129" s="59"/>
      <c r="AA129" s="125"/>
      <c r="AB129" s="125"/>
      <c r="AC129" s="125"/>
      <c r="AD129" s="125"/>
      <c r="AE129" s="125"/>
      <c r="AF129" s="163"/>
      <c r="AH129" s="275" t="s">
        <v>84</v>
      </c>
      <c r="AI129" s="273">
        <f>'Tuition Lookup'!$D7*24</f>
        <v>11352</v>
      </c>
      <c r="AJ129" s="272">
        <f t="shared" si="21"/>
        <v>1892</v>
      </c>
      <c r="AK129" s="277">
        <f t="shared" si="22"/>
        <v>1892</v>
      </c>
      <c r="AL129" s="277">
        <f t="shared" si="22"/>
        <v>1986.6000000000001</v>
      </c>
      <c r="AM129" s="277">
        <f t="shared" si="22"/>
        <v>2085.9300000000003</v>
      </c>
      <c r="AN129" s="278">
        <f t="shared" si="22"/>
        <v>2190.2265000000002</v>
      </c>
      <c r="AO129" s="279">
        <f t="shared" si="22"/>
        <v>2299.7378250000002</v>
      </c>
    </row>
    <row r="130" spans="1:41" ht="15">
      <c r="A130" s="8"/>
      <c r="B130" s="90"/>
      <c r="C130" s="117" t="s">
        <v>74</v>
      </c>
      <c r="D130" s="71" t="s">
        <v>47</v>
      </c>
      <c r="E130" s="189">
        <f>ROUND($R$155*E126,0)</f>
        <v>0</v>
      </c>
      <c r="F130" s="189">
        <f>ROUND($R$155*F126,0)</f>
        <v>0</v>
      </c>
      <c r="G130" s="189">
        <f>ROUND($R$155*G126,0)</f>
        <v>0</v>
      </c>
      <c r="H130" s="189">
        <f>ROUND($R$155*H126,0)</f>
        <v>0</v>
      </c>
      <c r="I130" s="189">
        <f>ROUND($R$155*I126,0)</f>
        <v>0</v>
      </c>
      <c r="J130" s="186">
        <f>SUM(E130:I130)</f>
        <v>0</v>
      </c>
      <c r="L130" s="243"/>
      <c r="M130" s="60"/>
      <c r="N130" s="239">
        <v>1.03</v>
      </c>
      <c r="O130" s="240">
        <v>0</v>
      </c>
      <c r="P130" s="73">
        <f>$R$18</f>
        <v>12</v>
      </c>
      <c r="Q130" s="239">
        <v>0</v>
      </c>
      <c r="R130" s="73"/>
      <c r="S130" s="71"/>
      <c r="T130" s="23"/>
      <c r="U130" s="23"/>
      <c r="V130" s="23"/>
      <c r="W130" s="23"/>
      <c r="X130" s="23"/>
      <c r="Y130" s="8"/>
      <c r="Z130" s="59"/>
      <c r="AA130" s="125"/>
      <c r="AB130" s="125"/>
      <c r="AC130" s="125"/>
      <c r="AD130" s="125"/>
      <c r="AE130" s="125"/>
      <c r="AF130" s="163"/>
      <c r="AH130" s="275" t="s">
        <v>85</v>
      </c>
      <c r="AI130" s="273">
        <f>'Tuition Lookup'!$D8*24</f>
        <v>17232</v>
      </c>
      <c r="AJ130" s="272">
        <f t="shared" si="21"/>
        <v>2872</v>
      </c>
      <c r="AK130" s="277">
        <f t="shared" si="22"/>
        <v>2872</v>
      </c>
      <c r="AL130" s="277">
        <f t="shared" si="22"/>
        <v>3015.6</v>
      </c>
      <c r="AM130" s="277">
        <f t="shared" si="22"/>
        <v>3166.38</v>
      </c>
      <c r="AN130" s="278">
        <f t="shared" si="22"/>
        <v>3324.6990000000001</v>
      </c>
      <c r="AO130" s="279">
        <f t="shared" si="22"/>
        <v>3490.9339500000001</v>
      </c>
    </row>
    <row r="131" spans="1:41">
      <c r="A131" s="8"/>
      <c r="B131" s="90"/>
      <c r="C131" s="97"/>
      <c r="D131" s="74" t="s">
        <v>48</v>
      </c>
      <c r="E131" s="190">
        <f>SUM(E129:E130)</f>
        <v>0</v>
      </c>
      <c r="F131" s="190">
        <f t="shared" ref="F131:I131" si="23">SUM(F129:F130)</f>
        <v>0</v>
      </c>
      <c r="G131" s="190">
        <f t="shared" si="23"/>
        <v>0</v>
      </c>
      <c r="H131" s="190">
        <f t="shared" si="23"/>
        <v>0</v>
      </c>
      <c r="I131" s="190">
        <f t="shared" si="23"/>
        <v>0</v>
      </c>
      <c r="J131" s="191">
        <f>SUM(J129:J130)</f>
        <v>0</v>
      </c>
      <c r="L131" s="243"/>
      <c r="M131" s="60"/>
      <c r="N131" s="71"/>
      <c r="O131" s="244"/>
      <c r="P131" s="73"/>
      <c r="Q131" s="71"/>
      <c r="R131" s="73"/>
      <c r="S131" s="71"/>
      <c r="T131" s="4"/>
      <c r="U131" s="3"/>
      <c r="Y131" s="8"/>
      <c r="Z131" s="59"/>
      <c r="AA131" s="125"/>
      <c r="AB131" s="125"/>
      <c r="AC131" s="125"/>
      <c r="AD131" s="125"/>
      <c r="AE131" s="125"/>
      <c r="AF131" s="163"/>
      <c r="AH131" s="275" t="s">
        <v>86</v>
      </c>
      <c r="AI131" s="273">
        <f>'Tuition Lookup'!$D9*24</f>
        <v>10392</v>
      </c>
      <c r="AJ131" s="272">
        <f t="shared" si="21"/>
        <v>1732</v>
      </c>
      <c r="AK131" s="277">
        <f t="shared" si="22"/>
        <v>1732</v>
      </c>
      <c r="AL131" s="277">
        <f t="shared" si="22"/>
        <v>1818.6000000000001</v>
      </c>
      <c r="AM131" s="277">
        <f t="shared" si="22"/>
        <v>1909.5300000000002</v>
      </c>
      <c r="AN131" s="278">
        <f t="shared" si="22"/>
        <v>2005.0065000000002</v>
      </c>
      <c r="AO131" s="279">
        <f t="shared" si="22"/>
        <v>2105.2568250000004</v>
      </c>
    </row>
    <row r="132" spans="1:41">
      <c r="A132" s="8"/>
      <c r="B132" s="90"/>
      <c r="C132" s="97"/>
      <c r="D132" s="71"/>
      <c r="E132" s="15"/>
      <c r="F132" s="15"/>
      <c r="G132" s="15"/>
      <c r="H132" s="15"/>
      <c r="I132" s="15"/>
      <c r="J132" s="24"/>
      <c r="L132" s="243"/>
      <c r="M132" s="60"/>
      <c r="N132" s="32"/>
      <c r="O132" s="60"/>
      <c r="P132" s="32"/>
      <c r="Q132" s="241"/>
      <c r="R132" s="32"/>
      <c r="S132" s="241"/>
      <c r="T132" s="15"/>
      <c r="U132" s="15"/>
      <c r="V132" s="15"/>
      <c r="W132" s="15"/>
      <c r="X132" s="15"/>
      <c r="Y132" s="8"/>
      <c r="Z132" s="59"/>
      <c r="AA132" s="125"/>
      <c r="AB132" s="125"/>
      <c r="AC132" s="125"/>
      <c r="AD132" s="125"/>
      <c r="AE132" s="125"/>
      <c r="AF132" s="163"/>
      <c r="AH132" s="274" t="s">
        <v>87</v>
      </c>
      <c r="AI132" s="273">
        <f>'Tuition Lookup'!$D10*24</f>
        <v>10608</v>
      </c>
      <c r="AJ132" s="272">
        <f t="shared" si="21"/>
        <v>1768</v>
      </c>
      <c r="AK132" s="277">
        <f t="shared" si="22"/>
        <v>1768</v>
      </c>
      <c r="AL132" s="277">
        <f t="shared" si="22"/>
        <v>1856.4</v>
      </c>
      <c r="AM132" s="277">
        <f t="shared" si="22"/>
        <v>1949.2200000000003</v>
      </c>
      <c r="AN132" s="278">
        <f t="shared" si="22"/>
        <v>2046.6810000000003</v>
      </c>
      <c r="AO132" s="279">
        <f t="shared" si="22"/>
        <v>2149.0150500000004</v>
      </c>
    </row>
    <row r="133" spans="1:41">
      <c r="A133" s="101"/>
      <c r="B133" s="99" t="s">
        <v>73</v>
      </c>
      <c r="C133" s="117" t="s">
        <v>74</v>
      </c>
      <c r="D133" s="32" t="s">
        <v>44</v>
      </c>
      <c r="E133" s="97">
        <f>ROUND($O133*$P133*Q133,6)</f>
        <v>0</v>
      </c>
      <c r="F133" s="97">
        <f>ROUND($O134*$P134*Q134,6)</f>
        <v>0</v>
      </c>
      <c r="G133" s="97">
        <f>ROUND($O135*$P135*Q135,6)</f>
        <v>0</v>
      </c>
      <c r="H133" s="97">
        <f>ROUND($O136*$P136*Q136,6)</f>
        <v>0</v>
      </c>
      <c r="I133" s="97">
        <f>ROUND($O137*$P137*Q137,6)</f>
        <v>0</v>
      </c>
      <c r="J133" s="24"/>
      <c r="L133" s="155">
        <v>0</v>
      </c>
      <c r="M133" s="242">
        <f>ROUND(L133/12,2)</f>
        <v>0</v>
      </c>
      <c r="N133" s="239">
        <v>1</v>
      </c>
      <c r="O133" s="240">
        <v>0</v>
      </c>
      <c r="P133" s="73">
        <f>$R$14</f>
        <v>12</v>
      </c>
      <c r="Q133" s="239">
        <v>0</v>
      </c>
      <c r="R133" s="73"/>
      <c r="S133" s="71"/>
      <c r="T133" s="23" t="e">
        <f>(E136+E137)/E135</f>
        <v>#DIV/0!</v>
      </c>
      <c r="U133" s="23" t="e">
        <f>(F136+F137)/F135</f>
        <v>#DIV/0!</v>
      </c>
      <c r="V133" s="23" t="e">
        <f>(G136+G137)/G135</f>
        <v>#DIV/0!</v>
      </c>
      <c r="W133" s="23" t="e">
        <f>(H136+H137)/H135</f>
        <v>#DIV/0!</v>
      </c>
      <c r="X133" s="23" t="e">
        <f>(I136+I137)/I135</f>
        <v>#DIV/0!</v>
      </c>
      <c r="Y133" s="319"/>
      <c r="Z133" s="160" t="str">
        <f>C133</f>
        <v>Not Allowed</v>
      </c>
      <c r="AA133" s="125">
        <f>ROUND(VLOOKUP($C133,$AH$125:AO167,4,FALSE)*E133,0)</f>
        <v>0</v>
      </c>
      <c r="AB133" s="125">
        <f>ROUND(VLOOKUP($C134,$AH$125:AO168,5,FALSE)*F133,0)</f>
        <v>0</v>
      </c>
      <c r="AC133" s="125">
        <f>ROUND(VLOOKUP($C135,$AH$125:AO168,6,FALSE)*G133,0)</f>
        <v>0</v>
      </c>
      <c r="AD133" s="125">
        <f>ROUND(VLOOKUP($C136,$AH$125:AO168,7,FALSE)*H133,0)</f>
        <v>0</v>
      </c>
      <c r="AE133" s="125">
        <f>ROUND(VLOOKUP($C137,$AH$125:AO168,8,FALSE)*I133,0)</f>
        <v>0</v>
      </c>
      <c r="AF133" s="163">
        <f>SUM(AA133:AE133)</f>
        <v>0</v>
      </c>
      <c r="AH133" s="274" t="s">
        <v>88</v>
      </c>
      <c r="AI133" s="273">
        <f>'Tuition Lookup'!$D11*24</f>
        <v>10632</v>
      </c>
      <c r="AJ133" s="272">
        <f t="shared" si="21"/>
        <v>1772</v>
      </c>
      <c r="AK133" s="277">
        <f t="shared" si="22"/>
        <v>1772</v>
      </c>
      <c r="AL133" s="277">
        <f t="shared" si="22"/>
        <v>1860.6000000000001</v>
      </c>
      <c r="AM133" s="277">
        <f t="shared" si="22"/>
        <v>1953.6300000000003</v>
      </c>
      <c r="AN133" s="278">
        <f t="shared" si="22"/>
        <v>2051.3115000000003</v>
      </c>
      <c r="AO133" s="279">
        <f t="shared" si="22"/>
        <v>2153.8770750000003</v>
      </c>
    </row>
    <row r="134" spans="1:41">
      <c r="B134" s="99"/>
      <c r="C134" s="117" t="s">
        <v>74</v>
      </c>
      <c r="D134" s="32" t="s">
        <v>61</v>
      </c>
      <c r="E134" s="20">
        <f>Q133</f>
        <v>0</v>
      </c>
      <c r="F134" s="20">
        <f>Q134</f>
        <v>0</v>
      </c>
      <c r="G134" s="20">
        <f>Q135</f>
        <v>0</v>
      </c>
      <c r="H134" s="20">
        <f>Q136</f>
        <v>0</v>
      </c>
      <c r="I134" s="20">
        <f>Q137</f>
        <v>0</v>
      </c>
      <c r="J134" s="24"/>
      <c r="L134" s="243"/>
      <c r="M134" s="242"/>
      <c r="N134" s="239">
        <v>1.03</v>
      </c>
      <c r="O134" s="240">
        <v>0</v>
      </c>
      <c r="P134" s="73">
        <f>$R$15</f>
        <v>12</v>
      </c>
      <c r="Q134" s="239">
        <v>0</v>
      </c>
      <c r="R134" s="73"/>
      <c r="S134" s="71"/>
      <c r="T134" s="23"/>
      <c r="U134" s="23"/>
      <c r="V134" s="23"/>
      <c r="W134" s="23"/>
      <c r="X134" s="23"/>
      <c r="Y134" s="319"/>
      <c r="Z134" s="160"/>
      <c r="AA134" s="125"/>
      <c r="AB134" s="125"/>
      <c r="AC134" s="125"/>
      <c r="AD134" s="125"/>
      <c r="AE134" s="125"/>
      <c r="AF134" s="163"/>
      <c r="AH134" s="274" t="s">
        <v>89</v>
      </c>
      <c r="AI134" s="273">
        <f>'Tuition Lookup'!$D12*24</f>
        <v>33816</v>
      </c>
      <c r="AJ134" s="272">
        <f t="shared" si="21"/>
        <v>5636</v>
      </c>
      <c r="AK134" s="277">
        <f t="shared" si="22"/>
        <v>5636</v>
      </c>
      <c r="AL134" s="277">
        <f t="shared" si="22"/>
        <v>5917.8</v>
      </c>
      <c r="AM134" s="277">
        <f t="shared" si="22"/>
        <v>6213.6900000000005</v>
      </c>
      <c r="AN134" s="278">
        <f t="shared" si="22"/>
        <v>6524.3745000000008</v>
      </c>
      <c r="AO134" s="279">
        <f t="shared" si="22"/>
        <v>6850.5932250000014</v>
      </c>
    </row>
    <row r="135" spans="1:41">
      <c r="A135" s="8"/>
      <c r="B135" s="90"/>
      <c r="C135" s="117" t="s">
        <v>74</v>
      </c>
      <c r="D135" s="71" t="s">
        <v>9</v>
      </c>
      <c r="E135" s="54">
        <f>ROUND(M133*E133*N133,0)</f>
        <v>0</v>
      </c>
      <c r="F135" s="54">
        <f>ROUND(M133*F133*N133*N134,0)</f>
        <v>0</v>
      </c>
      <c r="G135" s="54">
        <f>ROUND(M133*G133*N133*N134*N135,0)</f>
        <v>0</v>
      </c>
      <c r="H135" s="54">
        <f>ROUND(M133*H133*N133*N134*N135*N136,0)</f>
        <v>0</v>
      </c>
      <c r="I135" s="54">
        <f>ROUND(M133*I133*N133*N134*N135*N136*N137,0)</f>
        <v>0</v>
      </c>
      <c r="J135" s="177">
        <f>SUM(E135:I135)</f>
        <v>0</v>
      </c>
      <c r="L135" s="243"/>
      <c r="M135" s="60"/>
      <c r="N135" s="239">
        <v>1.03</v>
      </c>
      <c r="O135" s="240">
        <v>0</v>
      </c>
      <c r="P135" s="73">
        <f>$R$16</f>
        <v>12</v>
      </c>
      <c r="Q135" s="239">
        <v>0</v>
      </c>
      <c r="R135" s="73"/>
      <c r="S135" s="71"/>
      <c r="T135" s="23"/>
      <c r="U135" s="23"/>
      <c r="V135" s="23"/>
      <c r="W135" s="23"/>
      <c r="X135" s="23"/>
      <c r="Y135" s="8"/>
      <c r="Z135" s="59"/>
      <c r="AA135" s="125"/>
      <c r="AB135" s="125"/>
      <c r="AC135" s="125"/>
      <c r="AD135" s="125"/>
      <c r="AE135" s="125"/>
      <c r="AF135" s="163"/>
      <c r="AH135" s="274" t="s">
        <v>90</v>
      </c>
      <c r="AI135" s="273">
        <f>'Tuition Lookup'!$D13*24</f>
        <v>10584</v>
      </c>
      <c r="AJ135" s="272">
        <f t="shared" si="21"/>
        <v>1764</v>
      </c>
      <c r="AK135" s="277">
        <f t="shared" si="22"/>
        <v>1764</v>
      </c>
      <c r="AL135" s="277">
        <f t="shared" si="22"/>
        <v>1852.2</v>
      </c>
      <c r="AM135" s="277">
        <f t="shared" si="22"/>
        <v>1944.8100000000002</v>
      </c>
      <c r="AN135" s="278">
        <f t="shared" si="22"/>
        <v>2042.0505000000003</v>
      </c>
      <c r="AO135" s="279">
        <f t="shared" si="22"/>
        <v>2144.1530250000005</v>
      </c>
    </row>
    <row r="136" spans="1:41">
      <c r="A136" s="8"/>
      <c r="B136" s="90"/>
      <c r="C136" s="117" t="s">
        <v>74</v>
      </c>
      <c r="D136" s="71" t="s">
        <v>46</v>
      </c>
      <c r="E136" s="54">
        <f>ROUND(E135*$R$154,0)</f>
        <v>0</v>
      </c>
      <c r="F136" s="54">
        <f>ROUND(F135*$R$154,0)</f>
        <v>0</v>
      </c>
      <c r="G136" s="54">
        <f>ROUND(G135*$R$154,0)</f>
        <v>0</v>
      </c>
      <c r="H136" s="54">
        <f>ROUND(H135*$R$154,0)</f>
        <v>0</v>
      </c>
      <c r="I136" s="54">
        <f>ROUND(I135*$R$154,0)</f>
        <v>0</v>
      </c>
      <c r="J136" s="177">
        <f>SUM(E136:I136)</f>
        <v>0</v>
      </c>
      <c r="L136" s="243"/>
      <c r="M136" s="60"/>
      <c r="N136" s="239">
        <v>1.03</v>
      </c>
      <c r="O136" s="240">
        <v>0</v>
      </c>
      <c r="P136" s="73">
        <f>$R$17</f>
        <v>12</v>
      </c>
      <c r="Q136" s="239">
        <v>0</v>
      </c>
      <c r="R136" s="73"/>
      <c r="S136" s="71"/>
      <c r="T136" s="23"/>
      <c r="U136" s="23"/>
      <c r="V136" s="23"/>
      <c r="W136" s="23"/>
      <c r="X136" s="23"/>
      <c r="Y136" s="8"/>
      <c r="Z136" s="59"/>
      <c r="AA136" s="125"/>
      <c r="AB136" s="125"/>
      <c r="AC136" s="125"/>
      <c r="AD136" s="125"/>
      <c r="AE136" s="125"/>
      <c r="AF136" s="163"/>
      <c r="AH136" s="274" t="s">
        <v>91</v>
      </c>
      <c r="AI136" s="273">
        <f>'Tuition Lookup'!$D14*24</f>
        <v>10752</v>
      </c>
      <c r="AJ136" s="272">
        <f t="shared" si="21"/>
        <v>1792</v>
      </c>
      <c r="AK136" s="277">
        <f t="shared" si="22"/>
        <v>1792</v>
      </c>
      <c r="AL136" s="277">
        <f t="shared" si="22"/>
        <v>1881.6000000000001</v>
      </c>
      <c r="AM136" s="277">
        <f t="shared" si="22"/>
        <v>1975.6800000000003</v>
      </c>
      <c r="AN136" s="278">
        <f t="shared" si="22"/>
        <v>2074.4640000000004</v>
      </c>
      <c r="AO136" s="279">
        <f t="shared" si="22"/>
        <v>2178.1872000000003</v>
      </c>
    </row>
    <row r="137" spans="1:41" ht="15">
      <c r="A137" s="8"/>
      <c r="B137" s="90"/>
      <c r="C137" s="117" t="s">
        <v>74</v>
      </c>
      <c r="D137" s="71" t="s">
        <v>47</v>
      </c>
      <c r="E137" s="189">
        <f>ROUND($R$155*E133,0)</f>
        <v>0</v>
      </c>
      <c r="F137" s="189">
        <f>ROUND($R$155*F133,0)</f>
        <v>0</v>
      </c>
      <c r="G137" s="189">
        <f>ROUND($R$155*G133,0)</f>
        <v>0</v>
      </c>
      <c r="H137" s="189">
        <f>ROUND($R$155*H133,0)</f>
        <v>0</v>
      </c>
      <c r="I137" s="189">
        <f>ROUND($R$155*I133,0)</f>
        <v>0</v>
      </c>
      <c r="J137" s="186">
        <f>SUM(E137:I137)</f>
        <v>0</v>
      </c>
      <c r="L137" s="243"/>
      <c r="M137" s="60"/>
      <c r="N137" s="239">
        <v>1.03</v>
      </c>
      <c r="O137" s="240">
        <v>0</v>
      </c>
      <c r="P137" s="73">
        <f>$R$18</f>
        <v>12</v>
      </c>
      <c r="Q137" s="239">
        <v>0</v>
      </c>
      <c r="R137" s="73"/>
      <c r="S137" s="71"/>
      <c r="T137" s="23"/>
      <c r="U137" s="23"/>
      <c r="V137" s="23"/>
      <c r="W137" s="23"/>
      <c r="X137" s="23"/>
      <c r="Y137" s="8"/>
      <c r="Z137" s="59"/>
      <c r="AA137" s="125"/>
      <c r="AB137" s="125"/>
      <c r="AC137" s="125"/>
      <c r="AD137" s="125"/>
      <c r="AE137" s="125"/>
      <c r="AF137" s="163"/>
      <c r="AH137" s="274" t="s">
        <v>92</v>
      </c>
      <c r="AI137" s="273">
        <f>'Tuition Lookup'!$D15*24</f>
        <v>7656</v>
      </c>
      <c r="AJ137" s="272">
        <f t="shared" si="21"/>
        <v>1276</v>
      </c>
      <c r="AK137" s="277">
        <f t="shared" si="22"/>
        <v>1276</v>
      </c>
      <c r="AL137" s="277">
        <f t="shared" si="22"/>
        <v>1339.8</v>
      </c>
      <c r="AM137" s="277">
        <f t="shared" si="22"/>
        <v>1406.79</v>
      </c>
      <c r="AN137" s="278">
        <f t="shared" si="22"/>
        <v>1477.1295</v>
      </c>
      <c r="AO137" s="279">
        <f t="shared" si="22"/>
        <v>1550.9859750000001</v>
      </c>
    </row>
    <row r="138" spans="1:41">
      <c r="A138" s="8"/>
      <c r="B138" s="90"/>
      <c r="C138" s="97"/>
      <c r="D138" s="74" t="s">
        <v>48</v>
      </c>
      <c r="E138" s="190">
        <f>SUM(E136:E137)</f>
        <v>0</v>
      </c>
      <c r="F138" s="190">
        <f t="shared" ref="F138:I138" si="24">SUM(F136:F137)</f>
        <v>0</v>
      </c>
      <c r="G138" s="190">
        <f t="shared" si="24"/>
        <v>0</v>
      </c>
      <c r="H138" s="190">
        <f t="shared" si="24"/>
        <v>0</v>
      </c>
      <c r="I138" s="190">
        <f t="shared" si="24"/>
        <v>0</v>
      </c>
      <c r="J138" s="191">
        <f>SUM(J136:J137)</f>
        <v>0</v>
      </c>
      <c r="L138" s="243"/>
      <c r="M138" s="60"/>
      <c r="N138" s="71"/>
      <c r="O138" s="244"/>
      <c r="P138" s="73"/>
      <c r="Q138" s="71"/>
      <c r="R138" s="73"/>
      <c r="S138" s="71"/>
      <c r="T138" s="4"/>
      <c r="U138" s="3"/>
      <c r="Y138" s="8"/>
      <c r="Z138" s="59"/>
      <c r="AA138" s="125"/>
      <c r="AB138" s="125"/>
      <c r="AC138" s="125"/>
      <c r="AD138" s="125"/>
      <c r="AE138" s="125"/>
      <c r="AF138" s="163"/>
      <c r="AH138" s="274" t="s">
        <v>93</v>
      </c>
      <c r="AI138" s="273">
        <f>'Tuition Lookup'!$D16*24</f>
        <v>7368</v>
      </c>
      <c r="AJ138" s="272">
        <f t="shared" si="21"/>
        <v>1228</v>
      </c>
      <c r="AK138" s="277">
        <f t="shared" si="22"/>
        <v>1228</v>
      </c>
      <c r="AL138" s="277">
        <f t="shared" si="22"/>
        <v>1289.4000000000001</v>
      </c>
      <c r="AM138" s="277">
        <f t="shared" si="22"/>
        <v>1353.8700000000001</v>
      </c>
      <c r="AN138" s="278">
        <f t="shared" si="22"/>
        <v>1421.5635000000002</v>
      </c>
      <c r="AO138" s="279">
        <f t="shared" si="22"/>
        <v>1492.6416750000003</v>
      </c>
    </row>
    <row r="139" spans="1:41">
      <c r="A139" s="8"/>
      <c r="B139" s="90"/>
      <c r="C139" s="97"/>
      <c r="D139" s="71"/>
      <c r="E139" s="19"/>
      <c r="F139" s="19"/>
      <c r="G139" s="19"/>
      <c r="H139" s="19"/>
      <c r="I139" s="19"/>
      <c r="J139" s="125"/>
      <c r="L139" s="243"/>
      <c r="M139" s="60"/>
      <c r="N139" s="32"/>
      <c r="O139" s="60"/>
      <c r="P139" s="32"/>
      <c r="Q139" s="241"/>
      <c r="R139" s="32"/>
      <c r="S139" s="241"/>
      <c r="T139" s="15"/>
      <c r="U139" s="15"/>
      <c r="V139" s="15"/>
      <c r="W139" s="15"/>
      <c r="X139" s="15"/>
      <c r="Y139" s="8"/>
      <c r="Z139" s="59"/>
      <c r="AA139" s="125"/>
      <c r="AB139" s="125"/>
      <c r="AC139" s="125"/>
      <c r="AD139" s="125"/>
      <c r="AE139" s="125"/>
      <c r="AF139" s="163"/>
      <c r="AH139" s="274" t="s">
        <v>94</v>
      </c>
      <c r="AI139" s="273">
        <f>'Tuition Lookup'!$D17*24</f>
        <v>12504</v>
      </c>
      <c r="AJ139" s="272">
        <f t="shared" si="21"/>
        <v>2084</v>
      </c>
      <c r="AK139" s="277">
        <f t="shared" si="22"/>
        <v>2084</v>
      </c>
      <c r="AL139" s="277">
        <f t="shared" si="22"/>
        <v>2188.2000000000003</v>
      </c>
      <c r="AM139" s="277">
        <f t="shared" si="22"/>
        <v>2297.6100000000006</v>
      </c>
      <c r="AN139" s="278">
        <f t="shared" si="22"/>
        <v>2412.4905000000008</v>
      </c>
      <c r="AO139" s="279">
        <f t="shared" si="22"/>
        <v>2533.115025000001</v>
      </c>
    </row>
    <row r="140" spans="1:41">
      <c r="A140" s="101"/>
      <c r="B140" s="99" t="s">
        <v>73</v>
      </c>
      <c r="C140" s="117" t="s">
        <v>74</v>
      </c>
      <c r="D140" s="32" t="s">
        <v>44</v>
      </c>
      <c r="E140" s="97">
        <f>ROUND($O140*$P140*Q140,6)</f>
        <v>0</v>
      </c>
      <c r="F140" s="97">
        <f>ROUND($O141*$P141*Q141,6)</f>
        <v>0</v>
      </c>
      <c r="G140" s="97">
        <f>ROUND($O142*$P142*Q142,6)</f>
        <v>0</v>
      </c>
      <c r="H140" s="97">
        <f>ROUND($O143*$P143*Q143,6)</f>
        <v>0</v>
      </c>
      <c r="I140" s="97">
        <f>ROUND($O144*$P144*Q144,6)</f>
        <v>0</v>
      </c>
      <c r="J140" s="24"/>
      <c r="L140" s="155">
        <v>0</v>
      </c>
      <c r="M140" s="242">
        <f>ROUND(L140/12,2)</f>
        <v>0</v>
      </c>
      <c r="N140" s="239">
        <v>1</v>
      </c>
      <c r="O140" s="240">
        <v>0</v>
      </c>
      <c r="P140" s="73">
        <f>$R$14</f>
        <v>12</v>
      </c>
      <c r="Q140" s="239">
        <v>0</v>
      </c>
      <c r="R140" s="73"/>
      <c r="S140" s="71"/>
      <c r="T140" s="23" t="e">
        <f>(E143+E144)/E142</f>
        <v>#DIV/0!</v>
      </c>
      <c r="U140" s="23" t="e">
        <f>(F143+F144)/F142</f>
        <v>#DIV/0!</v>
      </c>
      <c r="V140" s="23" t="e">
        <f>(G143+G144)/G142</f>
        <v>#DIV/0!</v>
      </c>
      <c r="W140" s="23" t="e">
        <f>(H143+H144)/H142</f>
        <v>#DIV/0!</v>
      </c>
      <c r="X140" s="23" t="e">
        <f>(I143+I144)/I142</f>
        <v>#DIV/0!</v>
      </c>
      <c r="Y140" s="319"/>
      <c r="Z140" s="160" t="str">
        <f>C140</f>
        <v>Not Allowed</v>
      </c>
      <c r="AA140" s="125">
        <f>ROUND(VLOOKUP($C140,$AH$125:AO174,4,FALSE)*E140,0)</f>
        <v>0</v>
      </c>
      <c r="AB140" s="125">
        <f>ROUND(VLOOKUP($C141,$AH$125:AO175,5,FALSE)*F140,0)</f>
        <v>0</v>
      </c>
      <c r="AC140" s="125">
        <f>ROUND(VLOOKUP($C142,$AH$125:AO175,6,FALSE)*G140,0)</f>
        <v>0</v>
      </c>
      <c r="AD140" s="125">
        <f>ROUND(VLOOKUP($C143,$AH$125:AO175,7,FALSE)*H140,0)</f>
        <v>0</v>
      </c>
      <c r="AE140" s="125">
        <f>ROUND(VLOOKUP($C144,$AH$125:AO175,8,FALSE)*I140,0)</f>
        <v>0</v>
      </c>
      <c r="AF140" s="163">
        <f>SUM(AA140:AE140)</f>
        <v>0</v>
      </c>
      <c r="AH140" s="274" t="s">
        <v>95</v>
      </c>
      <c r="AI140" s="273">
        <f>'Tuition Lookup'!$D18*24</f>
        <v>9144</v>
      </c>
      <c r="AJ140" s="272">
        <f t="shared" si="21"/>
        <v>1524</v>
      </c>
      <c r="AK140" s="277">
        <f t="shared" si="22"/>
        <v>1524</v>
      </c>
      <c r="AL140" s="277">
        <f t="shared" si="22"/>
        <v>1600.2</v>
      </c>
      <c r="AM140" s="277">
        <f t="shared" si="22"/>
        <v>1680.21</v>
      </c>
      <c r="AN140" s="278">
        <f t="shared" si="22"/>
        <v>1764.2205000000001</v>
      </c>
      <c r="AO140" s="279">
        <f t="shared" si="22"/>
        <v>1852.4315250000002</v>
      </c>
    </row>
    <row r="141" spans="1:41">
      <c r="B141" s="99"/>
      <c r="C141" s="117" t="s">
        <v>74</v>
      </c>
      <c r="D141" s="32" t="s">
        <v>61</v>
      </c>
      <c r="E141" s="20">
        <f>Q140</f>
        <v>0</v>
      </c>
      <c r="F141" s="20">
        <f>Q141</f>
        <v>0</v>
      </c>
      <c r="G141" s="20">
        <f>Q142</f>
        <v>0</v>
      </c>
      <c r="H141" s="20">
        <f>Q143</f>
        <v>0</v>
      </c>
      <c r="I141" s="20">
        <f>Q144</f>
        <v>0</v>
      </c>
      <c r="J141" s="24"/>
      <c r="L141" s="243"/>
      <c r="M141" s="242"/>
      <c r="N141" s="239">
        <v>1.03</v>
      </c>
      <c r="O141" s="240">
        <v>0</v>
      </c>
      <c r="P141" s="73">
        <f>$R$15</f>
        <v>12</v>
      </c>
      <c r="Q141" s="239">
        <v>0</v>
      </c>
      <c r="R141" s="73"/>
      <c r="S141" s="71"/>
      <c r="T141" s="23"/>
      <c r="U141" s="23"/>
      <c r="V141" s="23"/>
      <c r="W141" s="23"/>
      <c r="X141" s="23"/>
      <c r="Y141" s="319"/>
      <c r="Z141" s="160"/>
      <c r="AA141" s="125"/>
      <c r="AB141" s="125"/>
      <c r="AC141" s="125"/>
      <c r="AD141" s="125"/>
      <c r="AE141" s="125"/>
      <c r="AF141" s="163"/>
      <c r="AH141" s="274" t="s">
        <v>96</v>
      </c>
      <c r="AI141" s="273">
        <f>'Tuition Lookup'!$D19*24</f>
        <v>12960</v>
      </c>
      <c r="AJ141" s="272">
        <f t="shared" si="21"/>
        <v>2160</v>
      </c>
      <c r="AK141" s="277">
        <f t="shared" si="22"/>
        <v>2160</v>
      </c>
      <c r="AL141" s="277">
        <f t="shared" si="22"/>
        <v>2268</v>
      </c>
      <c r="AM141" s="277">
        <f t="shared" si="22"/>
        <v>2381.4</v>
      </c>
      <c r="AN141" s="278">
        <f t="shared" si="22"/>
        <v>2500.4700000000003</v>
      </c>
      <c r="AO141" s="279">
        <f t="shared" si="22"/>
        <v>2625.4935000000005</v>
      </c>
    </row>
    <row r="142" spans="1:41">
      <c r="A142" s="8"/>
      <c r="B142" s="90"/>
      <c r="C142" s="117" t="s">
        <v>74</v>
      </c>
      <c r="D142" s="71" t="s">
        <v>9</v>
      </c>
      <c r="E142" s="54">
        <f>ROUND(M140*E140*N140,0)</f>
        <v>0</v>
      </c>
      <c r="F142" s="54">
        <f>ROUND(M140*F140*N140*N141,0)</f>
        <v>0</v>
      </c>
      <c r="G142" s="54">
        <f>ROUND(M140*G140*N140*N141*N142,0)</f>
        <v>0</v>
      </c>
      <c r="H142" s="54">
        <f>ROUND(M140*H140*N140*N141*N142*N143,0)</f>
        <v>0</v>
      </c>
      <c r="I142" s="54">
        <f>ROUND(M140*I140*N140*N141*N142*N143*N144,0)</f>
        <v>0</v>
      </c>
      <c r="J142" s="177">
        <f>SUM(E142:I142)</f>
        <v>0</v>
      </c>
      <c r="L142" s="243"/>
      <c r="M142" s="60"/>
      <c r="N142" s="239">
        <v>1.03</v>
      </c>
      <c r="O142" s="240">
        <v>0</v>
      </c>
      <c r="P142" s="73">
        <f>$R$16</f>
        <v>12</v>
      </c>
      <c r="Q142" s="239">
        <v>0</v>
      </c>
      <c r="R142" s="73"/>
      <c r="S142" s="71"/>
      <c r="T142" s="23"/>
      <c r="U142" s="23"/>
      <c r="V142" s="23"/>
      <c r="W142" s="23"/>
      <c r="X142" s="23"/>
      <c r="Y142" s="8"/>
      <c r="Z142" s="59"/>
      <c r="AA142" s="125"/>
      <c r="AB142" s="125"/>
      <c r="AC142" s="125"/>
      <c r="AD142" s="125"/>
      <c r="AE142" s="125"/>
      <c r="AF142" s="163"/>
      <c r="AH142" s="274" t="s">
        <v>97</v>
      </c>
      <c r="AI142" s="273">
        <f>'Tuition Lookup'!$D20*24</f>
        <v>9000</v>
      </c>
      <c r="AJ142" s="272">
        <f t="shared" si="21"/>
        <v>1500</v>
      </c>
      <c r="AK142" s="277">
        <f t="shared" si="22"/>
        <v>1500</v>
      </c>
      <c r="AL142" s="277">
        <f t="shared" si="22"/>
        <v>1575</v>
      </c>
      <c r="AM142" s="277">
        <f t="shared" si="22"/>
        <v>1653.75</v>
      </c>
      <c r="AN142" s="278">
        <f t="shared" si="22"/>
        <v>1736.4375</v>
      </c>
      <c r="AO142" s="279">
        <f t="shared" si="22"/>
        <v>1823.2593750000001</v>
      </c>
    </row>
    <row r="143" spans="1:41">
      <c r="A143" s="8"/>
      <c r="B143" s="90"/>
      <c r="C143" s="117" t="s">
        <v>74</v>
      </c>
      <c r="D143" s="71" t="s">
        <v>46</v>
      </c>
      <c r="E143" s="54">
        <f>ROUND(E142*$R$154,0)</f>
        <v>0</v>
      </c>
      <c r="F143" s="54">
        <f>ROUND(F142*$R$154,0)</f>
        <v>0</v>
      </c>
      <c r="G143" s="54">
        <f>ROUND(G142*$R$154,0)</f>
        <v>0</v>
      </c>
      <c r="H143" s="54">
        <f>ROUND(H142*$R$154,0)</f>
        <v>0</v>
      </c>
      <c r="I143" s="54">
        <f>ROUND(I142*$R$154,0)</f>
        <v>0</v>
      </c>
      <c r="J143" s="177">
        <f>SUM(E143:I143)</f>
        <v>0</v>
      </c>
      <c r="L143" s="243"/>
      <c r="M143" s="60"/>
      <c r="N143" s="239">
        <v>1.03</v>
      </c>
      <c r="O143" s="240">
        <v>0</v>
      </c>
      <c r="P143" s="73">
        <f>$R$17</f>
        <v>12</v>
      </c>
      <c r="Q143" s="239">
        <v>0</v>
      </c>
      <c r="R143" s="73"/>
      <c r="S143" s="71"/>
      <c r="T143" s="23"/>
      <c r="U143" s="23"/>
      <c r="V143" s="23"/>
      <c r="W143" s="23"/>
      <c r="X143" s="23"/>
      <c r="Y143" s="8"/>
      <c r="Z143" s="59"/>
      <c r="AA143" s="125"/>
      <c r="AB143" s="125"/>
      <c r="AC143" s="125"/>
      <c r="AD143" s="125"/>
      <c r="AE143" s="125"/>
      <c r="AF143" s="163"/>
      <c r="AH143" s="274" t="s">
        <v>98</v>
      </c>
      <c r="AI143" s="273">
        <f>'Tuition Lookup'!$D21*24</f>
        <v>12816</v>
      </c>
      <c r="AJ143" s="272">
        <f t="shared" si="21"/>
        <v>2136</v>
      </c>
      <c r="AK143" s="277">
        <f t="shared" ref="AK143:AO152" si="25">AJ143*AK$120</f>
        <v>2136</v>
      </c>
      <c r="AL143" s="277">
        <f t="shared" si="25"/>
        <v>2242.8000000000002</v>
      </c>
      <c r="AM143" s="277">
        <f t="shared" si="25"/>
        <v>2354.9400000000005</v>
      </c>
      <c r="AN143" s="278">
        <f t="shared" si="25"/>
        <v>2472.6870000000008</v>
      </c>
      <c r="AO143" s="279">
        <f t="shared" si="25"/>
        <v>2596.3213500000011</v>
      </c>
    </row>
    <row r="144" spans="1:41" ht="15">
      <c r="A144" s="8"/>
      <c r="B144" s="90"/>
      <c r="C144" s="117" t="s">
        <v>74</v>
      </c>
      <c r="D144" s="71" t="s">
        <v>47</v>
      </c>
      <c r="E144" s="189">
        <f>ROUND($R$155*E140,0)</f>
        <v>0</v>
      </c>
      <c r="F144" s="189">
        <f>ROUND($R$155*F140,0)</f>
        <v>0</v>
      </c>
      <c r="G144" s="189">
        <f>ROUND($R$155*G140,0)</f>
        <v>0</v>
      </c>
      <c r="H144" s="189">
        <f>ROUND($R$155*H140,0)</f>
        <v>0</v>
      </c>
      <c r="I144" s="189">
        <f>ROUND($R$155*I140,0)</f>
        <v>0</v>
      </c>
      <c r="J144" s="186">
        <f>SUM(E144:I144)</f>
        <v>0</v>
      </c>
      <c r="L144" s="243"/>
      <c r="M144" s="60"/>
      <c r="N144" s="239">
        <v>1.03</v>
      </c>
      <c r="O144" s="240">
        <v>0</v>
      </c>
      <c r="P144" s="73">
        <f>$R$18</f>
        <v>12</v>
      </c>
      <c r="Q144" s="239">
        <v>0</v>
      </c>
      <c r="R144" s="73"/>
      <c r="S144" s="71"/>
      <c r="T144" s="23"/>
      <c r="U144" s="23"/>
      <c r="V144" s="23"/>
      <c r="W144" s="23"/>
      <c r="X144" s="23"/>
      <c r="Y144" s="8"/>
      <c r="Z144" s="59"/>
      <c r="AA144" s="125"/>
      <c r="AB144" s="125"/>
      <c r="AC144" s="125"/>
      <c r="AD144" s="125"/>
      <c r="AE144" s="125"/>
      <c r="AF144" s="163"/>
      <c r="AH144" s="274" t="s">
        <v>99</v>
      </c>
      <c r="AI144" s="273">
        <f>'Tuition Lookup'!$D22*24</f>
        <v>9456</v>
      </c>
      <c r="AJ144" s="272">
        <f t="shared" si="21"/>
        <v>1576</v>
      </c>
      <c r="AK144" s="277">
        <f t="shared" si="25"/>
        <v>1576</v>
      </c>
      <c r="AL144" s="277">
        <f t="shared" si="25"/>
        <v>1654.8000000000002</v>
      </c>
      <c r="AM144" s="277">
        <f t="shared" si="25"/>
        <v>1737.5400000000002</v>
      </c>
      <c r="AN144" s="278">
        <f t="shared" si="25"/>
        <v>1824.4170000000004</v>
      </c>
      <c r="AO144" s="279">
        <f t="shared" si="25"/>
        <v>1915.6378500000005</v>
      </c>
    </row>
    <row r="145" spans="1:41" ht="13.5" customHeight="1">
      <c r="A145" s="8"/>
      <c r="B145" s="90"/>
      <c r="C145" s="97"/>
      <c r="D145" s="74" t="s">
        <v>48</v>
      </c>
      <c r="E145" s="190">
        <f>SUM(E143:E144)</f>
        <v>0</v>
      </c>
      <c r="F145" s="190">
        <f t="shared" ref="F145:I145" si="26">SUM(F143:F144)</f>
        <v>0</v>
      </c>
      <c r="G145" s="190">
        <f t="shared" si="26"/>
        <v>0</v>
      </c>
      <c r="H145" s="190">
        <f t="shared" si="26"/>
        <v>0</v>
      </c>
      <c r="I145" s="190">
        <f t="shared" si="26"/>
        <v>0</v>
      </c>
      <c r="J145" s="191">
        <f>SUM(J143:J144)</f>
        <v>0</v>
      </c>
      <c r="L145" s="243"/>
      <c r="M145" s="60"/>
      <c r="N145" s="71"/>
      <c r="O145" s="244"/>
      <c r="P145" s="73"/>
      <c r="Q145" s="71"/>
      <c r="R145" s="73"/>
      <c r="S145" s="71"/>
      <c r="T145" s="4"/>
      <c r="U145" s="3"/>
      <c r="Y145" s="8"/>
      <c r="Z145" s="59"/>
      <c r="AA145" s="125"/>
      <c r="AB145" s="125"/>
      <c r="AC145" s="125"/>
      <c r="AD145" s="125"/>
      <c r="AE145" s="125"/>
      <c r="AF145" s="163"/>
      <c r="AH145" s="274" t="s">
        <v>100</v>
      </c>
      <c r="AI145" s="273">
        <f>'Tuition Lookup'!$D23*24</f>
        <v>8040</v>
      </c>
      <c r="AJ145" s="272">
        <f t="shared" si="21"/>
        <v>1340</v>
      </c>
      <c r="AK145" s="277">
        <f t="shared" si="25"/>
        <v>1340</v>
      </c>
      <c r="AL145" s="277">
        <f t="shared" si="25"/>
        <v>1407</v>
      </c>
      <c r="AM145" s="277">
        <f t="shared" si="25"/>
        <v>1477.3500000000001</v>
      </c>
      <c r="AN145" s="278">
        <f t="shared" si="25"/>
        <v>1551.2175000000002</v>
      </c>
      <c r="AO145" s="279">
        <f t="shared" si="25"/>
        <v>1628.7783750000003</v>
      </c>
    </row>
    <row r="146" spans="1:41">
      <c r="A146" s="8"/>
      <c r="B146" s="90"/>
      <c r="C146" s="97"/>
      <c r="D146" s="71"/>
      <c r="E146" s="15"/>
      <c r="F146" s="15"/>
      <c r="G146" s="15"/>
      <c r="H146" s="15"/>
      <c r="I146" s="15"/>
      <c r="J146" s="24"/>
      <c r="L146" s="243"/>
      <c r="M146" s="60"/>
      <c r="N146" s="32"/>
      <c r="O146" s="60"/>
      <c r="P146" s="32"/>
      <c r="Q146" s="241"/>
      <c r="R146" s="32"/>
      <c r="S146" s="241"/>
      <c r="T146" s="15"/>
      <c r="U146" s="15"/>
      <c r="V146" s="15"/>
      <c r="W146" s="15"/>
      <c r="X146" s="15"/>
      <c r="Y146" s="8"/>
      <c r="Z146" s="59"/>
      <c r="AA146" s="125"/>
      <c r="AB146" s="125"/>
      <c r="AC146" s="125"/>
      <c r="AD146" s="125"/>
      <c r="AE146" s="125"/>
      <c r="AF146" s="163"/>
      <c r="AH146" s="274" t="s">
        <v>101</v>
      </c>
      <c r="AI146" s="273">
        <f>'Tuition Lookup'!$D24*24</f>
        <v>12024</v>
      </c>
      <c r="AJ146" s="272">
        <f t="shared" si="21"/>
        <v>2004</v>
      </c>
      <c r="AK146" s="277">
        <f t="shared" si="25"/>
        <v>2004</v>
      </c>
      <c r="AL146" s="277">
        <f t="shared" si="25"/>
        <v>2104.2000000000003</v>
      </c>
      <c r="AM146" s="277">
        <f t="shared" si="25"/>
        <v>2209.4100000000003</v>
      </c>
      <c r="AN146" s="278">
        <f t="shared" si="25"/>
        <v>2319.8805000000002</v>
      </c>
      <c r="AO146" s="279">
        <f t="shared" si="25"/>
        <v>2435.8745250000002</v>
      </c>
    </row>
    <row r="147" spans="1:41">
      <c r="A147" s="101"/>
      <c r="B147" s="99" t="s">
        <v>73</v>
      </c>
      <c r="C147" s="117" t="s">
        <v>74</v>
      </c>
      <c r="D147" s="32" t="s">
        <v>44</v>
      </c>
      <c r="E147" s="97">
        <f>ROUND($O147*$P147*Q147,6)</f>
        <v>0</v>
      </c>
      <c r="F147" s="97">
        <f>ROUND($O148*$P148*Q148,6)</f>
        <v>0</v>
      </c>
      <c r="G147" s="97">
        <f>ROUND($O149*$P149*Q149,6)</f>
        <v>0</v>
      </c>
      <c r="H147" s="97">
        <f>ROUND($O150*$P150*Q150,6)</f>
        <v>0</v>
      </c>
      <c r="I147" s="97">
        <f>ROUND($O151*$P151*Q151,6)</f>
        <v>0</v>
      </c>
      <c r="J147" s="24"/>
      <c r="L147" s="155">
        <v>0</v>
      </c>
      <c r="M147" s="242">
        <f>ROUND(L147/12,2)</f>
        <v>0</v>
      </c>
      <c r="N147" s="239">
        <v>1</v>
      </c>
      <c r="O147" s="240">
        <v>0</v>
      </c>
      <c r="P147" s="73">
        <f>$R$14</f>
        <v>12</v>
      </c>
      <c r="Q147" s="239">
        <v>0</v>
      </c>
      <c r="R147" s="73"/>
      <c r="S147" s="71"/>
      <c r="T147" s="23" t="e">
        <f>(E150+E151)/E149</f>
        <v>#DIV/0!</v>
      </c>
      <c r="U147" s="23" t="e">
        <f>(F150+F151)/F149</f>
        <v>#DIV/0!</v>
      </c>
      <c r="V147" s="23" t="e">
        <f>(G150+G151)/G149</f>
        <v>#DIV/0!</v>
      </c>
      <c r="W147" s="23" t="e">
        <f>(H150+H151)/H149</f>
        <v>#DIV/0!</v>
      </c>
      <c r="X147" s="23" t="e">
        <f>(I150+I151)/I149</f>
        <v>#DIV/0!</v>
      </c>
      <c r="Y147" s="319"/>
      <c r="Z147" s="160" t="str">
        <f>C147</f>
        <v>Not Allowed</v>
      </c>
      <c r="AA147" s="125">
        <f>ROUND(VLOOKUP($C147,$AH$125:AO181,4,FALSE)*E147,0)</f>
        <v>0</v>
      </c>
      <c r="AB147" s="125">
        <f>ROUND(VLOOKUP($C148,$AH$125:AO182,5,FALSE)*F147,0)</f>
        <v>0</v>
      </c>
      <c r="AC147" s="125">
        <f>ROUND(VLOOKUP($C149,$AH$125:AO182,6,FALSE)*G147,0)</f>
        <v>0</v>
      </c>
      <c r="AD147" s="125">
        <f>ROUND(VLOOKUP($C150,$AH$125:AO182,7,FALSE)*H147,0)</f>
        <v>0</v>
      </c>
      <c r="AE147" s="125">
        <f>ROUND(VLOOKUP($C151,$AH$125:AO182,8,FALSE)*I147,0)</f>
        <v>0</v>
      </c>
      <c r="AF147" s="163">
        <f>SUM(AA147:AE147)</f>
        <v>0</v>
      </c>
      <c r="AH147" s="274" t="s">
        <v>102</v>
      </c>
      <c r="AI147" s="273">
        <f>'Tuition Lookup'!$D25*24</f>
        <v>11736</v>
      </c>
      <c r="AJ147" s="272">
        <f t="shared" si="21"/>
        <v>1956</v>
      </c>
      <c r="AK147" s="277">
        <f t="shared" si="25"/>
        <v>1956</v>
      </c>
      <c r="AL147" s="277">
        <f t="shared" si="25"/>
        <v>2053.8000000000002</v>
      </c>
      <c r="AM147" s="277">
        <f t="shared" si="25"/>
        <v>2156.4900000000002</v>
      </c>
      <c r="AN147" s="278">
        <f t="shared" si="25"/>
        <v>2264.3145000000004</v>
      </c>
      <c r="AO147" s="279">
        <f t="shared" si="25"/>
        <v>2377.5302250000004</v>
      </c>
    </row>
    <row r="148" spans="1:41">
      <c r="B148" s="99"/>
      <c r="C148" s="117" t="s">
        <v>74</v>
      </c>
      <c r="D148" s="32" t="s">
        <v>61</v>
      </c>
      <c r="E148" s="20">
        <f>Q147</f>
        <v>0</v>
      </c>
      <c r="F148" s="20">
        <f>Q148</f>
        <v>0</v>
      </c>
      <c r="G148" s="20">
        <f>Q149</f>
        <v>0</v>
      </c>
      <c r="H148" s="20">
        <f>Q150</f>
        <v>0</v>
      </c>
      <c r="I148" s="20">
        <f>Q151</f>
        <v>0</v>
      </c>
      <c r="J148" s="24"/>
      <c r="L148" s="243"/>
      <c r="M148" s="242"/>
      <c r="N148" s="239">
        <v>1.03</v>
      </c>
      <c r="O148" s="240">
        <v>0</v>
      </c>
      <c r="P148" s="73">
        <f>$R$15</f>
        <v>12</v>
      </c>
      <c r="Q148" s="239">
        <v>0</v>
      </c>
      <c r="R148" s="73"/>
      <c r="S148" s="71"/>
      <c r="T148" s="23"/>
      <c r="U148" s="23"/>
      <c r="V148" s="23"/>
      <c r="W148" s="23"/>
      <c r="X148" s="23"/>
      <c r="Y148" s="319"/>
      <c r="Z148" s="160"/>
      <c r="AA148" s="125"/>
      <c r="AB148" s="125"/>
      <c r="AC148" s="125"/>
      <c r="AD148" s="125"/>
      <c r="AE148" s="125"/>
      <c r="AF148" s="163"/>
      <c r="AH148" s="274" t="s">
        <v>103</v>
      </c>
      <c r="AI148" s="273">
        <f>'Tuition Lookup'!$D26*24</f>
        <v>9840</v>
      </c>
      <c r="AJ148" s="272">
        <f t="shared" si="21"/>
        <v>1640</v>
      </c>
      <c r="AK148" s="277">
        <f t="shared" si="25"/>
        <v>1640</v>
      </c>
      <c r="AL148" s="277">
        <f t="shared" si="25"/>
        <v>1722</v>
      </c>
      <c r="AM148" s="277">
        <f t="shared" si="25"/>
        <v>1808.1000000000001</v>
      </c>
      <c r="AN148" s="278">
        <f t="shared" si="25"/>
        <v>1898.5050000000003</v>
      </c>
      <c r="AO148" s="279">
        <f t="shared" si="25"/>
        <v>1993.4302500000003</v>
      </c>
    </row>
    <row r="149" spans="1:41">
      <c r="A149" s="8"/>
      <c r="B149" s="90"/>
      <c r="C149" s="117" t="s">
        <v>74</v>
      </c>
      <c r="D149" s="71" t="s">
        <v>9</v>
      </c>
      <c r="E149" s="54">
        <f>ROUND(M147*E147*N147,0)</f>
        <v>0</v>
      </c>
      <c r="F149" s="54">
        <f>ROUND(M147*F147*N147*N148,0)</f>
        <v>0</v>
      </c>
      <c r="G149" s="54">
        <f>ROUND(M147*G147*N147*N148*N149,0)</f>
        <v>0</v>
      </c>
      <c r="H149" s="54">
        <f>ROUND(M147*H147*N147*N148*N149*N150,0)</f>
        <v>0</v>
      </c>
      <c r="I149" s="54">
        <f>ROUND(M147*I147*N147*N148*N149*N150*N151,0)</f>
        <v>0</v>
      </c>
      <c r="J149" s="177">
        <f>SUM(E149:I149)</f>
        <v>0</v>
      </c>
      <c r="L149" s="243"/>
      <c r="M149" s="60"/>
      <c r="N149" s="239">
        <v>1.03</v>
      </c>
      <c r="O149" s="240">
        <v>0</v>
      </c>
      <c r="P149" s="73">
        <f>$R$16</f>
        <v>12</v>
      </c>
      <c r="Q149" s="239">
        <v>0</v>
      </c>
      <c r="R149" s="73"/>
      <c r="S149" s="71"/>
      <c r="Y149" s="8"/>
      <c r="Z149" s="59"/>
      <c r="AA149" s="125"/>
      <c r="AB149" s="125"/>
      <c r="AC149" s="125"/>
      <c r="AD149" s="125"/>
      <c r="AE149" s="125"/>
      <c r="AF149" s="163"/>
      <c r="AH149" s="274" t="s">
        <v>104</v>
      </c>
      <c r="AI149" s="273">
        <f>'Tuition Lookup'!$D27*24</f>
        <v>10104</v>
      </c>
      <c r="AJ149" s="272">
        <f t="shared" si="21"/>
        <v>1684</v>
      </c>
      <c r="AK149" s="277">
        <f t="shared" si="25"/>
        <v>1684</v>
      </c>
      <c r="AL149" s="277">
        <f t="shared" si="25"/>
        <v>1768.2</v>
      </c>
      <c r="AM149" s="277">
        <f t="shared" si="25"/>
        <v>1856.6100000000001</v>
      </c>
      <c r="AN149" s="278">
        <f t="shared" si="25"/>
        <v>1949.4405000000002</v>
      </c>
      <c r="AO149" s="279">
        <f t="shared" si="25"/>
        <v>2046.9125250000002</v>
      </c>
    </row>
    <row r="150" spans="1:41">
      <c r="A150" s="8"/>
      <c r="B150" s="90"/>
      <c r="C150" s="117" t="s">
        <v>74</v>
      </c>
      <c r="D150" s="71" t="s">
        <v>46</v>
      </c>
      <c r="E150" s="54">
        <f>ROUND(E149*$R$154,0)</f>
        <v>0</v>
      </c>
      <c r="F150" s="54">
        <f>ROUND(F149*$R$154,0)</f>
        <v>0</v>
      </c>
      <c r="G150" s="54">
        <f>ROUND(G149*$R$154,0)</f>
        <v>0</v>
      </c>
      <c r="H150" s="54">
        <f>ROUND(H149*$R$154,0)</f>
        <v>0</v>
      </c>
      <c r="I150" s="54">
        <f>ROUND(I149*$R$154,0)</f>
        <v>0</v>
      </c>
      <c r="J150" s="177">
        <f>SUM(E150:I150)</f>
        <v>0</v>
      </c>
      <c r="L150" s="243"/>
      <c r="M150" s="60"/>
      <c r="N150" s="239">
        <v>1.03</v>
      </c>
      <c r="O150" s="240">
        <v>0</v>
      </c>
      <c r="P150" s="73">
        <f>$R$17</f>
        <v>12</v>
      </c>
      <c r="Q150" s="239">
        <v>0</v>
      </c>
      <c r="R150" s="73"/>
      <c r="S150" s="71"/>
      <c r="Y150" s="8"/>
      <c r="Z150" s="59"/>
      <c r="AA150" s="125"/>
      <c r="AB150" s="125"/>
      <c r="AC150" s="125"/>
      <c r="AD150" s="125"/>
      <c r="AE150" s="125"/>
      <c r="AF150" s="163"/>
      <c r="AH150" s="274" t="s">
        <v>105</v>
      </c>
      <c r="AI150" s="273">
        <f>'Tuition Lookup'!$D28*24</f>
        <v>10176</v>
      </c>
      <c r="AJ150" s="272">
        <f t="shared" si="21"/>
        <v>1696</v>
      </c>
      <c r="AK150" s="277">
        <f t="shared" si="25"/>
        <v>1696</v>
      </c>
      <c r="AL150" s="277">
        <f t="shared" si="25"/>
        <v>1780.8000000000002</v>
      </c>
      <c r="AM150" s="277">
        <f t="shared" si="25"/>
        <v>1869.8400000000004</v>
      </c>
      <c r="AN150" s="278">
        <f t="shared" si="25"/>
        <v>1963.3320000000006</v>
      </c>
      <c r="AO150" s="279">
        <f t="shared" si="25"/>
        <v>2061.4986000000008</v>
      </c>
    </row>
    <row r="151" spans="1:41" ht="15">
      <c r="A151" s="8"/>
      <c r="B151" s="90"/>
      <c r="C151" s="117" t="s">
        <v>74</v>
      </c>
      <c r="D151" s="71" t="s">
        <v>47</v>
      </c>
      <c r="E151" s="189">
        <f>ROUND($R$155*E147,0)</f>
        <v>0</v>
      </c>
      <c r="F151" s="189">
        <f>ROUND($R$155*F147,0)</f>
        <v>0</v>
      </c>
      <c r="G151" s="189">
        <f>ROUND($R$155*G147,0)</f>
        <v>0</v>
      </c>
      <c r="H151" s="189">
        <f>ROUND($R$155*H147,0)</f>
        <v>0</v>
      </c>
      <c r="I151" s="189">
        <f>ROUND($R$155*I147,0)</f>
        <v>0</v>
      </c>
      <c r="J151" s="186">
        <f>SUM(E151:I151)</f>
        <v>0</v>
      </c>
      <c r="L151" s="243"/>
      <c r="M151" s="60"/>
      <c r="N151" s="239">
        <v>1.03</v>
      </c>
      <c r="O151" s="240">
        <v>0</v>
      </c>
      <c r="P151" s="73">
        <f>$R$18</f>
        <v>12</v>
      </c>
      <c r="Q151" s="239">
        <v>0</v>
      </c>
      <c r="R151" s="73"/>
      <c r="S151" s="71"/>
      <c r="T151" s="23"/>
      <c r="U151" s="23"/>
      <c r="V151" s="23"/>
      <c r="W151" s="23"/>
      <c r="X151" s="23"/>
      <c r="Y151" s="8"/>
      <c r="Z151" s="59"/>
      <c r="AA151" s="125"/>
      <c r="AB151" s="125"/>
      <c r="AC151" s="125"/>
      <c r="AD151" s="125"/>
      <c r="AE151" s="125"/>
      <c r="AF151" s="163"/>
      <c r="AH151" s="274" t="s">
        <v>106</v>
      </c>
      <c r="AI151" s="273">
        <f>'Tuition Lookup'!$D29*24</f>
        <v>9576</v>
      </c>
      <c r="AJ151" s="272">
        <f t="shared" si="21"/>
        <v>1596</v>
      </c>
      <c r="AK151" s="277">
        <f t="shared" si="25"/>
        <v>1596</v>
      </c>
      <c r="AL151" s="277">
        <f t="shared" si="25"/>
        <v>1675.8000000000002</v>
      </c>
      <c r="AM151" s="277">
        <f t="shared" si="25"/>
        <v>1759.5900000000004</v>
      </c>
      <c r="AN151" s="278">
        <f t="shared" si="25"/>
        <v>1847.5695000000005</v>
      </c>
      <c r="AO151" s="279">
        <f t="shared" si="25"/>
        <v>1939.9479750000007</v>
      </c>
    </row>
    <row r="152" spans="1:41" ht="13.5" thickBot="1">
      <c r="A152" s="8"/>
      <c r="B152" s="90"/>
      <c r="C152" s="97"/>
      <c r="D152" s="74" t="s">
        <v>48</v>
      </c>
      <c r="E152" s="190">
        <f>SUM(E150:E151)</f>
        <v>0</v>
      </c>
      <c r="F152" s="190">
        <f t="shared" ref="F152:I152" si="27">SUM(F150:F151)</f>
        <v>0</v>
      </c>
      <c r="G152" s="190">
        <f t="shared" si="27"/>
        <v>0</v>
      </c>
      <c r="H152" s="190">
        <f t="shared" si="27"/>
        <v>0</v>
      </c>
      <c r="I152" s="190">
        <f t="shared" si="27"/>
        <v>0</v>
      </c>
      <c r="J152" s="191">
        <f>SUM(J150:J151)</f>
        <v>0</v>
      </c>
      <c r="L152" s="17"/>
      <c r="M152" s="31"/>
      <c r="N152" s="110"/>
      <c r="O152" s="111"/>
      <c r="P152" s="73"/>
      <c r="Q152" s="110"/>
      <c r="R152" s="73"/>
      <c r="S152" s="110"/>
      <c r="T152" s="23"/>
      <c r="U152" s="23"/>
      <c r="V152" s="23"/>
      <c r="W152" s="23"/>
      <c r="X152" s="23"/>
      <c r="Y152" s="8"/>
      <c r="Z152" s="161"/>
      <c r="AA152" s="164"/>
      <c r="AB152" s="164"/>
      <c r="AC152" s="164"/>
      <c r="AD152" s="164"/>
      <c r="AE152" s="164"/>
      <c r="AF152" s="165"/>
      <c r="AH152" s="464" t="s">
        <v>107</v>
      </c>
      <c r="AI152" s="276">
        <f>'Tuition Lookup'!$D30*24</f>
        <v>10080</v>
      </c>
      <c r="AJ152" s="465">
        <f t="shared" si="21"/>
        <v>1680</v>
      </c>
      <c r="AK152" s="466">
        <f t="shared" si="25"/>
        <v>1680</v>
      </c>
      <c r="AL152" s="466">
        <f t="shared" si="25"/>
        <v>1764</v>
      </c>
      <c r="AM152" s="466">
        <f t="shared" si="25"/>
        <v>1852.2</v>
      </c>
      <c r="AN152" s="467">
        <f t="shared" si="25"/>
        <v>1944.8100000000002</v>
      </c>
      <c r="AO152" s="468">
        <f t="shared" si="25"/>
        <v>2042.0505000000003</v>
      </c>
    </row>
    <row r="153" spans="1:41" ht="13.5" thickBot="1">
      <c r="A153" s="8"/>
      <c r="B153" s="90"/>
      <c r="C153" s="97"/>
      <c r="D153" s="71"/>
      <c r="E153" s="20"/>
      <c r="F153" s="20"/>
      <c r="G153" s="20"/>
      <c r="H153" s="20"/>
      <c r="I153" s="20"/>
      <c r="J153" s="73"/>
      <c r="L153" s="17"/>
      <c r="S153" s="15"/>
      <c r="T153" s="23"/>
      <c r="U153" s="23"/>
      <c r="V153" s="23"/>
      <c r="W153" s="23"/>
      <c r="X153" s="23"/>
      <c r="Y153" s="13"/>
      <c r="Z153" s="158" t="s">
        <v>30</v>
      </c>
      <c r="AA153" s="166">
        <f>SUM(AA119:AA152)</f>
        <v>0</v>
      </c>
      <c r="AB153" s="166">
        <f>SUM(AB119:AB152)</f>
        <v>0</v>
      </c>
      <c r="AC153" s="166">
        <f t="shared" ref="AC153:AE153" si="28">SUM(AC119:AC152)</f>
        <v>0</v>
      </c>
      <c r="AD153" s="166">
        <f t="shared" si="28"/>
        <v>0</v>
      </c>
      <c r="AE153" s="166">
        <f t="shared" si="28"/>
        <v>0</v>
      </c>
      <c r="AF153" s="167">
        <f>SUM(AA153:AE153)</f>
        <v>0</v>
      </c>
    </row>
    <row r="154" spans="1:41" ht="13.5" customHeight="1" thickBot="1">
      <c r="A154" s="8"/>
      <c r="C154" s="72"/>
      <c r="D154" s="72" t="s">
        <v>108</v>
      </c>
      <c r="E154" s="192">
        <f>SUMIF($D$119:$D$153,"*Salary",E119:E153)</f>
        <v>0</v>
      </c>
      <c r="F154" s="192">
        <f t="shared" ref="F154:I154" si="29">SUMIF($D$119:$D$153,"*Salary",F119:F153)</f>
        <v>0</v>
      </c>
      <c r="G154" s="192">
        <f t="shared" si="29"/>
        <v>0</v>
      </c>
      <c r="H154" s="192">
        <f t="shared" si="29"/>
        <v>0</v>
      </c>
      <c r="I154" s="192">
        <f t="shared" si="29"/>
        <v>0</v>
      </c>
      <c r="J154" s="193">
        <f>SUM(E154:I154)</f>
        <v>0</v>
      </c>
      <c r="L154" s="17"/>
      <c r="M154" s="35" t="s">
        <v>109</v>
      </c>
      <c r="N154" s="411"/>
      <c r="O154" s="411"/>
      <c r="P154" s="36"/>
      <c r="Q154" s="37"/>
      <c r="R154" s="237">
        <f>'Cumulative Budget Request '!S152</f>
        <v>0.11</v>
      </c>
      <c r="S154" s="531" t="str">
        <f>'Cumulative Budget Request '!T152</f>
        <v>Use 0.11 for Students or 0.034 for FICA Exempt</v>
      </c>
      <c r="T154" s="532"/>
      <c r="U154" s="533"/>
    </row>
    <row r="155" spans="1:41" ht="13.5" thickBot="1">
      <c r="A155" s="8"/>
      <c r="C155" s="72"/>
      <c r="D155" s="72" t="s">
        <v>111</v>
      </c>
      <c r="E155" s="194">
        <f>SUMIF($D$119:$D$153,"*Total Fringe",E119:E153)</f>
        <v>0</v>
      </c>
      <c r="F155" s="194">
        <f t="shared" ref="F155:I155" si="30">SUMIF($D$119:$D$153,"*Total Fringe",F119:F153)</f>
        <v>0</v>
      </c>
      <c r="G155" s="194">
        <f t="shared" si="30"/>
        <v>0</v>
      </c>
      <c r="H155" s="194">
        <f t="shared" si="30"/>
        <v>0</v>
      </c>
      <c r="I155" s="194">
        <f t="shared" si="30"/>
        <v>0</v>
      </c>
      <c r="J155" s="195">
        <f>SUM(E155:I155)</f>
        <v>0</v>
      </c>
      <c r="L155" s="14"/>
      <c r="M155" s="197" t="s">
        <v>112</v>
      </c>
      <c r="N155" s="412"/>
      <c r="O155" s="412"/>
      <c r="P155" s="198"/>
      <c r="Q155" s="198"/>
      <c r="R155" s="245">
        <f>'Cumulative Budget Request '!S153</f>
        <v>560</v>
      </c>
      <c r="S155" s="534"/>
      <c r="T155" s="535"/>
      <c r="U155" s="536"/>
    </row>
    <row r="156" spans="1:41" ht="13.5" thickBot="1">
      <c r="A156" s="8"/>
      <c r="C156" s="72"/>
      <c r="D156" s="174"/>
      <c r="E156" s="171"/>
      <c r="F156" s="171"/>
      <c r="G156" s="171"/>
      <c r="H156" s="171"/>
      <c r="I156" s="171"/>
      <c r="J156" s="172"/>
      <c r="L156" s="14"/>
      <c r="M156" s="207"/>
      <c r="N156" s="207"/>
      <c r="O156" s="207"/>
      <c r="P156" s="208"/>
      <c r="Q156" s="208"/>
      <c r="R156" s="209"/>
      <c r="S156" s="23"/>
      <c r="T156" s="23"/>
      <c r="U156" s="23"/>
    </row>
    <row r="157" spans="1:41" ht="13.5" thickBot="1">
      <c r="C157" s="89"/>
      <c r="D157" s="44"/>
      <c r="E157" s="16" t="str">
        <f>E12</f>
        <v>Year 1</v>
      </c>
      <c r="F157" s="16" t="str">
        <f>F12</f>
        <v>Year 2</v>
      </c>
      <c r="G157" s="16" t="str">
        <f>G12</f>
        <v>Year 3</v>
      </c>
      <c r="H157" s="16" t="str">
        <f>H12</f>
        <v>Year 4</v>
      </c>
      <c r="I157" s="16" t="str">
        <f>I12</f>
        <v>Year 5</v>
      </c>
      <c r="J157" s="44" t="s">
        <v>30</v>
      </c>
      <c r="M157" s="500" t="s">
        <v>113</v>
      </c>
      <c r="N157" s="501"/>
      <c r="O157" s="501"/>
      <c r="P157" s="501"/>
      <c r="Q157" s="501"/>
      <c r="R157" s="501"/>
      <c r="S157" s="501"/>
      <c r="T157" s="502"/>
      <c r="U157" s="23"/>
    </row>
    <row r="158" spans="1:41">
      <c r="A158" s="8" t="s">
        <v>114</v>
      </c>
      <c r="C158" s="89"/>
      <c r="D158" s="32" t="s">
        <v>61</v>
      </c>
      <c r="E158" s="20">
        <f>P159</f>
        <v>0</v>
      </c>
      <c r="F158" s="20">
        <f>Q159</f>
        <v>0</v>
      </c>
      <c r="G158" s="20">
        <f>R159</f>
        <v>0</v>
      </c>
      <c r="H158" s="20">
        <f>S159</f>
        <v>0</v>
      </c>
      <c r="I158" s="20">
        <f>T159</f>
        <v>0</v>
      </c>
      <c r="J158" s="44"/>
      <c r="M158" s="199"/>
      <c r="N158" s="207"/>
      <c r="O158" s="207"/>
      <c r="P158" s="200" t="s">
        <v>35</v>
      </c>
      <c r="Q158" s="201" t="s">
        <v>36</v>
      </c>
      <c r="R158" s="201" t="s">
        <v>37</v>
      </c>
      <c r="S158" s="200" t="s">
        <v>38</v>
      </c>
      <c r="T158" s="202" t="s">
        <v>39</v>
      </c>
      <c r="U158" s="23"/>
    </row>
    <row r="159" spans="1:41">
      <c r="A159" s="8"/>
      <c r="C159" s="156"/>
      <c r="D159" s="153" t="s">
        <v>115</v>
      </c>
      <c r="E159" s="180">
        <f>ROUND(P161*Q161*R161*P159,0)</f>
        <v>0</v>
      </c>
      <c r="F159" s="180">
        <f>ROUND(P161*Q161*R161*Q159,0)</f>
        <v>0</v>
      </c>
      <c r="G159" s="180">
        <f>ROUND(P161*Q161*R161*R159,0)</f>
        <v>0</v>
      </c>
      <c r="H159" s="180">
        <f>ROUND(P161*Q161*R161*S159,0)</f>
        <v>0</v>
      </c>
      <c r="I159" s="180">
        <f>ROUND(P161*Q161*R161*T159,0)</f>
        <v>0</v>
      </c>
      <c r="J159" s="177">
        <f>SUM(E159:I159)</f>
        <v>0</v>
      </c>
      <c r="M159" s="173" t="s">
        <v>116</v>
      </c>
      <c r="N159" s="44"/>
      <c r="O159" s="44"/>
      <c r="P159" s="154">
        <v>0</v>
      </c>
      <c r="Q159" s="154">
        <v>0</v>
      </c>
      <c r="R159" s="154">
        <v>0</v>
      </c>
      <c r="S159" s="154">
        <v>0</v>
      </c>
      <c r="T159" s="203">
        <v>0</v>
      </c>
      <c r="U159" s="23" t="e">
        <f>E160/E159</f>
        <v>#DIV/0!</v>
      </c>
      <c r="V159" s="23" t="e">
        <f>F160/F159</f>
        <v>#DIV/0!</v>
      </c>
      <c r="W159" s="23" t="e">
        <f>G160/G159</f>
        <v>#DIV/0!</v>
      </c>
      <c r="X159" s="23" t="e">
        <f>H160/H159</f>
        <v>#DIV/0!</v>
      </c>
      <c r="Y159" s="23" t="e">
        <f>I160/I159</f>
        <v>#DIV/0!</v>
      </c>
      <c r="Z159" s="487"/>
      <c r="AA159" s="487"/>
      <c r="AB159" s="487"/>
      <c r="AC159" s="487"/>
      <c r="AD159" s="487"/>
      <c r="AE159" s="487"/>
      <c r="AF159" s="487"/>
      <c r="AG159" s="487"/>
    </row>
    <row r="160" spans="1:41">
      <c r="D160" s="32" t="s">
        <v>46</v>
      </c>
      <c r="E160" s="54">
        <f>ROUND(E159*$R$173,0)</f>
        <v>0</v>
      </c>
      <c r="F160" s="54">
        <f>ROUND(F159*$R$173,0)</f>
        <v>0</v>
      </c>
      <c r="G160" s="54">
        <f>ROUND(G159*$R$173,0)</f>
        <v>0</v>
      </c>
      <c r="H160" s="54">
        <f>ROUND(H159*$R$173,0)</f>
        <v>0</v>
      </c>
      <c r="I160" s="54">
        <f>ROUND(I159*$R$173,0)</f>
        <v>0</v>
      </c>
      <c r="J160" s="177">
        <f>SUM(E160:I160)</f>
        <v>0</v>
      </c>
      <c r="M160" s="173"/>
      <c r="N160" s="44"/>
      <c r="O160" s="44"/>
      <c r="P160" s="44" t="s">
        <v>117</v>
      </c>
      <c r="Q160" s="44" t="s">
        <v>118</v>
      </c>
      <c r="R160" s="44" t="s">
        <v>119</v>
      </c>
      <c r="T160" s="114"/>
      <c r="Z160" s="55"/>
      <c r="AA160" s="55"/>
      <c r="AB160" s="55"/>
      <c r="AC160" s="55"/>
      <c r="AD160" s="55"/>
      <c r="AE160" s="55"/>
      <c r="AF160" s="55"/>
      <c r="AG160" s="55"/>
    </row>
    <row r="161" spans="1:33">
      <c r="C161" s="89"/>
      <c r="D161" s="44"/>
      <c r="E161" s="15"/>
      <c r="F161" s="15"/>
      <c r="G161" s="15"/>
      <c r="H161" s="15"/>
      <c r="I161" s="15"/>
      <c r="J161" s="24"/>
      <c r="M161" s="204"/>
      <c r="N161" s="413"/>
      <c r="O161" s="413"/>
      <c r="P161" s="155">
        <v>0</v>
      </c>
      <c r="Q161" s="154">
        <v>0</v>
      </c>
      <c r="R161" s="154">
        <v>0</v>
      </c>
      <c r="T161" s="114"/>
      <c r="AC161" s="55"/>
      <c r="AD161" s="55"/>
      <c r="AE161" s="55"/>
      <c r="AF161" s="55"/>
      <c r="AG161" s="55"/>
    </row>
    <row r="162" spans="1:33">
      <c r="A162" s="8" t="s">
        <v>120</v>
      </c>
      <c r="C162" s="89"/>
      <c r="D162" s="32" t="s">
        <v>61</v>
      </c>
      <c r="E162" s="20">
        <f>P163</f>
        <v>0</v>
      </c>
      <c r="F162" s="20">
        <f>Q163</f>
        <v>0</v>
      </c>
      <c r="G162" s="20">
        <f>R163</f>
        <v>0</v>
      </c>
      <c r="H162" s="20">
        <f>S163</f>
        <v>0</v>
      </c>
      <c r="I162" s="20">
        <f>T163</f>
        <v>0</v>
      </c>
      <c r="J162" s="24"/>
      <c r="M162" s="112"/>
      <c r="P162" s="55"/>
      <c r="Q162" s="93"/>
      <c r="R162" s="93"/>
      <c r="S162" s="55"/>
      <c r="T162" s="113"/>
      <c r="Z162" s="488"/>
      <c r="AA162" s="488"/>
      <c r="AB162" s="488"/>
      <c r="AC162" s="131"/>
      <c r="AD162" s="131"/>
      <c r="AE162" s="131"/>
      <c r="AF162" s="131"/>
      <c r="AG162" s="131"/>
    </row>
    <row r="163" spans="1:33">
      <c r="A163" s="8"/>
      <c r="C163" s="156"/>
      <c r="D163" s="153" t="s">
        <v>115</v>
      </c>
      <c r="E163" s="180">
        <f>ROUND(P165*Q165*R165*P163,0)</f>
        <v>0</v>
      </c>
      <c r="F163" s="180">
        <f>ROUND(P165*Q165*R165*Q163,0)</f>
        <v>0</v>
      </c>
      <c r="G163" s="180">
        <f>ROUND(P165*Q165*R165*R163,0)</f>
        <v>0</v>
      </c>
      <c r="H163" s="180">
        <f>ROUND(P165*Q165*R165*S163,0)</f>
        <v>0</v>
      </c>
      <c r="I163" s="180">
        <f>ROUND(P165*Q165*R165*T163,0)</f>
        <v>0</v>
      </c>
      <c r="J163" s="177">
        <f>SUM(E163:I163)</f>
        <v>0</v>
      </c>
      <c r="M163" s="173" t="s">
        <v>121</v>
      </c>
      <c r="N163" s="44"/>
      <c r="O163" s="44"/>
      <c r="P163" s="154">
        <v>0</v>
      </c>
      <c r="Q163" s="154">
        <v>0</v>
      </c>
      <c r="R163" s="154">
        <v>0</v>
      </c>
      <c r="S163" s="154">
        <v>0</v>
      </c>
      <c r="T163" s="203">
        <v>0</v>
      </c>
      <c r="U163" s="23" t="e">
        <f>E164/E163</f>
        <v>#DIV/0!</v>
      </c>
      <c r="V163" s="23" t="e">
        <f>F164/F163</f>
        <v>#DIV/0!</v>
      </c>
      <c r="W163" s="23" t="e">
        <f>G164/G163</f>
        <v>#DIV/0!</v>
      </c>
      <c r="X163" s="23" t="e">
        <f>H164/H163</f>
        <v>#DIV/0!</v>
      </c>
      <c r="Y163" s="23" t="e">
        <f>I164/I163</f>
        <v>#DIV/0!</v>
      </c>
      <c r="Z163" s="487"/>
      <c r="AA163" s="487"/>
      <c r="AB163" s="487"/>
      <c r="AC163" s="487"/>
      <c r="AD163" s="487"/>
      <c r="AE163" s="487"/>
      <c r="AF163" s="487"/>
      <c r="AG163" s="487"/>
    </row>
    <row r="164" spans="1:33">
      <c r="D164" s="32" t="s">
        <v>46</v>
      </c>
      <c r="E164" s="54">
        <f>ROUND(E163*$R$173,0)</f>
        <v>0</v>
      </c>
      <c r="F164" s="54">
        <f>ROUND(F163*$R$173,0)</f>
        <v>0</v>
      </c>
      <c r="G164" s="54">
        <f>ROUND(G163*$R$173,0)</f>
        <v>0</v>
      </c>
      <c r="H164" s="54">
        <f>ROUND(H163*$R$173,0)</f>
        <v>0</v>
      </c>
      <c r="I164" s="54">
        <f>ROUND(I163*$R$173,0)</f>
        <v>0</v>
      </c>
      <c r="J164" s="177">
        <f>SUM(E164:I164)</f>
        <v>0</v>
      </c>
      <c r="M164" s="173"/>
      <c r="N164" s="44"/>
      <c r="O164" s="44"/>
      <c r="P164" s="44" t="s">
        <v>117</v>
      </c>
      <c r="Q164" s="44" t="s">
        <v>118</v>
      </c>
      <c r="R164" s="44" t="s">
        <v>119</v>
      </c>
      <c r="T164" s="114"/>
      <c r="Z164" s="55"/>
      <c r="AA164" s="55"/>
      <c r="AB164" s="55"/>
      <c r="AC164" s="55"/>
      <c r="AD164" s="55"/>
      <c r="AE164" s="55"/>
      <c r="AF164" s="55"/>
      <c r="AG164" s="55"/>
    </row>
    <row r="165" spans="1:33">
      <c r="C165" s="89"/>
      <c r="D165" s="44"/>
      <c r="E165" s="15"/>
      <c r="F165" s="15"/>
      <c r="G165" s="15"/>
      <c r="H165" s="15"/>
      <c r="I165" s="15"/>
      <c r="J165" s="24"/>
      <c r="M165" s="204"/>
      <c r="N165" s="413"/>
      <c r="O165" s="413"/>
      <c r="P165" s="155">
        <v>0</v>
      </c>
      <c r="Q165" s="154">
        <v>0</v>
      </c>
      <c r="R165" s="154">
        <v>0</v>
      </c>
      <c r="T165" s="114"/>
      <c r="AC165" s="55"/>
      <c r="AD165" s="55"/>
      <c r="AE165" s="55"/>
      <c r="AF165" s="55"/>
      <c r="AG165" s="55"/>
    </row>
    <row r="166" spans="1:33">
      <c r="A166" s="8" t="s">
        <v>122</v>
      </c>
      <c r="C166" s="89"/>
      <c r="D166" s="32" t="s">
        <v>61</v>
      </c>
      <c r="E166" s="20">
        <f>P167</f>
        <v>0</v>
      </c>
      <c r="F166" s="20">
        <f>Q167</f>
        <v>0</v>
      </c>
      <c r="G166" s="20">
        <f>R167</f>
        <v>0</v>
      </c>
      <c r="H166" s="20">
        <f>S167</f>
        <v>0</v>
      </c>
      <c r="I166" s="20">
        <f>T167</f>
        <v>0</v>
      </c>
      <c r="J166" s="24"/>
      <c r="M166" s="112"/>
      <c r="P166" s="55"/>
      <c r="Q166" s="93"/>
      <c r="R166" s="93"/>
      <c r="S166" s="55"/>
      <c r="T166" s="113"/>
    </row>
    <row r="167" spans="1:33">
      <c r="C167" s="156"/>
      <c r="D167" s="153" t="s">
        <v>115</v>
      </c>
      <c r="E167" s="180">
        <f>ROUND(P169*Q169*R169*P167,0)</f>
        <v>0</v>
      </c>
      <c r="F167" s="180">
        <f>ROUND(P169*Q169*R169*Q167,0)</f>
        <v>0</v>
      </c>
      <c r="G167" s="180">
        <f>ROUND(P169*Q169*R169*R167,0)</f>
        <v>0</v>
      </c>
      <c r="H167" s="180">
        <f>ROUND(P169*Q169*R169*S167,0)</f>
        <v>0</v>
      </c>
      <c r="I167" s="180">
        <f>ROUND(P169*Q169*R169*T167,0)</f>
        <v>0</v>
      </c>
      <c r="J167" s="177">
        <f>SUM(E167:I167)</f>
        <v>0</v>
      </c>
      <c r="M167" s="173" t="s">
        <v>123</v>
      </c>
      <c r="N167" s="44"/>
      <c r="O167" s="44"/>
      <c r="P167" s="154">
        <v>0</v>
      </c>
      <c r="Q167" s="154">
        <v>0</v>
      </c>
      <c r="R167" s="154">
        <v>0</v>
      </c>
      <c r="S167" s="154">
        <v>0</v>
      </c>
      <c r="T167" s="203">
        <v>0</v>
      </c>
      <c r="U167" s="23" t="e">
        <f>E168/E167</f>
        <v>#DIV/0!</v>
      </c>
      <c r="V167" s="23" t="e">
        <f>F168/F167</f>
        <v>#DIV/0!</v>
      </c>
      <c r="W167" s="23" t="e">
        <f>G168/G167</f>
        <v>#DIV/0!</v>
      </c>
      <c r="X167" s="23" t="e">
        <f>H168/H167</f>
        <v>#DIV/0!</v>
      </c>
      <c r="Y167" s="23" t="e">
        <f>I168/I167</f>
        <v>#DIV/0!</v>
      </c>
    </row>
    <row r="168" spans="1:33">
      <c r="A168" s="8"/>
      <c r="D168" s="32" t="s">
        <v>46</v>
      </c>
      <c r="E168" s="54">
        <f>ROUND(E167*$R$173,0)</f>
        <v>0</v>
      </c>
      <c r="F168" s="54">
        <f t="shared" ref="F168:I168" si="31">ROUND(F167*$R$173,0)</f>
        <v>0</v>
      </c>
      <c r="G168" s="54">
        <f t="shared" si="31"/>
        <v>0</v>
      </c>
      <c r="H168" s="54">
        <f t="shared" si="31"/>
        <v>0</v>
      </c>
      <c r="I168" s="54">
        <f t="shared" si="31"/>
        <v>0</v>
      </c>
      <c r="J168" s="177">
        <f>SUM(E168:I168)</f>
        <v>0</v>
      </c>
      <c r="L168" s="2"/>
      <c r="M168" s="173"/>
      <c r="N168" s="44"/>
      <c r="O168" s="44"/>
      <c r="P168" s="44" t="s">
        <v>117</v>
      </c>
      <c r="Q168" s="44" t="s">
        <v>118</v>
      </c>
      <c r="R168" s="44" t="s">
        <v>119</v>
      </c>
      <c r="T168" s="114"/>
    </row>
    <row r="169" spans="1:33">
      <c r="A169" s="8"/>
      <c r="D169" s="32"/>
      <c r="E169" s="54"/>
      <c r="F169" s="54"/>
      <c r="G169" s="54"/>
      <c r="H169" s="54"/>
      <c r="I169" s="54"/>
      <c r="J169" s="177"/>
      <c r="L169" s="2"/>
      <c r="M169" s="204"/>
      <c r="N169" s="413"/>
      <c r="O169" s="413"/>
      <c r="P169" s="155">
        <v>0</v>
      </c>
      <c r="Q169" s="154">
        <v>0</v>
      </c>
      <c r="R169" s="154">
        <v>0</v>
      </c>
      <c r="T169" s="114"/>
    </row>
    <row r="170" spans="1:33" ht="13.5" thickBot="1">
      <c r="A170" s="8"/>
      <c r="C170" s="72"/>
      <c r="D170" s="72" t="s">
        <v>124</v>
      </c>
      <c r="E170" s="181">
        <f>SUMIF($D$157:$D$168,"*Wage",E157:E168)</f>
        <v>0</v>
      </c>
      <c r="F170" s="181">
        <f t="shared" ref="F170:I170" si="32">SUMIF($D$157:$D$168,"*Wage",F157:F168)</f>
        <v>0</v>
      </c>
      <c r="G170" s="181">
        <f t="shared" si="32"/>
        <v>0</v>
      </c>
      <c r="H170" s="181">
        <f t="shared" si="32"/>
        <v>0</v>
      </c>
      <c r="I170" s="181">
        <f t="shared" si="32"/>
        <v>0</v>
      </c>
      <c r="J170" s="182">
        <f>SUM(E170:I170)</f>
        <v>0</v>
      </c>
      <c r="L170" s="2"/>
      <c r="M170" s="303"/>
      <c r="N170" s="305"/>
      <c r="O170" s="305"/>
      <c r="P170" s="304"/>
      <c r="Q170" s="305"/>
      <c r="R170" s="305"/>
      <c r="S170" s="205"/>
      <c r="T170" s="206"/>
    </row>
    <row r="171" spans="1:33">
      <c r="A171" s="8"/>
      <c r="C171" s="72"/>
      <c r="D171" s="72" t="s">
        <v>125</v>
      </c>
      <c r="E171" s="54">
        <f>SUMIF($D$157:$D$168,"*Fringe",E157:E168)</f>
        <v>0</v>
      </c>
      <c r="F171" s="54">
        <f t="shared" ref="F171:I171" si="33">SUMIF($D$157:$D$168,"*Fringe",F157:F168)</f>
        <v>0</v>
      </c>
      <c r="G171" s="54">
        <f t="shared" si="33"/>
        <v>0</v>
      </c>
      <c r="H171" s="54">
        <f t="shared" si="33"/>
        <v>0</v>
      </c>
      <c r="I171" s="54">
        <f t="shared" si="33"/>
        <v>0</v>
      </c>
      <c r="J171" s="177">
        <f>SUM(E171:I171)</f>
        <v>0</v>
      </c>
      <c r="L171" s="2"/>
    </row>
    <row r="172" spans="1:33" ht="3.75" customHeight="1" thickBot="1">
      <c r="A172" t="s">
        <v>126</v>
      </c>
      <c r="D172" s="3" t="s">
        <v>51</v>
      </c>
      <c r="E172" s="20"/>
      <c r="F172" s="20"/>
      <c r="G172" s="20"/>
      <c r="H172" s="20"/>
      <c r="I172" s="20"/>
      <c r="J172" s="73"/>
      <c r="L172" s="2"/>
    </row>
    <row r="173" spans="1:33">
      <c r="A173" s="46" t="s">
        <v>127</v>
      </c>
      <c r="B173" s="47"/>
      <c r="C173" s="47"/>
      <c r="D173" s="49"/>
      <c r="E173" s="183">
        <f>SUMIF($D$68:$D$171,"*Total Other Professional Salary",E68:E171)+SUMIF($D$68:$D$171,"*Total Post Doc Salary",E68:E171)+SUMIF($D$68:$D$171,"*Total Graduate Student Salary",E68:E171)+SUMIF($D$68:$D$171,"*Total Hourly Wages",E68:E171)</f>
        <v>0</v>
      </c>
      <c r="F173" s="183">
        <f>SUMIF($D$68:$D$171,"*Total Other Professional Salary",F68:F171)+SUMIF($D$68:$D$171,"*Total Post Doc Salary",F68:F171)+SUMIF($D$68:$D$171,"*Total Graduate Student Salary",F68:F171)+SUMIF($D$68:$D$171,"*Total Hourly Wages",F68:F171)</f>
        <v>0</v>
      </c>
      <c r="G173" s="183">
        <f>SUMIF($D$68:$D$171,"*Total Other Professional Salary",G68:G171)+SUMIF($D$68:$D$171,"*Total Post Doc Salary",G68:G171)+SUMIF($D$68:$D$171,"*Total Graduate Student Salary",G68:G171)+SUMIF($D$68:$D$171,"*Total Hourly Wages",G68:G171)</f>
        <v>0</v>
      </c>
      <c r="H173" s="183">
        <f>SUMIF($D$68:$D$171,"*Total Other Professional Salary",H68:H171)+SUMIF($D$68:$D$171,"*Total Post Doc Salary",H68:H171)+SUMIF($D$68:$D$171,"*Total Graduate Student Salary",H68:H171)+SUMIF($D$68:$D$171,"*Total Hourly Wages",H68:H171)</f>
        <v>0</v>
      </c>
      <c r="I173" s="183">
        <f>SUMIF($D$68:$D$171,"*Total Other Professional Salary",I68:I171)+SUMIF($D$68:$D$171,"*Total Post Doc Salary",I68:I171)+SUMIF($D$68:$D$171,"*Total Graduate Student Salary",I68:I171)+SUMIF($D$68:$D$171,"*Total Hourly Wages",I68:I171)</f>
        <v>0</v>
      </c>
      <c r="J173" s="184">
        <f>SUM(J170,J154,J115,J90)</f>
        <v>0</v>
      </c>
      <c r="L173" s="2"/>
      <c r="M173" s="35" t="s">
        <v>128</v>
      </c>
      <c r="N173" s="411"/>
      <c r="O173" s="411"/>
      <c r="P173" s="36"/>
      <c r="Q173" s="37"/>
      <c r="R173" s="237">
        <f>'Cumulative Budget Request '!S171</f>
        <v>0.11</v>
      </c>
    </row>
    <row r="174" spans="1:33" ht="15.75" thickBot="1">
      <c r="A174" s="46" t="s">
        <v>129</v>
      </c>
      <c r="B174" s="47"/>
      <c r="C174" s="47"/>
      <c r="D174" s="49"/>
      <c r="E174" s="185">
        <f>SUMIF($D$68:$D$171,"*Total Other Professional Fringe",E68:E171)+SUMIF($D$68:$D$171,"*Total Post Doc Fringe",E68:E171)++SUMIF($D$68:$D$171,"*Total Graduate Student Fringe",E68:E171)+SUMIF($D$68:$D$171,"*Total Fringe Benefits",E68:E171)</f>
        <v>0</v>
      </c>
      <c r="F174" s="185">
        <f>SUMIF($D$68:$D$171,"*Total Other Professional Fringe",F68:F171)+SUMIF($D$68:$D$171,"*Total Post Doc Fringe",F68:F171)++SUMIF($D$68:$D$171,"*Total Graduate Student Fringe",F68:F171)+SUMIF($D$68:$D$171,"*Total Fringe Benefits",F68:F171)</f>
        <v>0</v>
      </c>
      <c r="G174" s="185">
        <f>SUMIF($D$68:$D$171,"*Total Other Professional Fringe",G68:G171)+SUMIF($D$68:$D$171,"*Total Post Doc Fringe",G68:G171)++SUMIF($D$68:$D$171,"*Total Graduate Student Fringe",G68:G171)+SUMIF($D$68:$D$171,"*Total Fringe Benefits",G68:G171)</f>
        <v>0</v>
      </c>
      <c r="H174" s="185">
        <f>SUMIF($D$68:$D$171,"*Total Other Professional Fringe",H68:H171)+SUMIF($D$68:$D$171,"*Total Post Doc Fringe",H68:H171)++SUMIF($D$68:$D$171,"*Total Graduate Student Fringe",H68:H171)+SUMIF($D$68:$D$171,"*Total Fringe Benefits",H68:H171)</f>
        <v>0</v>
      </c>
      <c r="I174" s="185">
        <f>SUMIF($D$68:$D$171,"*Total Other Professional Fringe",I68:I171)+SUMIF($D$68:$D$171,"*Total Post Doc Fringe",I68:I171)++SUMIF($D$68:$D$171,"*Total Graduate Student Fringe",I68:I171)+SUMIF($D$68:$D$171,"*Total Fringe Benefits",I68:I171)</f>
        <v>0</v>
      </c>
      <c r="J174" s="186">
        <f>SUM(J171,J155,J116,J91)</f>
        <v>0</v>
      </c>
      <c r="L174" s="2"/>
      <c r="M174" s="40" t="str">
        <f>'Cumulative Budget Request '!N172</f>
        <v>Use 0.11 for non-exempt FICA or 0.034 for FICA Exempt</v>
      </c>
      <c r="N174" s="41"/>
      <c r="O174" s="41"/>
      <c r="P174" s="41"/>
      <c r="Q174" s="41"/>
      <c r="R174" s="42"/>
    </row>
    <row r="175" spans="1:33">
      <c r="A175" s="46" t="s">
        <v>131</v>
      </c>
      <c r="B175" s="47"/>
      <c r="C175" s="92"/>
      <c r="D175" s="92"/>
      <c r="E175" s="183">
        <f>SUM(E173:E174)</f>
        <v>0</v>
      </c>
      <c r="F175" s="183">
        <f>SUM(F173:F174)</f>
        <v>0</v>
      </c>
      <c r="G175" s="183">
        <f>SUM(G173:G174)</f>
        <v>0</v>
      </c>
      <c r="H175" s="183">
        <f>SUM(H173:H174)</f>
        <v>0</v>
      </c>
      <c r="I175" s="183">
        <f>SUM(I173:I174)</f>
        <v>0</v>
      </c>
      <c r="J175" s="184">
        <f>SUM(E175:I175)</f>
        <v>0</v>
      </c>
      <c r="L175" s="2"/>
      <c r="Q175" s="2"/>
    </row>
    <row r="176" spans="1:33" ht="15">
      <c r="A176" s="1"/>
      <c r="B176" s="8"/>
      <c r="D176" s="3"/>
      <c r="E176" s="15"/>
      <c r="F176" s="15"/>
      <c r="G176" s="15"/>
      <c r="H176" s="15"/>
      <c r="I176" s="15"/>
      <c r="J176" s="24"/>
      <c r="L176" s="2"/>
      <c r="M176" s="83"/>
      <c r="N176" s="83"/>
      <c r="O176" s="83"/>
      <c r="P176" s="2"/>
    </row>
    <row r="177" spans="1:35">
      <c r="A177" s="1" t="s">
        <v>132</v>
      </c>
      <c r="D177" s="3"/>
      <c r="E177" s="187">
        <f t="shared" ref="E177:I178" si="34">SUM(E63,E173)</f>
        <v>0</v>
      </c>
      <c r="F177" s="187">
        <f t="shared" si="34"/>
        <v>0</v>
      </c>
      <c r="G177" s="187">
        <f t="shared" si="34"/>
        <v>0</v>
      </c>
      <c r="H177" s="187">
        <f t="shared" si="34"/>
        <v>0</v>
      </c>
      <c r="I177" s="187">
        <f t="shared" si="34"/>
        <v>0</v>
      </c>
      <c r="J177" s="188">
        <f>SUM(E177:I177)</f>
        <v>0</v>
      </c>
      <c r="L177" s="2"/>
      <c r="M177" s="2"/>
      <c r="N177" s="2"/>
      <c r="O177" s="2"/>
      <c r="AI177" s="8"/>
    </row>
    <row r="178" spans="1:35">
      <c r="A178" s="1" t="s">
        <v>133</v>
      </c>
      <c r="D178" s="3"/>
      <c r="E178" s="187">
        <f t="shared" si="34"/>
        <v>0</v>
      </c>
      <c r="F178" s="187">
        <f t="shared" si="34"/>
        <v>0</v>
      </c>
      <c r="G178" s="187">
        <f t="shared" si="34"/>
        <v>0</v>
      </c>
      <c r="H178" s="187">
        <f t="shared" si="34"/>
        <v>0</v>
      </c>
      <c r="I178" s="187">
        <f t="shared" si="34"/>
        <v>0</v>
      </c>
      <c r="J178" s="188">
        <f>SUM(E178:I178)</f>
        <v>0</v>
      </c>
      <c r="L178" s="2"/>
      <c r="M178" s="2"/>
      <c r="N178" s="2"/>
      <c r="O178" s="2"/>
      <c r="AI178" s="8"/>
    </row>
    <row r="179" spans="1:35">
      <c r="A179" s="129"/>
      <c r="B179" s="513" t="s">
        <v>134</v>
      </c>
      <c r="C179" s="513"/>
      <c r="D179" s="513"/>
      <c r="E179" s="178">
        <f>SUM(E177:E178)</f>
        <v>0</v>
      </c>
      <c r="F179" s="178">
        <f t="shared" ref="F179:I179" si="35">SUM(F177:F178)</f>
        <v>0</v>
      </c>
      <c r="G179" s="178">
        <f t="shared" si="35"/>
        <v>0</v>
      </c>
      <c r="H179" s="178">
        <f t="shared" si="35"/>
        <v>0</v>
      </c>
      <c r="I179" s="178">
        <f t="shared" si="35"/>
        <v>0</v>
      </c>
      <c r="J179" s="179">
        <f>SUM(E179:I179)</f>
        <v>0</v>
      </c>
      <c r="L179" s="2"/>
      <c r="M179" s="2"/>
      <c r="N179" s="2"/>
      <c r="O179" s="2"/>
    </row>
    <row r="180" spans="1:35">
      <c r="A180" s="1"/>
      <c r="B180" s="8"/>
      <c r="G180" s="2"/>
      <c r="H180" s="2"/>
      <c r="I180" s="2"/>
      <c r="J180" s="45"/>
      <c r="K180" s="2"/>
      <c r="L180" s="2"/>
      <c r="M180" s="2"/>
      <c r="N180" s="2"/>
      <c r="O180" s="2"/>
      <c r="P180" s="2"/>
    </row>
    <row r="181" spans="1:35">
      <c r="A181" s="1" t="s">
        <v>135</v>
      </c>
      <c r="G181" s="2"/>
      <c r="H181" s="2"/>
      <c r="I181" s="2"/>
      <c r="J181" s="45"/>
      <c r="L181" s="2"/>
      <c r="M181" s="2"/>
      <c r="N181" s="2"/>
      <c r="O181" s="2"/>
      <c r="P181" s="2"/>
    </row>
    <row r="182" spans="1:35">
      <c r="A182" s="29" t="s">
        <v>136</v>
      </c>
      <c r="G182" s="2"/>
      <c r="H182" s="2"/>
      <c r="I182" s="2"/>
      <c r="J182" s="45"/>
      <c r="K182" s="2"/>
      <c r="L182" s="2"/>
    </row>
    <row r="183" spans="1:35">
      <c r="B183" s="87" t="s">
        <v>137</v>
      </c>
      <c r="D183" s="3"/>
      <c r="E183" s="54">
        <v>0</v>
      </c>
      <c r="F183" s="54">
        <v>0</v>
      </c>
      <c r="G183" s="54">
        <v>0</v>
      </c>
      <c r="H183" s="54">
        <v>0</v>
      </c>
      <c r="I183" s="54">
        <v>0</v>
      </c>
      <c r="J183" s="177">
        <f>SUM(E183:I183)</f>
        <v>0</v>
      </c>
      <c r="K183" s="2"/>
      <c r="L183" s="2"/>
      <c r="P183" s="225"/>
      <c r="Q183" s="225"/>
      <c r="R183" s="225"/>
      <c r="S183" s="4"/>
    </row>
    <row r="184" spans="1:35">
      <c r="D184" s="3"/>
      <c r="E184" s="54">
        <v>0</v>
      </c>
      <c r="F184" s="54">
        <v>0</v>
      </c>
      <c r="G184" s="54">
        <v>0</v>
      </c>
      <c r="H184" s="54">
        <v>0</v>
      </c>
      <c r="I184" s="54">
        <v>0</v>
      </c>
      <c r="J184" s="177">
        <f>SUM(E184:I184)</f>
        <v>0</v>
      </c>
      <c r="K184" s="2"/>
      <c r="L184" s="2"/>
    </row>
    <row r="185" spans="1:35">
      <c r="A185" s="476" t="s">
        <v>138</v>
      </c>
      <c r="B185" s="476"/>
      <c r="C185" s="476"/>
      <c r="D185" s="476"/>
      <c r="E185" s="210">
        <f>SUM(E183:E184)</f>
        <v>0</v>
      </c>
      <c r="F185" s="210">
        <f t="shared" ref="F185:I185" si="36">SUM(F183:F184)</f>
        <v>0</v>
      </c>
      <c r="G185" s="210">
        <f t="shared" si="36"/>
        <v>0</v>
      </c>
      <c r="H185" s="210">
        <f t="shared" si="36"/>
        <v>0</v>
      </c>
      <c r="I185" s="210">
        <f t="shared" si="36"/>
        <v>0</v>
      </c>
      <c r="J185" s="211">
        <f>SUM(J183:J184)</f>
        <v>0</v>
      </c>
      <c r="K185" s="2"/>
      <c r="L185" s="2"/>
      <c r="M185" s="2"/>
      <c r="N185" s="2"/>
      <c r="O185" s="2"/>
    </row>
    <row r="186" spans="1:35">
      <c r="E186" s="3"/>
      <c r="F186" s="2"/>
      <c r="G186" s="2"/>
      <c r="H186" s="2"/>
      <c r="I186" s="2"/>
      <c r="J186" s="45"/>
      <c r="K186" s="2"/>
      <c r="L186" s="2"/>
      <c r="M186" s="2"/>
      <c r="N186" s="2"/>
      <c r="O186" s="2"/>
    </row>
    <row r="187" spans="1:35">
      <c r="A187" s="1" t="s">
        <v>139</v>
      </c>
      <c r="B187" s="93"/>
      <c r="C187" s="8"/>
      <c r="D187" s="258" t="s">
        <v>140</v>
      </c>
      <c r="E187" s="135">
        <v>0</v>
      </c>
      <c r="F187" s="135">
        <v>0</v>
      </c>
      <c r="G187" s="135">
        <v>0</v>
      </c>
      <c r="H187" s="135">
        <v>0</v>
      </c>
      <c r="I187" s="135">
        <v>0</v>
      </c>
      <c r="J187" s="94"/>
      <c r="K187" s="2"/>
      <c r="L187" s="2"/>
    </row>
    <row r="188" spans="1:35">
      <c r="D188" s="258" t="s">
        <v>141</v>
      </c>
      <c r="E188" s="135">
        <v>0</v>
      </c>
      <c r="F188" s="135">
        <v>0</v>
      </c>
      <c r="G188" s="135">
        <v>0</v>
      </c>
      <c r="H188" s="135">
        <v>0</v>
      </c>
      <c r="I188" s="135">
        <v>0</v>
      </c>
      <c r="J188" s="94"/>
      <c r="K188" s="2"/>
      <c r="L188" s="2"/>
    </row>
    <row r="189" spans="1:35">
      <c r="A189" s="1" t="s">
        <v>142</v>
      </c>
      <c r="B189" s="93"/>
      <c r="C189" s="8"/>
      <c r="D189" s="258" t="s">
        <v>143</v>
      </c>
      <c r="E189" s="135">
        <v>0</v>
      </c>
      <c r="F189" s="135">
        <v>0</v>
      </c>
      <c r="G189" s="135">
        <v>0</v>
      </c>
      <c r="H189" s="135">
        <v>0</v>
      </c>
      <c r="I189" s="135">
        <v>0</v>
      </c>
      <c r="J189" s="94"/>
      <c r="K189" s="2"/>
      <c r="L189" s="2"/>
    </row>
    <row r="190" spans="1:35">
      <c r="A190" s="474"/>
      <c r="D190" s="258" t="s">
        <v>144</v>
      </c>
      <c r="E190" s="135">
        <v>0</v>
      </c>
      <c r="F190" s="135">
        <v>0</v>
      </c>
      <c r="G190" s="135">
        <v>0</v>
      </c>
      <c r="H190" s="135">
        <v>0</v>
      </c>
      <c r="I190" s="135">
        <v>0</v>
      </c>
      <c r="J190" s="45"/>
      <c r="K190" s="2"/>
      <c r="L190" s="2"/>
    </row>
    <row r="191" spans="1:35">
      <c r="A191" s="474"/>
      <c r="B191" s="89" t="s">
        <v>145</v>
      </c>
      <c r="C191" s="89" t="s">
        <v>146</v>
      </c>
      <c r="D191" s="25"/>
      <c r="E191" s="13"/>
      <c r="F191" s="13"/>
      <c r="G191" s="13"/>
      <c r="H191" s="13"/>
      <c r="I191" s="13"/>
      <c r="J191" s="45"/>
      <c r="K191" s="2"/>
      <c r="L191" s="2"/>
    </row>
    <row r="192" spans="1:35">
      <c r="A192" s="475"/>
      <c r="B192" s="88" t="s">
        <v>147</v>
      </c>
      <c r="C192" s="134">
        <v>0</v>
      </c>
      <c r="D192" s="25"/>
      <c r="E192" s="54">
        <f>ROUND($C192*E188*E189*E187,0)</f>
        <v>0</v>
      </c>
      <c r="F192" s="54">
        <f t="shared" ref="F192:I192" si="37">ROUND($C192*F188*F189*F187,0)</f>
        <v>0</v>
      </c>
      <c r="G192" s="54">
        <f t="shared" si="37"/>
        <v>0</v>
      </c>
      <c r="H192" s="54">
        <f t="shared" si="37"/>
        <v>0</v>
      </c>
      <c r="I192" s="54">
        <f t="shared" si="37"/>
        <v>0</v>
      </c>
      <c r="J192" s="177">
        <f t="shared" ref="J192:J197" si="38">SUM(E192:I192)</f>
        <v>0</v>
      </c>
      <c r="K192" s="2"/>
      <c r="L192" s="2"/>
    </row>
    <row r="193" spans="1:15">
      <c r="A193" s="475"/>
      <c r="B193" s="88" t="s">
        <v>148</v>
      </c>
      <c r="C193" s="134">
        <v>0</v>
      </c>
      <c r="D193" s="25"/>
      <c r="E193" s="54">
        <f>ROUND($C193*E188*E190*E187,0)</f>
        <v>0</v>
      </c>
      <c r="F193" s="54">
        <f t="shared" ref="F193:I193" si="39">ROUND($C193*F188*F190*F187,0)</f>
        <v>0</v>
      </c>
      <c r="G193" s="54">
        <f t="shared" si="39"/>
        <v>0</v>
      </c>
      <c r="H193" s="54">
        <f t="shared" si="39"/>
        <v>0</v>
      </c>
      <c r="I193" s="54">
        <f t="shared" si="39"/>
        <v>0</v>
      </c>
      <c r="J193" s="177">
        <f t="shared" si="38"/>
        <v>0</v>
      </c>
      <c r="K193" s="2"/>
      <c r="L193" s="2"/>
    </row>
    <row r="194" spans="1:15">
      <c r="A194" s="475"/>
      <c r="B194" s="88" t="s">
        <v>149</v>
      </c>
      <c r="C194" s="134">
        <v>0</v>
      </c>
      <c r="D194" s="25"/>
      <c r="E194" s="54">
        <f>ROUND($C194*E188*E187,0)</f>
        <v>0</v>
      </c>
      <c r="F194" s="54">
        <f t="shared" ref="F194:I194" si="40">ROUND($C194*F188*F187,0)</f>
        <v>0</v>
      </c>
      <c r="G194" s="54">
        <f t="shared" si="40"/>
        <v>0</v>
      </c>
      <c r="H194" s="54">
        <f t="shared" si="40"/>
        <v>0</v>
      </c>
      <c r="I194" s="54">
        <f t="shared" si="40"/>
        <v>0</v>
      </c>
      <c r="J194" s="177">
        <f t="shared" si="38"/>
        <v>0</v>
      </c>
      <c r="K194" s="2"/>
      <c r="L194" s="2"/>
    </row>
    <row r="195" spans="1:15">
      <c r="A195" s="475"/>
      <c r="B195" s="88" t="s">
        <v>150</v>
      </c>
      <c r="C195" s="134">
        <v>0</v>
      </c>
      <c r="D195" s="25"/>
      <c r="E195" s="54">
        <f>$C195*E187*E189</f>
        <v>0</v>
      </c>
      <c r="F195" s="54">
        <f t="shared" ref="F195:H195" si="41">$C195*F187*F189</f>
        <v>0</v>
      </c>
      <c r="G195" s="54">
        <f t="shared" si="41"/>
        <v>0</v>
      </c>
      <c r="H195" s="54">
        <f t="shared" si="41"/>
        <v>0</v>
      </c>
      <c r="I195" s="54">
        <f>$C195*I187*I189</f>
        <v>0</v>
      </c>
      <c r="J195" s="177">
        <f t="shared" si="38"/>
        <v>0</v>
      </c>
      <c r="K195" s="2"/>
      <c r="L195" s="2"/>
    </row>
    <row r="196" spans="1:15">
      <c r="A196" s="475"/>
      <c r="B196" s="88" t="s">
        <v>151</v>
      </c>
      <c r="C196" s="134">
        <v>0</v>
      </c>
      <c r="D196" s="25"/>
      <c r="E196" s="54">
        <f>ROUND($C196*E187,0)</f>
        <v>0</v>
      </c>
      <c r="F196" s="54">
        <f t="shared" ref="F196:I196" si="42">ROUND($C196*F187,0)</f>
        <v>0</v>
      </c>
      <c r="G196" s="54">
        <f t="shared" si="42"/>
        <v>0</v>
      </c>
      <c r="H196" s="54">
        <f t="shared" si="42"/>
        <v>0</v>
      </c>
      <c r="I196" s="54">
        <f t="shared" si="42"/>
        <v>0</v>
      </c>
      <c r="J196" s="177">
        <f t="shared" si="38"/>
        <v>0</v>
      </c>
      <c r="K196" s="2"/>
      <c r="L196" s="2"/>
    </row>
    <row r="197" spans="1:15">
      <c r="A197" s="475"/>
      <c r="B197" s="88" t="s">
        <v>63</v>
      </c>
      <c r="C197" s="262"/>
      <c r="D197" s="25"/>
      <c r="E197" s="134">
        <v>0</v>
      </c>
      <c r="F197" s="134">
        <v>0</v>
      </c>
      <c r="G197" s="134">
        <v>0</v>
      </c>
      <c r="H197" s="134">
        <v>0</v>
      </c>
      <c r="I197" s="134">
        <v>0</v>
      </c>
      <c r="J197" s="177">
        <f t="shared" si="38"/>
        <v>0</v>
      </c>
      <c r="K197" s="2"/>
      <c r="L197" s="2"/>
    </row>
    <row r="198" spans="1:15">
      <c r="A198" s="476" t="s">
        <v>138</v>
      </c>
      <c r="B198" s="476"/>
      <c r="C198" s="476"/>
      <c r="D198" s="476"/>
      <c r="E198" s="210">
        <f>SUM(E192:E197)</f>
        <v>0</v>
      </c>
      <c r="F198" s="210">
        <f t="shared" ref="F198:J198" si="43">SUM(F192:F197)</f>
        <v>0</v>
      </c>
      <c r="G198" s="210">
        <f t="shared" si="43"/>
        <v>0</v>
      </c>
      <c r="H198" s="210">
        <f t="shared" si="43"/>
        <v>0</v>
      </c>
      <c r="I198" s="210">
        <f t="shared" si="43"/>
        <v>0</v>
      </c>
      <c r="J198" s="211">
        <f t="shared" si="43"/>
        <v>0</v>
      </c>
      <c r="K198" s="2"/>
      <c r="L198" s="7"/>
    </row>
    <row r="199" spans="1:15">
      <c r="E199" s="3"/>
      <c r="F199" s="2"/>
      <c r="G199" s="2"/>
      <c r="H199" s="2"/>
      <c r="I199" s="2"/>
      <c r="J199" s="45"/>
      <c r="K199" s="2"/>
      <c r="L199" s="2"/>
      <c r="M199" s="2"/>
      <c r="N199" s="2"/>
      <c r="O199" s="2"/>
    </row>
    <row r="200" spans="1:15">
      <c r="A200" s="1" t="s">
        <v>139</v>
      </c>
      <c r="B200" s="93"/>
      <c r="C200" s="8"/>
      <c r="D200" s="258" t="s">
        <v>140</v>
      </c>
      <c r="E200" s="135">
        <v>0</v>
      </c>
      <c r="F200" s="135">
        <v>0</v>
      </c>
      <c r="G200" s="135">
        <v>0</v>
      </c>
      <c r="H200" s="135">
        <v>0</v>
      </c>
      <c r="I200" s="135">
        <v>0</v>
      </c>
      <c r="J200" s="94"/>
      <c r="K200" s="2"/>
      <c r="L200" s="2"/>
    </row>
    <row r="201" spans="1:15">
      <c r="D201" s="258" t="s">
        <v>141</v>
      </c>
      <c r="E201" s="135">
        <v>0</v>
      </c>
      <c r="F201" s="135">
        <v>0</v>
      </c>
      <c r="G201" s="135">
        <v>0</v>
      </c>
      <c r="H201" s="135">
        <v>0</v>
      </c>
      <c r="I201" s="135">
        <v>0</v>
      </c>
      <c r="J201" s="94"/>
      <c r="K201" s="2"/>
      <c r="L201" s="2"/>
    </row>
    <row r="202" spans="1:15">
      <c r="A202" s="1" t="s">
        <v>142</v>
      </c>
      <c r="B202" s="93"/>
      <c r="C202" s="8"/>
      <c r="D202" s="258" t="s">
        <v>143</v>
      </c>
      <c r="E202" s="135">
        <v>0</v>
      </c>
      <c r="F202" s="135">
        <v>0</v>
      </c>
      <c r="G202" s="135">
        <v>0</v>
      </c>
      <c r="H202" s="135">
        <v>0</v>
      </c>
      <c r="I202" s="135">
        <v>0</v>
      </c>
      <c r="J202" s="94"/>
      <c r="K202" s="2"/>
      <c r="L202" s="2"/>
    </row>
    <row r="203" spans="1:15">
      <c r="A203" s="474"/>
      <c r="D203" s="258" t="s">
        <v>144</v>
      </c>
      <c r="E203" s="135">
        <v>0</v>
      </c>
      <c r="F203" s="135">
        <v>0</v>
      </c>
      <c r="G203" s="135">
        <v>0</v>
      </c>
      <c r="H203" s="135">
        <v>0</v>
      </c>
      <c r="I203" s="135">
        <v>0</v>
      </c>
      <c r="J203" s="45"/>
      <c r="K203" s="2"/>
      <c r="L203" s="2"/>
    </row>
    <row r="204" spans="1:15">
      <c r="A204" s="474"/>
      <c r="B204" s="89" t="s">
        <v>145</v>
      </c>
      <c r="C204" s="89" t="s">
        <v>146</v>
      </c>
      <c r="D204" s="25"/>
      <c r="E204" s="2"/>
      <c r="F204" s="2"/>
      <c r="G204" s="257"/>
      <c r="H204" s="257"/>
      <c r="I204" s="257"/>
      <c r="J204" s="45"/>
      <c r="K204" s="2"/>
      <c r="L204" s="2"/>
    </row>
    <row r="205" spans="1:15">
      <c r="A205" s="475"/>
      <c r="B205" s="88" t="s">
        <v>147</v>
      </c>
      <c r="C205" s="134">
        <v>0</v>
      </c>
      <c r="D205" s="25"/>
      <c r="E205" s="54">
        <f>ROUND($C205*E201*E202*E200,0)</f>
        <v>0</v>
      </c>
      <c r="F205" s="54">
        <f t="shared" ref="F205:I205" si="44">ROUND($C205*F201*F202*F200,0)</f>
        <v>0</v>
      </c>
      <c r="G205" s="54">
        <f t="shared" si="44"/>
        <v>0</v>
      </c>
      <c r="H205" s="54">
        <f t="shared" si="44"/>
        <v>0</v>
      </c>
      <c r="I205" s="54">
        <f t="shared" si="44"/>
        <v>0</v>
      </c>
      <c r="J205" s="177">
        <f t="shared" ref="J205:J210" si="45">SUM(E205:I205)</f>
        <v>0</v>
      </c>
      <c r="K205" s="2"/>
      <c r="L205" s="2"/>
    </row>
    <row r="206" spans="1:15">
      <c r="A206" s="475"/>
      <c r="B206" s="88" t="s">
        <v>148</v>
      </c>
      <c r="C206" s="134">
        <v>0</v>
      </c>
      <c r="D206" s="25"/>
      <c r="E206" s="54">
        <f>ROUND($C206*E201*E203*E200,0)</f>
        <v>0</v>
      </c>
      <c r="F206" s="54">
        <f t="shared" ref="F206:I206" si="46">ROUND($C206*F201*F203*F200,0)</f>
        <v>0</v>
      </c>
      <c r="G206" s="54">
        <f t="shared" si="46"/>
        <v>0</v>
      </c>
      <c r="H206" s="54">
        <f t="shared" si="46"/>
        <v>0</v>
      </c>
      <c r="I206" s="54">
        <f t="shared" si="46"/>
        <v>0</v>
      </c>
      <c r="J206" s="177">
        <f t="shared" si="45"/>
        <v>0</v>
      </c>
      <c r="K206" s="2"/>
      <c r="L206" s="2"/>
    </row>
    <row r="207" spans="1:15">
      <c r="A207" s="475"/>
      <c r="B207" s="88" t="s">
        <v>149</v>
      </c>
      <c r="C207" s="134">
        <v>0</v>
      </c>
      <c r="D207" s="25"/>
      <c r="E207" s="54">
        <f>ROUND($C207*E201*E200,0)</f>
        <v>0</v>
      </c>
      <c r="F207" s="54">
        <f t="shared" ref="F207:I207" si="47">ROUND($C207*F201*F200,0)</f>
        <v>0</v>
      </c>
      <c r="G207" s="54">
        <f t="shared" si="47"/>
        <v>0</v>
      </c>
      <c r="H207" s="54">
        <f t="shared" si="47"/>
        <v>0</v>
      </c>
      <c r="I207" s="54">
        <f t="shared" si="47"/>
        <v>0</v>
      </c>
      <c r="J207" s="177">
        <f t="shared" si="45"/>
        <v>0</v>
      </c>
      <c r="K207" s="2"/>
      <c r="L207" s="2"/>
    </row>
    <row r="208" spans="1:15">
      <c r="A208" s="475"/>
      <c r="B208" s="88" t="s">
        <v>150</v>
      </c>
      <c r="C208" s="134">
        <v>0</v>
      </c>
      <c r="D208" s="25"/>
      <c r="E208" s="54">
        <f>$C208*E200*E202</f>
        <v>0</v>
      </c>
      <c r="F208" s="54">
        <f t="shared" ref="F208:I208" si="48">$C208*F200*F202</f>
        <v>0</v>
      </c>
      <c r="G208" s="54">
        <f t="shared" si="48"/>
        <v>0</v>
      </c>
      <c r="H208" s="54">
        <f t="shared" si="48"/>
        <v>0</v>
      </c>
      <c r="I208" s="54">
        <f t="shared" si="48"/>
        <v>0</v>
      </c>
      <c r="J208" s="177">
        <f t="shared" si="45"/>
        <v>0</v>
      </c>
      <c r="K208" s="2"/>
      <c r="L208" s="2"/>
    </row>
    <row r="209" spans="1:16">
      <c r="A209" s="475"/>
      <c r="B209" s="88" t="s">
        <v>151</v>
      </c>
      <c r="C209" s="134">
        <v>0</v>
      </c>
      <c r="D209" s="25"/>
      <c r="E209" s="54">
        <f>ROUND($C209*E200,0)</f>
        <v>0</v>
      </c>
      <c r="F209" s="54">
        <f t="shared" ref="F209:I209" si="49">ROUND($C209*F200,0)</f>
        <v>0</v>
      </c>
      <c r="G209" s="54">
        <f t="shared" si="49"/>
        <v>0</v>
      </c>
      <c r="H209" s="54">
        <f t="shared" si="49"/>
        <v>0</v>
      </c>
      <c r="I209" s="54">
        <f t="shared" si="49"/>
        <v>0</v>
      </c>
      <c r="J209" s="177">
        <f t="shared" si="45"/>
        <v>0</v>
      </c>
      <c r="K209" s="2"/>
      <c r="L209" s="2"/>
    </row>
    <row r="210" spans="1:16">
      <c r="A210" s="475"/>
      <c r="B210" s="88" t="s">
        <v>63</v>
      </c>
      <c r="C210" s="262"/>
      <c r="D210" s="25"/>
      <c r="E210" s="134">
        <v>0</v>
      </c>
      <c r="F210" s="134">
        <v>0</v>
      </c>
      <c r="G210" s="134">
        <v>0</v>
      </c>
      <c r="H210" s="134">
        <v>0</v>
      </c>
      <c r="I210" s="134">
        <v>0</v>
      </c>
      <c r="J210" s="177">
        <f t="shared" si="45"/>
        <v>0</v>
      </c>
      <c r="K210" s="2"/>
      <c r="L210" s="2"/>
    </row>
    <row r="211" spans="1:16">
      <c r="A211" s="476" t="s">
        <v>138</v>
      </c>
      <c r="B211" s="476"/>
      <c r="C211" s="476"/>
      <c r="D211" s="476"/>
      <c r="E211" s="210">
        <f>SUM(E205:E210)</f>
        <v>0</v>
      </c>
      <c r="F211" s="210">
        <f t="shared" ref="F211:J211" si="50">SUM(F205:F210)</f>
        <v>0</v>
      </c>
      <c r="G211" s="210">
        <f t="shared" si="50"/>
        <v>0</v>
      </c>
      <c r="H211" s="210">
        <f t="shared" si="50"/>
        <v>0</v>
      </c>
      <c r="I211" s="210">
        <f t="shared" si="50"/>
        <v>0</v>
      </c>
      <c r="J211" s="211">
        <f t="shared" si="50"/>
        <v>0</v>
      </c>
      <c r="K211" s="2"/>
      <c r="L211" s="7"/>
    </row>
    <row r="212" spans="1:16">
      <c r="A212" s="95"/>
      <c r="B212" s="513" t="s">
        <v>152</v>
      </c>
      <c r="C212" s="513"/>
      <c r="D212" s="513"/>
      <c r="E212" s="214">
        <f ca="1">SUMIF($A$183:$D$211,"*Total Trip", E183:E211)</f>
        <v>0</v>
      </c>
      <c r="F212" s="214">
        <f t="shared" ref="F212:I212" ca="1" si="51">SUMIF($A$183:$D$211,"*Total Trip", F183:F211)</f>
        <v>0</v>
      </c>
      <c r="G212" s="214">
        <f t="shared" ca="1" si="51"/>
        <v>0</v>
      </c>
      <c r="H212" s="214">
        <f t="shared" ca="1" si="51"/>
        <v>0</v>
      </c>
      <c r="I212" s="214">
        <f t="shared" ca="1" si="51"/>
        <v>0</v>
      </c>
      <c r="J212" s="215">
        <f ca="1">SUM(E212:I212)</f>
        <v>0</v>
      </c>
      <c r="K212" s="2"/>
      <c r="L212" s="2"/>
      <c r="M212" s="2"/>
      <c r="N212" s="2"/>
      <c r="O212" s="2"/>
      <c r="P212" s="2"/>
    </row>
    <row r="213" spans="1:16">
      <c r="A213" s="26"/>
      <c r="B213" s="27"/>
      <c r="C213" s="27"/>
      <c r="D213" s="27"/>
      <c r="E213" s="27"/>
      <c r="F213" s="27"/>
      <c r="G213" s="28"/>
      <c r="H213" s="28"/>
      <c r="I213" s="28"/>
      <c r="J213" s="96"/>
      <c r="K213" s="28"/>
      <c r="L213" s="2"/>
      <c r="M213" s="2"/>
      <c r="N213" s="2"/>
      <c r="O213" s="2"/>
      <c r="P213" s="2"/>
    </row>
    <row r="214" spans="1:16">
      <c r="A214" s="29" t="s">
        <v>153</v>
      </c>
      <c r="G214" s="2"/>
      <c r="H214" s="2"/>
      <c r="I214" s="2"/>
      <c r="J214" s="45"/>
      <c r="K214" s="2"/>
      <c r="L214" s="2"/>
    </row>
    <row r="215" spans="1:16">
      <c r="B215" s="87" t="s">
        <v>137</v>
      </c>
      <c r="D215" s="3"/>
      <c r="E215" s="17">
        <v>0</v>
      </c>
      <c r="F215" s="17">
        <v>0</v>
      </c>
      <c r="G215" s="17">
        <v>0</v>
      </c>
      <c r="H215" s="17">
        <v>0</v>
      </c>
      <c r="I215" s="17">
        <v>0</v>
      </c>
      <c r="J215" s="91">
        <f>SUM(E215:I215)</f>
        <v>0</v>
      </c>
      <c r="K215" s="2"/>
      <c r="L215" s="2"/>
    </row>
    <row r="216" spans="1:16">
      <c r="D216" s="3"/>
      <c r="E216" s="17">
        <v>0</v>
      </c>
      <c r="F216" s="17">
        <v>0</v>
      </c>
      <c r="G216" s="17">
        <v>0</v>
      </c>
      <c r="H216" s="17">
        <v>0</v>
      </c>
      <c r="I216" s="17">
        <v>0</v>
      </c>
      <c r="J216" s="91">
        <f>SUM(E216:I216)</f>
        <v>0</v>
      </c>
      <c r="K216" s="2"/>
      <c r="L216" s="2"/>
    </row>
    <row r="217" spans="1:16">
      <c r="A217" s="476" t="s">
        <v>138</v>
      </c>
      <c r="B217" s="476"/>
      <c r="C217" s="476"/>
      <c r="D217" s="476"/>
      <c r="E217" s="212">
        <f>SUM(E215:E216)</f>
        <v>0</v>
      </c>
      <c r="F217" s="212">
        <f t="shared" ref="F217:I217" si="52">SUM(F215:F216)</f>
        <v>0</v>
      </c>
      <c r="G217" s="212">
        <f t="shared" si="52"/>
        <v>0</v>
      </c>
      <c r="H217" s="212">
        <f t="shared" si="52"/>
        <v>0</v>
      </c>
      <c r="I217" s="212">
        <f t="shared" si="52"/>
        <v>0</v>
      </c>
      <c r="J217" s="213">
        <f>SUM(J215:J216)</f>
        <v>0</v>
      </c>
      <c r="K217" s="2"/>
      <c r="L217" s="2"/>
      <c r="M217" s="2"/>
      <c r="N217" s="2"/>
      <c r="O217" s="2"/>
    </row>
    <row r="218" spans="1:16">
      <c r="E218" s="3"/>
      <c r="F218" s="2"/>
      <c r="G218" s="2"/>
      <c r="H218" s="2"/>
      <c r="I218" s="2"/>
      <c r="J218" s="45"/>
      <c r="K218" s="2"/>
      <c r="L218" s="2"/>
      <c r="M218" s="2"/>
      <c r="N218" s="2"/>
      <c r="O218" s="2"/>
    </row>
    <row r="219" spans="1:16">
      <c r="A219" s="1" t="s">
        <v>139</v>
      </c>
      <c r="C219" s="257"/>
      <c r="D219" s="258" t="s">
        <v>140</v>
      </c>
      <c r="E219" s="135">
        <v>0</v>
      </c>
      <c r="F219" s="135">
        <v>0</v>
      </c>
      <c r="G219" s="135">
        <v>0</v>
      </c>
      <c r="H219" s="135">
        <v>0</v>
      </c>
      <c r="I219" s="135">
        <v>0</v>
      </c>
      <c r="J219" s="94"/>
      <c r="K219" s="2"/>
      <c r="L219" s="2"/>
    </row>
    <row r="220" spans="1:16">
      <c r="A220" s="1"/>
      <c r="B220" s="93"/>
      <c r="C220" s="8"/>
      <c r="D220" s="258" t="s">
        <v>141</v>
      </c>
      <c r="E220" s="135">
        <v>0</v>
      </c>
      <c r="F220" s="135">
        <v>0</v>
      </c>
      <c r="G220" s="135">
        <v>0</v>
      </c>
      <c r="H220" s="135">
        <v>0</v>
      </c>
      <c r="I220" s="135">
        <v>0</v>
      </c>
      <c r="J220" s="94"/>
      <c r="K220" s="2"/>
      <c r="L220" s="2"/>
    </row>
    <row r="221" spans="1:16">
      <c r="A221" s="1" t="s">
        <v>142</v>
      </c>
      <c r="B221" s="93"/>
      <c r="C221" s="8"/>
      <c r="D221" s="258" t="s">
        <v>143</v>
      </c>
      <c r="E221" s="135">
        <v>0</v>
      </c>
      <c r="F221" s="135">
        <v>0</v>
      </c>
      <c r="G221" s="135">
        <v>0</v>
      </c>
      <c r="H221" s="135">
        <v>0</v>
      </c>
      <c r="I221" s="135">
        <v>0</v>
      </c>
      <c r="J221" s="94"/>
      <c r="K221" s="2"/>
      <c r="L221" s="2"/>
    </row>
    <row r="222" spans="1:16">
      <c r="A222" s="474"/>
      <c r="D222" s="258" t="s">
        <v>144</v>
      </c>
      <c r="E222" s="135">
        <v>0</v>
      </c>
      <c r="F222" s="135">
        <v>0</v>
      </c>
      <c r="G222" s="135">
        <v>0</v>
      </c>
      <c r="H222" s="135">
        <v>0</v>
      </c>
      <c r="I222" s="135">
        <v>0</v>
      </c>
      <c r="J222" s="45"/>
      <c r="K222" s="2"/>
      <c r="L222" s="2"/>
    </row>
    <row r="223" spans="1:16">
      <c r="A223" s="474"/>
      <c r="B223" s="89" t="s">
        <v>145</v>
      </c>
      <c r="C223" s="89" t="s">
        <v>146</v>
      </c>
      <c r="D223" s="25"/>
      <c r="E223" s="2"/>
      <c r="F223" s="2"/>
      <c r="G223" s="257"/>
      <c r="H223" s="257"/>
      <c r="I223" s="257"/>
      <c r="J223" s="45"/>
      <c r="K223" s="2"/>
      <c r="L223" s="2"/>
    </row>
    <row r="224" spans="1:16">
      <c r="A224" s="475"/>
      <c r="B224" s="88" t="s">
        <v>147</v>
      </c>
      <c r="C224" s="134">
        <v>0</v>
      </c>
      <c r="D224" s="25"/>
      <c r="E224" s="54">
        <f>ROUND($C224*E220*E221*E219,0)</f>
        <v>0</v>
      </c>
      <c r="F224" s="54">
        <f t="shared" ref="F224:I224" si="53">ROUND($C224*F220*F221*F219,0)</f>
        <v>0</v>
      </c>
      <c r="G224" s="54">
        <f t="shared" si="53"/>
        <v>0</v>
      </c>
      <c r="H224" s="54">
        <f t="shared" si="53"/>
        <v>0</v>
      </c>
      <c r="I224" s="54">
        <f t="shared" si="53"/>
        <v>0</v>
      </c>
      <c r="J224" s="177">
        <f t="shared" ref="J224:J229" si="54">SUM(E224:I224)</f>
        <v>0</v>
      </c>
      <c r="K224" s="2"/>
      <c r="L224" s="2"/>
    </row>
    <row r="225" spans="1:33">
      <c r="A225" s="475"/>
      <c r="B225" s="88" t="s">
        <v>148</v>
      </c>
      <c r="C225" s="134">
        <v>0</v>
      </c>
      <c r="D225" s="25"/>
      <c r="E225" s="54">
        <f>ROUND($C225*E220*E222*E219,0)</f>
        <v>0</v>
      </c>
      <c r="F225" s="54">
        <f t="shared" ref="F225:I225" si="55">ROUND($C225*F220*F222*F219,0)</f>
        <v>0</v>
      </c>
      <c r="G225" s="54">
        <f t="shared" si="55"/>
        <v>0</v>
      </c>
      <c r="H225" s="54">
        <f t="shared" si="55"/>
        <v>0</v>
      </c>
      <c r="I225" s="54">
        <f t="shared" si="55"/>
        <v>0</v>
      </c>
      <c r="J225" s="177">
        <f t="shared" si="54"/>
        <v>0</v>
      </c>
      <c r="K225" s="2"/>
      <c r="L225" s="2"/>
    </row>
    <row r="226" spans="1:33">
      <c r="A226" s="475"/>
      <c r="B226" s="88" t="s">
        <v>149</v>
      </c>
      <c r="C226" s="134">
        <v>0</v>
      </c>
      <c r="D226" s="25"/>
      <c r="E226" s="54">
        <f>ROUND($C226*E220*E219,0)</f>
        <v>0</v>
      </c>
      <c r="F226" s="54">
        <f t="shared" ref="F226:I226" si="56">ROUND($C226*F220*F219,0)</f>
        <v>0</v>
      </c>
      <c r="G226" s="54">
        <f t="shared" si="56"/>
        <v>0</v>
      </c>
      <c r="H226" s="54">
        <f t="shared" si="56"/>
        <v>0</v>
      </c>
      <c r="I226" s="54">
        <f t="shared" si="56"/>
        <v>0</v>
      </c>
      <c r="J226" s="177">
        <f t="shared" si="54"/>
        <v>0</v>
      </c>
      <c r="K226" s="2"/>
      <c r="L226" s="2"/>
    </row>
    <row r="227" spans="1:33">
      <c r="A227" s="475"/>
      <c r="B227" s="88" t="s">
        <v>150</v>
      </c>
      <c r="C227" s="134">
        <v>0</v>
      </c>
      <c r="D227" s="25"/>
      <c r="E227" s="54">
        <f>$C227*E219*E221</f>
        <v>0</v>
      </c>
      <c r="F227" s="54">
        <f t="shared" ref="F227:I227" si="57">$C227*F219*F221</f>
        <v>0</v>
      </c>
      <c r="G227" s="54">
        <f t="shared" si="57"/>
        <v>0</v>
      </c>
      <c r="H227" s="54">
        <f t="shared" si="57"/>
        <v>0</v>
      </c>
      <c r="I227" s="54">
        <f t="shared" si="57"/>
        <v>0</v>
      </c>
      <c r="J227" s="177">
        <f t="shared" si="54"/>
        <v>0</v>
      </c>
      <c r="K227" s="2"/>
      <c r="L227" s="2"/>
    </row>
    <row r="228" spans="1:33">
      <c r="A228" s="475"/>
      <c r="B228" s="88" t="s">
        <v>151</v>
      </c>
      <c r="C228" s="134">
        <v>0</v>
      </c>
      <c r="D228" s="25"/>
      <c r="E228" s="54">
        <f>ROUND($C228*E219,0)</f>
        <v>0</v>
      </c>
      <c r="F228" s="54">
        <f t="shared" ref="F228:I228" si="58">ROUND($C228*F219,0)</f>
        <v>0</v>
      </c>
      <c r="G228" s="54">
        <f t="shared" si="58"/>
        <v>0</v>
      </c>
      <c r="H228" s="54">
        <f t="shared" si="58"/>
        <v>0</v>
      </c>
      <c r="I228" s="54">
        <f t="shared" si="58"/>
        <v>0</v>
      </c>
      <c r="J228" s="177">
        <f t="shared" si="54"/>
        <v>0</v>
      </c>
      <c r="K228" s="2"/>
      <c r="L228" s="2"/>
    </row>
    <row r="229" spans="1:33">
      <c r="A229" s="475"/>
      <c r="B229" s="88" t="s">
        <v>63</v>
      </c>
      <c r="C229" s="262"/>
      <c r="D229" s="25"/>
      <c r="E229" s="134">
        <v>0</v>
      </c>
      <c r="F229" s="134">
        <v>0</v>
      </c>
      <c r="G229" s="134">
        <v>0</v>
      </c>
      <c r="H229" s="134">
        <v>0</v>
      </c>
      <c r="I229" s="134">
        <v>0</v>
      </c>
      <c r="J229" s="177">
        <f t="shared" si="54"/>
        <v>0</v>
      </c>
      <c r="K229" s="2"/>
      <c r="L229" s="2"/>
    </row>
    <row r="230" spans="1:33">
      <c r="A230" s="476" t="s">
        <v>138</v>
      </c>
      <c r="B230" s="476"/>
      <c r="C230" s="476"/>
      <c r="D230" s="476"/>
      <c r="E230" s="210">
        <f>SUM(E224:E229)</f>
        <v>0</v>
      </c>
      <c r="F230" s="210">
        <f t="shared" ref="F230:J230" si="59">SUM(F224:F229)</f>
        <v>0</v>
      </c>
      <c r="G230" s="210">
        <f t="shared" si="59"/>
        <v>0</v>
      </c>
      <c r="H230" s="210">
        <f t="shared" si="59"/>
        <v>0</v>
      </c>
      <c r="I230" s="210">
        <f t="shared" si="59"/>
        <v>0</v>
      </c>
      <c r="J230" s="211">
        <f t="shared" si="59"/>
        <v>0</v>
      </c>
      <c r="K230" s="2"/>
      <c r="L230" s="7"/>
    </row>
    <row r="231" spans="1:33">
      <c r="E231" s="3"/>
      <c r="F231" s="2"/>
      <c r="G231" s="2"/>
      <c r="H231" s="2"/>
      <c r="I231" s="2"/>
      <c r="J231" s="45"/>
      <c r="K231" s="2"/>
      <c r="L231" s="2"/>
      <c r="M231" s="2"/>
      <c r="N231" s="2"/>
      <c r="O231" s="2"/>
    </row>
    <row r="232" spans="1:33">
      <c r="A232" s="1" t="s">
        <v>139</v>
      </c>
      <c r="C232" s="257"/>
      <c r="D232" s="258" t="s">
        <v>140</v>
      </c>
      <c r="E232" s="135">
        <v>0</v>
      </c>
      <c r="F232" s="135">
        <v>0</v>
      </c>
      <c r="G232" s="135">
        <v>0</v>
      </c>
      <c r="H232" s="135">
        <v>0</v>
      </c>
      <c r="I232" s="135">
        <v>0</v>
      </c>
      <c r="J232" s="94"/>
      <c r="K232" s="2"/>
      <c r="L232" s="2"/>
    </row>
    <row r="233" spans="1:33">
      <c r="A233" s="1"/>
      <c r="B233" s="93"/>
      <c r="C233" s="8"/>
      <c r="D233" s="258" t="s">
        <v>141</v>
      </c>
      <c r="E233" s="135">
        <v>0</v>
      </c>
      <c r="F233" s="135">
        <v>0</v>
      </c>
      <c r="G233" s="135">
        <v>0</v>
      </c>
      <c r="H233" s="135">
        <v>0</v>
      </c>
      <c r="I233" s="135">
        <v>0</v>
      </c>
      <c r="J233" s="94"/>
      <c r="K233" s="2"/>
      <c r="L233" s="2"/>
    </row>
    <row r="234" spans="1:33">
      <c r="A234" s="1" t="s">
        <v>142</v>
      </c>
      <c r="B234" s="93"/>
      <c r="C234" s="8"/>
      <c r="D234" s="258" t="s">
        <v>143</v>
      </c>
      <c r="E234" s="135">
        <v>0</v>
      </c>
      <c r="F234" s="135">
        <v>0</v>
      </c>
      <c r="G234" s="135">
        <v>0</v>
      </c>
      <c r="H234" s="135">
        <v>0</v>
      </c>
      <c r="I234" s="135">
        <v>0</v>
      </c>
      <c r="J234" s="94"/>
      <c r="K234" s="2"/>
      <c r="L234" s="2"/>
      <c r="AA234" s="143"/>
      <c r="AB234" s="143"/>
      <c r="AC234" s="143"/>
      <c r="AD234" s="143"/>
      <c r="AE234" s="143"/>
      <c r="AF234" s="143"/>
      <c r="AG234" s="143"/>
    </row>
    <row r="235" spans="1:33">
      <c r="A235" s="474"/>
      <c r="D235" s="258" t="s">
        <v>144</v>
      </c>
      <c r="E235" s="135">
        <v>0</v>
      </c>
      <c r="F235" s="135">
        <v>0</v>
      </c>
      <c r="G235" s="135">
        <v>0</v>
      </c>
      <c r="H235" s="135">
        <v>0</v>
      </c>
      <c r="I235" s="135">
        <v>0</v>
      </c>
      <c r="J235" s="45"/>
      <c r="K235" s="2"/>
      <c r="L235" s="2"/>
      <c r="Z235" s="143"/>
      <c r="AA235" s="8"/>
      <c r="AB235" s="8"/>
      <c r="AC235" s="8"/>
      <c r="AD235" s="8"/>
      <c r="AE235" s="8"/>
      <c r="AF235" s="8"/>
      <c r="AG235" s="8"/>
    </row>
    <row r="236" spans="1:33">
      <c r="A236" s="474"/>
      <c r="B236" s="89" t="s">
        <v>145</v>
      </c>
      <c r="C236" s="89" t="s">
        <v>146</v>
      </c>
      <c r="D236" s="25"/>
      <c r="E236" s="2"/>
      <c r="F236" s="2"/>
      <c r="G236" s="257"/>
      <c r="H236" s="257"/>
      <c r="I236" s="257"/>
      <c r="J236" s="45"/>
      <c r="K236" s="2"/>
      <c r="L236" s="2"/>
      <c r="Z236" s="8"/>
      <c r="AA236" s="143"/>
      <c r="AB236" s="143"/>
      <c r="AC236" s="143"/>
      <c r="AD236" s="143"/>
      <c r="AE236" s="143"/>
      <c r="AF236" s="143"/>
      <c r="AG236" s="143"/>
    </row>
    <row r="237" spans="1:33">
      <c r="A237" s="475"/>
      <c r="B237" s="88" t="s">
        <v>147</v>
      </c>
      <c r="C237" s="134">
        <v>0</v>
      </c>
      <c r="D237" s="25"/>
      <c r="E237" s="54">
        <f>ROUND($C237*E233*E234*E232,0)</f>
        <v>0</v>
      </c>
      <c r="F237" s="54">
        <f t="shared" ref="F237:I237" si="60">ROUND($C237*F233*F234*F232,0)</f>
        <v>0</v>
      </c>
      <c r="G237" s="54">
        <f t="shared" si="60"/>
        <v>0</v>
      </c>
      <c r="H237" s="54">
        <f t="shared" si="60"/>
        <v>0</v>
      </c>
      <c r="I237" s="54">
        <f t="shared" si="60"/>
        <v>0</v>
      </c>
      <c r="J237" s="177">
        <f t="shared" ref="J237:J242" si="61">SUM(E237:I237)</f>
        <v>0</v>
      </c>
      <c r="K237" s="2"/>
      <c r="L237" s="2"/>
      <c r="Z237" s="143"/>
    </row>
    <row r="238" spans="1:33">
      <c r="A238" s="475"/>
      <c r="B238" s="88" t="s">
        <v>148</v>
      </c>
      <c r="C238" s="134">
        <v>0</v>
      </c>
      <c r="D238" s="25"/>
      <c r="E238" s="54">
        <f>ROUND($C238*E233*E235*E232,0)</f>
        <v>0</v>
      </c>
      <c r="F238" s="54">
        <f t="shared" ref="F238:I238" si="62">ROUND($C238*F233*F235*F232,0)</f>
        <v>0</v>
      </c>
      <c r="G238" s="54">
        <f t="shared" si="62"/>
        <v>0</v>
      </c>
      <c r="H238" s="54">
        <f t="shared" si="62"/>
        <v>0</v>
      </c>
      <c r="I238" s="54">
        <f t="shared" si="62"/>
        <v>0</v>
      </c>
      <c r="J238" s="177">
        <f t="shared" si="61"/>
        <v>0</v>
      </c>
      <c r="K238" s="2"/>
      <c r="L238" s="2"/>
    </row>
    <row r="239" spans="1:33">
      <c r="A239" s="475"/>
      <c r="B239" s="88" t="s">
        <v>149</v>
      </c>
      <c r="C239" s="134">
        <v>0</v>
      </c>
      <c r="D239" s="25"/>
      <c r="E239" s="54">
        <f>ROUND($C239*E233*E232,0)</f>
        <v>0</v>
      </c>
      <c r="F239" s="54">
        <f t="shared" ref="F239:I239" si="63">ROUND($C239*F233*F232,0)</f>
        <v>0</v>
      </c>
      <c r="G239" s="54">
        <f t="shared" si="63"/>
        <v>0</v>
      </c>
      <c r="H239" s="54">
        <f t="shared" si="63"/>
        <v>0</v>
      </c>
      <c r="I239" s="54">
        <f t="shared" si="63"/>
        <v>0</v>
      </c>
      <c r="J239" s="177">
        <f t="shared" si="61"/>
        <v>0</v>
      </c>
      <c r="K239" s="2"/>
      <c r="L239" s="2"/>
    </row>
    <row r="240" spans="1:33">
      <c r="A240" s="475"/>
      <c r="B240" s="88" t="s">
        <v>150</v>
      </c>
      <c r="C240" s="134">
        <v>0</v>
      </c>
      <c r="D240" s="25"/>
      <c r="E240" s="54">
        <f>$C240*E232*E234</f>
        <v>0</v>
      </c>
      <c r="F240" s="54">
        <f t="shared" ref="F240:I240" si="64">$C240*F232*F234</f>
        <v>0</v>
      </c>
      <c r="G240" s="54">
        <f t="shared" si="64"/>
        <v>0</v>
      </c>
      <c r="H240" s="54">
        <f t="shared" si="64"/>
        <v>0</v>
      </c>
      <c r="I240" s="54">
        <f t="shared" si="64"/>
        <v>0</v>
      </c>
      <c r="J240" s="177">
        <f t="shared" si="61"/>
        <v>0</v>
      </c>
      <c r="K240" s="2"/>
      <c r="L240" s="2"/>
    </row>
    <row r="241" spans="1:33">
      <c r="A241" s="475"/>
      <c r="B241" s="88" t="s">
        <v>151</v>
      </c>
      <c r="C241" s="134">
        <v>0</v>
      </c>
      <c r="D241" s="25"/>
      <c r="E241" s="54">
        <f>ROUND($C241*E232,0)</f>
        <v>0</v>
      </c>
      <c r="F241" s="54">
        <f t="shared" ref="F241:I241" si="65">ROUND($C241*F232,0)</f>
        <v>0</v>
      </c>
      <c r="G241" s="54">
        <f t="shared" si="65"/>
        <v>0</v>
      </c>
      <c r="H241" s="54">
        <f t="shared" si="65"/>
        <v>0</v>
      </c>
      <c r="I241" s="54">
        <f t="shared" si="65"/>
        <v>0</v>
      </c>
      <c r="J241" s="177">
        <f t="shared" si="61"/>
        <v>0</v>
      </c>
      <c r="K241" s="2"/>
      <c r="L241" s="2"/>
      <c r="AA241" s="150"/>
      <c r="AB241" s="150"/>
      <c r="AC241" s="150"/>
      <c r="AD241" s="150"/>
      <c r="AE241" s="150"/>
      <c r="AF241" s="150"/>
      <c r="AG241" s="150"/>
    </row>
    <row r="242" spans="1:33">
      <c r="A242" s="475"/>
      <c r="B242" s="88" t="s">
        <v>63</v>
      </c>
      <c r="C242" s="262"/>
      <c r="D242" s="25"/>
      <c r="E242" s="134">
        <v>0</v>
      </c>
      <c r="F242" s="134">
        <v>0</v>
      </c>
      <c r="G242" s="134">
        <v>0</v>
      </c>
      <c r="H242" s="134">
        <v>0</v>
      </c>
      <c r="I242" s="134">
        <v>0</v>
      </c>
      <c r="J242" s="177">
        <f t="shared" si="61"/>
        <v>0</v>
      </c>
      <c r="K242" s="2"/>
      <c r="L242" s="2"/>
      <c r="Z242" s="150"/>
    </row>
    <row r="243" spans="1:33">
      <c r="A243" s="476" t="s">
        <v>138</v>
      </c>
      <c r="B243" s="476"/>
      <c r="C243" s="476"/>
      <c r="D243" s="476"/>
      <c r="E243" s="210">
        <f>SUM(E237:E242)</f>
        <v>0</v>
      </c>
      <c r="F243" s="210">
        <f t="shared" ref="F243:J243" si="66">SUM(F237:F242)</f>
        <v>0</v>
      </c>
      <c r="G243" s="210">
        <f t="shared" si="66"/>
        <v>0</v>
      </c>
      <c r="H243" s="210">
        <f t="shared" si="66"/>
        <v>0</v>
      </c>
      <c r="I243" s="210">
        <f t="shared" si="66"/>
        <v>0</v>
      </c>
      <c r="J243" s="211">
        <f t="shared" si="66"/>
        <v>0</v>
      </c>
      <c r="K243" s="2"/>
      <c r="L243" s="7"/>
      <c r="AA243" s="150"/>
      <c r="AB243" s="150"/>
      <c r="AC243" s="150"/>
      <c r="AD243" s="150"/>
      <c r="AE243" s="150"/>
      <c r="AF243" s="150"/>
      <c r="AG243" s="150"/>
    </row>
    <row r="244" spans="1:33">
      <c r="A244" s="95"/>
      <c r="B244" s="513" t="s">
        <v>154</v>
      </c>
      <c r="C244" s="513"/>
      <c r="D244" s="513"/>
      <c r="E244" s="178">
        <f ca="1">SUMIF($A$215:$D$243,"*Total Trip", E215:E243)</f>
        <v>0</v>
      </c>
      <c r="F244" s="178">
        <f t="shared" ref="F244:I244" ca="1" si="67">SUMIF($A$215:$D$243,"*Total Trip", F215:F243)</f>
        <v>0</v>
      </c>
      <c r="G244" s="178">
        <f t="shared" ca="1" si="67"/>
        <v>0</v>
      </c>
      <c r="H244" s="178">
        <f t="shared" ca="1" si="67"/>
        <v>0</v>
      </c>
      <c r="I244" s="178">
        <f t="shared" ca="1" si="67"/>
        <v>0</v>
      </c>
      <c r="J244" s="179">
        <f ca="1">SUM(E244:I244)</f>
        <v>0</v>
      </c>
      <c r="K244" s="2"/>
      <c r="L244" s="2"/>
      <c r="M244" s="2"/>
      <c r="N244" s="2"/>
      <c r="O244" s="2"/>
      <c r="P244" s="2"/>
      <c r="Z244" s="150"/>
    </row>
    <row r="245" spans="1:33">
      <c r="A245" s="26"/>
      <c r="B245" s="27"/>
      <c r="C245" s="27"/>
      <c r="D245" s="27"/>
      <c r="E245" s="27"/>
      <c r="F245" s="27"/>
      <c r="G245" s="28"/>
      <c r="H245" s="28"/>
      <c r="I245" s="28"/>
      <c r="J245" s="96"/>
      <c r="K245" s="28"/>
      <c r="M245" s="7"/>
      <c r="N245" s="7"/>
      <c r="O245" s="7"/>
      <c r="AA245" s="150"/>
      <c r="AB245" s="150"/>
      <c r="AC245" s="150"/>
      <c r="AD245" s="150"/>
      <c r="AE245" s="150"/>
      <c r="AF245" s="150"/>
      <c r="AG245" s="150"/>
    </row>
    <row r="246" spans="1:33">
      <c r="A246" s="29" t="s">
        <v>155</v>
      </c>
      <c r="J246" s="31"/>
      <c r="M246" s="7"/>
      <c r="N246" s="7"/>
      <c r="O246" s="7"/>
      <c r="Z246" s="150"/>
    </row>
    <row r="247" spans="1:33">
      <c r="A247" s="8"/>
      <c r="B247" s="8" t="s">
        <v>172</v>
      </c>
      <c r="E247" s="54">
        <v>0</v>
      </c>
      <c r="F247" s="54">
        <v>0</v>
      </c>
      <c r="G247" s="54">
        <v>0</v>
      </c>
      <c r="H247" s="54">
        <v>0</v>
      </c>
      <c r="I247" s="54">
        <v>0</v>
      </c>
      <c r="J247" s="177">
        <f>SUM(E247:I247)</f>
        <v>0</v>
      </c>
    </row>
    <row r="248" spans="1:33">
      <c r="A248" s="8"/>
      <c r="B248" s="8" t="s">
        <v>172</v>
      </c>
      <c r="E248" s="54">
        <v>0</v>
      </c>
      <c r="F248" s="54">
        <v>0</v>
      </c>
      <c r="G248" s="54">
        <v>0</v>
      </c>
      <c r="H248" s="54">
        <v>0</v>
      </c>
      <c r="I248" s="54">
        <v>0</v>
      </c>
      <c r="J248" s="177">
        <f t="shared" ref="J248:J249" si="68">SUM(E248:I248)</f>
        <v>0</v>
      </c>
    </row>
    <row r="249" spans="1:33">
      <c r="A249" s="8"/>
      <c r="B249" s="8" t="s">
        <v>172</v>
      </c>
      <c r="E249" s="54">
        <v>0</v>
      </c>
      <c r="F249" s="54">
        <v>0</v>
      </c>
      <c r="G249" s="54">
        <v>0</v>
      </c>
      <c r="H249" s="54">
        <v>0</v>
      </c>
      <c r="I249" s="54">
        <v>0</v>
      </c>
      <c r="J249" s="177">
        <f t="shared" si="68"/>
        <v>0</v>
      </c>
    </row>
    <row r="250" spans="1:33">
      <c r="A250" s="8"/>
      <c r="B250" s="8" t="s">
        <v>172</v>
      </c>
      <c r="E250" s="54">
        <v>0</v>
      </c>
      <c r="F250" s="54">
        <v>0</v>
      </c>
      <c r="G250" s="54">
        <v>0</v>
      </c>
      <c r="H250" s="54">
        <v>0</v>
      </c>
      <c r="I250" s="54">
        <v>0</v>
      </c>
      <c r="J250" s="177">
        <f>SUM(E250:I250)</f>
        <v>0</v>
      </c>
    </row>
    <row r="251" spans="1:33">
      <c r="A251" s="406"/>
      <c r="B251" s="513" t="s">
        <v>159</v>
      </c>
      <c r="C251" s="513"/>
      <c r="D251" s="513"/>
      <c r="E251" s="178">
        <f>SUM(E247:E250)</f>
        <v>0</v>
      </c>
      <c r="F251" s="178">
        <f t="shared" ref="F251:J251" si="69">SUM(F247:F250)</f>
        <v>0</v>
      </c>
      <c r="G251" s="178">
        <f t="shared" si="69"/>
        <v>0</v>
      </c>
      <c r="H251" s="178">
        <f t="shared" si="69"/>
        <v>0</v>
      </c>
      <c r="I251" s="178">
        <f t="shared" si="69"/>
        <v>0</v>
      </c>
      <c r="J251" s="179">
        <f t="shared" si="69"/>
        <v>0</v>
      </c>
    </row>
    <row r="252" spans="1:33">
      <c r="A252" s="8"/>
      <c r="G252" s="15"/>
      <c r="H252" s="15"/>
      <c r="I252" s="15"/>
      <c r="J252" s="24"/>
      <c r="K252" s="19"/>
      <c r="M252" s="7"/>
      <c r="N252" s="7"/>
      <c r="O252" s="7"/>
    </row>
    <row r="253" spans="1:33" ht="13.5" customHeight="1">
      <c r="A253" s="29" t="s">
        <v>160</v>
      </c>
      <c r="B253" s="8"/>
      <c r="J253" s="31"/>
    </row>
    <row r="254" spans="1:33" ht="13.5" customHeight="1">
      <c r="A254" s="29"/>
      <c r="B254" s="8"/>
      <c r="E254" s="54">
        <v>0</v>
      </c>
      <c r="F254" s="54">
        <v>0</v>
      </c>
      <c r="G254" s="54">
        <v>0</v>
      </c>
      <c r="H254" s="54">
        <v>0</v>
      </c>
      <c r="I254" s="54">
        <v>0</v>
      </c>
      <c r="J254" s="177">
        <f>SUM(E254:I254)</f>
        <v>0</v>
      </c>
    </row>
    <row r="255" spans="1:33" ht="13.5" customHeight="1">
      <c r="A255" s="29"/>
      <c r="B255" s="8"/>
      <c r="E255" s="54">
        <v>0</v>
      </c>
      <c r="F255" s="54">
        <v>0</v>
      </c>
      <c r="G255" s="54">
        <v>0</v>
      </c>
      <c r="H255" s="54">
        <v>0</v>
      </c>
      <c r="I255" s="54">
        <v>0</v>
      </c>
      <c r="J255" s="177">
        <f>SUM(E255:I255)</f>
        <v>0</v>
      </c>
    </row>
    <row r="256" spans="1:33">
      <c r="A256" s="102"/>
      <c r="B256" s="513" t="s">
        <v>161</v>
      </c>
      <c r="C256" s="513"/>
      <c r="D256" s="513"/>
      <c r="E256" s="178">
        <f>SUM(E254:E255)</f>
        <v>0</v>
      </c>
      <c r="F256" s="178">
        <f>SUM(F254:F255)</f>
        <v>0</v>
      </c>
      <c r="G256" s="178">
        <f t="shared" ref="G256:I256" si="70">SUM(G254:G255)</f>
        <v>0</v>
      </c>
      <c r="H256" s="178">
        <f t="shared" si="70"/>
        <v>0</v>
      </c>
      <c r="I256" s="178">
        <f t="shared" si="70"/>
        <v>0</v>
      </c>
      <c r="J256" s="179">
        <f>SUM(J254:J255)</f>
        <v>0</v>
      </c>
    </row>
    <row r="257" spans="1:33" ht="15">
      <c r="A257" s="8"/>
      <c r="D257" s="3"/>
      <c r="E257" s="15"/>
      <c r="F257" s="15"/>
      <c r="G257" s="15"/>
      <c r="H257" s="15"/>
      <c r="I257" s="19"/>
      <c r="J257" s="24"/>
      <c r="AA257" s="107"/>
      <c r="AB257" s="107"/>
      <c r="AC257" s="107"/>
      <c r="AD257" s="107"/>
      <c r="AE257" s="107"/>
      <c r="AF257" s="107"/>
      <c r="AG257" s="107"/>
    </row>
    <row r="258" spans="1:33" ht="15">
      <c r="A258" s="29" t="s">
        <v>162</v>
      </c>
      <c r="D258" s="3"/>
      <c r="E258" s="15"/>
      <c r="F258" s="15"/>
      <c r="G258" s="15"/>
      <c r="H258" s="15"/>
      <c r="I258" s="19"/>
      <c r="J258" s="24"/>
      <c r="M258" s="7"/>
      <c r="N258" s="7"/>
      <c r="O258" s="7"/>
      <c r="Z258" s="107"/>
    </row>
    <row r="259" spans="1:33">
      <c r="B259" s="9" t="s">
        <v>163</v>
      </c>
      <c r="E259" s="54">
        <v>0</v>
      </c>
      <c r="F259" s="54">
        <v>0</v>
      </c>
      <c r="G259" s="54">
        <v>0</v>
      </c>
      <c r="H259" s="54">
        <v>0</v>
      </c>
      <c r="I259" s="54">
        <v>0</v>
      </c>
      <c r="J259" s="177">
        <f t="shared" ref="J259:J264" si="71">SUM(E259:I259)</f>
        <v>0</v>
      </c>
    </row>
    <row r="260" spans="1:33">
      <c r="B260" s="9" t="s">
        <v>165</v>
      </c>
      <c r="C260" s="9"/>
      <c r="D260" s="9"/>
      <c r="E260" s="54">
        <v>0</v>
      </c>
      <c r="F260" s="54">
        <v>0</v>
      </c>
      <c r="G260" s="54">
        <v>0</v>
      </c>
      <c r="H260" s="54">
        <v>0</v>
      </c>
      <c r="I260" s="54">
        <v>0</v>
      </c>
      <c r="J260" s="177">
        <f t="shared" si="71"/>
        <v>0</v>
      </c>
      <c r="L260" s="2"/>
    </row>
    <row r="261" spans="1:33">
      <c r="B261" s="9" t="s">
        <v>167</v>
      </c>
      <c r="C261" s="9"/>
      <c r="D261" s="9"/>
      <c r="E261" s="54">
        <v>0</v>
      </c>
      <c r="F261" s="54">
        <v>0</v>
      </c>
      <c r="G261" s="54">
        <v>0</v>
      </c>
      <c r="H261" s="54">
        <v>0</v>
      </c>
      <c r="I261" s="54">
        <v>0</v>
      </c>
      <c r="J261" s="177">
        <f t="shared" si="71"/>
        <v>0</v>
      </c>
      <c r="K261" s="2"/>
      <c r="L261" s="2"/>
    </row>
    <row r="262" spans="1:33">
      <c r="B262" s="9" t="s">
        <v>168</v>
      </c>
      <c r="C262" s="9"/>
      <c r="D262" s="9"/>
      <c r="E262" s="54">
        <v>0</v>
      </c>
      <c r="F262" s="54">
        <v>0</v>
      </c>
      <c r="G262" s="54">
        <v>0</v>
      </c>
      <c r="H262" s="54">
        <v>0</v>
      </c>
      <c r="I262" s="54">
        <v>0</v>
      </c>
      <c r="J262" s="177">
        <f t="shared" si="71"/>
        <v>0</v>
      </c>
      <c r="K262" s="2"/>
      <c r="L262" s="2"/>
    </row>
    <row r="263" spans="1:33">
      <c r="B263" s="9" t="s">
        <v>169</v>
      </c>
      <c r="C263" s="9"/>
      <c r="D263" s="9"/>
      <c r="E263" s="54">
        <v>0</v>
      </c>
      <c r="F263" s="54">
        <v>0</v>
      </c>
      <c r="G263" s="54">
        <v>0</v>
      </c>
      <c r="H263" s="54">
        <v>0</v>
      </c>
      <c r="I263" s="54">
        <v>0</v>
      </c>
      <c r="J263" s="177">
        <f t="shared" si="71"/>
        <v>0</v>
      </c>
      <c r="K263" s="2"/>
      <c r="L263" s="2"/>
    </row>
    <row r="264" spans="1:33">
      <c r="B264" s="9" t="s">
        <v>63</v>
      </c>
      <c r="C264" s="9"/>
      <c r="D264" s="9"/>
      <c r="E264" s="54">
        <v>0</v>
      </c>
      <c r="F264" s="54">
        <v>0</v>
      </c>
      <c r="G264" s="54">
        <v>0</v>
      </c>
      <c r="H264" s="54">
        <v>0</v>
      </c>
      <c r="I264" s="54">
        <v>0</v>
      </c>
      <c r="J264" s="177">
        <f t="shared" si="71"/>
        <v>0</v>
      </c>
      <c r="K264" s="2"/>
      <c r="L264" s="2"/>
    </row>
    <row r="265" spans="1:33">
      <c r="A265" s="406"/>
      <c r="B265" s="525" t="s">
        <v>170</v>
      </c>
      <c r="C265" s="525"/>
      <c r="D265" s="525"/>
      <c r="E265" s="178">
        <f t="shared" ref="E265:J265" si="72">SUM(E259:E264)</f>
        <v>0</v>
      </c>
      <c r="F265" s="178">
        <f t="shared" si="72"/>
        <v>0</v>
      </c>
      <c r="G265" s="178">
        <f t="shared" si="72"/>
        <v>0</v>
      </c>
      <c r="H265" s="178">
        <f t="shared" si="72"/>
        <v>0</v>
      </c>
      <c r="I265" s="178">
        <f t="shared" si="72"/>
        <v>0</v>
      </c>
      <c r="J265" s="179">
        <f t="shared" si="72"/>
        <v>0</v>
      </c>
      <c r="K265" s="2"/>
      <c r="L265" s="2"/>
    </row>
    <row r="266" spans="1:33">
      <c r="A266" s="8"/>
      <c r="B266" s="8"/>
      <c r="E266" s="15"/>
      <c r="F266" s="15"/>
      <c r="G266" s="15"/>
      <c r="H266" s="15"/>
      <c r="I266" s="15"/>
      <c r="J266" s="24"/>
      <c r="K266" s="2"/>
      <c r="L266" s="2"/>
      <c r="M266" s="2"/>
      <c r="N266" s="2"/>
      <c r="O266" s="2"/>
    </row>
    <row r="267" spans="1:33">
      <c r="A267" s="29" t="s">
        <v>183</v>
      </c>
      <c r="G267" s="15"/>
      <c r="H267" s="15"/>
      <c r="I267" s="15"/>
      <c r="J267" s="24"/>
      <c r="K267" s="15"/>
      <c r="L267" s="2"/>
      <c r="M267" s="2"/>
      <c r="N267" s="2"/>
      <c r="O267" s="2"/>
      <c r="P267" s="2"/>
      <c r="Q267" s="2"/>
    </row>
    <row r="268" spans="1:33">
      <c r="B268" s="8" t="s">
        <v>184</v>
      </c>
      <c r="E268" s="54">
        <v>0</v>
      </c>
      <c r="F268" s="54">
        <v>0</v>
      </c>
      <c r="G268" s="54">
        <v>0</v>
      </c>
      <c r="H268" s="54">
        <v>0</v>
      </c>
      <c r="I268" s="54">
        <v>0</v>
      </c>
      <c r="J268" s="177">
        <f>SUM(E268:I268)</f>
        <v>0</v>
      </c>
      <c r="K268" s="2"/>
      <c r="L268" s="2"/>
      <c r="M268" s="2"/>
      <c r="N268" s="2"/>
      <c r="O268" s="2"/>
    </row>
    <row r="269" spans="1:33">
      <c r="B269" s="8" t="s">
        <v>185</v>
      </c>
      <c r="E269" s="54">
        <v>0</v>
      </c>
      <c r="F269" s="54">
        <v>0</v>
      </c>
      <c r="G269" s="54">
        <v>0</v>
      </c>
      <c r="H269" s="54">
        <v>0</v>
      </c>
      <c r="I269" s="54">
        <v>0</v>
      </c>
      <c r="J269" s="177">
        <f t="shared" ref="J269" si="73">SUM(E269:I269)</f>
        <v>0</v>
      </c>
      <c r="K269" s="2"/>
      <c r="L269" s="2"/>
      <c r="M269" s="2"/>
      <c r="N269" s="2"/>
      <c r="O269" s="2"/>
    </row>
    <row r="270" spans="1:33">
      <c r="B270" s="8" t="s">
        <v>186</v>
      </c>
      <c r="E270" s="54">
        <v>0</v>
      </c>
      <c r="F270" s="54">
        <v>0</v>
      </c>
      <c r="G270" s="54">
        <v>0</v>
      </c>
      <c r="H270" s="54">
        <v>0</v>
      </c>
      <c r="I270" s="54">
        <v>0</v>
      </c>
      <c r="J270" s="177">
        <f>SUM(E270:I270)</f>
        <v>0</v>
      </c>
      <c r="K270" s="2"/>
      <c r="L270" s="85"/>
      <c r="M270" s="85"/>
      <c r="N270" s="85"/>
      <c r="O270" s="85"/>
      <c r="P270" s="85"/>
      <c r="Q270" s="85"/>
    </row>
    <row r="271" spans="1:33" ht="12.75" customHeight="1">
      <c r="A271" s="108"/>
      <c r="B271" s="525" t="s">
        <v>187</v>
      </c>
      <c r="C271" s="525"/>
      <c r="D271" s="525"/>
      <c r="E271" s="178">
        <f t="shared" ref="E271:J271" si="74">SUM(E268:E270)</f>
        <v>0</v>
      </c>
      <c r="F271" s="178">
        <f t="shared" si="74"/>
        <v>0</v>
      </c>
      <c r="G271" s="178">
        <f t="shared" si="74"/>
        <v>0</v>
      </c>
      <c r="H271" s="178">
        <f t="shared" si="74"/>
        <v>0</v>
      </c>
      <c r="I271" s="178">
        <f t="shared" si="74"/>
        <v>0</v>
      </c>
      <c r="J271" s="179">
        <f t="shared" si="74"/>
        <v>0</v>
      </c>
      <c r="K271" s="2"/>
      <c r="L271" s="85"/>
      <c r="M271" s="85"/>
      <c r="N271" s="85"/>
      <c r="O271" s="85"/>
      <c r="P271" s="85"/>
      <c r="Q271" s="85"/>
      <c r="R271" s="85"/>
    </row>
    <row r="272" spans="1:33">
      <c r="A272" s="26"/>
      <c r="B272" s="27"/>
      <c r="C272" s="27"/>
      <c r="D272" s="27"/>
      <c r="E272" s="27"/>
      <c r="F272" s="27"/>
      <c r="G272" s="28"/>
      <c r="H272" s="28"/>
      <c r="I272" s="28"/>
      <c r="J272" s="96"/>
      <c r="K272" s="28"/>
      <c r="M272" s="7"/>
      <c r="N272" s="7"/>
      <c r="O272" s="7"/>
    </row>
    <row r="273" spans="1:19" ht="15">
      <c r="A273" s="29" t="s">
        <v>188</v>
      </c>
      <c r="C273" s="133"/>
      <c r="F273"/>
      <c r="J273" s="31"/>
      <c r="L273" s="86"/>
    </row>
    <row r="274" spans="1:19" ht="14.25">
      <c r="A274" s="8" t="s">
        <v>189</v>
      </c>
      <c r="B274" s="132"/>
      <c r="C274" s="132"/>
      <c r="E274" s="54">
        <v>0</v>
      </c>
      <c r="F274" s="54">
        <v>0</v>
      </c>
      <c r="G274" s="54">
        <v>0</v>
      </c>
      <c r="H274" s="54">
        <v>0</v>
      </c>
      <c r="I274" s="54">
        <v>0</v>
      </c>
      <c r="J274" s="177">
        <f>SUM(E274:I274)</f>
        <v>0</v>
      </c>
      <c r="L274" s="86"/>
    </row>
    <row r="275" spans="1:19" ht="14.25">
      <c r="A275" s="8" t="s">
        <v>190</v>
      </c>
      <c r="B275" s="132"/>
      <c r="C275" s="132"/>
      <c r="E275" s="54">
        <v>0</v>
      </c>
      <c r="F275" s="54">
        <v>0</v>
      </c>
      <c r="G275" s="54">
        <v>0</v>
      </c>
      <c r="H275" s="54">
        <v>0</v>
      </c>
      <c r="I275" s="54">
        <v>0</v>
      </c>
      <c r="J275" s="177">
        <f>SUM(E275:I275)</f>
        <v>0</v>
      </c>
      <c r="L275" s="86"/>
    </row>
    <row r="276" spans="1:19" ht="15.75" customHeight="1">
      <c r="A276" s="8" t="s">
        <v>191</v>
      </c>
      <c r="B276" s="132"/>
      <c r="C276" s="132"/>
      <c r="E276" s="54">
        <v>0</v>
      </c>
      <c r="F276" s="54">
        <v>0</v>
      </c>
      <c r="G276" s="54">
        <v>0</v>
      </c>
      <c r="H276" s="54">
        <v>0</v>
      </c>
      <c r="I276" s="54">
        <v>0</v>
      </c>
      <c r="J276" s="177">
        <f>SUM(E276:I276)</f>
        <v>0</v>
      </c>
      <c r="L276" s="503" t="s">
        <v>192</v>
      </c>
      <c r="M276" s="503"/>
      <c r="N276" s="432"/>
      <c r="O276" s="432"/>
    </row>
    <row r="277" spans="1:19" ht="14.25">
      <c r="A277" s="8" t="s">
        <v>63</v>
      </c>
      <c r="B277" s="132"/>
      <c r="C277" s="132"/>
      <c r="E277" s="54">
        <v>0</v>
      </c>
      <c r="F277" s="54">
        <v>0</v>
      </c>
      <c r="G277" s="54">
        <v>0</v>
      </c>
      <c r="H277" s="54">
        <v>0</v>
      </c>
      <c r="I277" s="54">
        <v>0</v>
      </c>
      <c r="J277" s="177">
        <f t="shared" ref="J277:J280" si="75">SUM(E277:I277)</f>
        <v>0</v>
      </c>
      <c r="L277" s="503"/>
      <c r="M277" s="503"/>
      <c r="N277" s="432"/>
      <c r="O277" s="432"/>
    </row>
    <row r="278" spans="1:19" ht="14.25" hidden="1">
      <c r="A278" s="8" t="s">
        <v>63</v>
      </c>
      <c r="B278" s="132"/>
      <c r="C278" s="132"/>
      <c r="E278" s="54">
        <v>0</v>
      </c>
      <c r="F278" s="54">
        <v>0</v>
      </c>
      <c r="G278" s="54">
        <v>0</v>
      </c>
      <c r="H278" s="54">
        <v>0</v>
      </c>
      <c r="I278" s="54">
        <v>0</v>
      </c>
      <c r="J278" s="177">
        <f t="shared" si="75"/>
        <v>0</v>
      </c>
      <c r="L278" s="86"/>
    </row>
    <row r="279" spans="1:19" ht="14.25" hidden="1">
      <c r="A279" s="8" t="s">
        <v>63</v>
      </c>
      <c r="B279" s="132"/>
      <c r="C279" s="132"/>
      <c r="E279" s="54">
        <v>0</v>
      </c>
      <c r="F279" s="54">
        <v>0</v>
      </c>
      <c r="G279" s="54">
        <v>0</v>
      </c>
      <c r="H279" s="54">
        <v>0</v>
      </c>
      <c r="I279" s="54">
        <v>0</v>
      </c>
      <c r="J279" s="177">
        <f t="shared" si="75"/>
        <v>0</v>
      </c>
      <c r="L279" s="86"/>
    </row>
    <row r="280" spans="1:19" ht="14.25" hidden="1">
      <c r="A280" s="8" t="s">
        <v>63</v>
      </c>
      <c r="B280" s="132"/>
      <c r="C280" s="132"/>
      <c r="E280" s="54">
        <v>0</v>
      </c>
      <c r="F280" s="54">
        <v>0</v>
      </c>
      <c r="G280" s="54">
        <v>0</v>
      </c>
      <c r="H280" s="54">
        <v>0</v>
      </c>
      <c r="I280" s="54">
        <v>0</v>
      </c>
      <c r="J280" s="177">
        <f t="shared" si="75"/>
        <v>0</v>
      </c>
      <c r="L280" s="86"/>
    </row>
    <row r="281" spans="1:19" ht="14.25" hidden="1">
      <c r="A281" s="8" t="s">
        <v>63</v>
      </c>
      <c r="B281" s="132"/>
      <c r="C281" s="132"/>
      <c r="E281" s="54">
        <v>0</v>
      </c>
      <c r="F281" s="54">
        <v>0</v>
      </c>
      <c r="G281" s="54">
        <v>0</v>
      </c>
      <c r="H281" s="54">
        <v>0</v>
      </c>
      <c r="I281" s="54">
        <v>0</v>
      </c>
      <c r="J281" s="177">
        <f>SUM(E281:I281)</f>
        <v>0</v>
      </c>
      <c r="L281" s="86"/>
    </row>
    <row r="282" spans="1:19">
      <c r="B282" s="13"/>
      <c r="D282" s="175" t="s">
        <v>193</v>
      </c>
      <c r="E282" s="136">
        <v>0</v>
      </c>
      <c r="F282" s="136">
        <v>0</v>
      </c>
      <c r="G282" s="136">
        <v>0</v>
      </c>
      <c r="H282" s="136">
        <v>0</v>
      </c>
      <c r="I282" s="136">
        <v>0</v>
      </c>
      <c r="J282" s="125"/>
    </row>
    <row r="283" spans="1:19">
      <c r="A283" s="406"/>
      <c r="B283" s="513" t="s">
        <v>194</v>
      </c>
      <c r="C283" s="513"/>
      <c r="D283" s="513"/>
      <c r="E283" s="178">
        <f t="shared" ref="E283:J283" si="76">SUM(E274:E281)</f>
        <v>0</v>
      </c>
      <c r="F283" s="178">
        <f t="shared" si="76"/>
        <v>0</v>
      </c>
      <c r="G283" s="178">
        <f t="shared" si="76"/>
        <v>0</v>
      </c>
      <c r="H283" s="178">
        <f t="shared" si="76"/>
        <v>0</v>
      </c>
      <c r="I283" s="178">
        <f t="shared" si="76"/>
        <v>0</v>
      </c>
      <c r="J283" s="179">
        <f t="shared" si="76"/>
        <v>0</v>
      </c>
      <c r="L283" s="2"/>
    </row>
    <row r="284" spans="1:19">
      <c r="A284" s="8"/>
      <c r="B284" s="8"/>
      <c r="E284" s="15"/>
      <c r="F284" s="15"/>
      <c r="G284" s="15"/>
      <c r="H284" s="15"/>
      <c r="I284" s="15"/>
      <c r="J284" s="24"/>
      <c r="K284" s="2"/>
    </row>
    <row r="285" spans="1:19" ht="12.75" customHeight="1">
      <c r="A285" s="29" t="s">
        <v>195</v>
      </c>
      <c r="G285" s="15"/>
      <c r="H285" s="15"/>
      <c r="I285" s="15"/>
      <c r="J285" s="24"/>
      <c r="K285" s="15"/>
      <c r="L285" s="504" t="s">
        <v>196</v>
      </c>
      <c r="M285" s="504"/>
      <c r="N285" s="504"/>
      <c r="O285" s="504"/>
      <c r="P285" s="504"/>
      <c r="Q285" s="504"/>
      <c r="R285" s="504"/>
    </row>
    <row r="286" spans="1:19">
      <c r="A286" s="89" t="s">
        <v>40</v>
      </c>
      <c r="B286" s="89" t="s">
        <v>41</v>
      </c>
      <c r="C286" s="89" t="s">
        <v>80</v>
      </c>
      <c r="G286" s="15"/>
      <c r="H286" s="15"/>
      <c r="I286" s="15"/>
      <c r="J286" s="24"/>
      <c r="K286" s="15"/>
      <c r="L286" s="504"/>
      <c r="M286" s="504"/>
      <c r="N286" s="504"/>
      <c r="O286" s="504"/>
      <c r="P286" s="504"/>
      <c r="Q286" s="504"/>
      <c r="R286" s="504"/>
    </row>
    <row r="287" spans="1:19">
      <c r="A287" s="176">
        <f>A119</f>
        <v>0</v>
      </c>
      <c r="B287" s="23" t="str">
        <f>B119</f>
        <v>Graduate Student</v>
      </c>
      <c r="C287" s="116" t="str">
        <f>C119</f>
        <v>Not Allowed</v>
      </c>
      <c r="E287" s="54">
        <f>AA119</f>
        <v>0</v>
      </c>
      <c r="F287" s="54">
        <f t="shared" ref="F287:I287" si="77">AB119</f>
        <v>0</v>
      </c>
      <c r="G287" s="54">
        <f t="shared" si="77"/>
        <v>0</v>
      </c>
      <c r="H287" s="54">
        <f t="shared" si="77"/>
        <v>0</v>
      </c>
      <c r="I287" s="54">
        <f t="shared" si="77"/>
        <v>0</v>
      </c>
      <c r="J287" s="177">
        <f>SUM(E287:I287)</f>
        <v>0</v>
      </c>
      <c r="K287" s="15"/>
      <c r="L287" s="123" t="s">
        <v>197</v>
      </c>
      <c r="M287" s="256"/>
      <c r="N287" s="256"/>
      <c r="O287" s="256"/>
      <c r="P287" s="256"/>
      <c r="Q287" s="256"/>
      <c r="R287" s="128"/>
      <c r="S287" s="124"/>
    </row>
    <row r="288" spans="1:19">
      <c r="A288" s="176">
        <f>A126</f>
        <v>0</v>
      </c>
      <c r="B288" s="23" t="str">
        <f>B126</f>
        <v>Graduate Student</v>
      </c>
      <c r="C288" s="116" t="str">
        <f>C126</f>
        <v>Not Allowed</v>
      </c>
      <c r="E288" s="54">
        <f>AA126</f>
        <v>0</v>
      </c>
      <c r="F288" s="54">
        <f t="shared" ref="F288:I288" si="78">AB126</f>
        <v>0</v>
      </c>
      <c r="G288" s="54">
        <f t="shared" si="78"/>
        <v>0</v>
      </c>
      <c r="H288" s="54">
        <f t="shared" si="78"/>
        <v>0</v>
      </c>
      <c r="I288" s="54">
        <f t="shared" si="78"/>
        <v>0</v>
      </c>
      <c r="J288" s="177">
        <f>SUM(E288:I288)</f>
        <v>0</v>
      </c>
      <c r="K288" s="15"/>
      <c r="L288" s="2"/>
      <c r="M288" s="2"/>
      <c r="N288" s="2"/>
      <c r="O288" s="2"/>
      <c r="P288" s="2"/>
      <c r="Q288" s="2"/>
    </row>
    <row r="289" spans="1:44">
      <c r="A289" s="176">
        <f>A133</f>
        <v>0</v>
      </c>
      <c r="B289" s="23" t="str">
        <f>B133</f>
        <v>Graduate Student</v>
      </c>
      <c r="C289" s="116" t="str">
        <f>C133</f>
        <v>Not Allowed</v>
      </c>
      <c r="E289" s="54">
        <f>AA133</f>
        <v>0</v>
      </c>
      <c r="F289" s="54">
        <f t="shared" ref="F289:I289" si="79">AB133</f>
        <v>0</v>
      </c>
      <c r="G289" s="54">
        <f t="shared" si="79"/>
        <v>0</v>
      </c>
      <c r="H289" s="54">
        <f t="shared" si="79"/>
        <v>0</v>
      </c>
      <c r="I289" s="54">
        <f t="shared" si="79"/>
        <v>0</v>
      </c>
      <c r="J289" s="177">
        <f>SUM(E289:I289)</f>
        <v>0</v>
      </c>
      <c r="K289" s="15"/>
      <c r="L289" s="2"/>
      <c r="M289" s="2"/>
      <c r="N289" s="2"/>
      <c r="O289" s="2"/>
      <c r="P289" s="2"/>
      <c r="Q289" s="2"/>
    </row>
    <row r="290" spans="1:44">
      <c r="A290" s="176">
        <f>A140</f>
        <v>0</v>
      </c>
      <c r="B290" s="23" t="str">
        <f>B140</f>
        <v>Graduate Student</v>
      </c>
      <c r="C290" s="116" t="str">
        <f>C140</f>
        <v>Not Allowed</v>
      </c>
      <c r="E290" s="54">
        <f>AA140</f>
        <v>0</v>
      </c>
      <c r="F290" s="54">
        <f t="shared" ref="F290:I290" si="80">AB140</f>
        <v>0</v>
      </c>
      <c r="G290" s="54">
        <f t="shared" si="80"/>
        <v>0</v>
      </c>
      <c r="H290" s="54">
        <f t="shared" si="80"/>
        <v>0</v>
      </c>
      <c r="I290" s="54">
        <f t="shared" si="80"/>
        <v>0</v>
      </c>
      <c r="J290" s="177">
        <f>SUM(E290:I290)</f>
        <v>0</v>
      </c>
      <c r="K290" s="15"/>
      <c r="L290" s="2"/>
      <c r="M290" s="2"/>
      <c r="N290" s="2"/>
      <c r="O290" s="2"/>
      <c r="P290" s="2"/>
      <c r="Q290" s="2"/>
    </row>
    <row r="291" spans="1:44" ht="12.75" customHeight="1">
      <c r="A291" s="176">
        <f>A147</f>
        <v>0</v>
      </c>
      <c r="B291" s="99" t="str">
        <f>B147</f>
        <v>Graduate Student</v>
      </c>
      <c r="C291" s="116" t="str">
        <f>C147</f>
        <v>Not Allowed</v>
      </c>
      <c r="E291" s="54">
        <f>AA147</f>
        <v>0</v>
      </c>
      <c r="F291" s="54">
        <f t="shared" ref="F291:I291" si="81">AB147</f>
        <v>0</v>
      </c>
      <c r="G291" s="54">
        <f t="shared" si="81"/>
        <v>0</v>
      </c>
      <c r="H291" s="54">
        <f t="shared" si="81"/>
        <v>0</v>
      </c>
      <c r="I291" s="54">
        <f t="shared" si="81"/>
        <v>0</v>
      </c>
      <c r="J291" s="177">
        <f>SUM(E291:I291)</f>
        <v>0</v>
      </c>
      <c r="K291" s="2"/>
    </row>
    <row r="292" spans="1:44" ht="12.75" customHeight="1">
      <c r="A292" s="108"/>
      <c r="B292" s="525" t="s">
        <v>198</v>
      </c>
      <c r="C292" s="525"/>
      <c r="D292" s="525"/>
      <c r="E292" s="178">
        <f t="shared" ref="E292:J292" si="82">SUM(E287:E291)</f>
        <v>0</v>
      </c>
      <c r="F292" s="178">
        <f t="shared" si="82"/>
        <v>0</v>
      </c>
      <c r="G292" s="178">
        <f t="shared" si="82"/>
        <v>0</v>
      </c>
      <c r="H292" s="178">
        <f t="shared" si="82"/>
        <v>0</v>
      </c>
      <c r="I292" s="178">
        <f t="shared" si="82"/>
        <v>0</v>
      </c>
      <c r="J292" s="179">
        <f t="shared" si="82"/>
        <v>0</v>
      </c>
      <c r="K292" s="2"/>
    </row>
    <row r="293" spans="1:44">
      <c r="A293" s="8"/>
      <c r="B293" s="8"/>
      <c r="E293" s="15"/>
      <c r="F293" s="15"/>
      <c r="G293" s="15"/>
      <c r="H293" s="15"/>
      <c r="I293" s="15"/>
      <c r="J293" s="24"/>
      <c r="K293" s="2"/>
      <c r="L293" s="2"/>
      <c r="M293" s="2"/>
      <c r="N293" s="2"/>
      <c r="O293" s="2"/>
    </row>
    <row r="294" spans="1:44" ht="3.75" customHeight="1">
      <c r="E294" s="20"/>
      <c r="F294" s="20"/>
      <c r="G294" s="20"/>
      <c r="H294" s="20"/>
      <c r="I294" s="20"/>
      <c r="J294" s="73"/>
      <c r="K294" s="2"/>
      <c r="L294" s="2"/>
      <c r="M294" s="2"/>
      <c r="N294" s="2"/>
      <c r="O294" s="2"/>
    </row>
    <row r="295" spans="1:44" s="143" customFormat="1" ht="20.100000000000001" customHeight="1">
      <c r="A295" s="524" t="s">
        <v>199</v>
      </c>
      <c r="B295" s="524"/>
      <c r="C295" s="140"/>
      <c r="D295" s="141"/>
      <c r="E295" s="224">
        <f ca="1">(SUM(E179:E265))-(SUMIF($A179:$D265,"*Total Trip",E179:E265)+SUMIF($B179:$D265,"*Total Domestic Travel",E179:E265)+SUMIF($B179:$D265,"*Total Foreign Travel",E179:E265)+SUMIF($B179:$D265,"*Total Supplies",E179:E265)+SUMIF($B179:$D265,"Total Publications",E179:E265)+SUMIF($B179:$D265,"*Total Other Costs",E179:E265)+SUMIF($D179:$D265,"*# Trips/Yr",E179:E265)+SUMIF($D179:$D265,"*# Persons/Yr",E179:E265)+SUMIF($D179:$D265,"*# Days Per Diem/Yr",E179:E265)+SUMIF($D179:$D265,"*# Days Lodging/Yr",E179:E265)+SUMIF($D179:$D265,"*TOTAL NUMBER PARTICIPANTS PER YEAR",E179:E265))</f>
        <v>0</v>
      </c>
      <c r="F295" s="224">
        <f t="shared" ref="F295:I295" ca="1" si="83">(SUM(F179:F265))-(SUMIF($A179:$D265,"*Total Trip",F179:F265)+SUMIF($B179:$D265,"*Total Domestic Travel",F179:F265)+SUMIF($B179:$D265,"*Total Foreign Travel",F179:F265)+SUMIF($B179:$D265,"*Total Supplies",F179:F265)+SUMIF($B179:$D265,"Total Publications",F179:F265)+SUMIF($B179:$D265,"*Total Other Costs",F179:F265)+SUMIF($D179:$D265,"*# Trips/Yr",F179:F265)+SUMIF($D179:$D265,"*# Persons/Yr",F179:F265)+SUMIF($D179:$D265,"*# Days Per Diem/Yr",F179:F265)+SUMIF($D179:$D265,"*# Days Lodging/Yr",F179:F265)+SUMIF($D179:$D265,"*TOTAL NUMBER PARTICIPANTS PER YEAR",F179:F265))</f>
        <v>0</v>
      </c>
      <c r="G295" s="224">
        <f t="shared" ca="1" si="83"/>
        <v>0</v>
      </c>
      <c r="H295" s="224">
        <f t="shared" ca="1" si="83"/>
        <v>0</v>
      </c>
      <c r="I295" s="224">
        <f t="shared" ca="1" si="83"/>
        <v>0</v>
      </c>
      <c r="J295" s="217">
        <f ca="1">SUM(E295:I295)</f>
        <v>0</v>
      </c>
      <c r="K295" s="142"/>
      <c r="V295"/>
      <c r="W295"/>
      <c r="X295"/>
      <c r="Y295"/>
      <c r="Z295"/>
      <c r="AA295"/>
      <c r="AB295"/>
      <c r="AC295"/>
      <c r="AD295"/>
      <c r="AE295"/>
      <c r="AF295"/>
      <c r="AG295"/>
      <c r="AH295"/>
      <c r="AI295"/>
      <c r="AJ295"/>
      <c r="AK295"/>
      <c r="AL295"/>
      <c r="AM295"/>
      <c r="AN295"/>
      <c r="AO295"/>
      <c r="AP295"/>
      <c r="AQ295"/>
      <c r="AR295"/>
    </row>
    <row r="296" spans="1:44" s="8" customFormat="1" ht="3.75" customHeight="1">
      <c r="J296" s="73"/>
      <c r="K296" s="20"/>
      <c r="L296" s="22"/>
      <c r="M296" s="22"/>
      <c r="N296" s="22"/>
      <c r="O296" s="22"/>
      <c r="P296" s="22"/>
      <c r="Q296" s="22"/>
      <c r="V296"/>
      <c r="W296"/>
      <c r="X296"/>
      <c r="Y296"/>
      <c r="Z296"/>
      <c r="AA296"/>
      <c r="AB296"/>
      <c r="AC296"/>
      <c r="AD296"/>
      <c r="AE296"/>
      <c r="AF296"/>
      <c r="AG296"/>
      <c r="AH296" s="143"/>
      <c r="AI296"/>
      <c r="AJ296"/>
      <c r="AK296"/>
      <c r="AL296"/>
      <c r="AM296"/>
      <c r="AN296"/>
      <c r="AO296"/>
      <c r="AP296"/>
      <c r="AQ296"/>
      <c r="AR296"/>
    </row>
    <row r="297" spans="1:44" s="143" customFormat="1" ht="20.100000000000001" customHeight="1">
      <c r="A297" s="524" t="s">
        <v>200</v>
      </c>
      <c r="B297" s="524"/>
      <c r="C297" s="144"/>
      <c r="D297" s="145"/>
      <c r="E297" s="216">
        <f ca="1">SUM(E266:E295)-(SUMIF($B266:$D295,"*Total Capital Equipment",E266:E295)+SUMIF($B266:$D295,"Total Tuition &amp; Fees",E266:E295)+SUMIF($B266:$D295,"*Total Participant Support Costs",E266:E295))-E282</f>
        <v>0</v>
      </c>
      <c r="F297" s="216">
        <f t="shared" ref="F297:I297" ca="1" si="84">SUM(F266:F295)-(SUMIF($B266:$D295,"*Total Capital Equipment",F266:F295)+SUMIF($B266:$D295,"Total Tuition &amp; Fees",F266:F295)+SUMIF($B266:$D295,"*Total Participant Support Costs",F266:F295))-F282</f>
        <v>0</v>
      </c>
      <c r="G297" s="216">
        <f t="shared" ca="1" si="84"/>
        <v>0</v>
      </c>
      <c r="H297" s="216">
        <f t="shared" ca="1" si="84"/>
        <v>0</v>
      </c>
      <c r="I297" s="216">
        <f t="shared" ca="1" si="84"/>
        <v>0</v>
      </c>
      <c r="J297" s="217">
        <f ca="1">SUM(E297:I297)</f>
        <v>0</v>
      </c>
      <c r="K297" s="146"/>
      <c r="L297" s="147"/>
      <c r="M297" s="147"/>
      <c r="N297" s="147"/>
      <c r="O297" s="147"/>
      <c r="Z297"/>
      <c r="AA297"/>
      <c r="AB297"/>
      <c r="AC297"/>
      <c r="AD297"/>
      <c r="AE297"/>
      <c r="AF297"/>
      <c r="AG297"/>
      <c r="AH297" s="8"/>
    </row>
    <row r="298" spans="1:44" ht="3.75" customHeight="1">
      <c r="G298" s="19"/>
      <c r="H298" s="19"/>
      <c r="I298" s="19"/>
      <c r="J298" s="125"/>
      <c r="K298" s="19"/>
      <c r="P298" s="2"/>
      <c r="Q298" s="2"/>
      <c r="V298" s="8"/>
      <c r="W298" s="8"/>
      <c r="X298" s="8"/>
      <c r="Y298" s="8"/>
      <c r="AH298" s="143"/>
      <c r="AI298" s="8"/>
      <c r="AJ298" s="8"/>
      <c r="AK298" s="8"/>
      <c r="AL298" s="8"/>
      <c r="AM298" s="8"/>
      <c r="AN298" s="8"/>
      <c r="AO298" s="8"/>
      <c r="AP298" s="8"/>
      <c r="AQ298" s="8"/>
      <c r="AR298" s="8"/>
    </row>
    <row r="299" spans="1:44">
      <c r="A299" s="1" t="s">
        <v>201</v>
      </c>
      <c r="C299" s="55"/>
      <c r="D299" s="55" t="s">
        <v>202</v>
      </c>
      <c r="E299" s="457">
        <f>L301</f>
        <v>0.375</v>
      </c>
      <c r="F299" s="457">
        <f>L303</f>
        <v>0.38</v>
      </c>
      <c r="G299" s="457">
        <f>L305</f>
        <v>0.38</v>
      </c>
      <c r="H299" s="457">
        <f>L306</f>
        <v>0.38</v>
      </c>
      <c r="I299" s="457">
        <f>L307</f>
        <v>0.38</v>
      </c>
      <c r="J299" s="24"/>
      <c r="K299" s="15"/>
      <c r="V299" s="143"/>
      <c r="W299" s="143"/>
      <c r="X299" s="143"/>
      <c r="Y299" s="143"/>
      <c r="AI299" s="143"/>
      <c r="AJ299" s="143"/>
      <c r="AK299" s="143"/>
      <c r="AL299" s="143"/>
      <c r="AM299" s="143"/>
      <c r="AN299" s="143"/>
      <c r="AO299" s="143"/>
      <c r="AP299" s="143"/>
      <c r="AQ299" s="143"/>
      <c r="AR299" s="143"/>
    </row>
    <row r="300" spans="1:44" ht="13.5" thickBot="1">
      <c r="A300" s="1"/>
      <c r="C300" s="55"/>
      <c r="D300" s="55" t="s">
        <v>203</v>
      </c>
      <c r="E300" s="457" t="str">
        <f>N301</f>
        <v>MTDC</v>
      </c>
      <c r="F300" s="457" t="str">
        <f>N303</f>
        <v>MTDC</v>
      </c>
      <c r="G300" s="457" t="str">
        <f>N305</f>
        <v>MTDC</v>
      </c>
      <c r="H300" s="457" t="str">
        <f>N306</f>
        <v>MTDC</v>
      </c>
      <c r="I300" s="457" t="str">
        <f>N307</f>
        <v>MTDC</v>
      </c>
      <c r="J300" s="24"/>
      <c r="K300" s="15"/>
      <c r="V300" s="143"/>
      <c r="W300" s="143"/>
      <c r="X300" s="143"/>
      <c r="Y300" s="143"/>
      <c r="AI300" s="143"/>
      <c r="AJ300" s="143"/>
      <c r="AK300" s="143"/>
      <c r="AL300" s="143"/>
      <c r="AM300" s="143"/>
      <c r="AN300" s="143"/>
      <c r="AO300" s="143"/>
      <c r="AP300" s="143"/>
      <c r="AQ300" s="143"/>
      <c r="AR300" s="143"/>
    </row>
    <row r="301" spans="1:44" ht="15" customHeight="1" thickBot="1">
      <c r="A301" s="8"/>
      <c r="B301" s="8" t="s">
        <v>298</v>
      </c>
      <c r="C301" s="137"/>
      <c r="D301" s="138"/>
      <c r="E301" s="218">
        <f ca="1">IF(N301="MTDC",ROUND(E295*L301,0),IF(N301="TDC",ROUND(E297*L301,0),"ERROR"))</f>
        <v>0</v>
      </c>
      <c r="F301" s="218">
        <f ca="1">IF(N303="MTDC",ROUND(F295*L303,0),IF(N303="TDC",ROUND(F297*L303,0),"ERROR"))</f>
        <v>0</v>
      </c>
      <c r="G301" s="218">
        <f ca="1">IF(N305="MTDC",ROUND(G295*L305,0),IF(N305="TDC",ROUND(G297*L305,0),"ERROR"))</f>
        <v>0</v>
      </c>
      <c r="H301" s="218">
        <f ca="1">IF(N306="MTDC",ROUND(H295*L306,0),IF(N306="TDC",ROUND(H297*L306,0),"ERROR"))</f>
        <v>0</v>
      </c>
      <c r="I301" s="218">
        <f ca="1">IF(N307="MTDC",ROUND(I295*L307,0),IF(N307="TDC",ROUND(I297*L307,0),"ERROR"))</f>
        <v>0</v>
      </c>
      <c r="J301" s="219">
        <f ca="1">SUM(E301:I301)</f>
        <v>0</v>
      </c>
      <c r="K301" s="2"/>
      <c r="L301" s="151">
        <v>0.375</v>
      </c>
      <c r="M301" s="13" t="s">
        <v>204</v>
      </c>
      <c r="N301" s="152" t="s">
        <v>205</v>
      </c>
      <c r="O301" s="13" t="s">
        <v>35</v>
      </c>
    </row>
    <row r="302" spans="1:44" s="8" customFormat="1" ht="3.75" customHeight="1" thickBot="1">
      <c r="J302" s="73"/>
      <c r="K302" s="20"/>
      <c r="L302" s="22"/>
      <c r="M302" s="22"/>
      <c r="N302" s="22"/>
      <c r="O302" s="2"/>
      <c r="P302" s="22"/>
      <c r="Q302" s="22"/>
      <c r="V302"/>
      <c r="W302"/>
      <c r="X302"/>
      <c r="Y302"/>
      <c r="Z302"/>
      <c r="AA302"/>
      <c r="AB302"/>
      <c r="AC302"/>
      <c r="AD302"/>
      <c r="AE302"/>
      <c r="AF302"/>
      <c r="AG302"/>
      <c r="AH302" s="143"/>
      <c r="AI302"/>
      <c r="AJ302"/>
      <c r="AK302"/>
      <c r="AL302"/>
      <c r="AM302"/>
      <c r="AN302"/>
      <c r="AO302"/>
      <c r="AP302"/>
      <c r="AQ302"/>
      <c r="AR302"/>
    </row>
    <row r="303" spans="1:44" s="143" customFormat="1" ht="20.100000000000001" customHeight="1" thickBot="1">
      <c r="A303" s="524" t="s">
        <v>299</v>
      </c>
      <c r="B303" s="524"/>
      <c r="C303" s="144"/>
      <c r="D303" s="145"/>
      <c r="E303" s="216">
        <f ca="1">SUM(E301:E302)</f>
        <v>0</v>
      </c>
      <c r="F303" s="216">
        <f ca="1">SUM(F301:F302)</f>
        <v>0</v>
      </c>
      <c r="G303" s="216">
        <f ca="1">SUM(G301:G302)</f>
        <v>0</v>
      </c>
      <c r="H303" s="216">
        <f ca="1">SUM(H301:H302)</f>
        <v>0</v>
      </c>
      <c r="I303" s="216">
        <f ca="1">SUM(I301:I302)</f>
        <v>0</v>
      </c>
      <c r="J303" s="217">
        <f ca="1">SUM(E303:I303)</f>
        <v>0</v>
      </c>
      <c r="K303" s="146"/>
      <c r="L303" s="151">
        <v>0.38</v>
      </c>
      <c r="M303" s="13" t="s">
        <v>204</v>
      </c>
      <c r="N303" s="152" t="s">
        <v>205</v>
      </c>
      <c r="O303" s="359" t="s">
        <v>36</v>
      </c>
      <c r="Z303"/>
      <c r="AA303"/>
      <c r="AB303"/>
      <c r="AC303"/>
      <c r="AD303"/>
      <c r="AE303"/>
      <c r="AF303"/>
      <c r="AG303"/>
      <c r="AH303"/>
    </row>
    <row r="304" spans="1:44" ht="3.75" customHeight="1" thickBot="1">
      <c r="F304"/>
      <c r="J304" s="73"/>
      <c r="K304" s="20"/>
      <c r="L304" s="22"/>
      <c r="M304" s="2"/>
      <c r="N304" s="2"/>
      <c r="O304" s="13"/>
      <c r="P304" s="2"/>
      <c r="Q304" s="2"/>
    </row>
    <row r="305" spans="1:44" s="150" customFormat="1" ht="20.100000000000001" customHeight="1" thickBot="1">
      <c r="A305" s="140" t="s">
        <v>335</v>
      </c>
      <c r="B305" s="148"/>
      <c r="C305" s="148"/>
      <c r="D305" s="148"/>
      <c r="E305" s="216">
        <f ca="1">SUM(E297,E303)</f>
        <v>0</v>
      </c>
      <c r="F305" s="216">
        <f ca="1">SUM(F297,F303)</f>
        <v>0</v>
      </c>
      <c r="G305" s="216">
        <f ca="1">SUM(G297,G303)</f>
        <v>0</v>
      </c>
      <c r="H305" s="216">
        <f ca="1">SUM(H297,H303)</f>
        <v>0</v>
      </c>
      <c r="I305" s="216">
        <f ca="1">SUM(I297,I303)</f>
        <v>0</v>
      </c>
      <c r="J305" s="217">
        <f ca="1">SUM(E305:I305)</f>
        <v>0</v>
      </c>
      <c r="K305" s="149"/>
      <c r="L305" s="151">
        <v>0.38</v>
      </c>
      <c r="M305" s="13" t="s">
        <v>204</v>
      </c>
      <c r="N305" s="152" t="s">
        <v>205</v>
      </c>
      <c r="O305" s="13" t="s">
        <v>37</v>
      </c>
      <c r="V305"/>
      <c r="W305"/>
      <c r="X305"/>
      <c r="Y305"/>
      <c r="Z305"/>
      <c r="AA305"/>
      <c r="AB305"/>
      <c r="AC305"/>
      <c r="AD305"/>
      <c r="AE305"/>
      <c r="AF305"/>
      <c r="AG305"/>
      <c r="AH305"/>
      <c r="AI305"/>
      <c r="AJ305"/>
      <c r="AK305"/>
      <c r="AL305"/>
      <c r="AM305"/>
      <c r="AN305"/>
      <c r="AO305"/>
      <c r="AP305"/>
      <c r="AQ305"/>
      <c r="AR305"/>
    </row>
    <row r="306" spans="1:44" ht="13.5" thickBot="1">
      <c r="A306" s="139"/>
      <c r="L306" s="151">
        <v>0.38</v>
      </c>
      <c r="M306" s="13" t="s">
        <v>204</v>
      </c>
      <c r="N306" s="152" t="s">
        <v>205</v>
      </c>
      <c r="O306" s="13" t="s">
        <v>38</v>
      </c>
    </row>
    <row r="307" spans="1:44" ht="13.5" thickBot="1">
      <c r="A307" s="139"/>
      <c r="L307" s="151">
        <v>0.38</v>
      </c>
      <c r="M307" s="13" t="s">
        <v>204</v>
      </c>
      <c r="N307" s="152" t="s">
        <v>205</v>
      </c>
      <c r="O307" s="13" t="s">
        <v>39</v>
      </c>
    </row>
    <row r="308" spans="1:44">
      <c r="E308" s="19"/>
      <c r="F308" s="15"/>
      <c r="G308" s="19"/>
      <c r="H308" s="19"/>
      <c r="I308" s="19"/>
      <c r="J308" s="19"/>
    </row>
    <row r="309" spans="1:44">
      <c r="E309" s="19"/>
      <c r="F309" s="15"/>
      <c r="G309" s="19"/>
      <c r="H309" s="19"/>
      <c r="I309" s="19"/>
      <c r="J309" s="19"/>
    </row>
    <row r="310" spans="1:44">
      <c r="E310" s="19"/>
      <c r="F310" s="15"/>
      <c r="G310" s="19"/>
      <c r="H310" s="19"/>
      <c r="I310" s="19"/>
      <c r="J310" s="19"/>
    </row>
    <row r="311" spans="1:44">
      <c r="E311" s="19"/>
      <c r="F311" s="15"/>
      <c r="G311" s="19"/>
      <c r="H311" s="19"/>
      <c r="I311" s="19"/>
      <c r="J311" s="19"/>
    </row>
    <row r="312" spans="1:44">
      <c r="E312" s="19"/>
      <c r="F312" s="15"/>
      <c r="G312" s="19"/>
      <c r="H312" s="19"/>
      <c r="I312" s="19"/>
      <c r="J312" s="19"/>
    </row>
    <row r="313" spans="1:44">
      <c r="E313" s="19"/>
      <c r="F313" s="15"/>
      <c r="G313" s="19"/>
      <c r="H313" s="19"/>
      <c r="I313" s="19"/>
      <c r="J313" s="19"/>
    </row>
    <row r="314" spans="1:44">
      <c r="E314" s="19"/>
      <c r="F314" s="15"/>
      <c r="G314" s="19"/>
      <c r="H314" s="19"/>
      <c r="I314" s="19"/>
      <c r="J314" s="19"/>
    </row>
    <row r="315" spans="1:44">
      <c r="E315" s="19"/>
      <c r="F315" s="15"/>
      <c r="G315" s="19"/>
      <c r="H315" s="19"/>
      <c r="I315" s="19"/>
      <c r="J315" s="19"/>
    </row>
    <row r="316" spans="1:44">
      <c r="E316" s="19"/>
      <c r="F316" s="15"/>
      <c r="G316" s="19"/>
      <c r="H316" s="19"/>
      <c r="I316" s="19"/>
      <c r="J316" s="19"/>
    </row>
    <row r="317" spans="1:44">
      <c r="E317" s="19"/>
      <c r="F317" s="15"/>
      <c r="G317" s="19"/>
      <c r="H317" s="19"/>
      <c r="I317" s="19"/>
      <c r="J317" s="19"/>
    </row>
    <row r="318" spans="1:44">
      <c r="E318" s="19"/>
      <c r="F318" s="15"/>
      <c r="G318" s="19"/>
      <c r="H318" s="19"/>
      <c r="I318" s="19"/>
      <c r="J318" s="19"/>
    </row>
    <row r="319" spans="1:44">
      <c r="E319" s="19"/>
      <c r="F319" s="15"/>
      <c r="G319" s="19"/>
      <c r="H319" s="19"/>
      <c r="I319" s="19"/>
      <c r="J319" s="19"/>
    </row>
    <row r="320" spans="1:44">
      <c r="E320" s="19"/>
      <c r="F320" s="15"/>
      <c r="G320" s="19"/>
      <c r="H320" s="19"/>
      <c r="I320" s="19"/>
      <c r="J320" s="19"/>
    </row>
    <row r="321" spans="5:10">
      <c r="E321" s="19"/>
      <c r="F321" s="15"/>
      <c r="G321" s="19"/>
      <c r="H321" s="19"/>
      <c r="I321" s="19"/>
      <c r="J321" s="19"/>
    </row>
    <row r="322" spans="5:10">
      <c r="E322" s="19"/>
      <c r="F322" s="15"/>
      <c r="G322" s="19"/>
      <c r="H322" s="19"/>
      <c r="I322" s="19"/>
      <c r="J322" s="19"/>
    </row>
    <row r="323" spans="5:10">
      <c r="E323" s="19"/>
      <c r="F323" s="15"/>
      <c r="G323" s="19"/>
      <c r="H323" s="19"/>
      <c r="I323" s="19"/>
      <c r="J323" s="19"/>
    </row>
    <row r="324" spans="5:10">
      <c r="E324" s="19"/>
      <c r="F324" s="15"/>
      <c r="G324" s="19"/>
      <c r="H324" s="19"/>
      <c r="I324" s="19"/>
      <c r="J324" s="19"/>
    </row>
    <row r="325" spans="5:10">
      <c r="E325" s="19"/>
      <c r="F325" s="15"/>
      <c r="G325" s="19"/>
      <c r="H325" s="19"/>
      <c r="I325" s="19"/>
      <c r="J325" s="19"/>
    </row>
    <row r="326" spans="5:10">
      <c r="E326" s="19"/>
      <c r="F326" s="15"/>
      <c r="G326" s="19"/>
      <c r="H326" s="19"/>
      <c r="I326" s="19"/>
      <c r="J326" s="19"/>
    </row>
    <row r="327" spans="5:10">
      <c r="E327" s="19"/>
      <c r="F327" s="15"/>
      <c r="G327" s="19"/>
      <c r="H327" s="19"/>
      <c r="I327" s="19"/>
      <c r="J327" s="19"/>
    </row>
    <row r="328" spans="5:10">
      <c r="E328" s="19"/>
      <c r="F328" s="15"/>
      <c r="G328" s="19"/>
      <c r="H328" s="19"/>
      <c r="I328" s="19"/>
      <c r="J328" s="19"/>
    </row>
    <row r="329" spans="5:10">
      <c r="E329" s="19"/>
      <c r="F329" s="15"/>
      <c r="G329" s="19"/>
      <c r="H329" s="19"/>
      <c r="I329" s="19"/>
      <c r="J329" s="19"/>
    </row>
    <row r="330" spans="5:10">
      <c r="E330" s="19"/>
      <c r="F330" s="15"/>
      <c r="G330" s="19"/>
      <c r="H330" s="19"/>
      <c r="I330" s="19"/>
      <c r="J330" s="19"/>
    </row>
    <row r="331" spans="5:10">
      <c r="E331" s="19"/>
      <c r="F331" s="15"/>
      <c r="G331" s="19"/>
      <c r="H331" s="19"/>
      <c r="I331" s="19"/>
      <c r="J331" s="19"/>
    </row>
    <row r="332" spans="5:10">
      <c r="E332" s="19"/>
      <c r="F332" s="15"/>
      <c r="G332" s="19"/>
      <c r="H332" s="19"/>
      <c r="I332" s="19"/>
      <c r="J332" s="19"/>
    </row>
    <row r="333" spans="5:10">
      <c r="E333" s="19"/>
      <c r="F333" s="15"/>
      <c r="G333" s="19"/>
      <c r="H333" s="19"/>
      <c r="I333" s="19"/>
      <c r="J333" s="19"/>
    </row>
    <row r="334" spans="5:10">
      <c r="E334" s="19"/>
      <c r="F334" s="15"/>
      <c r="G334" s="19"/>
      <c r="H334" s="19"/>
      <c r="I334" s="19"/>
      <c r="J334" s="19"/>
    </row>
    <row r="335" spans="5:10">
      <c r="E335" s="19"/>
      <c r="F335" s="15"/>
      <c r="G335" s="19"/>
      <c r="H335" s="19"/>
      <c r="I335" s="19"/>
      <c r="J335" s="19"/>
    </row>
    <row r="336" spans="5:10">
      <c r="E336" s="19"/>
      <c r="F336" s="15"/>
      <c r="G336" s="19"/>
      <c r="H336" s="19"/>
      <c r="I336" s="19"/>
      <c r="J336" s="19"/>
    </row>
    <row r="337" spans="5:10">
      <c r="E337" s="19"/>
      <c r="F337" s="15"/>
      <c r="G337" s="19"/>
      <c r="H337" s="19"/>
      <c r="I337" s="19"/>
      <c r="J337" s="19"/>
    </row>
    <row r="338" spans="5:10">
      <c r="E338" s="19"/>
      <c r="F338" s="15"/>
      <c r="G338" s="19"/>
      <c r="H338" s="19"/>
      <c r="I338" s="19"/>
      <c r="J338" s="19"/>
    </row>
    <row r="339" spans="5:10">
      <c r="E339" s="19"/>
      <c r="F339" s="15"/>
      <c r="G339" s="19"/>
      <c r="H339" s="19"/>
      <c r="I339" s="19"/>
      <c r="J339" s="19"/>
    </row>
    <row r="340" spans="5:10">
      <c r="E340" s="19"/>
      <c r="F340" s="15"/>
      <c r="G340" s="19"/>
      <c r="H340" s="19"/>
      <c r="I340" s="19"/>
      <c r="J340" s="19"/>
    </row>
    <row r="341" spans="5:10">
      <c r="E341" s="19"/>
      <c r="F341" s="15"/>
      <c r="G341" s="19"/>
      <c r="H341" s="19"/>
      <c r="I341" s="19"/>
      <c r="J341" s="19"/>
    </row>
    <row r="342" spans="5:10">
      <c r="E342" s="19"/>
      <c r="F342" s="15"/>
      <c r="G342" s="19"/>
      <c r="H342" s="19"/>
      <c r="I342" s="19"/>
      <c r="J342" s="19"/>
    </row>
    <row r="343" spans="5:10">
      <c r="E343" s="19"/>
      <c r="F343" s="15"/>
      <c r="G343" s="19"/>
      <c r="H343" s="19"/>
      <c r="I343" s="19"/>
      <c r="J343" s="19"/>
    </row>
    <row r="344" spans="5:10">
      <c r="E344" s="19"/>
      <c r="F344" s="15"/>
      <c r="G344" s="19"/>
      <c r="H344" s="19"/>
      <c r="I344" s="19"/>
      <c r="J344" s="19"/>
    </row>
    <row r="345" spans="5:10">
      <c r="E345" s="19"/>
      <c r="F345" s="15"/>
      <c r="G345" s="19"/>
      <c r="H345" s="19"/>
      <c r="I345" s="19"/>
      <c r="J345" s="19"/>
    </row>
    <row r="346" spans="5:10">
      <c r="E346" s="19"/>
      <c r="F346" s="15"/>
      <c r="G346" s="19"/>
      <c r="H346" s="19"/>
      <c r="I346" s="19"/>
      <c r="J346" s="19"/>
    </row>
    <row r="347" spans="5:10">
      <c r="E347" s="19"/>
      <c r="F347" s="15"/>
      <c r="G347" s="19"/>
      <c r="H347" s="19"/>
      <c r="I347" s="19"/>
      <c r="J347" s="19"/>
    </row>
    <row r="348" spans="5:10">
      <c r="E348" s="19"/>
      <c r="F348" s="15"/>
      <c r="G348" s="19"/>
      <c r="H348" s="19"/>
      <c r="I348" s="19"/>
      <c r="J348" s="19"/>
    </row>
    <row r="349" spans="5:10">
      <c r="E349" s="19"/>
      <c r="F349" s="15"/>
      <c r="G349" s="19"/>
      <c r="H349" s="19"/>
      <c r="I349" s="19"/>
      <c r="J349" s="19"/>
    </row>
    <row r="350" spans="5:10">
      <c r="E350" s="19"/>
      <c r="F350" s="15"/>
      <c r="G350" s="19"/>
      <c r="H350" s="19"/>
      <c r="I350" s="19"/>
      <c r="J350" s="19"/>
    </row>
    <row r="351" spans="5:10">
      <c r="E351" s="19"/>
      <c r="F351" s="15"/>
      <c r="G351" s="19"/>
      <c r="H351" s="19"/>
      <c r="I351" s="19"/>
      <c r="J351" s="19"/>
    </row>
    <row r="352" spans="5:10">
      <c r="E352" s="19"/>
      <c r="F352" s="15"/>
      <c r="G352" s="19"/>
      <c r="H352" s="19"/>
      <c r="I352" s="19"/>
      <c r="J352" s="19"/>
    </row>
    <row r="353" spans="5:10">
      <c r="E353" s="19"/>
      <c r="F353" s="15"/>
      <c r="G353" s="19"/>
      <c r="H353" s="19"/>
      <c r="I353" s="19"/>
      <c r="J353" s="19"/>
    </row>
    <row r="354" spans="5:10">
      <c r="E354" s="19"/>
      <c r="F354" s="15"/>
      <c r="G354" s="19"/>
      <c r="H354" s="19"/>
      <c r="I354" s="19"/>
      <c r="J354" s="19"/>
    </row>
    <row r="355" spans="5:10">
      <c r="E355" s="19"/>
      <c r="F355" s="15"/>
      <c r="G355" s="19"/>
      <c r="H355" s="19"/>
      <c r="I355" s="19"/>
      <c r="J355" s="19"/>
    </row>
    <row r="356" spans="5:10">
      <c r="E356" s="19"/>
      <c r="F356" s="15"/>
      <c r="G356" s="19"/>
      <c r="H356" s="19"/>
      <c r="I356" s="19"/>
      <c r="J356" s="19"/>
    </row>
    <row r="357" spans="5:10">
      <c r="E357" s="19"/>
      <c r="F357" s="15"/>
      <c r="G357" s="19"/>
      <c r="H357" s="19"/>
      <c r="I357" s="19"/>
      <c r="J357" s="19"/>
    </row>
    <row r="358" spans="5:10">
      <c r="E358" s="19"/>
      <c r="F358" s="15"/>
      <c r="G358" s="19"/>
      <c r="H358" s="19"/>
      <c r="I358" s="19"/>
      <c r="J358" s="19"/>
    </row>
    <row r="359" spans="5:10">
      <c r="E359" s="19"/>
      <c r="F359" s="15"/>
      <c r="G359" s="19"/>
      <c r="H359" s="19"/>
      <c r="I359" s="19"/>
      <c r="J359" s="19"/>
    </row>
    <row r="360" spans="5:10">
      <c r="E360" s="19"/>
      <c r="F360" s="15"/>
      <c r="G360" s="19"/>
      <c r="H360" s="19"/>
      <c r="I360" s="19"/>
      <c r="J360" s="19"/>
    </row>
    <row r="361" spans="5:10">
      <c r="E361" s="19"/>
      <c r="F361" s="15"/>
      <c r="G361" s="19"/>
      <c r="H361" s="19"/>
      <c r="I361" s="19"/>
      <c r="J361" s="19"/>
    </row>
    <row r="362" spans="5:10">
      <c r="E362" s="19"/>
      <c r="F362" s="15"/>
      <c r="G362" s="19"/>
      <c r="H362" s="19"/>
      <c r="I362" s="19"/>
      <c r="J362" s="19"/>
    </row>
    <row r="363" spans="5:10">
      <c r="E363" s="19"/>
      <c r="F363" s="15"/>
      <c r="G363" s="19"/>
      <c r="H363" s="19"/>
      <c r="I363" s="19"/>
      <c r="J363" s="19"/>
    </row>
    <row r="364" spans="5:10">
      <c r="E364" s="19"/>
      <c r="F364" s="15"/>
      <c r="G364" s="19"/>
      <c r="H364" s="19"/>
      <c r="I364" s="19"/>
      <c r="J364" s="19"/>
    </row>
    <row r="365" spans="5:10">
      <c r="E365" s="19"/>
      <c r="F365" s="15"/>
      <c r="G365" s="19"/>
      <c r="H365" s="19"/>
      <c r="I365" s="19"/>
      <c r="J365" s="19"/>
    </row>
    <row r="366" spans="5:10">
      <c r="E366" s="19"/>
      <c r="F366" s="15"/>
      <c r="G366" s="19"/>
      <c r="H366" s="19"/>
      <c r="I366" s="19"/>
      <c r="J366" s="19"/>
    </row>
    <row r="367" spans="5:10">
      <c r="E367" s="19"/>
      <c r="F367" s="15"/>
      <c r="G367" s="19"/>
      <c r="H367" s="19"/>
      <c r="I367" s="19"/>
      <c r="J367" s="19"/>
    </row>
    <row r="368" spans="5:10">
      <c r="E368" s="19"/>
      <c r="F368" s="15"/>
      <c r="G368" s="19"/>
      <c r="H368" s="19"/>
      <c r="I368" s="19"/>
      <c r="J368" s="19"/>
    </row>
    <row r="369" spans="5:10">
      <c r="E369" s="19"/>
      <c r="F369" s="15"/>
      <c r="G369" s="19"/>
      <c r="H369" s="19"/>
      <c r="I369" s="19"/>
      <c r="J369" s="19"/>
    </row>
    <row r="370" spans="5:10">
      <c r="E370" s="19"/>
      <c r="F370" s="15"/>
      <c r="G370" s="19"/>
      <c r="H370" s="19"/>
      <c r="I370" s="19"/>
      <c r="J370" s="19"/>
    </row>
    <row r="371" spans="5:10">
      <c r="E371" s="19"/>
      <c r="F371" s="15"/>
      <c r="G371" s="19"/>
      <c r="H371" s="19"/>
      <c r="I371" s="19"/>
      <c r="J371" s="19"/>
    </row>
    <row r="372" spans="5:10">
      <c r="E372" s="19"/>
      <c r="F372" s="15"/>
      <c r="G372" s="19"/>
      <c r="H372" s="19"/>
      <c r="I372" s="19"/>
      <c r="J372" s="19"/>
    </row>
    <row r="373" spans="5:10">
      <c r="E373" s="19"/>
      <c r="F373" s="15"/>
      <c r="G373" s="19"/>
      <c r="H373" s="19"/>
      <c r="I373" s="19"/>
      <c r="J373" s="19"/>
    </row>
    <row r="374" spans="5:10">
      <c r="E374" s="19"/>
      <c r="F374" s="15"/>
      <c r="G374" s="19"/>
      <c r="H374" s="19"/>
      <c r="I374" s="19"/>
      <c r="J374" s="19"/>
    </row>
    <row r="375" spans="5:10">
      <c r="E375" s="19"/>
      <c r="F375" s="15"/>
      <c r="G375" s="19"/>
      <c r="H375" s="19"/>
      <c r="I375" s="19"/>
      <c r="J375" s="19"/>
    </row>
    <row r="376" spans="5:10">
      <c r="E376" s="19"/>
      <c r="F376" s="15"/>
      <c r="G376" s="19"/>
      <c r="H376" s="19"/>
      <c r="I376" s="19"/>
      <c r="J376" s="19"/>
    </row>
    <row r="377" spans="5:10">
      <c r="E377" s="19"/>
      <c r="F377" s="15"/>
      <c r="G377" s="19"/>
      <c r="H377" s="19"/>
      <c r="I377" s="19"/>
      <c r="J377" s="19"/>
    </row>
    <row r="378" spans="5:10">
      <c r="E378" s="19"/>
      <c r="F378" s="15"/>
      <c r="G378" s="19"/>
      <c r="H378" s="19"/>
      <c r="I378" s="19"/>
      <c r="J378" s="19"/>
    </row>
    <row r="379" spans="5:10">
      <c r="E379" s="19"/>
      <c r="F379" s="15"/>
      <c r="G379" s="19"/>
      <c r="H379" s="19"/>
      <c r="I379" s="19"/>
      <c r="J379" s="19"/>
    </row>
    <row r="380" spans="5:10">
      <c r="E380" s="19"/>
      <c r="F380" s="15"/>
      <c r="G380" s="19"/>
      <c r="H380" s="19"/>
      <c r="I380" s="19"/>
      <c r="J380" s="19"/>
    </row>
    <row r="381" spans="5:10">
      <c r="E381" s="19"/>
      <c r="F381" s="15"/>
      <c r="G381" s="19"/>
      <c r="H381" s="19"/>
      <c r="I381" s="19"/>
      <c r="J381" s="19"/>
    </row>
    <row r="382" spans="5:10">
      <c r="E382" s="19"/>
      <c r="F382" s="15"/>
      <c r="G382" s="19"/>
      <c r="H382" s="19"/>
      <c r="I382" s="19"/>
      <c r="J382" s="19"/>
    </row>
    <row r="383" spans="5:10">
      <c r="E383" s="19"/>
      <c r="F383" s="15"/>
      <c r="G383" s="19"/>
      <c r="H383" s="19"/>
      <c r="I383" s="19"/>
      <c r="J383" s="19"/>
    </row>
    <row r="384" spans="5:10">
      <c r="E384" s="19"/>
      <c r="F384" s="15"/>
      <c r="G384" s="19"/>
      <c r="H384" s="19"/>
      <c r="I384" s="19"/>
      <c r="J384" s="19"/>
    </row>
    <row r="385" spans="5:10">
      <c r="E385" s="19"/>
      <c r="F385" s="15"/>
      <c r="G385" s="19"/>
      <c r="H385" s="19"/>
      <c r="I385" s="19"/>
      <c r="J385" s="19"/>
    </row>
    <row r="386" spans="5:10">
      <c r="E386" s="19"/>
      <c r="F386" s="15"/>
      <c r="G386" s="19"/>
      <c r="H386" s="19"/>
      <c r="I386" s="19"/>
      <c r="J386" s="19"/>
    </row>
    <row r="387" spans="5:10">
      <c r="E387" s="19"/>
      <c r="F387" s="15"/>
      <c r="G387" s="19"/>
      <c r="H387" s="19"/>
      <c r="I387" s="19"/>
      <c r="J387" s="19"/>
    </row>
    <row r="388" spans="5:10">
      <c r="E388" s="19"/>
      <c r="F388" s="15"/>
      <c r="G388" s="19"/>
      <c r="H388" s="19"/>
      <c r="I388" s="19"/>
      <c r="J388" s="19"/>
    </row>
    <row r="389" spans="5:10">
      <c r="E389" s="19"/>
      <c r="F389" s="15"/>
      <c r="G389" s="19"/>
      <c r="H389" s="19"/>
      <c r="I389" s="19"/>
      <c r="J389" s="19"/>
    </row>
    <row r="390" spans="5:10">
      <c r="E390" s="19"/>
      <c r="F390" s="15"/>
      <c r="G390" s="19"/>
      <c r="H390" s="19"/>
      <c r="I390" s="19"/>
      <c r="J390" s="19"/>
    </row>
    <row r="391" spans="5:10">
      <c r="E391" s="19"/>
      <c r="F391" s="15"/>
      <c r="G391" s="19"/>
      <c r="H391" s="19"/>
      <c r="I391" s="19"/>
      <c r="J391" s="19"/>
    </row>
    <row r="392" spans="5:10">
      <c r="E392" s="19"/>
      <c r="F392" s="15"/>
      <c r="G392" s="19"/>
      <c r="H392" s="19"/>
      <c r="I392" s="19"/>
      <c r="J392" s="19"/>
    </row>
    <row r="393" spans="5:10">
      <c r="E393" s="19"/>
      <c r="F393" s="15"/>
      <c r="G393" s="19"/>
      <c r="H393" s="19"/>
      <c r="I393" s="19"/>
      <c r="J393" s="19"/>
    </row>
    <row r="394" spans="5:10">
      <c r="E394" s="19"/>
      <c r="F394" s="15"/>
      <c r="G394" s="19"/>
      <c r="H394" s="19"/>
      <c r="I394" s="19"/>
      <c r="J394" s="19"/>
    </row>
    <row r="395" spans="5:10">
      <c r="E395" s="19"/>
      <c r="F395" s="15"/>
      <c r="G395" s="19"/>
      <c r="H395" s="19"/>
      <c r="I395" s="19"/>
      <c r="J395" s="19"/>
    </row>
    <row r="396" spans="5:10">
      <c r="E396" s="19"/>
      <c r="F396" s="15"/>
      <c r="G396" s="19"/>
      <c r="H396" s="19"/>
      <c r="I396" s="19"/>
      <c r="J396" s="19"/>
    </row>
    <row r="397" spans="5:10">
      <c r="E397" s="19"/>
      <c r="F397" s="15"/>
      <c r="G397" s="19"/>
      <c r="H397" s="19"/>
      <c r="I397" s="19"/>
      <c r="J397" s="19"/>
    </row>
    <row r="398" spans="5:10">
      <c r="E398" s="19"/>
      <c r="F398" s="15"/>
      <c r="G398" s="19"/>
      <c r="H398" s="19"/>
      <c r="I398" s="19"/>
      <c r="J398" s="19"/>
    </row>
    <row r="399" spans="5:10">
      <c r="E399" s="19"/>
      <c r="F399" s="15"/>
      <c r="G399" s="19"/>
      <c r="H399" s="19"/>
      <c r="I399" s="19"/>
      <c r="J399" s="19"/>
    </row>
    <row r="400" spans="5:10">
      <c r="E400" s="19"/>
      <c r="F400" s="15"/>
      <c r="G400" s="19"/>
      <c r="H400" s="19"/>
      <c r="I400" s="19"/>
      <c r="J400" s="19"/>
    </row>
    <row r="401" spans="5:10">
      <c r="E401" s="19"/>
      <c r="F401" s="15"/>
      <c r="G401" s="19"/>
      <c r="H401" s="19"/>
      <c r="I401" s="19"/>
      <c r="J401" s="19"/>
    </row>
    <row r="402" spans="5:10">
      <c r="E402" s="19"/>
      <c r="F402" s="15"/>
      <c r="G402" s="19"/>
      <c r="H402" s="19"/>
      <c r="I402" s="19"/>
      <c r="J402" s="19"/>
    </row>
    <row r="403" spans="5:10">
      <c r="E403" s="19"/>
      <c r="F403" s="15"/>
      <c r="G403" s="19"/>
      <c r="H403" s="19"/>
      <c r="I403" s="19"/>
      <c r="J403" s="19"/>
    </row>
    <row r="404" spans="5:10">
      <c r="E404" s="19"/>
      <c r="F404" s="15"/>
      <c r="G404" s="19"/>
      <c r="H404" s="19"/>
      <c r="I404" s="19"/>
      <c r="J404" s="19"/>
    </row>
    <row r="405" spans="5:10">
      <c r="E405" s="19"/>
      <c r="F405" s="15"/>
      <c r="G405" s="19"/>
      <c r="H405" s="19"/>
      <c r="I405" s="19"/>
      <c r="J405" s="19"/>
    </row>
    <row r="406" spans="5:10">
      <c r="E406" s="19"/>
      <c r="F406" s="15"/>
      <c r="G406" s="19"/>
      <c r="H406" s="19"/>
      <c r="I406" s="19"/>
      <c r="J406" s="19"/>
    </row>
    <row r="407" spans="5:10">
      <c r="E407" s="19"/>
      <c r="F407" s="15"/>
      <c r="G407" s="19"/>
      <c r="H407" s="19"/>
      <c r="I407" s="19"/>
      <c r="J407" s="19"/>
    </row>
    <row r="408" spans="5:10">
      <c r="E408" s="19"/>
      <c r="F408" s="15"/>
      <c r="G408" s="19"/>
      <c r="H408" s="19"/>
      <c r="I408" s="19"/>
      <c r="J408" s="19"/>
    </row>
    <row r="409" spans="5:10">
      <c r="E409" s="19"/>
      <c r="F409" s="15"/>
      <c r="G409" s="19"/>
      <c r="H409" s="19"/>
      <c r="I409" s="19"/>
      <c r="J409" s="19"/>
    </row>
    <row r="410" spans="5:10">
      <c r="E410" s="19"/>
      <c r="F410" s="15"/>
      <c r="G410" s="19"/>
      <c r="H410" s="19"/>
      <c r="I410" s="19"/>
      <c r="J410" s="19"/>
    </row>
    <row r="411" spans="5:10">
      <c r="E411" s="19"/>
      <c r="F411" s="15"/>
      <c r="G411" s="19"/>
      <c r="H411" s="19"/>
      <c r="I411" s="19"/>
      <c r="J411" s="19"/>
    </row>
    <row r="412" spans="5:10">
      <c r="E412" s="19"/>
      <c r="F412" s="15"/>
      <c r="G412" s="19"/>
      <c r="H412" s="19"/>
      <c r="I412" s="19"/>
      <c r="J412" s="19"/>
    </row>
    <row r="413" spans="5:10">
      <c r="E413" s="19"/>
      <c r="F413" s="15"/>
      <c r="G413" s="19"/>
      <c r="H413" s="19"/>
      <c r="I413" s="19"/>
      <c r="J413" s="19"/>
    </row>
    <row r="414" spans="5:10">
      <c r="E414" s="19"/>
      <c r="F414" s="15"/>
      <c r="G414" s="19"/>
      <c r="H414" s="19"/>
      <c r="I414" s="19"/>
      <c r="J414" s="19"/>
    </row>
    <row r="415" spans="5:10">
      <c r="E415" s="19"/>
      <c r="F415" s="15"/>
      <c r="G415" s="19"/>
      <c r="H415" s="19"/>
      <c r="I415" s="19"/>
      <c r="J415" s="19"/>
    </row>
    <row r="416" spans="5:10">
      <c r="E416" s="19"/>
      <c r="F416" s="15"/>
      <c r="G416" s="19"/>
      <c r="H416" s="19"/>
      <c r="I416" s="19"/>
      <c r="J416" s="19"/>
    </row>
    <row r="417" spans="5:10">
      <c r="E417" s="19"/>
      <c r="F417" s="15"/>
      <c r="G417" s="19"/>
      <c r="H417" s="19"/>
      <c r="I417" s="19"/>
      <c r="J417" s="19"/>
    </row>
    <row r="418" spans="5:10">
      <c r="E418" s="19"/>
      <c r="F418" s="15"/>
      <c r="G418" s="19"/>
      <c r="H418" s="19"/>
      <c r="I418" s="19"/>
      <c r="J418" s="19"/>
    </row>
    <row r="419" spans="5:10">
      <c r="E419" s="19"/>
      <c r="F419" s="15"/>
      <c r="G419" s="19"/>
      <c r="H419" s="19"/>
      <c r="I419" s="19"/>
      <c r="J419" s="19"/>
    </row>
    <row r="420" spans="5:10">
      <c r="E420" s="19"/>
      <c r="F420" s="15"/>
      <c r="G420" s="19"/>
      <c r="H420" s="19"/>
      <c r="I420" s="19"/>
      <c r="J420" s="19"/>
    </row>
    <row r="421" spans="5:10">
      <c r="E421" s="19"/>
      <c r="F421" s="15"/>
      <c r="G421" s="19"/>
      <c r="H421" s="19"/>
      <c r="I421" s="19"/>
      <c r="J421" s="19"/>
    </row>
    <row r="422" spans="5:10">
      <c r="E422" s="19"/>
      <c r="F422" s="15"/>
      <c r="G422" s="19"/>
      <c r="H422" s="19"/>
      <c r="I422" s="19"/>
      <c r="J422" s="19"/>
    </row>
    <row r="423" spans="5:10">
      <c r="E423" s="19"/>
      <c r="F423" s="15"/>
      <c r="G423" s="19"/>
      <c r="H423" s="19"/>
      <c r="I423" s="19"/>
      <c r="J423" s="19"/>
    </row>
    <row r="424" spans="5:10">
      <c r="E424" s="19"/>
      <c r="F424" s="15"/>
      <c r="G424" s="19"/>
      <c r="H424" s="19"/>
      <c r="I424" s="19"/>
      <c r="J424" s="19"/>
    </row>
    <row r="425" spans="5:10">
      <c r="E425" s="19"/>
      <c r="F425" s="15"/>
      <c r="G425" s="19"/>
      <c r="H425" s="19"/>
      <c r="I425" s="19"/>
      <c r="J425" s="19"/>
    </row>
    <row r="426" spans="5:10">
      <c r="E426" s="19"/>
      <c r="F426" s="15"/>
      <c r="G426" s="19"/>
      <c r="H426" s="19"/>
      <c r="I426" s="19"/>
      <c r="J426" s="19"/>
    </row>
    <row r="427" spans="5:10">
      <c r="E427" s="19"/>
      <c r="F427" s="15"/>
      <c r="G427" s="19"/>
      <c r="H427" s="19"/>
      <c r="I427" s="19"/>
      <c r="J427" s="19"/>
    </row>
    <row r="428" spans="5:10">
      <c r="E428" s="19"/>
      <c r="F428" s="15"/>
      <c r="G428" s="19"/>
      <c r="H428" s="19"/>
      <c r="I428" s="19"/>
      <c r="J428" s="19"/>
    </row>
    <row r="429" spans="5:10">
      <c r="E429" s="19"/>
      <c r="F429" s="15"/>
      <c r="G429" s="19"/>
      <c r="H429" s="19"/>
      <c r="I429" s="19"/>
      <c r="J429" s="19"/>
    </row>
    <row r="430" spans="5:10">
      <c r="E430" s="19"/>
      <c r="F430" s="15"/>
      <c r="G430" s="19"/>
      <c r="H430" s="19"/>
      <c r="I430" s="19"/>
      <c r="J430" s="19"/>
    </row>
    <row r="431" spans="5:10">
      <c r="E431" s="19"/>
      <c r="F431" s="15"/>
      <c r="G431" s="19"/>
      <c r="H431" s="19"/>
      <c r="I431" s="19"/>
      <c r="J431" s="19"/>
    </row>
    <row r="432" spans="5:10">
      <c r="E432" s="19"/>
      <c r="F432" s="15"/>
      <c r="G432" s="19"/>
      <c r="H432" s="19"/>
      <c r="I432" s="19"/>
      <c r="J432" s="19"/>
    </row>
    <row r="433" spans="5:10">
      <c r="E433" s="19"/>
      <c r="F433" s="15"/>
      <c r="G433" s="19"/>
      <c r="H433" s="19"/>
      <c r="I433" s="19"/>
      <c r="J433" s="19"/>
    </row>
    <row r="434" spans="5:10">
      <c r="E434" s="19"/>
      <c r="F434" s="15"/>
      <c r="G434" s="19"/>
      <c r="H434" s="19"/>
      <c r="I434" s="19"/>
      <c r="J434" s="19"/>
    </row>
    <row r="435" spans="5:10">
      <c r="E435" s="19"/>
      <c r="F435" s="15"/>
      <c r="G435" s="19"/>
      <c r="H435" s="19"/>
      <c r="I435" s="19"/>
      <c r="J435" s="19"/>
    </row>
    <row r="436" spans="5:10">
      <c r="E436" s="19"/>
      <c r="F436" s="15"/>
      <c r="G436" s="19"/>
      <c r="H436" s="19"/>
      <c r="I436" s="19"/>
      <c r="J436" s="19"/>
    </row>
    <row r="437" spans="5:10">
      <c r="E437" s="19"/>
      <c r="F437" s="15"/>
      <c r="G437" s="19"/>
      <c r="H437" s="19"/>
      <c r="I437" s="19"/>
      <c r="J437" s="19"/>
    </row>
    <row r="438" spans="5:10">
      <c r="E438" s="19"/>
      <c r="F438" s="15"/>
      <c r="G438" s="19"/>
      <c r="H438" s="19"/>
      <c r="I438" s="19"/>
      <c r="J438" s="19"/>
    </row>
    <row r="439" spans="5:10">
      <c r="E439" s="19"/>
      <c r="F439" s="15"/>
      <c r="G439" s="19"/>
      <c r="H439" s="19"/>
      <c r="I439" s="19"/>
      <c r="J439" s="19"/>
    </row>
    <row r="440" spans="5:10">
      <c r="E440" s="19"/>
      <c r="F440" s="15"/>
      <c r="G440" s="19"/>
      <c r="H440" s="19"/>
      <c r="I440" s="19"/>
      <c r="J440" s="19"/>
    </row>
    <row r="441" spans="5:10">
      <c r="E441" s="19"/>
      <c r="F441" s="15"/>
      <c r="G441" s="19"/>
      <c r="H441" s="19"/>
      <c r="I441" s="19"/>
      <c r="J441" s="19"/>
    </row>
    <row r="442" spans="5:10">
      <c r="E442" s="19"/>
      <c r="F442" s="15"/>
      <c r="G442" s="19"/>
      <c r="H442" s="19"/>
      <c r="I442" s="19"/>
      <c r="J442" s="19"/>
    </row>
    <row r="443" spans="5:10">
      <c r="E443" s="19"/>
      <c r="F443" s="15"/>
      <c r="G443" s="19"/>
      <c r="H443" s="19"/>
      <c r="I443" s="19"/>
      <c r="J443" s="19"/>
    </row>
    <row r="444" spans="5:10">
      <c r="E444" s="19"/>
      <c r="F444" s="15"/>
      <c r="G444" s="19"/>
      <c r="H444" s="19"/>
      <c r="I444" s="19"/>
      <c r="J444" s="19"/>
    </row>
    <row r="445" spans="5:10">
      <c r="E445" s="19"/>
      <c r="F445" s="15"/>
      <c r="G445" s="19"/>
      <c r="H445" s="19"/>
      <c r="I445" s="19"/>
      <c r="J445" s="19"/>
    </row>
    <row r="446" spans="5:10">
      <c r="E446" s="19"/>
      <c r="F446" s="15"/>
      <c r="G446" s="19"/>
      <c r="H446" s="19"/>
      <c r="I446" s="19"/>
      <c r="J446" s="19"/>
    </row>
    <row r="447" spans="5:10">
      <c r="E447" s="19"/>
      <c r="F447" s="15"/>
      <c r="G447" s="19"/>
      <c r="H447" s="19"/>
      <c r="I447" s="19"/>
      <c r="J447" s="19"/>
    </row>
    <row r="448" spans="5:10">
      <c r="E448" s="19"/>
      <c r="F448" s="15"/>
      <c r="G448" s="19"/>
      <c r="H448" s="19"/>
      <c r="I448" s="19"/>
      <c r="J448" s="19"/>
    </row>
    <row r="449" spans="5:10">
      <c r="E449" s="19"/>
      <c r="F449" s="15"/>
      <c r="G449" s="19"/>
      <c r="H449" s="19"/>
      <c r="I449" s="19"/>
      <c r="J449" s="19"/>
    </row>
    <row r="450" spans="5:10">
      <c r="E450" s="19"/>
      <c r="F450" s="15"/>
      <c r="G450" s="19"/>
      <c r="H450" s="19"/>
      <c r="I450" s="19"/>
      <c r="J450" s="19"/>
    </row>
    <row r="451" spans="5:10">
      <c r="E451" s="19"/>
      <c r="F451" s="15"/>
      <c r="G451" s="19"/>
      <c r="H451" s="19"/>
      <c r="I451" s="19"/>
      <c r="J451" s="19"/>
    </row>
    <row r="452" spans="5:10">
      <c r="E452" s="19"/>
      <c r="F452" s="15"/>
      <c r="G452" s="19"/>
      <c r="H452" s="19"/>
      <c r="I452" s="19"/>
      <c r="J452" s="19"/>
    </row>
    <row r="453" spans="5:10">
      <c r="E453" s="19"/>
      <c r="F453" s="15"/>
      <c r="G453" s="19"/>
      <c r="H453" s="19"/>
      <c r="I453" s="19"/>
      <c r="J453" s="19"/>
    </row>
    <row r="454" spans="5:10">
      <c r="E454" s="19"/>
      <c r="F454" s="15"/>
      <c r="G454" s="19"/>
      <c r="H454" s="19"/>
      <c r="I454" s="19"/>
      <c r="J454" s="19"/>
    </row>
    <row r="455" spans="5:10">
      <c r="E455" s="19"/>
      <c r="F455" s="15"/>
      <c r="G455" s="19"/>
      <c r="H455" s="19"/>
      <c r="I455" s="19"/>
      <c r="J455" s="19"/>
    </row>
    <row r="456" spans="5:10">
      <c r="E456" s="19"/>
      <c r="F456" s="15"/>
      <c r="G456" s="19"/>
      <c r="H456" s="19"/>
      <c r="I456" s="19"/>
      <c r="J456" s="19"/>
    </row>
    <row r="457" spans="5:10">
      <c r="E457" s="19"/>
      <c r="F457" s="15"/>
      <c r="G457" s="19"/>
      <c r="H457" s="19"/>
      <c r="I457" s="19"/>
      <c r="J457" s="19"/>
    </row>
    <row r="458" spans="5:10">
      <c r="E458" s="19"/>
      <c r="F458" s="15"/>
      <c r="G458" s="19"/>
      <c r="H458" s="19"/>
      <c r="I458" s="19"/>
      <c r="J458" s="19"/>
    </row>
    <row r="459" spans="5:10">
      <c r="E459" s="19"/>
      <c r="F459" s="15"/>
      <c r="G459" s="19"/>
      <c r="H459" s="19"/>
      <c r="I459" s="19"/>
      <c r="J459" s="19"/>
    </row>
    <row r="460" spans="5:10">
      <c r="E460" s="19"/>
      <c r="F460" s="15"/>
      <c r="G460" s="19"/>
      <c r="H460" s="19"/>
      <c r="I460" s="19"/>
      <c r="J460" s="19"/>
    </row>
    <row r="461" spans="5:10">
      <c r="E461" s="19"/>
      <c r="F461" s="15"/>
      <c r="G461" s="19"/>
      <c r="H461" s="19"/>
      <c r="I461" s="19"/>
      <c r="J461" s="19"/>
    </row>
    <row r="462" spans="5:10">
      <c r="E462" s="19"/>
      <c r="F462" s="15"/>
      <c r="G462" s="19"/>
      <c r="H462" s="19"/>
      <c r="I462" s="19"/>
      <c r="J462" s="19"/>
    </row>
    <row r="463" spans="5:10">
      <c r="E463" s="19"/>
      <c r="F463" s="15"/>
      <c r="G463" s="19"/>
      <c r="H463" s="19"/>
      <c r="I463" s="19"/>
      <c r="J463" s="19"/>
    </row>
    <row r="464" spans="5:10">
      <c r="E464" s="19"/>
      <c r="F464" s="15"/>
      <c r="G464" s="19"/>
      <c r="H464" s="19"/>
      <c r="I464" s="19"/>
      <c r="J464" s="19"/>
    </row>
    <row r="465" spans="5:10">
      <c r="E465" s="19"/>
      <c r="F465" s="15"/>
      <c r="G465" s="19"/>
      <c r="H465" s="19"/>
      <c r="I465" s="19"/>
      <c r="J465" s="19"/>
    </row>
    <row r="466" spans="5:10">
      <c r="E466" s="19"/>
      <c r="F466" s="15"/>
      <c r="G466" s="19"/>
      <c r="H466" s="19"/>
      <c r="I466" s="19"/>
      <c r="J466" s="19"/>
    </row>
    <row r="467" spans="5:10">
      <c r="E467" s="19"/>
      <c r="F467" s="15"/>
      <c r="G467" s="19"/>
      <c r="H467" s="19"/>
      <c r="I467" s="19"/>
      <c r="J467" s="19"/>
    </row>
    <row r="468" spans="5:10">
      <c r="E468" s="19"/>
      <c r="F468" s="15"/>
      <c r="G468" s="19"/>
      <c r="H468" s="19"/>
      <c r="I468" s="19"/>
      <c r="J468" s="19"/>
    </row>
    <row r="469" spans="5:10">
      <c r="E469" s="19"/>
      <c r="F469" s="15"/>
      <c r="G469" s="19"/>
      <c r="H469" s="19"/>
      <c r="I469" s="19"/>
      <c r="J469" s="19"/>
    </row>
    <row r="470" spans="5:10">
      <c r="E470" s="19"/>
      <c r="F470" s="15"/>
      <c r="G470" s="19"/>
      <c r="H470" s="19"/>
      <c r="I470" s="19"/>
      <c r="J470" s="19"/>
    </row>
    <row r="471" spans="5:10">
      <c r="E471" s="19"/>
      <c r="F471" s="15"/>
      <c r="G471" s="19"/>
      <c r="H471" s="19"/>
      <c r="I471" s="19"/>
      <c r="J471" s="19"/>
    </row>
    <row r="472" spans="5:10">
      <c r="E472" s="19"/>
      <c r="F472" s="15"/>
      <c r="G472" s="19"/>
      <c r="H472" s="19"/>
      <c r="I472" s="19"/>
      <c r="J472" s="19"/>
    </row>
    <row r="473" spans="5:10">
      <c r="E473" s="19"/>
      <c r="F473" s="15"/>
      <c r="G473" s="19"/>
      <c r="H473" s="19"/>
      <c r="I473" s="19"/>
      <c r="J473" s="19"/>
    </row>
    <row r="474" spans="5:10">
      <c r="E474" s="19"/>
      <c r="F474" s="15"/>
      <c r="G474" s="19"/>
      <c r="H474" s="19"/>
      <c r="I474" s="19"/>
      <c r="J474" s="19"/>
    </row>
    <row r="475" spans="5:10">
      <c r="E475" s="19"/>
      <c r="F475" s="15"/>
      <c r="G475" s="19"/>
      <c r="H475" s="19"/>
      <c r="I475" s="19"/>
      <c r="J475" s="19"/>
    </row>
    <row r="476" spans="5:10">
      <c r="E476" s="19"/>
      <c r="F476" s="15"/>
      <c r="G476" s="19"/>
      <c r="H476" s="19"/>
      <c r="I476" s="19"/>
      <c r="J476" s="19"/>
    </row>
    <row r="477" spans="5:10">
      <c r="E477" s="19"/>
      <c r="F477" s="15"/>
      <c r="G477" s="19"/>
      <c r="H477" s="19"/>
      <c r="I477" s="19"/>
      <c r="J477" s="19"/>
    </row>
    <row r="478" spans="5:10">
      <c r="E478" s="19"/>
      <c r="F478" s="15"/>
      <c r="G478" s="19"/>
      <c r="H478" s="19"/>
      <c r="I478" s="19"/>
      <c r="J478" s="19"/>
    </row>
    <row r="479" spans="5:10">
      <c r="E479" s="19"/>
      <c r="F479" s="15"/>
      <c r="G479" s="19"/>
      <c r="H479" s="19"/>
      <c r="I479" s="19"/>
      <c r="J479" s="19"/>
    </row>
    <row r="480" spans="5:10">
      <c r="E480" s="19"/>
      <c r="F480" s="15"/>
      <c r="G480" s="19"/>
      <c r="H480" s="19"/>
      <c r="I480" s="19"/>
      <c r="J480" s="19"/>
    </row>
    <row r="481" spans="5:10">
      <c r="E481" s="19"/>
      <c r="F481" s="15"/>
      <c r="G481" s="19"/>
      <c r="H481" s="19"/>
      <c r="I481" s="19"/>
      <c r="J481" s="19"/>
    </row>
    <row r="482" spans="5:10">
      <c r="E482" s="19"/>
      <c r="F482" s="15"/>
      <c r="G482" s="19"/>
      <c r="H482" s="19"/>
      <c r="I482" s="19"/>
      <c r="J482" s="19"/>
    </row>
    <row r="483" spans="5:10">
      <c r="E483" s="19"/>
      <c r="F483" s="15"/>
      <c r="G483" s="19"/>
      <c r="H483" s="19"/>
      <c r="I483" s="19"/>
      <c r="J483" s="19"/>
    </row>
    <row r="484" spans="5:10">
      <c r="E484" s="19"/>
      <c r="F484" s="15"/>
      <c r="G484" s="19"/>
      <c r="H484" s="19"/>
      <c r="I484" s="19"/>
      <c r="J484" s="19"/>
    </row>
    <row r="485" spans="5:10">
      <c r="E485" s="19"/>
      <c r="F485" s="15"/>
      <c r="G485" s="19"/>
      <c r="H485" s="19"/>
      <c r="I485" s="19"/>
      <c r="J485" s="19"/>
    </row>
    <row r="486" spans="5:10">
      <c r="E486" s="19"/>
      <c r="F486" s="15"/>
      <c r="G486" s="19"/>
      <c r="H486" s="19"/>
      <c r="I486" s="19"/>
      <c r="J486" s="19"/>
    </row>
    <row r="487" spans="5:10">
      <c r="E487" s="19"/>
      <c r="F487" s="15"/>
      <c r="G487" s="19"/>
      <c r="H487" s="19"/>
      <c r="I487" s="19"/>
      <c r="J487" s="19"/>
    </row>
    <row r="488" spans="5:10">
      <c r="E488" s="19"/>
      <c r="F488" s="15"/>
      <c r="G488" s="19"/>
      <c r="H488" s="19"/>
      <c r="I488" s="19"/>
      <c r="J488" s="19"/>
    </row>
    <row r="489" spans="5:10">
      <c r="E489" s="19"/>
      <c r="F489" s="15"/>
      <c r="G489" s="19"/>
      <c r="H489" s="19"/>
      <c r="I489" s="19"/>
      <c r="J489" s="19"/>
    </row>
    <row r="490" spans="5:10">
      <c r="E490" s="19"/>
      <c r="F490" s="15"/>
      <c r="G490" s="19"/>
      <c r="H490" s="19"/>
      <c r="I490" s="19"/>
      <c r="J490" s="19"/>
    </row>
    <row r="491" spans="5:10">
      <c r="E491" s="19"/>
      <c r="F491" s="15"/>
      <c r="G491" s="19"/>
      <c r="H491" s="19"/>
      <c r="I491" s="19"/>
      <c r="J491" s="19"/>
    </row>
    <row r="492" spans="5:10">
      <c r="E492" s="19"/>
      <c r="F492" s="15"/>
      <c r="G492" s="19"/>
      <c r="H492" s="19"/>
      <c r="I492" s="19"/>
      <c r="J492" s="19"/>
    </row>
    <row r="493" spans="5:10">
      <c r="E493" s="19"/>
      <c r="F493" s="15"/>
      <c r="G493" s="19"/>
      <c r="H493" s="19"/>
      <c r="I493" s="19"/>
      <c r="J493" s="19"/>
    </row>
    <row r="494" spans="5:10">
      <c r="E494" s="19"/>
      <c r="F494" s="15"/>
      <c r="G494" s="19"/>
      <c r="H494" s="19"/>
      <c r="I494" s="19"/>
      <c r="J494" s="19"/>
    </row>
    <row r="495" spans="5:10">
      <c r="E495" s="19"/>
      <c r="F495" s="15"/>
      <c r="G495" s="19"/>
      <c r="H495" s="19"/>
      <c r="I495" s="19"/>
      <c r="J495" s="19"/>
    </row>
    <row r="496" spans="5:10">
      <c r="E496" s="19"/>
      <c r="F496" s="15"/>
      <c r="G496" s="19"/>
      <c r="H496" s="19"/>
      <c r="I496" s="19"/>
      <c r="J496" s="19"/>
    </row>
    <row r="497" spans="5:10">
      <c r="E497" s="19"/>
      <c r="F497" s="15"/>
      <c r="G497" s="19"/>
      <c r="H497" s="19"/>
      <c r="I497" s="19"/>
      <c r="J497" s="19"/>
    </row>
    <row r="498" spans="5:10">
      <c r="E498" s="19"/>
      <c r="F498" s="15"/>
      <c r="G498" s="19"/>
      <c r="H498" s="19"/>
      <c r="I498" s="19"/>
      <c r="J498" s="19"/>
    </row>
    <row r="499" spans="5:10">
      <c r="E499" s="19"/>
      <c r="F499" s="15"/>
      <c r="G499" s="19"/>
      <c r="H499" s="19"/>
      <c r="I499" s="19"/>
      <c r="J499" s="19"/>
    </row>
    <row r="500" spans="5:10">
      <c r="E500" s="19"/>
      <c r="F500" s="15"/>
      <c r="G500" s="19"/>
      <c r="H500" s="19"/>
      <c r="I500" s="19"/>
      <c r="J500" s="19"/>
    </row>
    <row r="501" spans="5:10">
      <c r="E501" s="19"/>
      <c r="F501" s="15"/>
      <c r="G501" s="19"/>
      <c r="H501" s="19"/>
      <c r="I501" s="19"/>
      <c r="J501" s="19"/>
    </row>
    <row r="502" spans="5:10">
      <c r="E502" s="19"/>
      <c r="F502" s="15"/>
      <c r="G502" s="19"/>
      <c r="H502" s="19"/>
      <c r="I502" s="19"/>
      <c r="J502" s="19"/>
    </row>
    <row r="503" spans="5:10">
      <c r="E503" s="19"/>
      <c r="F503" s="15"/>
      <c r="G503" s="19"/>
      <c r="H503" s="19"/>
      <c r="I503" s="19"/>
      <c r="J503" s="19"/>
    </row>
    <row r="504" spans="5:10">
      <c r="E504" s="19"/>
      <c r="F504" s="15"/>
      <c r="G504" s="19"/>
      <c r="H504" s="19"/>
      <c r="I504" s="19"/>
      <c r="J504" s="19"/>
    </row>
    <row r="505" spans="5:10">
      <c r="E505" s="19"/>
      <c r="F505" s="15"/>
      <c r="G505" s="19"/>
      <c r="H505" s="19"/>
      <c r="I505" s="19"/>
      <c r="J505" s="19"/>
    </row>
    <row r="506" spans="5:10">
      <c r="E506" s="19"/>
      <c r="F506" s="15"/>
      <c r="G506" s="19"/>
      <c r="H506" s="19"/>
      <c r="I506" s="19"/>
      <c r="J506" s="19"/>
    </row>
    <row r="507" spans="5:10">
      <c r="E507" s="19"/>
      <c r="F507" s="15"/>
      <c r="G507" s="19"/>
      <c r="H507" s="19"/>
      <c r="I507" s="19"/>
      <c r="J507" s="19"/>
    </row>
    <row r="508" spans="5:10">
      <c r="E508" s="19"/>
      <c r="F508" s="15"/>
      <c r="G508" s="19"/>
      <c r="H508" s="19"/>
      <c r="I508" s="19"/>
      <c r="J508" s="19"/>
    </row>
    <row r="509" spans="5:10">
      <c r="E509" s="19"/>
      <c r="F509" s="15"/>
      <c r="G509" s="19"/>
      <c r="H509" s="19"/>
      <c r="I509" s="19"/>
      <c r="J509" s="19"/>
    </row>
    <row r="510" spans="5:10">
      <c r="E510" s="19"/>
      <c r="F510" s="15"/>
      <c r="G510" s="19"/>
      <c r="H510" s="19"/>
      <c r="I510" s="19"/>
      <c r="J510" s="19"/>
    </row>
    <row r="511" spans="5:10">
      <c r="E511" s="19"/>
      <c r="F511" s="15"/>
      <c r="G511" s="19"/>
      <c r="H511" s="19"/>
      <c r="I511" s="19"/>
      <c r="J511" s="19"/>
    </row>
    <row r="512" spans="5:10">
      <c r="E512" s="19"/>
      <c r="F512" s="15"/>
      <c r="G512" s="19"/>
      <c r="H512" s="19"/>
      <c r="I512" s="19"/>
      <c r="J512" s="19"/>
    </row>
    <row r="513" spans="5:10">
      <c r="E513" s="19"/>
      <c r="F513" s="15"/>
      <c r="G513" s="19"/>
      <c r="H513" s="19"/>
      <c r="I513" s="19"/>
      <c r="J513" s="19"/>
    </row>
    <row r="514" spans="5:10">
      <c r="E514" s="19"/>
      <c r="F514" s="15"/>
      <c r="G514" s="19"/>
      <c r="H514" s="19"/>
      <c r="I514" s="19"/>
      <c r="J514" s="19"/>
    </row>
    <row r="515" spans="5:10">
      <c r="E515" s="19"/>
      <c r="F515" s="15"/>
      <c r="G515" s="19"/>
      <c r="H515" s="19"/>
      <c r="I515" s="19"/>
      <c r="J515" s="19"/>
    </row>
    <row r="516" spans="5:10">
      <c r="E516" s="19"/>
      <c r="F516" s="15"/>
      <c r="G516" s="19"/>
      <c r="H516" s="19"/>
      <c r="I516" s="19"/>
      <c r="J516" s="19"/>
    </row>
    <row r="517" spans="5:10">
      <c r="E517" s="19"/>
      <c r="F517" s="15"/>
      <c r="G517" s="19"/>
      <c r="H517" s="19"/>
      <c r="I517" s="19"/>
      <c r="J517" s="19"/>
    </row>
    <row r="518" spans="5:10">
      <c r="E518" s="19"/>
      <c r="F518" s="15"/>
      <c r="G518" s="19"/>
      <c r="H518" s="19"/>
      <c r="I518" s="19"/>
      <c r="J518" s="19"/>
    </row>
    <row r="519" spans="5:10">
      <c r="E519" s="19"/>
      <c r="F519" s="15"/>
      <c r="G519" s="19"/>
      <c r="H519" s="19"/>
      <c r="I519" s="19"/>
      <c r="J519" s="19"/>
    </row>
    <row r="520" spans="5:10">
      <c r="E520" s="19"/>
      <c r="F520" s="15"/>
      <c r="G520" s="19"/>
      <c r="H520" s="19"/>
      <c r="I520" s="19"/>
      <c r="J520" s="19"/>
    </row>
    <row r="521" spans="5:10">
      <c r="E521" s="19"/>
      <c r="F521" s="15"/>
      <c r="G521" s="19"/>
      <c r="H521" s="19"/>
      <c r="I521" s="19"/>
      <c r="J521" s="19"/>
    </row>
    <row r="522" spans="5:10">
      <c r="E522" s="19"/>
      <c r="F522" s="15"/>
      <c r="G522" s="19"/>
      <c r="H522" s="19"/>
      <c r="I522" s="19"/>
      <c r="J522" s="19"/>
    </row>
    <row r="523" spans="5:10">
      <c r="E523" s="19"/>
      <c r="F523" s="15"/>
      <c r="G523" s="19"/>
      <c r="H523" s="19"/>
      <c r="I523" s="19"/>
      <c r="J523" s="19"/>
    </row>
    <row r="524" spans="5:10">
      <c r="E524" s="19"/>
      <c r="F524" s="15"/>
      <c r="G524" s="19"/>
      <c r="H524" s="19"/>
      <c r="I524" s="19"/>
      <c r="J524" s="19"/>
    </row>
    <row r="525" spans="5:10">
      <c r="E525" s="19"/>
      <c r="F525" s="15"/>
      <c r="G525" s="19"/>
      <c r="H525" s="19"/>
      <c r="I525" s="19"/>
      <c r="J525" s="19"/>
    </row>
    <row r="526" spans="5:10">
      <c r="E526" s="19"/>
      <c r="F526" s="15"/>
      <c r="G526" s="19"/>
      <c r="H526" s="19"/>
      <c r="I526" s="19"/>
      <c r="J526" s="19"/>
    </row>
    <row r="527" spans="5:10">
      <c r="E527" s="19"/>
      <c r="F527" s="15"/>
      <c r="G527" s="19"/>
      <c r="H527" s="19"/>
      <c r="I527" s="19"/>
      <c r="J527" s="19"/>
    </row>
    <row r="528" spans="5:10">
      <c r="E528" s="19"/>
      <c r="F528" s="15"/>
      <c r="G528" s="19"/>
      <c r="H528" s="19"/>
      <c r="I528" s="19"/>
      <c r="J528" s="19"/>
    </row>
    <row r="529" spans="5:10">
      <c r="E529" s="19"/>
      <c r="F529" s="15"/>
      <c r="G529" s="19"/>
      <c r="H529" s="19"/>
      <c r="I529" s="19"/>
      <c r="J529" s="19"/>
    </row>
    <row r="530" spans="5:10">
      <c r="E530" s="19"/>
      <c r="F530" s="15"/>
      <c r="G530" s="19"/>
      <c r="H530" s="19"/>
      <c r="I530" s="19"/>
      <c r="J530" s="19"/>
    </row>
    <row r="531" spans="5:10">
      <c r="E531" s="19"/>
      <c r="F531" s="15"/>
      <c r="G531" s="19"/>
      <c r="H531" s="19"/>
      <c r="I531" s="19"/>
      <c r="J531" s="19"/>
    </row>
    <row r="532" spans="5:10">
      <c r="E532" s="19"/>
      <c r="F532" s="15"/>
      <c r="G532" s="19"/>
      <c r="H532" s="19"/>
      <c r="I532" s="19"/>
      <c r="J532" s="19"/>
    </row>
    <row r="533" spans="5:10">
      <c r="E533" s="19"/>
      <c r="F533" s="15"/>
      <c r="G533" s="19"/>
      <c r="H533" s="19"/>
      <c r="I533" s="19"/>
      <c r="J533" s="19"/>
    </row>
    <row r="534" spans="5:10">
      <c r="E534" s="19"/>
      <c r="F534" s="15"/>
      <c r="G534" s="19"/>
      <c r="H534" s="19"/>
      <c r="I534" s="19"/>
      <c r="J534" s="19"/>
    </row>
    <row r="535" spans="5:10">
      <c r="E535" s="19"/>
      <c r="F535" s="15"/>
      <c r="G535" s="19"/>
      <c r="H535" s="19"/>
      <c r="I535" s="19"/>
      <c r="J535" s="19"/>
    </row>
    <row r="536" spans="5:10">
      <c r="E536" s="19"/>
      <c r="F536" s="15"/>
      <c r="G536" s="19"/>
      <c r="H536" s="19"/>
      <c r="I536" s="19"/>
      <c r="J536" s="19"/>
    </row>
    <row r="537" spans="5:10">
      <c r="E537" s="19"/>
      <c r="F537" s="15"/>
      <c r="G537" s="19"/>
      <c r="H537" s="19"/>
      <c r="I537" s="19"/>
      <c r="J537" s="19"/>
    </row>
    <row r="538" spans="5:10">
      <c r="E538" s="19"/>
      <c r="F538" s="15"/>
      <c r="G538" s="19"/>
      <c r="H538" s="19"/>
      <c r="I538" s="19"/>
      <c r="J538" s="19"/>
    </row>
    <row r="539" spans="5:10">
      <c r="E539" s="19"/>
      <c r="F539" s="15"/>
      <c r="G539" s="19"/>
      <c r="H539" s="19"/>
      <c r="I539" s="19"/>
      <c r="J539" s="19"/>
    </row>
    <row r="540" spans="5:10">
      <c r="E540" s="19"/>
      <c r="F540" s="15"/>
      <c r="G540" s="19"/>
      <c r="H540" s="19"/>
      <c r="I540" s="19"/>
      <c r="J540" s="19"/>
    </row>
    <row r="541" spans="5:10">
      <c r="E541" s="19"/>
      <c r="F541" s="15"/>
      <c r="G541" s="19"/>
      <c r="H541" s="19"/>
      <c r="I541" s="19"/>
      <c r="J541" s="19"/>
    </row>
    <row r="542" spans="5:10">
      <c r="E542" s="19"/>
      <c r="F542" s="15"/>
      <c r="G542" s="19"/>
      <c r="H542" s="19"/>
      <c r="I542" s="19"/>
      <c r="J542" s="19"/>
    </row>
    <row r="543" spans="5:10">
      <c r="E543" s="19"/>
      <c r="F543" s="15"/>
      <c r="G543" s="19"/>
      <c r="H543" s="19"/>
      <c r="I543" s="19"/>
      <c r="J543" s="19"/>
    </row>
    <row r="544" spans="5:10">
      <c r="E544" s="19"/>
      <c r="F544" s="15"/>
      <c r="G544" s="19"/>
      <c r="H544" s="19"/>
      <c r="I544" s="19"/>
      <c r="J544" s="19"/>
    </row>
    <row r="545" spans="5:10">
      <c r="E545" s="19"/>
      <c r="F545" s="15"/>
      <c r="G545" s="19"/>
      <c r="H545" s="19"/>
      <c r="I545" s="19"/>
      <c r="J545" s="19"/>
    </row>
    <row r="546" spans="5:10">
      <c r="E546" s="19"/>
      <c r="F546" s="15"/>
      <c r="G546" s="19"/>
      <c r="H546" s="19"/>
      <c r="I546" s="19"/>
      <c r="J546" s="19"/>
    </row>
    <row r="547" spans="5:10">
      <c r="E547" s="19"/>
      <c r="F547" s="15"/>
      <c r="G547" s="19"/>
      <c r="H547" s="19"/>
      <c r="I547" s="19"/>
      <c r="J547" s="19"/>
    </row>
    <row r="548" spans="5:10">
      <c r="E548" s="19"/>
      <c r="F548" s="15"/>
      <c r="G548" s="19"/>
      <c r="H548" s="19"/>
      <c r="I548" s="19"/>
      <c r="J548" s="19"/>
    </row>
    <row r="549" spans="5:10">
      <c r="E549" s="19"/>
      <c r="F549" s="15"/>
      <c r="G549" s="19"/>
      <c r="H549" s="19"/>
      <c r="I549" s="19"/>
      <c r="J549" s="19"/>
    </row>
    <row r="550" spans="5:10">
      <c r="E550" s="19"/>
      <c r="F550" s="15"/>
      <c r="G550" s="19"/>
      <c r="H550" s="19"/>
      <c r="I550" s="19"/>
      <c r="J550" s="19"/>
    </row>
    <row r="551" spans="5:10">
      <c r="E551" s="19"/>
      <c r="F551" s="15"/>
      <c r="G551" s="19"/>
      <c r="H551" s="19"/>
      <c r="I551" s="19"/>
      <c r="J551" s="19"/>
    </row>
    <row r="552" spans="5:10">
      <c r="E552" s="19"/>
      <c r="F552" s="15"/>
      <c r="G552" s="19"/>
      <c r="H552" s="19"/>
      <c r="I552" s="19"/>
      <c r="J552" s="19"/>
    </row>
    <row r="553" spans="5:10">
      <c r="E553" s="19"/>
      <c r="F553" s="15"/>
      <c r="G553" s="19"/>
      <c r="H553" s="19"/>
      <c r="I553" s="19"/>
      <c r="J553" s="19"/>
    </row>
    <row r="554" spans="5:10">
      <c r="E554" s="19"/>
      <c r="F554" s="15"/>
      <c r="G554" s="19"/>
      <c r="H554" s="19"/>
      <c r="I554" s="19"/>
      <c r="J554" s="19"/>
    </row>
    <row r="555" spans="5:10">
      <c r="E555" s="19"/>
      <c r="F555" s="15"/>
      <c r="G555" s="19"/>
      <c r="H555" s="19"/>
      <c r="I555" s="19"/>
      <c r="J555" s="19"/>
    </row>
    <row r="556" spans="5:10">
      <c r="E556" s="19"/>
      <c r="F556" s="15"/>
      <c r="G556" s="19"/>
      <c r="H556" s="19"/>
      <c r="I556" s="19"/>
      <c r="J556" s="19"/>
    </row>
    <row r="557" spans="5:10">
      <c r="E557" s="19"/>
      <c r="F557" s="15"/>
      <c r="G557" s="19"/>
      <c r="H557" s="19"/>
      <c r="I557" s="19"/>
      <c r="J557" s="19"/>
    </row>
    <row r="558" spans="5:10">
      <c r="E558" s="19"/>
      <c r="F558" s="15"/>
      <c r="G558" s="19"/>
      <c r="H558" s="19"/>
      <c r="I558" s="19"/>
      <c r="J558" s="19"/>
    </row>
    <row r="559" spans="5:10">
      <c r="E559" s="19"/>
      <c r="F559" s="15"/>
      <c r="G559" s="19"/>
      <c r="H559" s="19"/>
      <c r="I559" s="19"/>
      <c r="J559" s="19"/>
    </row>
    <row r="560" spans="5:10">
      <c r="E560" s="19"/>
      <c r="F560" s="15"/>
      <c r="G560" s="19"/>
      <c r="H560" s="19"/>
      <c r="I560" s="19"/>
      <c r="J560" s="19"/>
    </row>
    <row r="561" spans="5:10">
      <c r="E561" s="19"/>
      <c r="F561" s="15"/>
      <c r="G561" s="19"/>
      <c r="H561" s="19"/>
      <c r="I561" s="19"/>
      <c r="J561" s="19"/>
    </row>
    <row r="562" spans="5:10">
      <c r="E562" s="19"/>
      <c r="F562" s="15"/>
      <c r="G562" s="19"/>
      <c r="H562" s="19"/>
      <c r="I562" s="19"/>
      <c r="J562" s="19"/>
    </row>
    <row r="563" spans="5:10">
      <c r="E563" s="19"/>
      <c r="F563" s="15"/>
      <c r="G563" s="19"/>
      <c r="H563" s="19"/>
      <c r="I563" s="19"/>
      <c r="J563" s="19"/>
    </row>
    <row r="564" spans="5:10">
      <c r="E564" s="19"/>
      <c r="F564" s="15"/>
      <c r="G564" s="19"/>
      <c r="H564" s="19"/>
      <c r="I564" s="19"/>
      <c r="J564" s="19"/>
    </row>
    <row r="565" spans="5:10">
      <c r="E565" s="19"/>
      <c r="F565" s="15"/>
      <c r="G565" s="19"/>
      <c r="H565" s="19"/>
      <c r="I565" s="19"/>
      <c r="J565" s="19"/>
    </row>
    <row r="566" spans="5:10">
      <c r="E566" s="19"/>
      <c r="F566" s="15"/>
      <c r="G566" s="19"/>
      <c r="H566" s="19"/>
      <c r="I566" s="19"/>
      <c r="J566" s="19"/>
    </row>
    <row r="567" spans="5:10">
      <c r="E567" s="19"/>
      <c r="F567" s="15"/>
      <c r="G567" s="19"/>
      <c r="H567" s="19"/>
      <c r="I567" s="19"/>
      <c r="J567" s="19"/>
    </row>
    <row r="568" spans="5:10">
      <c r="E568" s="19"/>
      <c r="F568" s="15"/>
      <c r="G568" s="19"/>
      <c r="H568" s="19"/>
      <c r="I568" s="19"/>
      <c r="J568" s="19"/>
    </row>
    <row r="569" spans="5:10">
      <c r="E569" s="19"/>
      <c r="F569" s="15"/>
      <c r="G569" s="19"/>
      <c r="H569" s="19"/>
      <c r="I569" s="19"/>
      <c r="J569" s="19"/>
    </row>
    <row r="570" spans="5:10">
      <c r="E570" s="19"/>
      <c r="F570" s="15"/>
      <c r="G570" s="19"/>
      <c r="H570" s="19"/>
      <c r="I570" s="19"/>
      <c r="J570" s="19"/>
    </row>
    <row r="571" spans="5:10">
      <c r="E571" s="19"/>
      <c r="F571" s="15"/>
      <c r="G571" s="19"/>
      <c r="H571" s="19"/>
      <c r="I571" s="19"/>
      <c r="J571" s="19"/>
    </row>
    <row r="572" spans="5:10">
      <c r="E572" s="19"/>
      <c r="F572" s="15"/>
      <c r="G572" s="19"/>
      <c r="H572" s="19"/>
      <c r="I572" s="19"/>
      <c r="J572" s="19"/>
    </row>
    <row r="573" spans="5:10">
      <c r="E573" s="19"/>
      <c r="F573" s="15"/>
      <c r="G573" s="19"/>
      <c r="H573" s="19"/>
      <c r="I573" s="19"/>
      <c r="J573" s="19"/>
    </row>
  </sheetData>
  <mergeCells count="44">
    <mergeCell ref="Z163:AG163"/>
    <mergeCell ref="A1:J1"/>
    <mergeCell ref="A2:J2"/>
    <mergeCell ref="B3:D3"/>
    <mergeCell ref="B4:D4"/>
    <mergeCell ref="B5:D5"/>
    <mergeCell ref="B6:D6"/>
    <mergeCell ref="B7:D7"/>
    <mergeCell ref="Z116:AF116"/>
    <mergeCell ref="S154:U155"/>
    <mergeCell ref="M157:T157"/>
    <mergeCell ref="Z159:AG159"/>
    <mergeCell ref="Z162:AB162"/>
    <mergeCell ref="A9:J9"/>
    <mergeCell ref="T11:X11"/>
    <mergeCell ref="T65:X65"/>
    <mergeCell ref="T91:X91"/>
    <mergeCell ref="T116:X116"/>
    <mergeCell ref="B292:D292"/>
    <mergeCell ref="A295:B295"/>
    <mergeCell ref="A217:D217"/>
    <mergeCell ref="A222:A229"/>
    <mergeCell ref="A230:D230"/>
    <mergeCell ref="B265:D265"/>
    <mergeCell ref="B271:D271"/>
    <mergeCell ref="L276:M277"/>
    <mergeCell ref="B283:D283"/>
    <mergeCell ref="L285:R286"/>
    <mergeCell ref="A297:B297"/>
    <mergeCell ref="A303:B303"/>
    <mergeCell ref="AH116:AO116"/>
    <mergeCell ref="AH120:AJ120"/>
    <mergeCell ref="B179:D179"/>
    <mergeCell ref="A185:D185"/>
    <mergeCell ref="A190:A197"/>
    <mergeCell ref="A198:D198"/>
    <mergeCell ref="A203:A210"/>
    <mergeCell ref="A211:D211"/>
    <mergeCell ref="B212:D212"/>
    <mergeCell ref="A235:A242"/>
    <mergeCell ref="A243:D243"/>
    <mergeCell ref="B244:D244"/>
    <mergeCell ref="B251:D251"/>
    <mergeCell ref="B256:D256"/>
  </mergeCells>
  <dataValidations count="1">
    <dataValidation type="list" allowBlank="1" showInputMessage="1" showErrorMessage="1" promptTitle="College" prompt="Choose college for graduate student.  If tuition is not allowed by sponsor, choose Not Allowed." sqref="C119:C123 C126:C130 C133:C137 C140:C144 C147:C151" xr:uid="{00000000-0002-0000-0D00-000000000000}">
      <formula1>$AH$125:$AH$152</formula1>
    </dataValidation>
  </dataValidations>
  <pageMargins left="0.25" right="0.25" top="0.75" bottom="0.75" header="0.3" footer="0.3"/>
  <pageSetup scale="58" fitToHeight="0"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pageSetUpPr fitToPage="1"/>
  </sheetPr>
  <dimension ref="A1:AR573"/>
  <sheetViews>
    <sheetView workbookViewId="0">
      <selection activeCell="AH116" sqref="AH116:AO153"/>
    </sheetView>
  </sheetViews>
  <sheetFormatPr defaultColWidth="9.28515625" defaultRowHeight="12.75"/>
  <cols>
    <col min="1" max="1" width="30.28515625" customWidth="1"/>
    <col min="2" max="2" width="24" customWidth="1"/>
    <col min="3" max="3" width="17.28515625" customWidth="1"/>
    <col min="4" max="4" width="15.5703125" customWidth="1"/>
    <col min="5" max="5" width="14.7109375" customWidth="1"/>
    <col min="6" max="6" width="14.7109375" style="3" customWidth="1"/>
    <col min="7" max="10" width="14.7109375" customWidth="1"/>
    <col min="11" max="11" width="10.28515625" customWidth="1"/>
    <col min="12" max="12" width="15.7109375" customWidth="1"/>
    <col min="13" max="13" width="16.5703125" customWidth="1"/>
    <col min="14" max="25" width="10.7109375" customWidth="1"/>
    <col min="26" max="26" width="17.7109375" customWidth="1"/>
    <col min="27" max="27" width="18.28515625" customWidth="1"/>
    <col min="28" max="33" width="10.7109375" customWidth="1"/>
    <col min="34" max="34" width="17.7109375" bestFit="1" customWidth="1"/>
  </cols>
  <sheetData>
    <row r="1" spans="1:28" s="107" customFormat="1" ht="18">
      <c r="A1" s="522" t="s">
        <v>331</v>
      </c>
      <c r="B1" s="522"/>
      <c r="C1" s="522"/>
      <c r="D1" s="522"/>
      <c r="E1" s="522"/>
      <c r="F1" s="522"/>
      <c r="G1" s="522"/>
      <c r="H1" s="522"/>
      <c r="I1" s="522"/>
      <c r="J1" s="522"/>
      <c r="K1" s="104"/>
      <c r="M1" s="446"/>
      <c r="N1" s="106"/>
      <c r="O1" s="106"/>
      <c r="P1" s="105"/>
    </row>
    <row r="2" spans="1:28" s="107" customFormat="1" ht="15">
      <c r="A2" s="573" t="s">
        <v>301</v>
      </c>
      <c r="B2" s="573"/>
      <c r="C2" s="573"/>
      <c r="D2" s="573"/>
      <c r="E2" s="573"/>
      <c r="F2" s="573"/>
      <c r="G2" s="573"/>
      <c r="H2" s="573"/>
      <c r="I2" s="573"/>
      <c r="J2" s="573"/>
      <c r="K2" s="1"/>
      <c r="L2" s="1"/>
      <c r="M2" s="1"/>
      <c r="N2" s="1"/>
      <c r="O2" s="1"/>
      <c r="P2" s="1"/>
      <c r="Q2" s="1"/>
    </row>
    <row r="3" spans="1:28" s="107" customFormat="1" ht="15.75">
      <c r="A3" s="104" t="s">
        <v>4</v>
      </c>
      <c r="B3" s="530">
        <f>'Cumulative Budget Request '!B3</f>
        <v>0</v>
      </c>
      <c r="C3" s="530"/>
      <c r="D3" s="530"/>
      <c r="G3" s="104"/>
      <c r="I3" s="104"/>
      <c r="J3" s="130"/>
      <c r="K3" s="104"/>
      <c r="L3" s="106"/>
      <c r="M3" s="106"/>
      <c r="N3" s="106"/>
      <c r="O3" s="106"/>
      <c r="P3" s="106"/>
      <c r="Q3" s="105"/>
    </row>
    <row r="4" spans="1:28" s="107" customFormat="1" ht="15.75">
      <c r="A4" s="104" t="s">
        <v>8</v>
      </c>
      <c r="B4" s="563">
        <f>'Cumulative Budget Request '!B4</f>
        <v>0</v>
      </c>
      <c r="C4" s="563"/>
      <c r="D4" s="563"/>
    </row>
    <row r="5" spans="1:28" s="107" customFormat="1" ht="15.75">
      <c r="A5" s="104" t="s">
        <v>13</v>
      </c>
      <c r="B5" s="563" t="str">
        <f>'Cumulative Budget Request '!B5</f>
        <v>NSF</v>
      </c>
      <c r="C5" s="563"/>
      <c r="D5" s="563"/>
      <c r="F5" s="105"/>
      <c r="K5" s="104"/>
    </row>
    <row r="6" spans="1:28" s="107" customFormat="1" ht="15.75">
      <c r="A6" s="104" t="s">
        <v>333</v>
      </c>
      <c r="B6" s="520"/>
      <c r="C6" s="520"/>
      <c r="D6" s="520"/>
      <c r="K6" s="104"/>
    </row>
    <row r="7" spans="1:28" s="107" customFormat="1" ht="15.75">
      <c r="A7" s="104" t="s">
        <v>253</v>
      </c>
      <c r="B7" s="575"/>
      <c r="C7" s="575"/>
      <c r="D7" s="575"/>
      <c r="K7" s="104"/>
    </row>
    <row r="8" spans="1:28" s="107" customFormat="1" ht="16.5" thickBot="1">
      <c r="A8" s="104"/>
      <c r="B8" s="130"/>
      <c r="C8" s="130"/>
      <c r="D8" s="130"/>
      <c r="F8" s="105"/>
      <c r="K8" s="104"/>
      <c r="L8" s="320"/>
    </row>
    <row r="9" spans="1:28" ht="15" customHeight="1" thickBot="1">
      <c r="A9" s="523" t="s">
        <v>334</v>
      </c>
      <c r="B9" s="523"/>
      <c r="C9" s="523"/>
      <c r="D9" s="523"/>
      <c r="E9" s="523"/>
      <c r="F9" s="523"/>
      <c r="G9" s="523"/>
      <c r="H9" s="523"/>
      <c r="I9" s="523"/>
      <c r="J9" s="523"/>
      <c r="K9" s="103"/>
      <c r="M9" s="35" t="s">
        <v>15</v>
      </c>
      <c r="N9" s="36"/>
      <c r="O9" s="37"/>
      <c r="P9" s="237">
        <f>'Cumulative Budget Request '!Q6</f>
        <v>0.188</v>
      </c>
    </row>
    <row r="10" spans="1:28" ht="13.5" thickBot="1">
      <c r="J10" s="31"/>
      <c r="M10" s="38" t="s">
        <v>17</v>
      </c>
      <c r="N10" s="39"/>
      <c r="O10" s="39"/>
      <c r="P10" s="238">
        <f>'Cumulative Budget Request '!Q7</f>
        <v>825</v>
      </c>
    </row>
    <row r="11" spans="1:28">
      <c r="A11" s="1" t="s">
        <v>18</v>
      </c>
      <c r="C11" s="55"/>
      <c r="D11" s="55"/>
      <c r="E11" s="6"/>
      <c r="F11" s="6"/>
      <c r="G11" s="6"/>
      <c r="H11" s="6"/>
      <c r="I11" s="6"/>
      <c r="J11" s="43"/>
      <c r="L11" s="55" t="s">
        <v>19</v>
      </c>
      <c r="M11" s="68" t="s">
        <v>6</v>
      </c>
      <c r="N11" s="68"/>
      <c r="O11" s="68" t="s">
        <v>20</v>
      </c>
      <c r="P11" s="68" t="s">
        <v>21</v>
      </c>
      <c r="Q11" s="68" t="s">
        <v>22</v>
      </c>
      <c r="R11" s="68"/>
      <c r="T11" s="546" t="s">
        <v>23</v>
      </c>
      <c r="U11" s="546"/>
      <c r="V11" s="546"/>
      <c r="W11" s="546"/>
      <c r="X11" s="546"/>
    </row>
    <row r="12" spans="1:28">
      <c r="A12" s="1" t="s">
        <v>24</v>
      </c>
      <c r="C12" s="89"/>
      <c r="D12" s="89"/>
      <c r="E12" s="16" t="s">
        <v>25</v>
      </c>
      <c r="F12" s="16" t="s">
        <v>26</v>
      </c>
      <c r="G12" s="16" t="s">
        <v>27</v>
      </c>
      <c r="H12" s="16" t="s">
        <v>28</v>
      </c>
      <c r="I12" s="16" t="s">
        <v>29</v>
      </c>
      <c r="J12" s="44" t="s">
        <v>30</v>
      </c>
      <c r="L12" s="75" t="s">
        <v>31</v>
      </c>
      <c r="M12" s="44" t="s">
        <v>9</v>
      </c>
      <c r="N12" s="44" t="s">
        <v>20</v>
      </c>
      <c r="O12" s="44" t="s">
        <v>32</v>
      </c>
      <c r="P12" s="44" t="s">
        <v>33</v>
      </c>
      <c r="Q12" s="44" t="s">
        <v>34</v>
      </c>
      <c r="R12" s="44" t="s">
        <v>32</v>
      </c>
      <c r="S12" s="21"/>
      <c r="T12" s="22" t="s">
        <v>35</v>
      </c>
      <c r="U12" s="13" t="s">
        <v>36</v>
      </c>
      <c r="V12" s="13" t="s">
        <v>37</v>
      </c>
      <c r="W12" s="13" t="s">
        <v>38</v>
      </c>
      <c r="X12" s="13" t="s">
        <v>39</v>
      </c>
    </row>
    <row r="13" spans="1:28">
      <c r="A13" s="55" t="s">
        <v>40</v>
      </c>
      <c r="B13" s="55" t="s">
        <v>41</v>
      </c>
      <c r="D13" s="3"/>
      <c r="E13" s="2"/>
      <c r="F13" s="2"/>
      <c r="G13" s="2"/>
      <c r="H13" s="2"/>
      <c r="I13" s="2"/>
      <c r="J13" s="45"/>
      <c r="L13" s="22"/>
      <c r="M13" s="60"/>
      <c r="N13" s="60"/>
      <c r="O13" s="60"/>
      <c r="P13" s="241"/>
      <c r="Q13" s="60"/>
      <c r="R13" s="241"/>
      <c r="S13" s="2"/>
      <c r="T13" s="22"/>
      <c r="U13" s="13"/>
      <c r="V13" s="13"/>
      <c r="W13" s="13"/>
      <c r="X13" s="13"/>
      <c r="Y13" s="3"/>
      <c r="Z13" s="3"/>
      <c r="AA13" s="3"/>
      <c r="AB13" s="3"/>
    </row>
    <row r="14" spans="1:28">
      <c r="A14" s="100"/>
      <c r="B14" s="13" t="s">
        <v>43</v>
      </c>
      <c r="D14" s="32" t="s">
        <v>44</v>
      </c>
      <c r="E14" s="97">
        <f>ROUND($Q14*$R14,6)</f>
        <v>0</v>
      </c>
      <c r="F14" s="97">
        <f>ROUND($Q15*$R15,6)</f>
        <v>0</v>
      </c>
      <c r="G14" s="97">
        <f>ROUND($Q16*$R16,6)</f>
        <v>0</v>
      </c>
      <c r="H14" s="97">
        <f>ROUND($Q17*$R17,6)</f>
        <v>0</v>
      </c>
      <c r="I14" s="97">
        <f>ROUND($Q18*$R18,6)</f>
        <v>0</v>
      </c>
      <c r="J14" s="45"/>
      <c r="L14" s="155">
        <v>0</v>
      </c>
      <c r="M14" s="242">
        <f>ROUND(L14/12,2)</f>
        <v>0</v>
      </c>
      <c r="N14" s="242">
        <f>LOOKUP(O14,'Longevity Lookup'!$A$3:$A$506,'Longevity Lookup'!$B$3:$B$506)</f>
        <v>0</v>
      </c>
      <c r="O14" s="236">
        <v>0</v>
      </c>
      <c r="P14" s="239">
        <v>1.03</v>
      </c>
      <c r="Q14" s="240">
        <v>0</v>
      </c>
      <c r="R14" s="236">
        <v>12</v>
      </c>
      <c r="S14" s="2"/>
      <c r="T14" s="23" t="e">
        <f>(E16+E17)/E15</f>
        <v>#DIV/0!</v>
      </c>
      <c r="U14" s="23" t="e">
        <f>(F16+F17)/F15</f>
        <v>#DIV/0!</v>
      </c>
      <c r="V14" s="23" t="e">
        <f>(G16+G17)/G15</f>
        <v>#DIV/0!</v>
      </c>
      <c r="W14" s="23" t="e">
        <f>(H16+H17)/H15</f>
        <v>#DIV/0!</v>
      </c>
      <c r="X14" s="23" t="e">
        <f>(I16+I17)/I15</f>
        <v>#DIV/0!</v>
      </c>
      <c r="Y14" s="3"/>
      <c r="Z14" s="3"/>
      <c r="AA14" s="3"/>
      <c r="AB14" s="3"/>
    </row>
    <row r="15" spans="1:28">
      <c r="B15" s="3"/>
      <c r="C15" s="97"/>
      <c r="D15" s="71" t="s">
        <v>9</v>
      </c>
      <c r="E15" s="54">
        <f>ROUND((M14+N14)*E14*P14,0)</f>
        <v>0</v>
      </c>
      <c r="F15" s="54">
        <f>ROUND((M14+N14)*F14*P14*P15,0)</f>
        <v>0</v>
      </c>
      <c r="G15" s="54">
        <f>ROUND((M14+N14)*G14*P14*P15*P16,0)</f>
        <v>0</v>
      </c>
      <c r="H15" s="54">
        <f>ROUND((M14+N14)*H14*P14*P15*P16*P17,0)</f>
        <v>0</v>
      </c>
      <c r="I15" s="54">
        <f>ROUND((M14+N14)*I14*P14*P15*P16*P17*P18,0)</f>
        <v>0</v>
      </c>
      <c r="J15" s="177">
        <f>SUM(E15:I15)</f>
        <v>0</v>
      </c>
      <c r="L15" s="243"/>
      <c r="M15" s="60"/>
      <c r="N15" s="60"/>
      <c r="O15" s="60"/>
      <c r="P15" s="239">
        <v>1.03</v>
      </c>
      <c r="Q15" s="240">
        <v>0</v>
      </c>
      <c r="R15" s="236">
        <v>12</v>
      </c>
      <c r="S15" s="15"/>
    </row>
    <row r="16" spans="1:28">
      <c r="A16" s="8"/>
      <c r="B16" s="3"/>
      <c r="C16" s="97"/>
      <c r="D16" s="71" t="s">
        <v>46</v>
      </c>
      <c r="E16" s="54">
        <f>ROUND(E15*$P$9,0)</f>
        <v>0</v>
      </c>
      <c r="F16" s="54">
        <f>ROUND(F15*$P$9,0)</f>
        <v>0</v>
      </c>
      <c r="G16" s="54">
        <f>ROUND(G15*$P$9,0)</f>
        <v>0</v>
      </c>
      <c r="H16" s="54">
        <f>ROUND(H15*$P$9,0)</f>
        <v>0</v>
      </c>
      <c r="I16" s="54">
        <f>ROUND(I15*$P$9,0)</f>
        <v>0</v>
      </c>
      <c r="J16" s="177">
        <f>SUM(E16:I16)</f>
        <v>0</v>
      </c>
      <c r="L16" s="243"/>
      <c r="M16" s="60"/>
      <c r="N16" s="60"/>
      <c r="O16" s="60"/>
      <c r="P16" s="239">
        <v>1.03</v>
      </c>
      <c r="Q16" s="240">
        <v>0</v>
      </c>
      <c r="R16" s="236">
        <v>12</v>
      </c>
      <c r="S16" s="15"/>
      <c r="T16" s="23"/>
      <c r="U16" s="23"/>
      <c r="V16" s="23"/>
      <c r="W16" s="23"/>
      <c r="X16" s="23"/>
    </row>
    <row r="17" spans="1:24" ht="15">
      <c r="A17" s="8"/>
      <c r="B17" s="3"/>
      <c r="C17" s="97"/>
      <c r="D17" s="71" t="s">
        <v>47</v>
      </c>
      <c r="E17" s="189">
        <f>ROUND($P$10*E14,0)</f>
        <v>0</v>
      </c>
      <c r="F17" s="189">
        <f>ROUND($P$10*F14,0)</f>
        <v>0</v>
      </c>
      <c r="G17" s="189">
        <f>ROUND($P$10*G14,0)</f>
        <v>0</v>
      </c>
      <c r="H17" s="189">
        <f>ROUND($P$10*H14,0)</f>
        <v>0</v>
      </c>
      <c r="I17" s="189">
        <f>ROUND($P$10*I14,0)</f>
        <v>0</v>
      </c>
      <c r="J17" s="186">
        <f>SUM(E17:I17)</f>
        <v>0</v>
      </c>
      <c r="L17" s="243"/>
      <c r="M17" s="60"/>
      <c r="N17" s="60"/>
      <c r="O17" s="60"/>
      <c r="P17" s="239">
        <v>1.03</v>
      </c>
      <c r="Q17" s="240">
        <v>0</v>
      </c>
      <c r="R17" s="236">
        <v>12</v>
      </c>
      <c r="S17" s="15"/>
      <c r="T17" s="23"/>
      <c r="U17" s="23"/>
      <c r="V17" s="23"/>
      <c r="W17" s="23"/>
      <c r="X17" s="23"/>
    </row>
    <row r="18" spans="1:24">
      <c r="A18" s="8"/>
      <c r="B18" s="3"/>
      <c r="C18" s="97"/>
      <c r="D18" s="74" t="s">
        <v>48</v>
      </c>
      <c r="E18" s="190">
        <f>SUM(E16:E17)</f>
        <v>0</v>
      </c>
      <c r="F18" s="190">
        <f t="shared" ref="F18:I18" si="0">SUM(F16:F17)</f>
        <v>0</v>
      </c>
      <c r="G18" s="190">
        <f t="shared" si="0"/>
        <v>0</v>
      </c>
      <c r="H18" s="190">
        <f t="shared" si="0"/>
        <v>0</v>
      </c>
      <c r="I18" s="190">
        <f t="shared" si="0"/>
        <v>0</v>
      </c>
      <c r="J18" s="191">
        <f>SUM(J16:J17)</f>
        <v>0</v>
      </c>
      <c r="L18" s="243"/>
      <c r="M18" s="60"/>
      <c r="N18" s="60"/>
      <c r="O18" s="60"/>
      <c r="P18" s="239">
        <v>1.03</v>
      </c>
      <c r="Q18" s="240">
        <v>0</v>
      </c>
      <c r="R18" s="236">
        <v>12</v>
      </c>
      <c r="S18" s="15"/>
      <c r="T18" s="23"/>
      <c r="U18" s="23"/>
      <c r="V18" s="23"/>
      <c r="W18" s="23"/>
      <c r="X18" s="23"/>
    </row>
    <row r="19" spans="1:24">
      <c r="A19" s="8"/>
      <c r="B19" s="3"/>
      <c r="C19" s="97"/>
      <c r="D19" s="71"/>
      <c r="E19" s="15"/>
      <c r="F19" s="15"/>
      <c r="G19" s="15"/>
      <c r="H19" s="15"/>
      <c r="I19" s="15"/>
      <c r="J19" s="24"/>
      <c r="L19" s="243"/>
      <c r="M19" s="60"/>
      <c r="N19" s="60"/>
      <c r="O19" s="60"/>
      <c r="P19" s="30"/>
      <c r="Q19" s="60"/>
      <c r="R19" s="30"/>
      <c r="S19" s="15"/>
      <c r="T19" s="4"/>
      <c r="U19" s="3"/>
    </row>
    <row r="20" spans="1:24">
      <c r="A20" s="100"/>
      <c r="B20" s="13" t="s">
        <v>49</v>
      </c>
      <c r="C20" s="98"/>
      <c r="D20" s="32" t="s">
        <v>44</v>
      </c>
      <c r="E20" s="97">
        <f>ROUND($Q20*$R20,6)</f>
        <v>0</v>
      </c>
      <c r="F20" s="97">
        <f>ROUND($Q21*$R21,6)</f>
        <v>0</v>
      </c>
      <c r="G20" s="97">
        <f>ROUND($Q22*$R22,6)</f>
        <v>0</v>
      </c>
      <c r="H20" s="97">
        <f>ROUND($Q23*$R23,6)</f>
        <v>0</v>
      </c>
      <c r="I20" s="97">
        <f>ROUND($Q24*$R24,6)</f>
        <v>0</v>
      </c>
      <c r="J20" s="45"/>
      <c r="L20" s="155">
        <v>0</v>
      </c>
      <c r="M20" s="242">
        <f>ROUND(L20/12,2)</f>
        <v>0</v>
      </c>
      <c r="N20" s="242">
        <f>LOOKUP(O20,'Longevity Lookup'!$A$3:$A$506,'Longevity Lookup'!$B$3:$B$506)</f>
        <v>0</v>
      </c>
      <c r="O20" s="236">
        <v>0</v>
      </c>
      <c r="P20" s="239">
        <v>1.03</v>
      </c>
      <c r="Q20" s="240">
        <v>0</v>
      </c>
      <c r="R20" s="73">
        <f>$R$14</f>
        <v>12</v>
      </c>
      <c r="S20" s="2"/>
      <c r="T20" s="23" t="e">
        <f>(E22+E23)/E21</f>
        <v>#DIV/0!</v>
      </c>
      <c r="U20" s="23" t="e">
        <f>(F22+F23)/F21</f>
        <v>#DIV/0!</v>
      </c>
      <c r="V20" s="23" t="e">
        <f>(G22+G23)/G21</f>
        <v>#DIV/0!</v>
      </c>
      <c r="W20" s="23" t="e">
        <f>(H22+H23)/H21</f>
        <v>#DIV/0!</v>
      </c>
      <c r="X20" s="23" t="e">
        <f>(I22+I23)/I21</f>
        <v>#DIV/0!</v>
      </c>
    </row>
    <row r="21" spans="1:24">
      <c r="A21" s="8"/>
      <c r="B21" s="3"/>
      <c r="C21" s="97"/>
      <c r="D21" s="71" t="s">
        <v>9</v>
      </c>
      <c r="E21" s="54">
        <f>ROUND((M20+N20)*E20*P20,0)</f>
        <v>0</v>
      </c>
      <c r="F21" s="54">
        <f>ROUND((M20+N20)*F20*P20*P21,0)</f>
        <v>0</v>
      </c>
      <c r="G21" s="54">
        <f>ROUND((M20+N20)*G20*P20*P21*P22,0)</f>
        <v>0</v>
      </c>
      <c r="H21" s="54">
        <f>ROUND((M20+N20)*H20*P20*P21*P22*P23,0)</f>
        <v>0</v>
      </c>
      <c r="I21" s="54">
        <f>ROUND((M20+N20)*I20*P20*P21*P22*P23*P24,0)</f>
        <v>0</v>
      </c>
      <c r="J21" s="177">
        <f>SUM(E21:I21)</f>
        <v>0</v>
      </c>
      <c r="L21" s="243"/>
      <c r="M21" s="60"/>
      <c r="N21" s="60"/>
      <c r="O21" s="60"/>
      <c r="P21" s="239">
        <v>1.03</v>
      </c>
      <c r="Q21" s="240">
        <v>0</v>
      </c>
      <c r="R21" s="73">
        <f>$R$15</f>
        <v>12</v>
      </c>
      <c r="S21" s="15"/>
    </row>
    <row r="22" spans="1:24" ht="15" customHeight="1">
      <c r="A22" s="8"/>
      <c r="B22" s="3"/>
      <c r="C22" s="97"/>
      <c r="D22" s="71" t="s">
        <v>46</v>
      </c>
      <c r="E22" s="54">
        <f>ROUND(E21*$P$9,0)</f>
        <v>0</v>
      </c>
      <c r="F22" s="54">
        <f>ROUND(F21*$P$9,0)</f>
        <v>0</v>
      </c>
      <c r="G22" s="54">
        <f>ROUND(G21*$P$9,0)</f>
        <v>0</v>
      </c>
      <c r="H22" s="54">
        <f>ROUND(H21*$P$9,0)</f>
        <v>0</v>
      </c>
      <c r="I22" s="54">
        <f>ROUND(I21*$P$9,0)</f>
        <v>0</v>
      </c>
      <c r="J22" s="177">
        <f>SUM(E22:I22)</f>
        <v>0</v>
      </c>
      <c r="L22" s="243"/>
      <c r="M22" s="60"/>
      <c r="N22" s="60"/>
      <c r="O22" s="60"/>
      <c r="P22" s="239">
        <v>1.03</v>
      </c>
      <c r="Q22" s="240">
        <v>0</v>
      </c>
      <c r="R22" s="73">
        <f>$R$16</f>
        <v>12</v>
      </c>
      <c r="S22" s="15"/>
      <c r="T22" s="23"/>
      <c r="U22" s="23"/>
      <c r="V22" s="23"/>
      <c r="W22" s="23"/>
      <c r="X22" s="23"/>
    </row>
    <row r="23" spans="1:24" ht="13.5" customHeight="1">
      <c r="A23" s="8"/>
      <c r="B23" s="3"/>
      <c r="C23" s="97"/>
      <c r="D23" s="71" t="s">
        <v>47</v>
      </c>
      <c r="E23" s="189">
        <f>ROUND($P$10*E20,0)</f>
        <v>0</v>
      </c>
      <c r="F23" s="189">
        <f>ROUND($P$10*F20,0)</f>
        <v>0</v>
      </c>
      <c r="G23" s="189">
        <f>ROUND($P$10*G20,0)</f>
        <v>0</v>
      </c>
      <c r="H23" s="189">
        <f>ROUND($P$10*H20,0)</f>
        <v>0</v>
      </c>
      <c r="I23" s="189">
        <f>ROUND($P$10*I20,0)</f>
        <v>0</v>
      </c>
      <c r="J23" s="186">
        <f>SUM(E23:I23)</f>
        <v>0</v>
      </c>
      <c r="L23" s="243"/>
      <c r="M23" s="60"/>
      <c r="N23" s="60"/>
      <c r="O23" s="60"/>
      <c r="P23" s="239">
        <v>1.03</v>
      </c>
      <c r="Q23" s="240">
        <v>0</v>
      </c>
      <c r="R23" s="73">
        <f>$R$17</f>
        <v>12</v>
      </c>
      <c r="S23" s="15"/>
      <c r="T23" s="23"/>
      <c r="U23" s="23"/>
      <c r="V23" s="23"/>
      <c r="W23" s="23"/>
      <c r="X23" s="23"/>
    </row>
    <row r="24" spans="1:24">
      <c r="A24" s="8"/>
      <c r="B24" s="3"/>
      <c r="C24" s="97"/>
      <c r="D24" s="74" t="s">
        <v>48</v>
      </c>
      <c r="E24" s="190">
        <f>SUM(E22:E23)</f>
        <v>0</v>
      </c>
      <c r="F24" s="190">
        <f t="shared" ref="F24:I24" si="1">SUM(F22:F23)</f>
        <v>0</v>
      </c>
      <c r="G24" s="190">
        <f t="shared" si="1"/>
        <v>0</v>
      </c>
      <c r="H24" s="190">
        <f t="shared" si="1"/>
        <v>0</v>
      </c>
      <c r="I24" s="190">
        <f t="shared" si="1"/>
        <v>0</v>
      </c>
      <c r="J24" s="191">
        <f>SUM(J22:J23)</f>
        <v>0</v>
      </c>
      <c r="L24" s="243"/>
      <c r="M24" s="60"/>
      <c r="N24" s="60"/>
      <c r="O24" s="60"/>
      <c r="P24" s="239">
        <v>1.03</v>
      </c>
      <c r="Q24" s="240">
        <v>0</v>
      </c>
      <c r="R24" s="73">
        <f>$R$18</f>
        <v>12</v>
      </c>
      <c r="S24" s="15"/>
      <c r="T24" s="23"/>
      <c r="U24" s="23"/>
      <c r="V24" s="23"/>
      <c r="W24" s="23"/>
      <c r="X24" s="23"/>
    </row>
    <row r="25" spans="1:24">
      <c r="A25" s="8"/>
      <c r="B25" s="3"/>
      <c r="C25" s="97"/>
      <c r="D25" s="71"/>
      <c r="E25" s="15"/>
      <c r="F25" s="15"/>
      <c r="G25" s="15"/>
      <c r="H25" s="15"/>
      <c r="I25" s="15"/>
      <c r="J25" s="24"/>
      <c r="L25" s="243"/>
      <c r="M25" s="60"/>
      <c r="N25" s="60"/>
      <c r="O25" s="60"/>
      <c r="P25" s="30"/>
      <c r="Q25" s="60"/>
      <c r="R25" s="30"/>
      <c r="S25" s="15"/>
      <c r="T25" s="4"/>
      <c r="U25" s="3"/>
    </row>
    <row r="26" spans="1:24">
      <c r="A26" s="100"/>
      <c r="B26" s="13" t="s">
        <v>49</v>
      </c>
      <c r="C26" s="98"/>
      <c r="D26" s="32" t="s">
        <v>44</v>
      </c>
      <c r="E26" s="97">
        <f>ROUND($Q26*$R26,6)</f>
        <v>0</v>
      </c>
      <c r="F26" s="97">
        <f>ROUND($Q27*$R27,6)</f>
        <v>0</v>
      </c>
      <c r="G26" s="97">
        <f>ROUND($Q28*$R28,6)</f>
        <v>0</v>
      </c>
      <c r="H26" s="97">
        <f>ROUND($Q29*$R29,6)</f>
        <v>0</v>
      </c>
      <c r="I26" s="97">
        <f>ROUND($Q30*$R30,6)</f>
        <v>0</v>
      </c>
      <c r="J26" s="45"/>
      <c r="L26" s="155">
        <v>0</v>
      </c>
      <c r="M26" s="242">
        <f>ROUND(L26/12,2)</f>
        <v>0</v>
      </c>
      <c r="N26" s="242">
        <f>LOOKUP(O26,'Longevity Lookup'!$A$3:$A$506,'Longevity Lookup'!$B$3:$B$506)</f>
        <v>0</v>
      </c>
      <c r="O26" s="236">
        <v>0</v>
      </c>
      <c r="P26" s="239">
        <v>1.03</v>
      </c>
      <c r="Q26" s="240">
        <v>0</v>
      </c>
      <c r="R26" s="73">
        <f>$R$14</f>
        <v>12</v>
      </c>
      <c r="S26" s="2"/>
      <c r="T26" s="23" t="e">
        <f>(E28+E29)/E27</f>
        <v>#DIV/0!</v>
      </c>
      <c r="U26" s="23" t="e">
        <f>(F28+F29)/F27</f>
        <v>#DIV/0!</v>
      </c>
      <c r="V26" s="23" t="e">
        <f>(G28+G29)/G27</f>
        <v>#DIV/0!</v>
      </c>
      <c r="W26" s="23" t="e">
        <f>(H28+H29)/H27</f>
        <v>#DIV/0!</v>
      </c>
      <c r="X26" s="23" t="e">
        <f>(I28+I29)/I27</f>
        <v>#DIV/0!</v>
      </c>
    </row>
    <row r="27" spans="1:24">
      <c r="B27" s="3"/>
      <c r="C27" s="97"/>
      <c r="D27" s="71" t="s">
        <v>9</v>
      </c>
      <c r="E27" s="54">
        <f>ROUND((M26+N26)*E26*P26,0)</f>
        <v>0</v>
      </c>
      <c r="F27" s="54">
        <f>ROUND((M26+N26)*F26*P26*P27,0)</f>
        <v>0</v>
      </c>
      <c r="G27" s="54">
        <f>ROUND((M26+N26)*G26*P26*P27*P28,0)</f>
        <v>0</v>
      </c>
      <c r="H27" s="54">
        <f>ROUND((M26+N26)*H26*P26*P27*P28*P29,0)</f>
        <v>0</v>
      </c>
      <c r="I27" s="54">
        <f>ROUND((M26+N26)*I26*P26*P27*P28*P29*P30,0)</f>
        <v>0</v>
      </c>
      <c r="J27" s="177">
        <f>SUM(E27:I27)</f>
        <v>0</v>
      </c>
      <c r="L27" s="243"/>
      <c r="M27" s="60"/>
      <c r="N27" s="60"/>
      <c r="O27" s="60"/>
      <c r="P27" s="239">
        <v>1.03</v>
      </c>
      <c r="Q27" s="240">
        <v>0</v>
      </c>
      <c r="R27" s="73">
        <f>$R$15</f>
        <v>12</v>
      </c>
      <c r="S27" s="15"/>
    </row>
    <row r="28" spans="1:24">
      <c r="A28" s="8"/>
      <c r="B28" s="3"/>
      <c r="C28" s="97"/>
      <c r="D28" s="71" t="s">
        <v>46</v>
      </c>
      <c r="E28" s="54">
        <f>ROUND(E27*$P$9,0)</f>
        <v>0</v>
      </c>
      <c r="F28" s="54">
        <f>ROUND(F27*$P$9,0)</f>
        <v>0</v>
      </c>
      <c r="G28" s="54">
        <f>ROUND(G27*$P$9,0)</f>
        <v>0</v>
      </c>
      <c r="H28" s="54">
        <f>ROUND(H27*$P$9,0)</f>
        <v>0</v>
      </c>
      <c r="I28" s="54">
        <f>ROUND(I27*$P$9,0)</f>
        <v>0</v>
      </c>
      <c r="J28" s="177">
        <f>SUM(E28:I28)</f>
        <v>0</v>
      </c>
      <c r="L28" s="243"/>
      <c r="M28" s="60"/>
      <c r="N28" s="60"/>
      <c r="O28" s="60"/>
      <c r="P28" s="239">
        <v>1.03</v>
      </c>
      <c r="Q28" s="240">
        <v>0</v>
      </c>
      <c r="R28" s="73">
        <f>$R$16</f>
        <v>12</v>
      </c>
      <c r="S28" s="15"/>
      <c r="T28" s="23"/>
      <c r="U28" s="23"/>
      <c r="V28" s="23"/>
      <c r="W28" s="23"/>
      <c r="X28" s="23"/>
    </row>
    <row r="29" spans="1:24" ht="15">
      <c r="A29" s="8"/>
      <c r="B29" s="3"/>
      <c r="C29" s="97"/>
      <c r="D29" s="71" t="s">
        <v>47</v>
      </c>
      <c r="E29" s="189">
        <f>ROUND($P$10*E26,0)</f>
        <v>0</v>
      </c>
      <c r="F29" s="189">
        <f>ROUND($P$10*F26,0)</f>
        <v>0</v>
      </c>
      <c r="G29" s="189">
        <f>ROUND($P$10*G26,0)</f>
        <v>0</v>
      </c>
      <c r="H29" s="189">
        <f>ROUND($P$10*H26,0)</f>
        <v>0</v>
      </c>
      <c r="I29" s="189">
        <f>ROUND($P$10*I26,0)</f>
        <v>0</v>
      </c>
      <c r="J29" s="186">
        <f>SUM(E29:I29)</f>
        <v>0</v>
      </c>
      <c r="L29" s="243"/>
      <c r="M29" s="60"/>
      <c r="N29" s="60"/>
      <c r="O29" s="60"/>
      <c r="P29" s="239">
        <v>1.03</v>
      </c>
      <c r="Q29" s="240">
        <v>0</v>
      </c>
      <c r="R29" s="73">
        <f>$R$17</f>
        <v>12</v>
      </c>
      <c r="S29" s="15"/>
      <c r="T29" s="23"/>
      <c r="U29" s="23"/>
      <c r="V29" s="23"/>
      <c r="W29" s="23"/>
      <c r="X29" s="23"/>
    </row>
    <row r="30" spans="1:24">
      <c r="A30" s="8"/>
      <c r="B30" s="3"/>
      <c r="C30" s="97"/>
      <c r="D30" s="74" t="s">
        <v>48</v>
      </c>
      <c r="E30" s="190">
        <f>SUM(E28:E29)</f>
        <v>0</v>
      </c>
      <c r="F30" s="190">
        <f t="shared" ref="F30:I30" si="2">SUM(F28:F29)</f>
        <v>0</v>
      </c>
      <c r="G30" s="190">
        <f t="shared" si="2"/>
        <v>0</v>
      </c>
      <c r="H30" s="190">
        <f t="shared" si="2"/>
        <v>0</v>
      </c>
      <c r="I30" s="190">
        <f t="shared" si="2"/>
        <v>0</v>
      </c>
      <c r="J30" s="191">
        <f>SUM(J28:J29)</f>
        <v>0</v>
      </c>
      <c r="L30" s="243"/>
      <c r="M30" s="60"/>
      <c r="N30" s="60"/>
      <c r="O30" s="60"/>
      <c r="P30" s="239">
        <v>1.03</v>
      </c>
      <c r="Q30" s="240">
        <v>0</v>
      </c>
      <c r="R30" s="73">
        <f>$R$18</f>
        <v>12</v>
      </c>
      <c r="S30" s="15"/>
      <c r="T30" s="23"/>
      <c r="U30" s="23"/>
      <c r="V30" s="23"/>
      <c r="W30" s="23"/>
      <c r="X30" s="23"/>
    </row>
    <row r="31" spans="1:24">
      <c r="A31" s="8"/>
      <c r="B31" s="3"/>
      <c r="C31" s="97"/>
      <c r="D31" s="71"/>
      <c r="E31" s="15"/>
      <c r="F31" s="15"/>
      <c r="G31" s="15"/>
      <c r="H31" s="15"/>
      <c r="I31" s="15"/>
      <c r="J31" s="24"/>
      <c r="L31" s="243"/>
      <c r="M31" s="60"/>
      <c r="N31" s="60"/>
      <c r="O31" s="60"/>
      <c r="P31" s="30"/>
      <c r="Q31" s="60"/>
      <c r="R31" s="30"/>
      <c r="S31" s="15"/>
      <c r="T31" s="4"/>
      <c r="U31" s="3"/>
    </row>
    <row r="32" spans="1:24">
      <c r="A32" s="101"/>
      <c r="B32" s="13" t="s">
        <v>49</v>
      </c>
      <c r="C32" s="98"/>
      <c r="D32" s="32" t="s">
        <v>44</v>
      </c>
      <c r="E32" s="97">
        <f>ROUND($Q32*$R32,6)</f>
        <v>0</v>
      </c>
      <c r="F32" s="97">
        <f>ROUND($Q33*$R33,6)</f>
        <v>0</v>
      </c>
      <c r="G32" s="97">
        <f>ROUND($Q34*$R34,6)</f>
        <v>0</v>
      </c>
      <c r="H32" s="97">
        <f>ROUND($Q35*$R35,6)</f>
        <v>0</v>
      </c>
      <c r="I32" s="97">
        <f>ROUND($Q36*$R36,6)</f>
        <v>0</v>
      </c>
      <c r="J32" s="45"/>
      <c r="L32" s="155">
        <v>0</v>
      </c>
      <c r="M32" s="242">
        <f>ROUND(L32/12,2)</f>
        <v>0</v>
      </c>
      <c r="N32" s="242">
        <f>LOOKUP(O32,'Longevity Lookup'!$A$3:$A$506,'Longevity Lookup'!$B$3:$B$506)</f>
        <v>0</v>
      </c>
      <c r="O32" s="236">
        <v>0</v>
      </c>
      <c r="P32" s="239">
        <v>1.03</v>
      </c>
      <c r="Q32" s="240">
        <v>0</v>
      </c>
      <c r="R32" s="73">
        <f>$R$14</f>
        <v>12</v>
      </c>
      <c r="S32" s="2"/>
      <c r="T32" s="23" t="e">
        <f>(E34+E35)/E33</f>
        <v>#DIV/0!</v>
      </c>
      <c r="U32" s="23" t="e">
        <f>(F34+F35)/F33</f>
        <v>#DIV/0!</v>
      </c>
      <c r="V32" s="23" t="e">
        <f>(G34+G35)/G33</f>
        <v>#DIV/0!</v>
      </c>
      <c r="W32" s="23" t="e">
        <f>(H34+H35)/H33</f>
        <v>#DIV/0!</v>
      </c>
      <c r="X32" s="23" t="e">
        <f>(I34+I35)/I33</f>
        <v>#DIV/0!</v>
      </c>
    </row>
    <row r="33" spans="1:24">
      <c r="A33" s="8"/>
      <c r="C33" s="97"/>
      <c r="D33" s="71" t="s">
        <v>9</v>
      </c>
      <c r="E33" s="54">
        <f>ROUND((M32+N32)*E32*P32,0)</f>
        <v>0</v>
      </c>
      <c r="F33" s="54">
        <f>ROUND((M32+N32)*F32*P32*P33,0)</f>
        <v>0</v>
      </c>
      <c r="G33" s="54">
        <f>ROUND((M32+N32)*G32*P32*P33*P34,0)</f>
        <v>0</v>
      </c>
      <c r="H33" s="54">
        <f>ROUND((M32+N32)*H32*P32*P33*P34*P35,0)</f>
        <v>0</v>
      </c>
      <c r="I33" s="54">
        <f>ROUND((M32+N32)*I32*P32*P33*P34*P35*P36,0)</f>
        <v>0</v>
      </c>
      <c r="J33" s="177">
        <f>SUM(E33:I33)</f>
        <v>0</v>
      </c>
      <c r="L33" s="243"/>
      <c r="M33" s="60"/>
      <c r="N33" s="60"/>
      <c r="O33" s="60"/>
      <c r="P33" s="239">
        <v>1.03</v>
      </c>
      <c r="Q33" s="240">
        <v>0</v>
      </c>
      <c r="R33" s="73">
        <f>$R$15</f>
        <v>12</v>
      </c>
      <c r="S33" s="15"/>
    </row>
    <row r="34" spans="1:24">
      <c r="A34" s="8"/>
      <c r="B34" s="3"/>
      <c r="C34" s="97"/>
      <c r="D34" s="71" t="s">
        <v>46</v>
      </c>
      <c r="E34" s="54">
        <f>ROUND(E33*$P$9,0)</f>
        <v>0</v>
      </c>
      <c r="F34" s="54">
        <f>ROUND(F33*$P$9,0)</f>
        <v>0</v>
      </c>
      <c r="G34" s="54">
        <f>ROUND(G33*$P$9,0)</f>
        <v>0</v>
      </c>
      <c r="H34" s="54">
        <f>ROUND(H33*$P$9,0)</f>
        <v>0</v>
      </c>
      <c r="I34" s="54">
        <f>ROUND(I33*$P$9,0)</f>
        <v>0</v>
      </c>
      <c r="J34" s="177">
        <f>SUM(E34:I34)</f>
        <v>0</v>
      </c>
      <c r="L34" s="243"/>
      <c r="M34" s="60"/>
      <c r="N34" s="60"/>
      <c r="O34" s="60"/>
      <c r="P34" s="239">
        <v>1.03</v>
      </c>
      <c r="Q34" s="240">
        <v>0</v>
      </c>
      <c r="R34" s="73">
        <f>$R$16</f>
        <v>12</v>
      </c>
      <c r="S34" s="15"/>
      <c r="T34" s="23"/>
      <c r="U34" s="23"/>
      <c r="V34" s="23"/>
      <c r="W34" s="23"/>
      <c r="X34" s="23"/>
    </row>
    <row r="35" spans="1:24" ht="15">
      <c r="A35" s="8"/>
      <c r="B35" s="3"/>
      <c r="C35" s="97"/>
      <c r="D35" s="71" t="s">
        <v>47</v>
      </c>
      <c r="E35" s="189">
        <f>ROUND($P$10*E32,0)</f>
        <v>0</v>
      </c>
      <c r="F35" s="189">
        <f>ROUND($P$10*F32,0)</f>
        <v>0</v>
      </c>
      <c r="G35" s="189">
        <f>ROUND($P$10*G32,0)</f>
        <v>0</v>
      </c>
      <c r="H35" s="189">
        <f>ROUND($P$10*H32,0)</f>
        <v>0</v>
      </c>
      <c r="I35" s="189">
        <f>ROUND($P$10*I32,0)</f>
        <v>0</v>
      </c>
      <c r="J35" s="186">
        <f>SUM(E35:I35)</f>
        <v>0</v>
      </c>
      <c r="L35" s="243"/>
      <c r="M35" s="60"/>
      <c r="N35" s="60"/>
      <c r="O35" s="60"/>
      <c r="P35" s="239">
        <v>1.03</v>
      </c>
      <c r="Q35" s="240">
        <v>0</v>
      </c>
      <c r="R35" s="73">
        <f>$R$17</f>
        <v>12</v>
      </c>
      <c r="S35" s="15"/>
      <c r="T35" s="23"/>
      <c r="U35" s="23"/>
      <c r="V35" s="23"/>
      <c r="W35" s="23"/>
      <c r="X35" s="23"/>
    </row>
    <row r="36" spans="1:24">
      <c r="A36" s="8"/>
      <c r="B36" s="3"/>
      <c r="C36" s="97"/>
      <c r="D36" s="74" t="s">
        <v>48</v>
      </c>
      <c r="E36" s="190">
        <f>SUM(E34:E35)</f>
        <v>0</v>
      </c>
      <c r="F36" s="190">
        <f t="shared" ref="F36:I36" si="3">SUM(F34:F35)</f>
        <v>0</v>
      </c>
      <c r="G36" s="190">
        <f t="shared" si="3"/>
        <v>0</v>
      </c>
      <c r="H36" s="190">
        <f t="shared" si="3"/>
        <v>0</v>
      </c>
      <c r="I36" s="190">
        <f t="shared" si="3"/>
        <v>0</v>
      </c>
      <c r="J36" s="191">
        <f>SUM(J34:J35)</f>
        <v>0</v>
      </c>
      <c r="L36" s="243"/>
      <c r="M36" s="60"/>
      <c r="N36" s="60"/>
      <c r="O36" s="60"/>
      <c r="P36" s="239">
        <v>1.03</v>
      </c>
      <c r="Q36" s="240">
        <v>0</v>
      </c>
      <c r="R36" s="73">
        <f>$R$18</f>
        <v>12</v>
      </c>
      <c r="S36" s="15"/>
      <c r="T36" s="23"/>
      <c r="U36" s="23"/>
      <c r="V36" s="23"/>
      <c r="W36" s="23"/>
      <c r="X36" s="23"/>
    </row>
    <row r="37" spans="1:24">
      <c r="A37" s="8"/>
      <c r="B37" s="3"/>
      <c r="C37" s="97"/>
      <c r="D37" s="71"/>
      <c r="E37" s="15"/>
      <c r="F37" s="15"/>
      <c r="G37" s="15"/>
      <c r="H37" s="15"/>
      <c r="I37" s="15"/>
      <c r="J37" s="24"/>
      <c r="L37" s="243"/>
      <c r="M37" s="60"/>
      <c r="N37" s="60"/>
      <c r="O37" s="60"/>
      <c r="P37" s="30"/>
      <c r="Q37" s="60"/>
      <c r="R37" s="30"/>
      <c r="S37" s="15"/>
      <c r="T37" s="4"/>
      <c r="U37" s="3"/>
    </row>
    <row r="38" spans="1:24">
      <c r="A38" s="101"/>
      <c r="B38" s="13" t="s">
        <v>49</v>
      </c>
      <c r="C38" s="98"/>
      <c r="D38" s="32" t="s">
        <v>44</v>
      </c>
      <c r="E38" s="97">
        <f>ROUND($Q38*$R38,6)</f>
        <v>0</v>
      </c>
      <c r="F38" s="97">
        <f>ROUND($Q39*$R39,6)</f>
        <v>0</v>
      </c>
      <c r="G38" s="97">
        <f>ROUND($Q40*$R40,6)</f>
        <v>0</v>
      </c>
      <c r="H38" s="97">
        <f>ROUND($Q41*$R41,6)</f>
        <v>0</v>
      </c>
      <c r="I38" s="97">
        <f>ROUND($Q42*$R42,6)</f>
        <v>0</v>
      </c>
      <c r="J38" s="45"/>
      <c r="L38" s="155">
        <v>0</v>
      </c>
      <c r="M38" s="242">
        <f>ROUND(L38/12,2)</f>
        <v>0</v>
      </c>
      <c r="N38" s="242">
        <f>LOOKUP(O38,'Longevity Lookup'!$A$3:$A$506,'Longevity Lookup'!$B$3:$B$506)</f>
        <v>0</v>
      </c>
      <c r="O38" s="236">
        <v>0</v>
      </c>
      <c r="P38" s="239">
        <v>1.03</v>
      </c>
      <c r="Q38" s="240">
        <v>0</v>
      </c>
      <c r="R38" s="73">
        <f>$R$14</f>
        <v>12</v>
      </c>
      <c r="S38" s="2"/>
      <c r="T38" s="23" t="e">
        <f>(E40+E41)/E39</f>
        <v>#DIV/0!</v>
      </c>
      <c r="U38" s="23" t="e">
        <f>(F40+F41)/F39</f>
        <v>#DIV/0!</v>
      </c>
      <c r="V38" s="23" t="e">
        <f>(G40+G41)/G39</f>
        <v>#DIV/0!</v>
      </c>
      <c r="W38" s="23" t="e">
        <f>(H40+H41)/H39</f>
        <v>#DIV/0!</v>
      </c>
      <c r="X38" s="23" t="e">
        <f>(I40+I41)/I39</f>
        <v>#DIV/0!</v>
      </c>
    </row>
    <row r="39" spans="1:24">
      <c r="A39" s="8"/>
      <c r="C39" s="97"/>
      <c r="D39" s="71" t="s">
        <v>9</v>
      </c>
      <c r="E39" s="54">
        <f>ROUND((M38+N38)*E38*P38,0)</f>
        <v>0</v>
      </c>
      <c r="F39" s="54">
        <f>ROUND((M38+N38)*F38*P38*P39,0)</f>
        <v>0</v>
      </c>
      <c r="G39" s="54">
        <f>ROUND((M38+N38)*G38*P38*P39*P40,0)</f>
        <v>0</v>
      </c>
      <c r="H39" s="54">
        <f>ROUND((M38+N38)*H38*P38*P39*P40*P41,0)</f>
        <v>0</v>
      </c>
      <c r="I39" s="54">
        <f>ROUND((M38+N38)*I38*P38*P39*P40*P41*P42,0)</f>
        <v>0</v>
      </c>
      <c r="J39" s="177">
        <f>SUM(E39:I39)</f>
        <v>0</v>
      </c>
      <c r="L39" s="243"/>
      <c r="M39" s="60"/>
      <c r="N39" s="60"/>
      <c r="O39" s="60"/>
      <c r="P39" s="239">
        <v>1.03</v>
      </c>
      <c r="Q39" s="240">
        <v>0</v>
      </c>
      <c r="R39" s="73">
        <f>$R$15</f>
        <v>12</v>
      </c>
      <c r="S39" s="15"/>
    </row>
    <row r="40" spans="1:24">
      <c r="A40" s="8"/>
      <c r="B40" s="3"/>
      <c r="C40" s="97"/>
      <c r="D40" s="71" t="s">
        <v>46</v>
      </c>
      <c r="E40" s="54">
        <f>ROUND(E39*$P$9,0)</f>
        <v>0</v>
      </c>
      <c r="F40" s="54">
        <f>ROUND(F39*$P$9,0)</f>
        <v>0</v>
      </c>
      <c r="G40" s="54">
        <f>ROUND(G39*$P$9,0)</f>
        <v>0</v>
      </c>
      <c r="H40" s="54">
        <f>ROUND(H39*$P$9,0)</f>
        <v>0</v>
      </c>
      <c r="I40" s="54">
        <f>ROUND(I39*$P$9,0)</f>
        <v>0</v>
      </c>
      <c r="J40" s="177">
        <f>SUM(E40:I40)</f>
        <v>0</v>
      </c>
      <c r="L40" s="243"/>
      <c r="M40" s="60"/>
      <c r="N40" s="60"/>
      <c r="O40" s="60"/>
      <c r="P40" s="239">
        <v>1.03</v>
      </c>
      <c r="Q40" s="240">
        <v>0</v>
      </c>
      <c r="R40" s="73">
        <f>$R$16</f>
        <v>12</v>
      </c>
      <c r="S40" s="15"/>
      <c r="T40" s="23"/>
      <c r="U40" s="23"/>
      <c r="V40" s="23"/>
      <c r="W40" s="23"/>
      <c r="X40" s="23"/>
    </row>
    <row r="41" spans="1:24" ht="15">
      <c r="A41" s="8"/>
      <c r="B41" s="3"/>
      <c r="C41" s="97"/>
      <c r="D41" s="71" t="s">
        <v>47</v>
      </c>
      <c r="E41" s="189">
        <f>ROUND($P$10*E38,0)</f>
        <v>0</v>
      </c>
      <c r="F41" s="189">
        <f>ROUND($P$10*F38,0)</f>
        <v>0</v>
      </c>
      <c r="G41" s="189">
        <f>ROUND($P$10*G38,0)</f>
        <v>0</v>
      </c>
      <c r="H41" s="189">
        <f>ROUND($P$10*H38,0)</f>
        <v>0</v>
      </c>
      <c r="I41" s="189">
        <f>ROUND($P$10*I38,0)</f>
        <v>0</v>
      </c>
      <c r="J41" s="186">
        <f>SUM(E41:I41)</f>
        <v>0</v>
      </c>
      <c r="L41" s="243"/>
      <c r="M41" s="60"/>
      <c r="N41" s="60"/>
      <c r="O41" s="60"/>
      <c r="P41" s="239">
        <v>1.03</v>
      </c>
      <c r="Q41" s="240">
        <v>0</v>
      </c>
      <c r="R41" s="73">
        <f>$R$17</f>
        <v>12</v>
      </c>
      <c r="S41" s="15"/>
      <c r="T41" s="23"/>
      <c r="U41" s="23"/>
      <c r="V41" s="23"/>
      <c r="W41" s="23"/>
      <c r="X41" s="23"/>
    </row>
    <row r="42" spans="1:24">
      <c r="A42" s="8"/>
      <c r="B42" s="3"/>
      <c r="C42" s="97"/>
      <c r="D42" s="74" t="s">
        <v>48</v>
      </c>
      <c r="E42" s="190">
        <f>SUM(E40:E41)</f>
        <v>0</v>
      </c>
      <c r="F42" s="190">
        <f t="shared" ref="F42:I42" si="4">SUM(F40:F41)</f>
        <v>0</v>
      </c>
      <c r="G42" s="190">
        <f t="shared" si="4"/>
        <v>0</v>
      </c>
      <c r="H42" s="190">
        <f t="shared" si="4"/>
        <v>0</v>
      </c>
      <c r="I42" s="190">
        <f t="shared" si="4"/>
        <v>0</v>
      </c>
      <c r="J42" s="191">
        <f>SUM(J40:J41)</f>
        <v>0</v>
      </c>
      <c r="L42" s="243"/>
      <c r="M42" s="60"/>
      <c r="N42" s="60"/>
      <c r="O42" s="60"/>
      <c r="P42" s="239">
        <v>1.03</v>
      </c>
      <c r="Q42" s="240">
        <v>0</v>
      </c>
      <c r="R42" s="73">
        <f>$R$18</f>
        <v>12</v>
      </c>
      <c r="S42" s="15"/>
      <c r="T42" s="23"/>
      <c r="U42" s="23"/>
      <c r="V42" s="23"/>
      <c r="W42" s="23"/>
      <c r="X42" s="23"/>
    </row>
    <row r="43" spans="1:24">
      <c r="A43" s="8"/>
      <c r="B43" s="3"/>
      <c r="C43" s="97"/>
      <c r="D43" s="71"/>
      <c r="E43" s="15"/>
      <c r="F43" s="15"/>
      <c r="G43" s="15"/>
      <c r="H43" s="15"/>
      <c r="I43" s="15"/>
      <c r="J43" s="24"/>
      <c r="L43" s="243"/>
      <c r="M43" s="60"/>
      <c r="N43" s="60"/>
      <c r="O43" s="60"/>
      <c r="P43" s="30"/>
      <c r="Q43" s="60"/>
      <c r="R43" s="30"/>
      <c r="S43" s="15"/>
      <c r="T43" s="4"/>
      <c r="U43" s="3"/>
    </row>
    <row r="44" spans="1:24">
      <c r="A44" s="101"/>
      <c r="B44" s="13" t="s">
        <v>52</v>
      </c>
      <c r="C44" s="98"/>
      <c r="D44" s="32" t="s">
        <v>44</v>
      </c>
      <c r="E44" s="97">
        <f>ROUND($Q44*$R44,6)</f>
        <v>0</v>
      </c>
      <c r="F44" s="97">
        <f>ROUND($Q45*$R45,6)</f>
        <v>0</v>
      </c>
      <c r="G44" s="97">
        <f>ROUND($Q46*$R46,6)</f>
        <v>0</v>
      </c>
      <c r="H44" s="97">
        <f>ROUND($Q47*$R47,6)</f>
        <v>0</v>
      </c>
      <c r="I44" s="97">
        <f>ROUND($Q48*$R48,6)</f>
        <v>0</v>
      </c>
      <c r="J44" s="45"/>
      <c r="L44" s="155">
        <v>0</v>
      </c>
      <c r="M44" s="242">
        <f>ROUND(L44/12,2)</f>
        <v>0</v>
      </c>
      <c r="N44" s="242">
        <f>LOOKUP(O44,'Longevity Lookup'!$A$3:$A$506,'Longevity Lookup'!$B$3:$B$506)</f>
        <v>0</v>
      </c>
      <c r="O44" s="236">
        <v>0</v>
      </c>
      <c r="P44" s="239">
        <v>1.03</v>
      </c>
      <c r="Q44" s="240">
        <v>0</v>
      </c>
      <c r="R44" s="73">
        <f>$R$14</f>
        <v>12</v>
      </c>
      <c r="S44" s="2"/>
      <c r="T44" s="23" t="e">
        <f>(E46+E47)/E45</f>
        <v>#DIV/0!</v>
      </c>
      <c r="U44" s="23" t="e">
        <f>(F46+F47)/F45</f>
        <v>#DIV/0!</v>
      </c>
      <c r="V44" s="23" t="e">
        <f>(G46+G47)/G45</f>
        <v>#DIV/0!</v>
      </c>
      <c r="W44" s="23" t="e">
        <f>(H46+H47)/H45</f>
        <v>#DIV/0!</v>
      </c>
      <c r="X44" s="23" t="e">
        <f>(I46+I47)/I45</f>
        <v>#DIV/0!</v>
      </c>
    </row>
    <row r="45" spans="1:24">
      <c r="A45" s="8"/>
      <c r="C45" s="97"/>
      <c r="D45" s="71" t="s">
        <v>9</v>
      </c>
      <c r="E45" s="54">
        <f>ROUND((M44+N44)*E44*P44,0)</f>
        <v>0</v>
      </c>
      <c r="F45" s="54">
        <f>ROUND((M44+N44)*F44*P44*P45,0)</f>
        <v>0</v>
      </c>
      <c r="G45" s="54">
        <f>ROUND((M44+N44)*G44*P44*P45*P46,0)</f>
        <v>0</v>
      </c>
      <c r="H45" s="54">
        <f>ROUND((M44+N44)*H44*P44*P45*P46*P47,0)</f>
        <v>0</v>
      </c>
      <c r="I45" s="54">
        <f>ROUND((M44+N44)*I44*P44*P45*P46*P47*P48,0)</f>
        <v>0</v>
      </c>
      <c r="J45" s="177">
        <f>SUM(E45:I45)</f>
        <v>0</v>
      </c>
      <c r="L45" s="243"/>
      <c r="M45" s="60"/>
      <c r="N45" s="60"/>
      <c r="O45" s="60"/>
      <c r="P45" s="239">
        <v>1.03</v>
      </c>
      <c r="Q45" s="240">
        <v>0</v>
      </c>
      <c r="R45" s="73">
        <f>$R$15</f>
        <v>12</v>
      </c>
      <c r="S45" s="15"/>
    </row>
    <row r="46" spans="1:24">
      <c r="A46" s="8"/>
      <c r="B46" s="3"/>
      <c r="C46" s="97"/>
      <c r="D46" s="71" t="s">
        <v>46</v>
      </c>
      <c r="E46" s="54">
        <f>ROUND(E45*$P$9,0)</f>
        <v>0</v>
      </c>
      <c r="F46" s="54">
        <f>ROUND(F45*$P$9,0)</f>
        <v>0</v>
      </c>
      <c r="G46" s="54">
        <f>ROUND(G45*$P$9,0)</f>
        <v>0</v>
      </c>
      <c r="H46" s="54">
        <f>ROUND(H45*$P$9,0)</f>
        <v>0</v>
      </c>
      <c r="I46" s="54">
        <f>ROUND(I45*$P$9,0)</f>
        <v>0</v>
      </c>
      <c r="J46" s="177">
        <f>SUM(E46:I46)</f>
        <v>0</v>
      </c>
      <c r="L46" s="243"/>
      <c r="M46" s="60"/>
      <c r="N46" s="60"/>
      <c r="O46" s="60"/>
      <c r="P46" s="239">
        <v>1.03</v>
      </c>
      <c r="Q46" s="240">
        <v>0</v>
      </c>
      <c r="R46" s="73">
        <f>$R$16</f>
        <v>12</v>
      </c>
      <c r="S46" s="15"/>
      <c r="T46" s="23"/>
      <c r="U46" s="23"/>
      <c r="V46" s="23"/>
      <c r="W46" s="23"/>
      <c r="X46" s="23"/>
    </row>
    <row r="47" spans="1:24" ht="15">
      <c r="A47" s="8"/>
      <c r="B47" s="3"/>
      <c r="C47" s="97"/>
      <c r="D47" s="71" t="s">
        <v>47</v>
      </c>
      <c r="E47" s="189">
        <f>ROUND($P$10*E44,0)</f>
        <v>0</v>
      </c>
      <c r="F47" s="189">
        <f>ROUND($P$10*F44,0)</f>
        <v>0</v>
      </c>
      <c r="G47" s="189">
        <f>ROUND($P$10*G44,0)</f>
        <v>0</v>
      </c>
      <c r="H47" s="189">
        <f>ROUND($P$10*H44,0)</f>
        <v>0</v>
      </c>
      <c r="I47" s="189">
        <f>ROUND($P$10*I44,0)</f>
        <v>0</v>
      </c>
      <c r="J47" s="186">
        <f>SUM(E47:I47)</f>
        <v>0</v>
      </c>
      <c r="L47" s="243"/>
      <c r="M47" s="60"/>
      <c r="N47" s="60"/>
      <c r="O47" s="60"/>
      <c r="P47" s="239">
        <v>1.03</v>
      </c>
      <c r="Q47" s="240">
        <v>0</v>
      </c>
      <c r="R47" s="73">
        <f>$R$17</f>
        <v>12</v>
      </c>
      <c r="S47" s="15"/>
      <c r="T47" s="23"/>
      <c r="U47" s="23"/>
      <c r="V47" s="23"/>
      <c r="W47" s="23"/>
      <c r="X47" s="23"/>
    </row>
    <row r="48" spans="1:24">
      <c r="A48" s="8"/>
      <c r="B48" s="3"/>
      <c r="C48" s="97"/>
      <c r="D48" s="74" t="s">
        <v>48</v>
      </c>
      <c r="E48" s="190">
        <f>SUM(E46:E47)</f>
        <v>0</v>
      </c>
      <c r="F48" s="190">
        <f t="shared" ref="F48:I48" si="5">SUM(F46:F47)</f>
        <v>0</v>
      </c>
      <c r="G48" s="190">
        <f t="shared" si="5"/>
        <v>0</v>
      </c>
      <c r="H48" s="190">
        <f t="shared" si="5"/>
        <v>0</v>
      </c>
      <c r="I48" s="190">
        <f t="shared" si="5"/>
        <v>0</v>
      </c>
      <c r="J48" s="191">
        <f>SUM(J46:J47)</f>
        <v>0</v>
      </c>
      <c r="L48" s="243"/>
      <c r="M48" s="60"/>
      <c r="N48" s="60"/>
      <c r="O48" s="60"/>
      <c r="P48" s="239">
        <v>1.03</v>
      </c>
      <c r="Q48" s="240">
        <v>0</v>
      </c>
      <c r="R48" s="73">
        <f>$R$18</f>
        <v>12</v>
      </c>
      <c r="S48" s="15"/>
      <c r="T48" s="23"/>
      <c r="U48" s="23"/>
      <c r="V48" s="23"/>
      <c r="W48" s="23"/>
      <c r="X48" s="23"/>
    </row>
    <row r="49" spans="1:24">
      <c r="A49" s="8"/>
      <c r="B49" s="3"/>
      <c r="C49" s="97"/>
      <c r="D49" s="71"/>
      <c r="E49" s="15"/>
      <c r="F49" s="15"/>
      <c r="G49" s="15"/>
      <c r="H49" s="15"/>
      <c r="I49" s="15"/>
      <c r="J49" s="24"/>
      <c r="L49" s="243"/>
      <c r="M49" s="60"/>
      <c r="N49" s="60"/>
      <c r="O49" s="60"/>
      <c r="P49" s="30"/>
      <c r="Q49" s="60"/>
      <c r="R49" s="30"/>
      <c r="S49" s="15"/>
      <c r="T49" s="4"/>
      <c r="U49" s="3"/>
    </row>
    <row r="50" spans="1:24">
      <c r="A50" s="101"/>
      <c r="B50" s="13" t="s">
        <v>52</v>
      </c>
      <c r="C50" s="98"/>
      <c r="D50" s="32" t="s">
        <v>44</v>
      </c>
      <c r="E50" s="97">
        <f>ROUND($Q50*$R50,6)</f>
        <v>0</v>
      </c>
      <c r="F50" s="97">
        <f>ROUND($Q51*$R51,6)</f>
        <v>0</v>
      </c>
      <c r="G50" s="97">
        <f>ROUND($Q52*$R52,6)</f>
        <v>0</v>
      </c>
      <c r="H50" s="97">
        <f>ROUND($Q53*$R53,6)</f>
        <v>0</v>
      </c>
      <c r="I50" s="97">
        <f>ROUND($Q54*$R54,6)</f>
        <v>0</v>
      </c>
      <c r="J50" s="45"/>
      <c r="L50" s="155">
        <v>0</v>
      </c>
      <c r="M50" s="242">
        <f>ROUND(L50/12,2)</f>
        <v>0</v>
      </c>
      <c r="N50" s="242">
        <f>LOOKUP(O50,'Longevity Lookup'!$A$3:$A$506,'Longevity Lookup'!$B$3:$B$506)</f>
        <v>0</v>
      </c>
      <c r="O50" s="236">
        <v>0</v>
      </c>
      <c r="P50" s="239">
        <v>1.03</v>
      </c>
      <c r="Q50" s="240">
        <v>0</v>
      </c>
      <c r="R50" s="73">
        <f>$R$14</f>
        <v>12</v>
      </c>
      <c r="S50" s="2"/>
      <c r="T50" s="23" t="e">
        <f>(E52+E53)/E51</f>
        <v>#DIV/0!</v>
      </c>
      <c r="U50" s="23" t="e">
        <f>(F52+F53)/F51</f>
        <v>#DIV/0!</v>
      </c>
      <c r="V50" s="23" t="e">
        <f>(G52+G53)/G51</f>
        <v>#DIV/0!</v>
      </c>
      <c r="W50" s="23" t="e">
        <f>(H52+H53)/H51</f>
        <v>#DIV/0!</v>
      </c>
      <c r="X50" s="23" t="e">
        <f>(I52+I53)/I51</f>
        <v>#DIV/0!</v>
      </c>
    </row>
    <row r="51" spans="1:24">
      <c r="A51" s="8"/>
      <c r="C51" s="97"/>
      <c r="D51" s="71" t="s">
        <v>9</v>
      </c>
      <c r="E51" s="54">
        <f>ROUND((M50+N50)*E50*P50,0)</f>
        <v>0</v>
      </c>
      <c r="F51" s="54">
        <f>ROUND((M50+N50)*F50*P50*P51,0)</f>
        <v>0</v>
      </c>
      <c r="G51" s="54">
        <f>ROUND((M50+N50)*G50*P50*P51*P52,0)</f>
        <v>0</v>
      </c>
      <c r="H51" s="54">
        <f>ROUND((M50+N50)*H50*P50*P51*P52*P53,0)</f>
        <v>0</v>
      </c>
      <c r="I51" s="54">
        <f>ROUND((M50+N50)*I50*P50*P51*P52*P53*P54,0)</f>
        <v>0</v>
      </c>
      <c r="J51" s="177">
        <f>SUM(E51:I51)</f>
        <v>0</v>
      </c>
      <c r="L51" s="243"/>
      <c r="M51" s="60"/>
      <c r="N51" s="60"/>
      <c r="O51" s="60"/>
      <c r="P51" s="239">
        <v>1.03</v>
      </c>
      <c r="Q51" s="240">
        <v>0</v>
      </c>
      <c r="R51" s="73">
        <f>$R$15</f>
        <v>12</v>
      </c>
      <c r="S51" s="15"/>
    </row>
    <row r="52" spans="1:24">
      <c r="A52" s="8"/>
      <c r="B52" s="3"/>
      <c r="C52" s="97"/>
      <c r="D52" s="71" t="s">
        <v>46</v>
      </c>
      <c r="E52" s="54">
        <f>ROUND(E51*$P$9,0)</f>
        <v>0</v>
      </c>
      <c r="F52" s="54">
        <f>ROUND(F51*$P$9,0)</f>
        <v>0</v>
      </c>
      <c r="G52" s="54">
        <f>ROUND(G51*$P$9,0)</f>
        <v>0</v>
      </c>
      <c r="H52" s="54">
        <f>ROUND(H51*$P$9,0)</f>
        <v>0</v>
      </c>
      <c r="I52" s="54">
        <f>ROUND(I51*$P$9,0)</f>
        <v>0</v>
      </c>
      <c r="J52" s="177">
        <f>SUM(E52:I52)</f>
        <v>0</v>
      </c>
      <c r="L52" s="243"/>
      <c r="M52" s="60"/>
      <c r="N52" s="60"/>
      <c r="O52" s="60"/>
      <c r="P52" s="239">
        <v>1.03</v>
      </c>
      <c r="Q52" s="240">
        <v>0</v>
      </c>
      <c r="R52" s="73">
        <f>$R$16</f>
        <v>12</v>
      </c>
      <c r="S52" s="15"/>
      <c r="T52" s="23"/>
      <c r="U52" s="23"/>
      <c r="V52" s="23"/>
      <c r="W52" s="23"/>
      <c r="X52" s="23"/>
    </row>
    <row r="53" spans="1:24" ht="15">
      <c r="A53" s="8"/>
      <c r="B53" s="3"/>
      <c r="C53" s="97"/>
      <c r="D53" s="71" t="s">
        <v>47</v>
      </c>
      <c r="E53" s="189">
        <f>ROUND($P$10*E50,0)</f>
        <v>0</v>
      </c>
      <c r="F53" s="189">
        <f>ROUND($P$10*F50,0)</f>
        <v>0</v>
      </c>
      <c r="G53" s="189">
        <f>ROUND($P$10*G50,0)</f>
        <v>0</v>
      </c>
      <c r="H53" s="189">
        <f>ROUND($P$10*H50,0)</f>
        <v>0</v>
      </c>
      <c r="I53" s="189">
        <f>ROUND($P$10*I50,0)</f>
        <v>0</v>
      </c>
      <c r="J53" s="186">
        <f>SUM(E53:I53)</f>
        <v>0</v>
      </c>
      <c r="L53" s="243"/>
      <c r="M53" s="60"/>
      <c r="N53" s="60"/>
      <c r="O53" s="60"/>
      <c r="P53" s="239">
        <v>1.03</v>
      </c>
      <c r="Q53" s="240">
        <v>0</v>
      </c>
      <c r="R53" s="73">
        <f>$R$17</f>
        <v>12</v>
      </c>
      <c r="S53" s="15"/>
      <c r="T53" s="23"/>
      <c r="U53" s="23"/>
      <c r="V53" s="23"/>
      <c r="W53" s="23"/>
      <c r="X53" s="23"/>
    </row>
    <row r="54" spans="1:24">
      <c r="A54" s="8"/>
      <c r="B54" s="3"/>
      <c r="C54" s="97"/>
      <c r="D54" s="74" t="s">
        <v>48</v>
      </c>
      <c r="E54" s="190">
        <f>SUM(E52:E53)</f>
        <v>0</v>
      </c>
      <c r="F54" s="190">
        <f t="shared" ref="F54:I54" si="6">SUM(F52:F53)</f>
        <v>0</v>
      </c>
      <c r="G54" s="190">
        <f t="shared" si="6"/>
        <v>0</v>
      </c>
      <c r="H54" s="190">
        <f t="shared" si="6"/>
        <v>0</v>
      </c>
      <c r="I54" s="190">
        <f t="shared" si="6"/>
        <v>0</v>
      </c>
      <c r="J54" s="191">
        <f>SUM(J52:J53)</f>
        <v>0</v>
      </c>
      <c r="L54" s="243"/>
      <c r="M54" s="60"/>
      <c r="N54" s="60"/>
      <c r="O54" s="60"/>
      <c r="P54" s="239">
        <v>1.03</v>
      </c>
      <c r="Q54" s="240">
        <v>0</v>
      </c>
      <c r="R54" s="73">
        <f>$R$18</f>
        <v>12</v>
      </c>
      <c r="S54" s="15"/>
      <c r="T54" s="23"/>
      <c r="U54" s="23"/>
      <c r="V54" s="23"/>
      <c r="W54" s="23"/>
      <c r="X54" s="23"/>
    </row>
    <row r="55" spans="1:24">
      <c r="A55" s="8"/>
      <c r="B55" s="3"/>
      <c r="C55" s="97"/>
      <c r="D55" s="71"/>
      <c r="E55" s="15"/>
      <c r="F55" s="15"/>
      <c r="G55" s="15"/>
      <c r="H55" s="15"/>
      <c r="I55" s="15"/>
      <c r="J55" s="24"/>
      <c r="L55" s="243"/>
      <c r="M55" s="60"/>
      <c r="N55" s="60"/>
      <c r="O55" s="60"/>
      <c r="P55" s="30"/>
      <c r="Q55" s="60"/>
      <c r="R55" s="30"/>
      <c r="S55" s="15"/>
      <c r="T55" s="4"/>
      <c r="U55" s="3"/>
    </row>
    <row r="56" spans="1:24">
      <c r="A56" s="101"/>
      <c r="B56" s="13" t="s">
        <v>52</v>
      </c>
      <c r="C56" s="98"/>
      <c r="D56" s="32" t="s">
        <v>44</v>
      </c>
      <c r="E56" s="97">
        <f>ROUND($Q56*$R56,6)</f>
        <v>0</v>
      </c>
      <c r="F56" s="97">
        <f>ROUND($Q57*$R57,6)</f>
        <v>0</v>
      </c>
      <c r="G56" s="97">
        <f>ROUND($Q58*$R58,6)</f>
        <v>0</v>
      </c>
      <c r="H56" s="97">
        <f>ROUND($Q59*$R59,6)</f>
        <v>0</v>
      </c>
      <c r="I56" s="97">
        <f>ROUND($Q60*$R60,6)</f>
        <v>0</v>
      </c>
      <c r="J56" s="45"/>
      <c r="L56" s="155">
        <v>0</v>
      </c>
      <c r="M56" s="242">
        <f>ROUND(L56/12,2)</f>
        <v>0</v>
      </c>
      <c r="N56" s="242">
        <f>LOOKUP(O56,'Longevity Lookup'!$A$3:$A$506,'Longevity Lookup'!$B$3:$B$506)</f>
        <v>0</v>
      </c>
      <c r="O56" s="236">
        <v>0</v>
      </c>
      <c r="P56" s="239">
        <v>1.03</v>
      </c>
      <c r="Q56" s="240">
        <v>0</v>
      </c>
      <c r="R56" s="73">
        <f>$R$14</f>
        <v>12</v>
      </c>
      <c r="S56" s="2"/>
      <c r="T56" s="23" t="e">
        <f>(E58+E59)/E57</f>
        <v>#DIV/0!</v>
      </c>
      <c r="U56" s="23" t="e">
        <f>(F58+F59)/F57</f>
        <v>#DIV/0!</v>
      </c>
      <c r="V56" s="23" t="e">
        <f>(G58+G59)/G57</f>
        <v>#DIV/0!</v>
      </c>
      <c r="W56" s="23" t="e">
        <f>(H58+H59)/H57</f>
        <v>#DIV/0!</v>
      </c>
      <c r="X56" s="23" t="e">
        <f>(I58+I59)/I57</f>
        <v>#DIV/0!</v>
      </c>
    </row>
    <row r="57" spans="1:24">
      <c r="A57" s="8"/>
      <c r="C57" s="97"/>
      <c r="D57" s="71" t="s">
        <v>9</v>
      </c>
      <c r="E57" s="54">
        <f>ROUND((M56+N56)*E56*P56,0)</f>
        <v>0</v>
      </c>
      <c r="F57" s="54">
        <f>ROUND((M56+N56)*F56*P56*P57,0)</f>
        <v>0</v>
      </c>
      <c r="G57" s="54">
        <f>ROUND((M56+N56)*G56*P56*P57*P58,0)</f>
        <v>0</v>
      </c>
      <c r="H57" s="54">
        <f>ROUND((M56+N56)*H56*P56*P57*P58*P59,0)</f>
        <v>0</v>
      </c>
      <c r="I57" s="54">
        <f>ROUND((M56+N56)*I56*P56*P57*P58*P59*P60,0)</f>
        <v>0</v>
      </c>
      <c r="J57" s="177">
        <f>SUM(E57:I57)</f>
        <v>0</v>
      </c>
      <c r="L57" s="243"/>
      <c r="M57" s="60"/>
      <c r="N57" s="60"/>
      <c r="O57" s="60"/>
      <c r="P57" s="239">
        <v>1.03</v>
      </c>
      <c r="Q57" s="240">
        <v>0</v>
      </c>
      <c r="R57" s="73">
        <f>$R$15</f>
        <v>12</v>
      </c>
      <c r="S57" s="15"/>
    </row>
    <row r="58" spans="1:24">
      <c r="A58" s="8"/>
      <c r="C58" s="97"/>
      <c r="D58" s="71" t="s">
        <v>46</v>
      </c>
      <c r="E58" s="54">
        <f>ROUND(E57*$P$9,0)</f>
        <v>0</v>
      </c>
      <c r="F58" s="54">
        <f>ROUND(F57*$P$9,0)</f>
        <v>0</v>
      </c>
      <c r="G58" s="54">
        <f>ROUND(G57*$P$9,0)</f>
        <v>0</v>
      </c>
      <c r="H58" s="54">
        <f>ROUND(H57*$P$9,0)</f>
        <v>0</v>
      </c>
      <c r="I58" s="54">
        <f>ROUND(I57*$P$9,0)</f>
        <v>0</v>
      </c>
      <c r="J58" s="177">
        <f>SUM(E58:I58)</f>
        <v>0</v>
      </c>
      <c r="L58" s="243"/>
      <c r="M58" s="60"/>
      <c r="N58" s="60"/>
      <c r="O58" s="60"/>
      <c r="P58" s="239">
        <v>1.03</v>
      </c>
      <c r="Q58" s="240">
        <v>0</v>
      </c>
      <c r="R58" s="73">
        <f>$R$16</f>
        <v>12</v>
      </c>
      <c r="S58" s="15"/>
      <c r="T58" s="23"/>
      <c r="U58" s="23"/>
      <c r="V58" s="23"/>
      <c r="W58" s="23"/>
      <c r="X58" s="23"/>
    </row>
    <row r="59" spans="1:24" ht="15">
      <c r="A59" s="8"/>
      <c r="C59" s="97"/>
      <c r="D59" s="71" t="s">
        <v>47</v>
      </c>
      <c r="E59" s="189">
        <f>ROUND($P$10*E56,0)</f>
        <v>0</v>
      </c>
      <c r="F59" s="189">
        <f>ROUND($P$10*F56,0)</f>
        <v>0</v>
      </c>
      <c r="G59" s="189">
        <f>ROUND($P$10*G56,0)</f>
        <v>0</v>
      </c>
      <c r="H59" s="189">
        <f>ROUND($P$10*H56,0)</f>
        <v>0</v>
      </c>
      <c r="I59" s="189">
        <f>ROUND($P$10*I56,0)</f>
        <v>0</v>
      </c>
      <c r="J59" s="186">
        <f>SUM(E59:I59)</f>
        <v>0</v>
      </c>
      <c r="L59" s="243"/>
      <c r="M59" s="60"/>
      <c r="N59" s="60"/>
      <c r="O59" s="60"/>
      <c r="P59" s="239">
        <v>1.03</v>
      </c>
      <c r="Q59" s="240">
        <v>0</v>
      </c>
      <c r="R59" s="73">
        <f>$R$17</f>
        <v>12</v>
      </c>
      <c r="S59" s="15"/>
    </row>
    <row r="60" spans="1:24">
      <c r="A60" s="8"/>
      <c r="C60" s="97"/>
      <c r="D60" s="74" t="s">
        <v>48</v>
      </c>
      <c r="E60" s="190">
        <f>SUM(E58:E59)</f>
        <v>0</v>
      </c>
      <c r="F60" s="190">
        <f t="shared" ref="F60:I60" si="7">SUM(F58:F59)</f>
        <v>0</v>
      </c>
      <c r="G60" s="190">
        <f t="shared" si="7"/>
        <v>0</v>
      </c>
      <c r="H60" s="190">
        <f t="shared" si="7"/>
        <v>0</v>
      </c>
      <c r="I60" s="190">
        <f t="shared" si="7"/>
        <v>0</v>
      </c>
      <c r="J60" s="191">
        <f>SUM(J58:J59)</f>
        <v>0</v>
      </c>
      <c r="L60" s="243"/>
      <c r="M60" s="60"/>
      <c r="N60" s="60"/>
      <c r="O60" s="60"/>
      <c r="P60" s="239">
        <v>1.03</v>
      </c>
      <c r="Q60" s="240">
        <v>0</v>
      </c>
      <c r="R60" s="73">
        <f>$R$18</f>
        <v>12</v>
      </c>
      <c r="S60" s="15"/>
      <c r="T60" s="23"/>
      <c r="U60" s="23"/>
      <c r="V60" s="23"/>
      <c r="W60" s="23"/>
      <c r="X60" s="23"/>
    </row>
    <row r="61" spans="1:24">
      <c r="A61" s="8"/>
      <c r="C61" s="97"/>
      <c r="D61" s="71"/>
      <c r="E61" s="15"/>
      <c r="F61" s="15"/>
      <c r="G61" s="15"/>
      <c r="H61" s="15"/>
      <c r="I61" s="15"/>
      <c r="J61" s="24"/>
      <c r="L61" s="2"/>
      <c r="M61" s="2"/>
      <c r="N61" s="2"/>
      <c r="O61" s="2"/>
      <c r="P61" s="2"/>
      <c r="Q61" s="4"/>
      <c r="R61" s="3"/>
      <c r="S61" s="15"/>
      <c r="T61" s="23"/>
      <c r="U61" s="23"/>
      <c r="V61" s="23"/>
      <c r="W61" s="23"/>
      <c r="X61" s="23"/>
    </row>
    <row r="62" spans="1:24" ht="3.75" customHeight="1">
      <c r="A62" s="8"/>
      <c r="D62" s="20"/>
      <c r="E62" s="20"/>
      <c r="F62" s="20"/>
      <c r="G62" s="20"/>
      <c r="H62" s="20"/>
      <c r="I62" s="20"/>
      <c r="J62" s="73"/>
      <c r="R62" s="15"/>
    </row>
    <row r="63" spans="1:24">
      <c r="A63" s="46" t="s">
        <v>53</v>
      </c>
      <c r="B63" s="47"/>
      <c r="C63" s="47"/>
      <c r="D63" s="48"/>
      <c r="E63" s="183">
        <f>SUMIF($D$13:$D$62,"*Salary",E13:E62)</f>
        <v>0</v>
      </c>
      <c r="F63" s="183">
        <f t="shared" ref="F63:I63" si="8">SUMIF($D$13:$D$62,"*Salary",F13:F62)</f>
        <v>0</v>
      </c>
      <c r="G63" s="183">
        <f t="shared" si="8"/>
        <v>0</v>
      </c>
      <c r="H63" s="183">
        <f t="shared" si="8"/>
        <v>0</v>
      </c>
      <c r="I63" s="183">
        <f t="shared" si="8"/>
        <v>0</v>
      </c>
      <c r="J63" s="177">
        <f>SUM(E63:I63)</f>
        <v>0</v>
      </c>
      <c r="R63" s="3"/>
    </row>
    <row r="64" spans="1:24" ht="15">
      <c r="A64" s="46" t="s">
        <v>54</v>
      </c>
      <c r="B64" s="47"/>
      <c r="C64" s="47"/>
      <c r="D64" s="48"/>
      <c r="E64" s="185">
        <f>SUMIF(D15:D62,"*Total Fringe",E15:E62)</f>
        <v>0</v>
      </c>
      <c r="F64" s="185">
        <f>SUMIF($D$15:$D$62,"*Total Fringe",F15:F62)</f>
        <v>0</v>
      </c>
      <c r="G64" s="185">
        <f t="shared" ref="G64:I64" si="9">SUMIF($D$15:$D$62,"*Total Fringe",G15:G62)</f>
        <v>0</v>
      </c>
      <c r="H64" s="185">
        <f t="shared" si="9"/>
        <v>0</v>
      </c>
      <c r="I64" s="185">
        <f t="shared" si="9"/>
        <v>0</v>
      </c>
      <c r="J64" s="186">
        <f>SUM(E64:I64)</f>
        <v>0</v>
      </c>
      <c r="R64" s="3"/>
    </row>
    <row r="65" spans="1:24">
      <c r="A65" s="46" t="s">
        <v>55</v>
      </c>
      <c r="B65" s="47"/>
      <c r="C65" s="47"/>
      <c r="D65" s="48"/>
      <c r="E65" s="196">
        <f>SUM(E63:E64)</f>
        <v>0</v>
      </c>
      <c r="F65" s="196">
        <f t="shared" ref="F65:I65" si="10">SUM(F63:F64)</f>
        <v>0</v>
      </c>
      <c r="G65" s="196">
        <f t="shared" si="10"/>
        <v>0</v>
      </c>
      <c r="H65" s="196">
        <f t="shared" si="10"/>
        <v>0</v>
      </c>
      <c r="I65" s="196">
        <f t="shared" si="10"/>
        <v>0</v>
      </c>
      <c r="J65" s="177">
        <f>SUM(E65:I65)</f>
        <v>0</v>
      </c>
      <c r="T65" s="546" t="s">
        <v>23</v>
      </c>
      <c r="U65" s="546"/>
      <c r="V65" s="546"/>
      <c r="W65" s="546"/>
      <c r="X65" s="546"/>
    </row>
    <row r="66" spans="1:24">
      <c r="A66" s="1"/>
      <c r="B66" s="55"/>
      <c r="C66" s="55"/>
      <c r="D66" s="68"/>
      <c r="E66" s="6"/>
      <c r="F66" s="6"/>
      <c r="G66" s="6"/>
      <c r="H66" s="6"/>
      <c r="I66" s="6"/>
      <c r="J66" s="43"/>
      <c r="T66" s="22" t="s">
        <v>35</v>
      </c>
      <c r="U66" s="13" t="s">
        <v>36</v>
      </c>
      <c r="V66" s="13" t="s">
        <v>37</v>
      </c>
      <c r="W66" s="13" t="s">
        <v>38</v>
      </c>
      <c r="X66" s="13" t="s">
        <v>39</v>
      </c>
    </row>
    <row r="67" spans="1:24">
      <c r="A67" s="18" t="s">
        <v>56</v>
      </c>
      <c r="B67" s="89"/>
      <c r="C67" s="89"/>
      <c r="D67" s="44"/>
      <c r="J67" s="31"/>
      <c r="L67" s="55" t="s">
        <v>19</v>
      </c>
      <c r="M67" s="68" t="s">
        <v>6</v>
      </c>
      <c r="N67" s="68"/>
      <c r="O67" s="68" t="s">
        <v>20</v>
      </c>
      <c r="P67" s="68" t="s">
        <v>21</v>
      </c>
      <c r="Q67" s="68" t="s">
        <v>22</v>
      </c>
      <c r="R67" s="68"/>
      <c r="S67" s="68" t="s">
        <v>57</v>
      </c>
      <c r="T67" s="22"/>
      <c r="U67" s="13"/>
      <c r="V67" s="13"/>
      <c r="W67" s="13"/>
      <c r="X67" s="13"/>
    </row>
    <row r="68" spans="1:24">
      <c r="A68" s="55" t="s">
        <v>40</v>
      </c>
      <c r="B68" s="55" t="s">
        <v>41</v>
      </c>
      <c r="D68" s="44"/>
      <c r="E68" s="16" t="str">
        <f>E12</f>
        <v>Year 1</v>
      </c>
      <c r="F68" s="16" t="str">
        <f>F12</f>
        <v>Year 2</v>
      </c>
      <c r="G68" s="16" t="str">
        <f>G12</f>
        <v>Year 3</v>
      </c>
      <c r="H68" s="16" t="str">
        <f>H12</f>
        <v>Year 4</v>
      </c>
      <c r="I68" s="16" t="str">
        <f>I12</f>
        <v>Year 5</v>
      </c>
      <c r="J68" s="44" t="s">
        <v>30</v>
      </c>
      <c r="L68" s="89" t="s">
        <v>31</v>
      </c>
      <c r="M68" s="44" t="s">
        <v>9</v>
      </c>
      <c r="N68" s="44" t="s">
        <v>20</v>
      </c>
      <c r="O68" s="44" t="s">
        <v>32</v>
      </c>
      <c r="P68" s="44" t="s">
        <v>33</v>
      </c>
      <c r="Q68" s="44" t="s">
        <v>34</v>
      </c>
      <c r="R68" s="44" t="s">
        <v>32</v>
      </c>
      <c r="S68" s="44" t="s">
        <v>58</v>
      </c>
      <c r="T68" s="22"/>
      <c r="U68" s="13"/>
      <c r="V68" s="13"/>
      <c r="W68" s="13"/>
      <c r="X68" s="13"/>
    </row>
    <row r="69" spans="1:24">
      <c r="A69" s="235"/>
      <c r="B69" s="99" t="s">
        <v>62</v>
      </c>
      <c r="C69" s="89"/>
      <c r="D69" s="32" t="s">
        <v>44</v>
      </c>
      <c r="E69" s="97">
        <f>ROUND($Q69*$R69*S69,6)</f>
        <v>0</v>
      </c>
      <c r="F69" s="97">
        <f>ROUND($Q70*$R70*S70,6)</f>
        <v>0</v>
      </c>
      <c r="G69" s="97">
        <f>ROUND($Q71*$R71*S71,6)</f>
        <v>0</v>
      </c>
      <c r="H69" s="97">
        <f>ROUND($Q72*$R72*S72,6)</f>
        <v>0</v>
      </c>
      <c r="I69" s="97">
        <f>ROUND($Q73*$R73*S73,6)</f>
        <v>0</v>
      </c>
      <c r="J69" s="44"/>
      <c r="L69" s="155">
        <v>0</v>
      </c>
      <c r="M69" s="242">
        <f>ROUND(L69/12,2)</f>
        <v>0</v>
      </c>
      <c r="N69" s="242">
        <f>LOOKUP(O69,'Longevity Lookup'!$A$3:$A$506,'Longevity Lookup'!$B$3:$B$506)</f>
        <v>0</v>
      </c>
      <c r="O69" s="236">
        <v>0</v>
      </c>
      <c r="P69" s="239">
        <v>1</v>
      </c>
      <c r="Q69" s="240">
        <v>0</v>
      </c>
      <c r="R69" s="73">
        <f>$R$14</f>
        <v>12</v>
      </c>
      <c r="S69" s="239">
        <v>0</v>
      </c>
      <c r="T69" s="23" t="e">
        <f>(E72+E73)/E71</f>
        <v>#DIV/0!</v>
      </c>
      <c r="U69" s="23" t="e">
        <f>(F72+F73)/F71</f>
        <v>#DIV/0!</v>
      </c>
      <c r="V69" s="23" t="e">
        <f>(G72+G73)/G71</f>
        <v>#DIV/0!</v>
      </c>
      <c r="W69" s="23" t="e">
        <f>(H72+H73)/H71</f>
        <v>#DIV/0!</v>
      </c>
      <c r="X69" s="23" t="e">
        <f>(I72+I73)/I71</f>
        <v>#DIV/0!</v>
      </c>
    </row>
    <row r="70" spans="1:24">
      <c r="A70" s="18"/>
      <c r="B70" s="99"/>
      <c r="C70" s="89"/>
      <c r="D70" s="32" t="s">
        <v>61</v>
      </c>
      <c r="E70" s="20">
        <f>S69</f>
        <v>0</v>
      </c>
      <c r="F70" s="20">
        <f>S70</f>
        <v>0</v>
      </c>
      <c r="G70" s="20">
        <f>S71</f>
        <v>0</v>
      </c>
      <c r="H70" s="20">
        <f>S72</f>
        <v>0</v>
      </c>
      <c r="I70" s="20">
        <f>S73</f>
        <v>0</v>
      </c>
      <c r="J70" s="44"/>
      <c r="L70" s="243"/>
      <c r="M70" s="242"/>
      <c r="N70" s="242"/>
      <c r="O70" s="242"/>
      <c r="P70" s="239">
        <v>1.03</v>
      </c>
      <c r="Q70" s="240">
        <v>0</v>
      </c>
      <c r="R70" s="73">
        <f>$R$15</f>
        <v>12</v>
      </c>
      <c r="S70" s="239">
        <v>0</v>
      </c>
      <c r="T70" s="23"/>
      <c r="U70" s="23"/>
      <c r="V70" s="23"/>
      <c r="W70" s="23"/>
      <c r="X70" s="23"/>
    </row>
    <row r="71" spans="1:24">
      <c r="A71" s="8"/>
      <c r="C71" s="97"/>
      <c r="D71" s="71" t="s">
        <v>9</v>
      </c>
      <c r="E71" s="54">
        <f>ROUND((M69+N69)*E69*P69,0)</f>
        <v>0</v>
      </c>
      <c r="F71" s="54">
        <f>ROUND((M69+N69)*F69*P69*P70,0)</f>
        <v>0</v>
      </c>
      <c r="G71" s="54">
        <f>ROUND((M69+N69)*G69*P69*P70*P71,0)</f>
        <v>0</v>
      </c>
      <c r="H71" s="54">
        <f>ROUND((M69+N69)*H69*P69*P70*P71*P72,0)</f>
        <v>0</v>
      </c>
      <c r="I71" s="54">
        <f>ROUND((M69+N69)*I69*P69*P70*P71*P72*P73,0)</f>
        <v>0</v>
      </c>
      <c r="J71" s="177">
        <f>SUM(E71:I71)</f>
        <v>0</v>
      </c>
      <c r="L71" s="243"/>
      <c r="M71" s="60"/>
      <c r="N71" s="60"/>
      <c r="O71" s="60"/>
      <c r="P71" s="239">
        <v>1.03</v>
      </c>
      <c r="Q71" s="240">
        <v>0</v>
      </c>
      <c r="R71" s="73">
        <f>$R$16</f>
        <v>12</v>
      </c>
      <c r="S71" s="239">
        <v>0</v>
      </c>
    </row>
    <row r="72" spans="1:24">
      <c r="A72" s="8"/>
      <c r="B72" s="99"/>
      <c r="C72" s="97"/>
      <c r="D72" s="71" t="s">
        <v>46</v>
      </c>
      <c r="E72" s="54">
        <f>ROUND(E71*$P$9,0)</f>
        <v>0</v>
      </c>
      <c r="F72" s="54">
        <f>ROUND(F71*$P$9,0)</f>
        <v>0</v>
      </c>
      <c r="G72" s="54">
        <f>ROUND(G71*$P$9,0)</f>
        <v>0</v>
      </c>
      <c r="H72" s="54">
        <f>ROUND(H71*$P$9,0)</f>
        <v>0</v>
      </c>
      <c r="I72" s="54">
        <f>ROUND(I71*$P$9,0)</f>
        <v>0</v>
      </c>
      <c r="J72" s="177">
        <f>SUM(E72:I72)</f>
        <v>0</v>
      </c>
      <c r="L72" s="243"/>
      <c r="M72" s="60"/>
      <c r="N72" s="60"/>
      <c r="O72" s="60"/>
      <c r="P72" s="239">
        <v>1.03</v>
      </c>
      <c r="Q72" s="240">
        <v>0</v>
      </c>
      <c r="R72" s="73">
        <f>$R$17</f>
        <v>12</v>
      </c>
      <c r="S72" s="239">
        <v>0</v>
      </c>
      <c r="T72" s="23"/>
      <c r="U72" s="23"/>
      <c r="V72" s="23"/>
      <c r="W72" s="23"/>
      <c r="X72" s="23"/>
    </row>
    <row r="73" spans="1:24" ht="15">
      <c r="A73" s="8"/>
      <c r="B73" s="99"/>
      <c r="C73" s="97"/>
      <c r="D73" s="71" t="s">
        <v>47</v>
      </c>
      <c r="E73" s="189">
        <f>ROUND($P$10*E69,0)</f>
        <v>0</v>
      </c>
      <c r="F73" s="189">
        <f>ROUND($P$10*F69,0)</f>
        <v>0</v>
      </c>
      <c r="G73" s="189">
        <f>ROUND($P$10*G69,0)</f>
        <v>0</v>
      </c>
      <c r="H73" s="189">
        <f>ROUND($P$10*H69,0)</f>
        <v>0</v>
      </c>
      <c r="I73" s="189">
        <f>ROUND($P$10*I69,0)</f>
        <v>0</v>
      </c>
      <c r="J73" s="186">
        <f>SUM(E73:I73)</f>
        <v>0</v>
      </c>
      <c r="L73" s="243"/>
      <c r="M73" s="60"/>
      <c r="N73" s="60"/>
      <c r="O73" s="60"/>
      <c r="P73" s="239">
        <v>1.03</v>
      </c>
      <c r="Q73" s="240">
        <v>0</v>
      </c>
      <c r="R73" s="73">
        <f>$R$18</f>
        <v>12</v>
      </c>
      <c r="S73" s="239">
        <v>0</v>
      </c>
      <c r="T73" s="23"/>
      <c r="U73" s="23"/>
      <c r="V73" s="23"/>
      <c r="W73" s="23"/>
      <c r="X73" s="23"/>
    </row>
    <row r="74" spans="1:24">
      <c r="A74" s="8"/>
      <c r="B74" s="99"/>
      <c r="C74" s="97"/>
      <c r="D74" s="74" t="s">
        <v>48</v>
      </c>
      <c r="E74" s="190">
        <f>SUM(E72:E73)</f>
        <v>0</v>
      </c>
      <c r="F74" s="190">
        <f t="shared" ref="F74:I74" si="11">SUM(F72:F73)</f>
        <v>0</v>
      </c>
      <c r="G74" s="190">
        <f t="shared" si="11"/>
        <v>0</v>
      </c>
      <c r="H74" s="190">
        <f t="shared" si="11"/>
        <v>0</v>
      </c>
      <c r="I74" s="190">
        <f t="shared" si="11"/>
        <v>0</v>
      </c>
      <c r="J74" s="191">
        <f>SUM(J72:J73)</f>
        <v>0</v>
      </c>
      <c r="L74" s="243"/>
      <c r="M74" s="60"/>
      <c r="N74" s="60"/>
      <c r="O74" s="60"/>
      <c r="P74" s="71"/>
      <c r="Q74" s="244"/>
      <c r="R74" s="73"/>
      <c r="S74" s="71"/>
      <c r="T74" s="23"/>
      <c r="U74" s="23"/>
      <c r="V74" s="23"/>
      <c r="W74" s="23"/>
      <c r="X74" s="23"/>
    </row>
    <row r="75" spans="1:24">
      <c r="A75" s="8"/>
      <c r="B75" s="99"/>
      <c r="C75" s="97"/>
      <c r="D75" s="71"/>
      <c r="E75" s="15"/>
      <c r="F75" s="15"/>
      <c r="G75" s="15"/>
      <c r="H75" s="15"/>
      <c r="I75" s="15"/>
      <c r="J75" s="24"/>
      <c r="L75" s="243"/>
      <c r="M75" s="60"/>
      <c r="N75" s="60"/>
      <c r="O75" s="60"/>
      <c r="P75" s="32"/>
      <c r="Q75" s="60"/>
      <c r="R75" s="32"/>
      <c r="S75" s="241"/>
      <c r="T75" s="4"/>
      <c r="U75" s="3"/>
    </row>
    <row r="76" spans="1:24">
      <c r="A76" s="101"/>
      <c r="B76" s="99" t="s">
        <v>62</v>
      </c>
      <c r="D76" s="32" t="s">
        <v>44</v>
      </c>
      <c r="E76" s="97">
        <f>ROUND($Q76*$R76*S76,6)</f>
        <v>0</v>
      </c>
      <c r="F76" s="97">
        <f>ROUND($Q77*$R77*S77,6)</f>
        <v>0</v>
      </c>
      <c r="G76" s="97">
        <f>ROUND($Q78*$R78*S78,6)</f>
        <v>0</v>
      </c>
      <c r="H76" s="97">
        <f>ROUND($Q79*$R79*S79,6)</f>
        <v>0</v>
      </c>
      <c r="I76" s="97">
        <f>ROUND($Q80*$R80*S80,6)</f>
        <v>0</v>
      </c>
      <c r="J76" s="44"/>
      <c r="L76" s="155">
        <v>0</v>
      </c>
      <c r="M76" s="242">
        <f>ROUND(L76/12,2)</f>
        <v>0</v>
      </c>
      <c r="N76" s="242">
        <f>LOOKUP(O76,'Longevity Lookup'!$A$3:$A$506,'Longevity Lookup'!$B$3:$B$506)</f>
        <v>0</v>
      </c>
      <c r="O76" s="236">
        <v>0</v>
      </c>
      <c r="P76" s="239">
        <v>1</v>
      </c>
      <c r="Q76" s="240">
        <v>0</v>
      </c>
      <c r="R76" s="73">
        <f>$R$14</f>
        <v>12</v>
      </c>
      <c r="S76" s="239">
        <v>0</v>
      </c>
      <c r="T76" s="23" t="e">
        <f>(E79+E80)/E78</f>
        <v>#DIV/0!</v>
      </c>
      <c r="U76" s="23" t="e">
        <f>(F79+F80)/F78</f>
        <v>#DIV/0!</v>
      </c>
      <c r="V76" s="23" t="e">
        <f>(G79+G80)/G78</f>
        <v>#DIV/0!</v>
      </c>
      <c r="W76" s="23" t="e">
        <f>(H79+H80)/H78</f>
        <v>#DIV/0!</v>
      </c>
      <c r="X76" s="23" t="e">
        <f>(I79+I80)/I78</f>
        <v>#DIV/0!</v>
      </c>
    </row>
    <row r="77" spans="1:24">
      <c r="B77" s="99"/>
      <c r="D77" s="32" t="s">
        <v>61</v>
      </c>
      <c r="E77" s="20">
        <f>S76</f>
        <v>0</v>
      </c>
      <c r="F77" s="20">
        <f>S77</f>
        <v>0</v>
      </c>
      <c r="G77" s="20">
        <f>S78</f>
        <v>0</v>
      </c>
      <c r="H77" s="20">
        <f>S79</f>
        <v>0</v>
      </c>
      <c r="I77" s="20">
        <f>S80</f>
        <v>0</v>
      </c>
      <c r="J77" s="168"/>
      <c r="L77" s="243"/>
      <c r="M77" s="242"/>
      <c r="N77" s="242"/>
      <c r="O77" s="242"/>
      <c r="P77" s="239">
        <v>1.03</v>
      </c>
      <c r="Q77" s="240">
        <v>0</v>
      </c>
      <c r="R77" s="73">
        <f>$R$15</f>
        <v>12</v>
      </c>
      <c r="S77" s="239">
        <v>0</v>
      </c>
      <c r="T77" s="23"/>
      <c r="U77" s="23"/>
      <c r="V77" s="23"/>
      <c r="W77" s="23"/>
      <c r="X77" s="23"/>
    </row>
    <row r="78" spans="1:24">
      <c r="A78" s="8"/>
      <c r="C78" s="97"/>
      <c r="D78" s="71" t="s">
        <v>9</v>
      </c>
      <c r="E78" s="54">
        <f>ROUND((M76+N76)*E76*P76,0)</f>
        <v>0</v>
      </c>
      <c r="F78" s="54">
        <f>ROUND((M76+N76)*F76*P76*P77,0)</f>
        <v>0</v>
      </c>
      <c r="G78" s="54">
        <f>ROUND((M76+N76)*G76*P76*P77*P78,0)</f>
        <v>0</v>
      </c>
      <c r="H78" s="54">
        <f>ROUND((M76+N76)*H76*P76*P77*P78*P79,0)</f>
        <v>0</v>
      </c>
      <c r="I78" s="54">
        <f>ROUND((M76+N76)*I76*P76*P77*P78*P79*P80,0)</f>
        <v>0</v>
      </c>
      <c r="J78" s="177">
        <f>SUM(E78:I78)</f>
        <v>0</v>
      </c>
      <c r="L78" s="243"/>
      <c r="M78" s="60"/>
      <c r="N78" s="60"/>
      <c r="O78" s="60"/>
      <c r="P78" s="239">
        <v>1.03</v>
      </c>
      <c r="Q78" s="240">
        <v>0</v>
      </c>
      <c r="R78" s="73">
        <f>$R$16</f>
        <v>12</v>
      </c>
      <c r="S78" s="239">
        <v>0</v>
      </c>
    </row>
    <row r="79" spans="1:24">
      <c r="A79" s="8"/>
      <c r="B79" s="99"/>
      <c r="C79" s="97"/>
      <c r="D79" s="71" t="s">
        <v>46</v>
      </c>
      <c r="E79" s="54">
        <f>ROUND(E78*$P$9,0)</f>
        <v>0</v>
      </c>
      <c r="F79" s="54">
        <f>ROUND(F78*$P$9,0)</f>
        <v>0</v>
      </c>
      <c r="G79" s="54">
        <f>ROUND(G78*$P$9,0)</f>
        <v>0</v>
      </c>
      <c r="H79" s="54">
        <f>ROUND(H78*$P$9,0)</f>
        <v>0</v>
      </c>
      <c r="I79" s="54">
        <f>ROUND(I78*$P$9,0)</f>
        <v>0</v>
      </c>
      <c r="J79" s="177">
        <f>SUM(E79:I79)</f>
        <v>0</v>
      </c>
      <c r="L79" s="243"/>
      <c r="M79" s="60"/>
      <c r="N79" s="60"/>
      <c r="O79" s="60"/>
      <c r="P79" s="239">
        <v>1.03</v>
      </c>
      <c r="Q79" s="240">
        <v>0</v>
      </c>
      <c r="R79" s="73">
        <f>$R$17</f>
        <v>12</v>
      </c>
      <c r="S79" s="239">
        <v>0</v>
      </c>
      <c r="T79" s="23"/>
      <c r="U79" s="23"/>
      <c r="V79" s="23"/>
      <c r="W79" s="23"/>
      <c r="X79" s="23"/>
    </row>
    <row r="80" spans="1:24" ht="15">
      <c r="A80" s="8"/>
      <c r="B80" s="99"/>
      <c r="C80" s="97"/>
      <c r="D80" s="71" t="s">
        <v>47</v>
      </c>
      <c r="E80" s="189">
        <f>ROUND($P$10*E76,0)</f>
        <v>0</v>
      </c>
      <c r="F80" s="189">
        <f>ROUND($P$10*F76,0)</f>
        <v>0</v>
      </c>
      <c r="G80" s="189">
        <f>ROUND($P$10*G76,0)</f>
        <v>0</v>
      </c>
      <c r="H80" s="189">
        <f>ROUND($P$10*H76,0)</f>
        <v>0</v>
      </c>
      <c r="I80" s="189">
        <f>ROUND($P$10*I76,0)</f>
        <v>0</v>
      </c>
      <c r="J80" s="186">
        <f>SUM(E80:I80)</f>
        <v>0</v>
      </c>
      <c r="L80" s="243"/>
      <c r="M80" s="60"/>
      <c r="N80" s="60"/>
      <c r="O80" s="60"/>
      <c r="P80" s="239">
        <v>1.03</v>
      </c>
      <c r="Q80" s="240">
        <v>0</v>
      </c>
      <c r="R80" s="73">
        <f>$R$18</f>
        <v>12</v>
      </c>
      <c r="S80" s="239">
        <v>0</v>
      </c>
      <c r="T80" s="23"/>
      <c r="U80" s="23"/>
      <c r="V80" s="23"/>
      <c r="W80" s="23"/>
      <c r="X80" s="23"/>
    </row>
    <row r="81" spans="1:24">
      <c r="A81" s="8"/>
      <c r="B81" s="99"/>
      <c r="C81" s="97"/>
      <c r="D81" s="74" t="s">
        <v>48</v>
      </c>
      <c r="E81" s="190">
        <f>SUM(E79:E80)</f>
        <v>0</v>
      </c>
      <c r="F81" s="190">
        <f t="shared" ref="F81:I81" si="12">SUM(F79:F80)</f>
        <v>0</v>
      </c>
      <c r="G81" s="190">
        <f t="shared" si="12"/>
        <v>0</v>
      </c>
      <c r="H81" s="190">
        <f t="shared" si="12"/>
        <v>0</v>
      </c>
      <c r="I81" s="190">
        <f t="shared" si="12"/>
        <v>0</v>
      </c>
      <c r="J81" s="191">
        <f>SUM(J79:J80)</f>
        <v>0</v>
      </c>
      <c r="L81" s="243"/>
      <c r="M81" s="60"/>
      <c r="N81" s="60"/>
      <c r="O81" s="60"/>
      <c r="P81" s="71"/>
      <c r="Q81" s="244"/>
      <c r="R81" s="73"/>
      <c r="S81" s="71"/>
      <c r="T81" s="23"/>
      <c r="U81" s="23"/>
      <c r="V81" s="23"/>
      <c r="W81" s="23"/>
      <c r="X81" s="23"/>
    </row>
    <row r="82" spans="1:24">
      <c r="A82" s="8"/>
      <c r="B82" s="99"/>
      <c r="C82" s="97"/>
      <c r="D82" s="71"/>
      <c r="E82" s="15"/>
      <c r="F82" s="15"/>
      <c r="G82" s="15"/>
      <c r="H82" s="15"/>
      <c r="I82" s="15"/>
      <c r="J82" s="24"/>
      <c r="L82" s="243"/>
      <c r="M82" s="60"/>
      <c r="N82" s="60"/>
      <c r="O82" s="60"/>
      <c r="P82" s="32"/>
      <c r="Q82" s="60"/>
      <c r="R82" s="32"/>
      <c r="S82" s="241"/>
      <c r="T82" s="4"/>
      <c r="U82" s="3"/>
    </row>
    <row r="83" spans="1:24">
      <c r="A83" s="101"/>
      <c r="B83" s="99" t="s">
        <v>63</v>
      </c>
      <c r="D83" s="32" t="s">
        <v>44</v>
      </c>
      <c r="E83" s="97">
        <f>ROUND($Q83*$R83*S83,6)</f>
        <v>0</v>
      </c>
      <c r="F83" s="97">
        <f>ROUND($Q84*$R84*S84,6)</f>
        <v>0</v>
      </c>
      <c r="G83" s="97">
        <f>ROUND($Q85*$R85*S85,6)</f>
        <v>0</v>
      </c>
      <c r="H83" s="97">
        <f>ROUND($Q86*$R86*S86,6)</f>
        <v>0</v>
      </c>
      <c r="I83" s="97">
        <f>ROUND($Q87*$R87*S87,6)</f>
        <v>0</v>
      </c>
      <c r="J83" s="44"/>
      <c r="L83" s="155">
        <v>0</v>
      </c>
      <c r="M83" s="242">
        <f>ROUND(L83/12,2)</f>
        <v>0</v>
      </c>
      <c r="N83" s="242">
        <f>LOOKUP(O83,'Longevity Lookup'!$A$3:$A$506,'Longevity Lookup'!$B$3:$B$506)</f>
        <v>0</v>
      </c>
      <c r="O83" s="236">
        <v>0</v>
      </c>
      <c r="P83" s="239">
        <v>1</v>
      </c>
      <c r="Q83" s="240">
        <v>0</v>
      </c>
      <c r="R83" s="73">
        <f>$R$14</f>
        <v>12</v>
      </c>
      <c r="S83" s="239">
        <v>0</v>
      </c>
      <c r="T83" s="23" t="e">
        <f>(E86+E87)/E85</f>
        <v>#DIV/0!</v>
      </c>
      <c r="U83" s="23" t="e">
        <f>(F86+F87)/F85</f>
        <v>#DIV/0!</v>
      </c>
      <c r="V83" s="23" t="e">
        <f>(G86+G87)/G85</f>
        <v>#DIV/0!</v>
      </c>
      <c r="W83" s="23" t="e">
        <f>(H86+H87)/H85</f>
        <v>#DIV/0!</v>
      </c>
      <c r="X83" s="23" t="e">
        <f>(I86+I87)/I85</f>
        <v>#DIV/0!</v>
      </c>
    </row>
    <row r="84" spans="1:24">
      <c r="B84" s="99"/>
      <c r="D84" s="32" t="s">
        <v>61</v>
      </c>
      <c r="E84" s="20">
        <f>S83</f>
        <v>0</v>
      </c>
      <c r="F84" s="20">
        <f>S84</f>
        <v>0</v>
      </c>
      <c r="G84" s="20">
        <f>S85</f>
        <v>0</v>
      </c>
      <c r="H84" s="20">
        <f>S86</f>
        <v>0</v>
      </c>
      <c r="I84" s="20">
        <f>S87</f>
        <v>0</v>
      </c>
      <c r="J84" s="44"/>
      <c r="L84" s="243"/>
      <c r="M84" s="242"/>
      <c r="N84" s="242"/>
      <c r="O84" s="242"/>
      <c r="P84" s="239">
        <v>1.03</v>
      </c>
      <c r="Q84" s="240">
        <v>0</v>
      </c>
      <c r="R84" s="73">
        <f>$R$15</f>
        <v>12</v>
      </c>
      <c r="S84" s="239">
        <v>0</v>
      </c>
      <c r="T84" s="23"/>
      <c r="U84" s="23"/>
      <c r="V84" s="23"/>
      <c r="W84" s="23"/>
      <c r="X84" s="23"/>
    </row>
    <row r="85" spans="1:24">
      <c r="A85" s="8"/>
      <c r="C85" s="97"/>
      <c r="D85" s="71" t="s">
        <v>9</v>
      </c>
      <c r="E85" s="54">
        <f>ROUND((M83+N83)*E83*P83,0)</f>
        <v>0</v>
      </c>
      <c r="F85" s="54">
        <f>ROUND((M83+N83)*F83*P83*P84,0)</f>
        <v>0</v>
      </c>
      <c r="G85" s="54">
        <f>ROUND((M83+N83)*G83*P83*P84*P85,0)</f>
        <v>0</v>
      </c>
      <c r="H85" s="54">
        <f>ROUND((M83+N83)*H83*P83*P84*P85*P86,0)</f>
        <v>0</v>
      </c>
      <c r="I85" s="54">
        <f>ROUND((M83+N83)*I83*P83*P84*P85*P86*P87,0)</f>
        <v>0</v>
      </c>
      <c r="J85" s="177">
        <f>SUM(E85:I85)</f>
        <v>0</v>
      </c>
      <c r="L85" s="243"/>
      <c r="M85" s="60"/>
      <c r="N85" s="60"/>
      <c r="O85" s="60"/>
      <c r="P85" s="239">
        <v>1.03</v>
      </c>
      <c r="Q85" s="240">
        <v>0</v>
      </c>
      <c r="R85" s="73">
        <f>$R$16</f>
        <v>12</v>
      </c>
      <c r="S85" s="239">
        <v>0</v>
      </c>
    </row>
    <row r="86" spans="1:24">
      <c r="A86" s="8"/>
      <c r="B86" s="99"/>
      <c r="C86" s="97"/>
      <c r="D86" s="71" t="s">
        <v>46</v>
      </c>
      <c r="E86" s="54">
        <f>ROUND(E85*$P$9,0)</f>
        <v>0</v>
      </c>
      <c r="F86" s="54">
        <f>ROUND(F85*$P$9,0)</f>
        <v>0</v>
      </c>
      <c r="G86" s="54">
        <f>ROUND(G85*$P$9,0)</f>
        <v>0</v>
      </c>
      <c r="H86" s="54">
        <f>ROUND(H85*$P$9,0)</f>
        <v>0</v>
      </c>
      <c r="I86" s="54">
        <f>ROUND(I85*$P$9,0)</f>
        <v>0</v>
      </c>
      <c r="J86" s="177">
        <f>SUM(E86:I86)</f>
        <v>0</v>
      </c>
      <c r="L86" s="243"/>
      <c r="M86" s="60"/>
      <c r="N86" s="60"/>
      <c r="O86" s="60"/>
      <c r="P86" s="239">
        <v>1.03</v>
      </c>
      <c r="Q86" s="240">
        <v>0</v>
      </c>
      <c r="R86" s="73">
        <f>$R$17</f>
        <v>12</v>
      </c>
      <c r="S86" s="239">
        <v>0</v>
      </c>
    </row>
    <row r="87" spans="1:24" ht="15">
      <c r="A87" s="8"/>
      <c r="B87" s="99"/>
      <c r="C87" s="97"/>
      <c r="D87" s="71" t="s">
        <v>47</v>
      </c>
      <c r="E87" s="189">
        <f>ROUND($P$10*E83,0)</f>
        <v>0</v>
      </c>
      <c r="F87" s="189">
        <f>ROUND($P$10*F83,0)</f>
        <v>0</v>
      </c>
      <c r="G87" s="189">
        <f>ROUND($P$10*G83,0)</f>
        <v>0</v>
      </c>
      <c r="H87" s="189">
        <f>ROUND($P$10*H83,0)</f>
        <v>0</v>
      </c>
      <c r="I87" s="189">
        <f>ROUND($P$10*I83,0)</f>
        <v>0</v>
      </c>
      <c r="J87" s="186">
        <f>SUM(E87:I87)</f>
        <v>0</v>
      </c>
      <c r="L87" s="243"/>
      <c r="M87" s="60"/>
      <c r="N87" s="60"/>
      <c r="O87" s="60"/>
      <c r="P87" s="239">
        <v>1.03</v>
      </c>
      <c r="Q87" s="240">
        <v>0</v>
      </c>
      <c r="R87" s="73">
        <f>$R$18</f>
        <v>12</v>
      </c>
      <c r="S87" s="239">
        <v>0</v>
      </c>
      <c r="T87" s="23"/>
      <c r="U87" s="23"/>
      <c r="V87" s="23"/>
      <c r="W87" s="23"/>
      <c r="X87" s="23"/>
    </row>
    <row r="88" spans="1:24">
      <c r="A88" s="8"/>
      <c r="B88" s="99"/>
      <c r="C88" s="97"/>
      <c r="D88" s="74" t="s">
        <v>48</v>
      </c>
      <c r="E88" s="190">
        <f>SUM(E86:E87)</f>
        <v>0</v>
      </c>
      <c r="F88" s="190">
        <f t="shared" ref="F88:I88" si="13">SUM(F86:F87)</f>
        <v>0</v>
      </c>
      <c r="G88" s="190">
        <f t="shared" si="13"/>
        <v>0</v>
      </c>
      <c r="H88" s="190">
        <f t="shared" si="13"/>
        <v>0</v>
      </c>
      <c r="I88" s="190">
        <f t="shared" si="13"/>
        <v>0</v>
      </c>
      <c r="J88" s="191">
        <f>SUM(J86:J87)</f>
        <v>0</v>
      </c>
      <c r="L88" s="17"/>
      <c r="M88" s="31"/>
      <c r="N88" s="31"/>
      <c r="O88" s="31"/>
      <c r="P88" s="45"/>
      <c r="Q88" s="45"/>
      <c r="R88" s="45"/>
      <c r="S88" s="24"/>
      <c r="T88" s="23"/>
      <c r="U88" s="23"/>
      <c r="V88" s="23"/>
      <c r="W88" s="23"/>
      <c r="X88" s="23"/>
    </row>
    <row r="89" spans="1:24">
      <c r="A89" s="8"/>
      <c r="B89" s="99"/>
      <c r="C89" s="97"/>
      <c r="D89" s="71"/>
      <c r="E89" s="15"/>
      <c r="F89" s="15"/>
      <c r="G89" s="15"/>
      <c r="H89" s="15"/>
      <c r="I89" s="15"/>
      <c r="J89" s="24"/>
      <c r="L89" s="17"/>
      <c r="M89" s="91"/>
      <c r="N89" s="91"/>
      <c r="O89" s="91"/>
      <c r="P89" s="45"/>
      <c r="Q89" s="45"/>
      <c r="R89" s="45"/>
      <c r="S89" s="24"/>
      <c r="T89" s="23"/>
      <c r="U89" s="23"/>
      <c r="V89" s="23"/>
      <c r="W89" s="23"/>
      <c r="X89" s="23"/>
    </row>
    <row r="90" spans="1:24">
      <c r="A90" s="8"/>
      <c r="C90" s="72"/>
      <c r="D90" s="72" t="s">
        <v>64</v>
      </c>
      <c r="E90" s="169">
        <f>SUMIF($D$68:$D$89,"*Salary",E68:E89)</f>
        <v>0</v>
      </c>
      <c r="F90" s="169">
        <f>SUMIF($D$68:$D$89,"*Salary",F68:F89)</f>
        <v>0</v>
      </c>
      <c r="G90" s="169">
        <f>SUMIF($D$68:$D$89,"*Salary",G68:G89)</f>
        <v>0</v>
      </c>
      <c r="H90" s="169">
        <f>SUMIF($D$68:$D$89,"*Salary",H68:H89)</f>
        <v>0</v>
      </c>
      <c r="I90" s="169">
        <f>SUMIF($D$68:$D$89,"*Salary",I68:I89)</f>
        <v>0</v>
      </c>
      <c r="J90" s="170">
        <f>SUM(E90:I90)</f>
        <v>0</v>
      </c>
      <c r="L90" s="55"/>
      <c r="M90" s="68"/>
      <c r="N90" s="68"/>
      <c r="O90" s="68"/>
      <c r="P90" s="68"/>
      <c r="Q90" s="68"/>
      <c r="R90" s="68"/>
      <c r="S90" s="24"/>
      <c r="T90" s="23"/>
      <c r="U90" s="23"/>
      <c r="V90" s="23"/>
      <c r="W90" s="23"/>
      <c r="X90" s="23"/>
    </row>
    <row r="91" spans="1:24">
      <c r="A91" s="8"/>
      <c r="C91" s="72"/>
      <c r="D91" s="72" t="s">
        <v>65</v>
      </c>
      <c r="E91" s="171">
        <f>SUMIF($D$71:$D$89,"*Total Fringe",E71:E89)</f>
        <v>0</v>
      </c>
      <c r="F91" s="171">
        <f t="shared" ref="F91:I91" si="14">SUMIF($D$71:$D$89,"*Total Fringe",F71:F89)</f>
        <v>0</v>
      </c>
      <c r="G91" s="171">
        <f t="shared" si="14"/>
        <v>0</v>
      </c>
      <c r="H91" s="171">
        <f t="shared" si="14"/>
        <v>0</v>
      </c>
      <c r="I91" s="171">
        <f t="shared" si="14"/>
        <v>0</v>
      </c>
      <c r="J91" s="172">
        <f>SUM(E91:I91)</f>
        <v>0</v>
      </c>
      <c r="L91" s="55"/>
      <c r="M91" s="68"/>
      <c r="N91" s="68"/>
      <c r="O91" s="68"/>
      <c r="P91" s="68"/>
      <c r="Q91" s="68"/>
      <c r="R91" s="68"/>
      <c r="S91" s="68"/>
      <c r="T91" s="546" t="s">
        <v>23</v>
      </c>
      <c r="U91" s="546"/>
      <c r="V91" s="546"/>
      <c r="W91" s="546"/>
      <c r="X91" s="546"/>
    </row>
    <row r="92" spans="1:24">
      <c r="A92" s="8"/>
      <c r="C92" s="72"/>
      <c r="D92" s="174"/>
      <c r="E92" s="69"/>
      <c r="F92" s="69"/>
      <c r="G92" s="69"/>
      <c r="H92" s="69"/>
      <c r="I92" s="69"/>
      <c r="J92" s="70"/>
      <c r="L92" s="55" t="s">
        <v>19</v>
      </c>
      <c r="M92" s="68" t="s">
        <v>6</v>
      </c>
      <c r="N92" s="68"/>
      <c r="O92" s="68" t="s">
        <v>20</v>
      </c>
      <c r="P92" s="68" t="s">
        <v>21</v>
      </c>
      <c r="Q92" s="68" t="s">
        <v>22</v>
      </c>
      <c r="R92" s="68"/>
      <c r="S92" s="68" t="s">
        <v>57</v>
      </c>
      <c r="T92" s="89"/>
      <c r="U92" s="89"/>
      <c r="V92" s="89"/>
      <c r="W92" s="89"/>
      <c r="X92" s="89"/>
    </row>
    <row r="93" spans="1:24">
      <c r="A93" s="55" t="s">
        <v>40</v>
      </c>
      <c r="B93" s="55" t="s">
        <v>41</v>
      </c>
      <c r="C93" s="72"/>
      <c r="D93" s="174"/>
      <c r="E93" s="16" t="str">
        <f>E12</f>
        <v>Year 1</v>
      </c>
      <c r="F93" s="16" t="str">
        <f>F12</f>
        <v>Year 2</v>
      </c>
      <c r="G93" s="16" t="str">
        <f>G12</f>
        <v>Year 3</v>
      </c>
      <c r="H93" s="16" t="str">
        <f>H12</f>
        <v>Year 4</v>
      </c>
      <c r="I93" s="16" t="str">
        <f>I12</f>
        <v>Year 5</v>
      </c>
      <c r="J93" s="44" t="s">
        <v>30</v>
      </c>
      <c r="L93" s="89" t="s">
        <v>31</v>
      </c>
      <c r="M93" s="44" t="s">
        <v>9</v>
      </c>
      <c r="N93" s="44" t="s">
        <v>20</v>
      </c>
      <c r="O93" s="44" t="s">
        <v>32</v>
      </c>
      <c r="P93" s="44" t="s">
        <v>33</v>
      </c>
      <c r="Q93" s="44" t="s">
        <v>34</v>
      </c>
      <c r="R93" s="44" t="s">
        <v>32</v>
      </c>
      <c r="S93" s="44" t="s">
        <v>58</v>
      </c>
      <c r="T93" s="22" t="s">
        <v>35</v>
      </c>
      <c r="U93" s="13" t="s">
        <v>36</v>
      </c>
      <c r="V93" s="13" t="s">
        <v>37</v>
      </c>
      <c r="W93" s="13" t="s">
        <v>38</v>
      </c>
      <c r="X93" s="13" t="s">
        <v>39</v>
      </c>
    </row>
    <row r="94" spans="1:24">
      <c r="A94" s="101"/>
      <c r="B94" s="99" t="s">
        <v>66</v>
      </c>
      <c r="D94" s="32" t="s">
        <v>44</v>
      </c>
      <c r="E94" s="97">
        <f>ROUND($Q94*$R94*S94,6)</f>
        <v>0</v>
      </c>
      <c r="F94" s="97">
        <f>ROUND($Q95*$R95*S95,6)</f>
        <v>0</v>
      </c>
      <c r="G94" s="97">
        <f>ROUND($Q96*$R96*S96,6)</f>
        <v>0</v>
      </c>
      <c r="H94" s="97">
        <f>ROUND($Q97*$R97*S97,6)</f>
        <v>0</v>
      </c>
      <c r="I94" s="97">
        <f>ROUND($Q98*$R98*S98,6)</f>
        <v>0</v>
      </c>
      <c r="J94" s="44"/>
      <c r="K94" s="15"/>
      <c r="L94" s="155">
        <v>0</v>
      </c>
      <c r="M94" s="242">
        <f>ROUND(L94/12,2)</f>
        <v>0</v>
      </c>
      <c r="N94" s="242">
        <f>LOOKUP(O94,'Longevity Lookup'!$A$3:$A$506,'Longevity Lookup'!$B$3:$B$506)</f>
        <v>0</v>
      </c>
      <c r="O94" s="236">
        <v>0</v>
      </c>
      <c r="P94" s="239">
        <v>1</v>
      </c>
      <c r="Q94" s="240">
        <v>0</v>
      </c>
      <c r="R94" s="73">
        <f>$R$14</f>
        <v>12</v>
      </c>
      <c r="S94" s="239">
        <v>0</v>
      </c>
      <c r="T94" s="23" t="e">
        <f>(E97+E98)/E96</f>
        <v>#DIV/0!</v>
      </c>
      <c r="U94" s="23" t="e">
        <f>(F97+F98)/F96</f>
        <v>#DIV/0!</v>
      </c>
      <c r="V94" s="23" t="e">
        <f>(G97+G98)/G96</f>
        <v>#DIV/0!</v>
      </c>
      <c r="W94" s="23" t="e">
        <f>(H97+H98)/H96</f>
        <v>#DIV/0!</v>
      </c>
      <c r="X94" s="23" t="e">
        <f>(I97+I98)/I96</f>
        <v>#DIV/0!</v>
      </c>
    </row>
    <row r="95" spans="1:24">
      <c r="B95" s="99"/>
      <c r="D95" s="32" t="s">
        <v>61</v>
      </c>
      <c r="E95" s="20">
        <f>S94</f>
        <v>0</v>
      </c>
      <c r="F95" s="20">
        <f>S95</f>
        <v>0</v>
      </c>
      <c r="G95" s="20">
        <f>S96</f>
        <v>0</v>
      </c>
      <c r="H95" s="20">
        <f>S97</f>
        <v>0</v>
      </c>
      <c r="I95" s="20">
        <f>S98</f>
        <v>0</v>
      </c>
      <c r="J95" s="44"/>
      <c r="K95" s="15"/>
      <c r="L95" s="243"/>
      <c r="M95" s="242"/>
      <c r="N95" s="242"/>
      <c r="O95" s="242"/>
      <c r="P95" s="239">
        <v>1.03</v>
      </c>
      <c r="Q95" s="240">
        <v>0</v>
      </c>
      <c r="R95" s="73">
        <f>$R$15</f>
        <v>12</v>
      </c>
      <c r="S95" s="239">
        <v>0</v>
      </c>
      <c r="T95" s="23"/>
      <c r="U95" s="23"/>
      <c r="V95" s="23"/>
      <c r="W95" s="23"/>
      <c r="X95" s="23"/>
    </row>
    <row r="96" spans="1:24">
      <c r="A96" s="8"/>
      <c r="C96" s="97"/>
      <c r="D96" s="71" t="s">
        <v>9</v>
      </c>
      <c r="E96" s="54">
        <f>ROUND((M94+N94)*E94*P94,0)</f>
        <v>0</v>
      </c>
      <c r="F96" s="54">
        <f>ROUND((M94+N94)*F94*P94*P95,0)</f>
        <v>0</v>
      </c>
      <c r="G96" s="54">
        <f>ROUND((M94+N94)*G94*P94*P95*P96,0)</f>
        <v>0</v>
      </c>
      <c r="H96" s="54">
        <f>ROUND((M94+N94)*H94*P94*P95*P96*P97,0)</f>
        <v>0</v>
      </c>
      <c r="I96" s="54">
        <f>ROUND((M94+N94)*I94*P94*P95*P96*P97*P98,0)</f>
        <v>0</v>
      </c>
      <c r="J96" s="177">
        <f>SUM(E96:I96)</f>
        <v>0</v>
      </c>
      <c r="L96" s="243"/>
      <c r="M96" s="60"/>
      <c r="N96" s="60"/>
      <c r="O96" s="60"/>
      <c r="P96" s="239">
        <v>1.03</v>
      </c>
      <c r="Q96" s="240">
        <v>0</v>
      </c>
      <c r="R96" s="73">
        <f>$R$16</f>
        <v>12</v>
      </c>
      <c r="S96" s="239">
        <v>0</v>
      </c>
      <c r="T96" s="23"/>
      <c r="U96" s="23"/>
      <c r="V96" s="23"/>
      <c r="W96" s="23"/>
      <c r="X96" s="23"/>
    </row>
    <row r="97" spans="1:24">
      <c r="A97" s="8"/>
      <c r="B97" s="90"/>
      <c r="C97" s="97"/>
      <c r="D97" s="71" t="s">
        <v>46</v>
      </c>
      <c r="E97" s="54">
        <f>ROUND(E96*$P$9,0)</f>
        <v>0</v>
      </c>
      <c r="F97" s="54">
        <f>ROUND(F96*$P$9,0)</f>
        <v>0</v>
      </c>
      <c r="G97" s="54">
        <f>ROUND(G96*$P$9,0)</f>
        <v>0</v>
      </c>
      <c r="H97" s="54">
        <f>ROUND(H96*$P$9,0)</f>
        <v>0</v>
      </c>
      <c r="I97" s="54">
        <f>ROUND(I96*$P$9,0)</f>
        <v>0</v>
      </c>
      <c r="J97" s="177">
        <f>SUM(E97:I97)</f>
        <v>0</v>
      </c>
      <c r="L97" s="243"/>
      <c r="M97" s="60"/>
      <c r="N97" s="60"/>
      <c r="O97" s="60"/>
      <c r="P97" s="239">
        <v>1.03</v>
      </c>
      <c r="Q97" s="240">
        <v>0</v>
      </c>
      <c r="R97" s="73">
        <f>$R$17</f>
        <v>12</v>
      </c>
      <c r="S97" s="239">
        <v>0</v>
      </c>
      <c r="T97" s="23"/>
      <c r="U97" s="23"/>
      <c r="V97" s="23"/>
      <c r="W97" s="23"/>
      <c r="X97" s="23"/>
    </row>
    <row r="98" spans="1:24" ht="15">
      <c r="A98" s="8"/>
      <c r="B98" s="90"/>
      <c r="C98" s="97"/>
      <c r="D98" s="71" t="s">
        <v>47</v>
      </c>
      <c r="E98" s="189">
        <f>ROUND($P$10*E94,0)</f>
        <v>0</v>
      </c>
      <c r="F98" s="189">
        <f>ROUND($P$10*F94,0)</f>
        <v>0</v>
      </c>
      <c r="G98" s="189">
        <f>ROUND($P$10*G94,0)</f>
        <v>0</v>
      </c>
      <c r="H98" s="189">
        <f>ROUND($P$10*H94,0)</f>
        <v>0</v>
      </c>
      <c r="I98" s="189">
        <f>ROUND($P$10*I94,0)</f>
        <v>0</v>
      </c>
      <c r="J98" s="186">
        <f>SUM(E98:I98)</f>
        <v>0</v>
      </c>
      <c r="L98" s="243"/>
      <c r="M98" s="60"/>
      <c r="N98" s="60"/>
      <c r="O98" s="60"/>
      <c r="P98" s="239">
        <v>1.03</v>
      </c>
      <c r="Q98" s="240">
        <v>0</v>
      </c>
      <c r="R98" s="73">
        <f>$R$18</f>
        <v>12</v>
      </c>
      <c r="S98" s="239">
        <v>0</v>
      </c>
      <c r="T98" s="23"/>
      <c r="U98" s="23"/>
      <c r="V98" s="23"/>
      <c r="W98" s="23"/>
      <c r="X98" s="23"/>
    </row>
    <row r="99" spans="1:24">
      <c r="A99" s="8"/>
      <c r="B99" s="90"/>
      <c r="C99" s="97"/>
      <c r="D99" s="74" t="s">
        <v>48</v>
      </c>
      <c r="E99" s="190">
        <f>SUM(E97:E98)</f>
        <v>0</v>
      </c>
      <c r="F99" s="190">
        <f t="shared" ref="F99:I99" si="15">SUM(F97:F98)</f>
        <v>0</v>
      </c>
      <c r="G99" s="190">
        <f t="shared" si="15"/>
        <v>0</v>
      </c>
      <c r="H99" s="190">
        <f t="shared" si="15"/>
        <v>0</v>
      </c>
      <c r="I99" s="190">
        <f t="shared" si="15"/>
        <v>0</v>
      </c>
      <c r="J99" s="191">
        <f>SUM(J97:J98)</f>
        <v>0</v>
      </c>
      <c r="L99" s="243"/>
      <c r="M99" s="60"/>
      <c r="N99" s="60"/>
      <c r="O99" s="60"/>
      <c r="P99" s="71"/>
      <c r="Q99" s="244"/>
      <c r="R99" s="73"/>
      <c r="S99" s="71"/>
      <c r="T99" s="4"/>
      <c r="U99" s="3"/>
    </row>
    <row r="100" spans="1:24">
      <c r="C100" s="97"/>
      <c r="D100" s="71"/>
      <c r="E100" s="15"/>
      <c r="F100" s="15"/>
      <c r="G100" s="15"/>
      <c r="H100" s="15"/>
      <c r="I100" s="15"/>
      <c r="J100" s="24"/>
      <c r="L100" s="243"/>
      <c r="M100" s="60"/>
      <c r="N100" s="60"/>
      <c r="O100" s="60"/>
      <c r="P100" s="32"/>
      <c r="Q100" s="60"/>
      <c r="R100" s="32"/>
      <c r="S100" s="241"/>
      <c r="T100" s="15"/>
      <c r="U100" s="15"/>
      <c r="V100" s="15"/>
      <c r="W100" s="15"/>
      <c r="X100" s="15"/>
    </row>
    <row r="101" spans="1:24">
      <c r="A101" s="101"/>
      <c r="B101" s="99" t="s">
        <v>66</v>
      </c>
      <c r="D101" s="32" t="s">
        <v>44</v>
      </c>
      <c r="E101" s="97">
        <f>ROUND($Q101*$R101*S101,6)</f>
        <v>0</v>
      </c>
      <c r="F101" s="97">
        <f>ROUND($Q102*$R102*S102,6)</f>
        <v>0</v>
      </c>
      <c r="G101" s="97">
        <f>ROUND($Q103*$R103*S103,6)</f>
        <v>0</v>
      </c>
      <c r="H101" s="97">
        <f>ROUND($Q104*$R104*S104,6)</f>
        <v>0</v>
      </c>
      <c r="I101" s="97">
        <f>ROUND($Q105*$R105*S105,6)</f>
        <v>0</v>
      </c>
      <c r="J101" s="44"/>
      <c r="L101" s="155">
        <v>0</v>
      </c>
      <c r="M101" s="242">
        <f>ROUND(L101/12,2)</f>
        <v>0</v>
      </c>
      <c r="N101" s="242">
        <f>LOOKUP(O101,'Longevity Lookup'!$A$3:$A$506,'Longevity Lookup'!$B$3:$B$506)</f>
        <v>0</v>
      </c>
      <c r="O101" s="236">
        <v>0</v>
      </c>
      <c r="P101" s="239">
        <v>1</v>
      </c>
      <c r="Q101" s="240">
        <v>0</v>
      </c>
      <c r="R101" s="73">
        <f>$R$14</f>
        <v>12</v>
      </c>
      <c r="S101" s="239">
        <v>0</v>
      </c>
      <c r="T101" s="23" t="e">
        <f>(E104+E105)/E103</f>
        <v>#DIV/0!</v>
      </c>
      <c r="U101" s="23" t="e">
        <f>(F104+F105)/F103</f>
        <v>#DIV/0!</v>
      </c>
      <c r="V101" s="23" t="e">
        <f>(G104+G105)/G103</f>
        <v>#DIV/0!</v>
      </c>
      <c r="W101" s="23" t="e">
        <f>(H104+H105)/H103</f>
        <v>#DIV/0!</v>
      </c>
      <c r="X101" s="23" t="e">
        <f>(I104+I105)/I103</f>
        <v>#DIV/0!</v>
      </c>
    </row>
    <row r="102" spans="1:24">
      <c r="B102" s="99"/>
      <c r="D102" s="32" t="s">
        <v>61</v>
      </c>
      <c r="E102" s="20">
        <f>S101</f>
        <v>0</v>
      </c>
      <c r="F102" s="20">
        <f>S102</f>
        <v>0</v>
      </c>
      <c r="G102" s="20">
        <f>S103</f>
        <v>0</v>
      </c>
      <c r="H102" s="20">
        <f>S104</f>
        <v>0</v>
      </c>
      <c r="I102" s="20">
        <f>S105</f>
        <v>0</v>
      </c>
      <c r="J102" s="44"/>
      <c r="L102" s="243"/>
      <c r="M102" s="242"/>
      <c r="N102" s="242"/>
      <c r="O102" s="242"/>
      <c r="P102" s="239">
        <v>1.03</v>
      </c>
      <c r="Q102" s="240">
        <v>0</v>
      </c>
      <c r="R102" s="73">
        <f>$R$15</f>
        <v>12</v>
      </c>
      <c r="S102" s="239">
        <v>0</v>
      </c>
      <c r="T102" s="23"/>
      <c r="U102" s="23"/>
      <c r="V102" s="23"/>
      <c r="W102" s="23"/>
      <c r="X102" s="23"/>
    </row>
    <row r="103" spans="1:24">
      <c r="A103" s="8"/>
      <c r="B103" s="90"/>
      <c r="C103" s="97"/>
      <c r="D103" s="71" t="s">
        <v>9</v>
      </c>
      <c r="E103" s="54">
        <f>ROUND((M101+N101)*E101*P101,0)</f>
        <v>0</v>
      </c>
      <c r="F103" s="54">
        <f>ROUND((M101+N101)*F101*P101*P102,0)</f>
        <v>0</v>
      </c>
      <c r="G103" s="54">
        <f>ROUND((M101+N101)*G101*P101*P102*P103,0)</f>
        <v>0</v>
      </c>
      <c r="H103" s="54">
        <f>ROUND((M101+N101)*H101*P101*P102*P103*P104,0)</f>
        <v>0</v>
      </c>
      <c r="I103" s="54">
        <f>ROUND((M101+N101)*I101*P101*P102*P103*P104*P105,0)</f>
        <v>0</v>
      </c>
      <c r="J103" s="177">
        <f>SUM(E103:I103)</f>
        <v>0</v>
      </c>
      <c r="L103" s="243"/>
      <c r="M103" s="60"/>
      <c r="N103" s="60"/>
      <c r="O103" s="60"/>
      <c r="P103" s="239">
        <v>1.03</v>
      </c>
      <c r="Q103" s="240">
        <v>0</v>
      </c>
      <c r="R103" s="73">
        <f>$R$16</f>
        <v>12</v>
      </c>
      <c r="S103" s="239">
        <v>0</v>
      </c>
      <c r="T103" s="23"/>
      <c r="U103" s="23"/>
      <c r="V103" s="23"/>
      <c r="W103" s="23"/>
      <c r="X103" s="23"/>
    </row>
    <row r="104" spans="1:24">
      <c r="A104" s="8"/>
      <c r="B104" s="90"/>
      <c r="C104" s="97"/>
      <c r="D104" s="71" t="s">
        <v>46</v>
      </c>
      <c r="E104" s="54">
        <f>ROUND(E103*$P$9,0)</f>
        <v>0</v>
      </c>
      <c r="F104" s="54">
        <f>ROUND(F103*$P$9,0)</f>
        <v>0</v>
      </c>
      <c r="G104" s="54">
        <f>ROUND(G103*$P$9,0)</f>
        <v>0</v>
      </c>
      <c r="H104" s="54">
        <f>ROUND(H103*$P$9,0)</f>
        <v>0</v>
      </c>
      <c r="I104" s="54">
        <f>ROUND(I103*$P$9,0)</f>
        <v>0</v>
      </c>
      <c r="J104" s="177">
        <f>SUM(E104:I104)</f>
        <v>0</v>
      </c>
      <c r="L104" s="243"/>
      <c r="M104" s="60"/>
      <c r="N104" s="60"/>
      <c r="O104" s="60"/>
      <c r="P104" s="239">
        <v>1.03</v>
      </c>
      <c r="Q104" s="240">
        <v>0</v>
      </c>
      <c r="R104" s="73">
        <f>$R$17</f>
        <v>12</v>
      </c>
      <c r="S104" s="239">
        <v>0</v>
      </c>
      <c r="T104" s="23"/>
      <c r="U104" s="23"/>
      <c r="V104" s="23"/>
      <c r="W104" s="23"/>
      <c r="X104" s="23"/>
    </row>
    <row r="105" spans="1:24" ht="15">
      <c r="A105" s="8"/>
      <c r="B105" s="90"/>
      <c r="C105" s="97"/>
      <c r="D105" s="71" t="s">
        <v>47</v>
      </c>
      <c r="E105" s="189">
        <f>ROUND($P$10*E101,0)</f>
        <v>0</v>
      </c>
      <c r="F105" s="189">
        <f>ROUND($P$10*F101,0)</f>
        <v>0</v>
      </c>
      <c r="G105" s="189">
        <f>ROUND($P$10*G101,0)</f>
        <v>0</v>
      </c>
      <c r="H105" s="189">
        <f>ROUND($P$10*H101,0)</f>
        <v>0</v>
      </c>
      <c r="I105" s="189">
        <f>ROUND($P$10*I101,0)</f>
        <v>0</v>
      </c>
      <c r="J105" s="186">
        <f>SUM(E105:I105)</f>
        <v>0</v>
      </c>
      <c r="L105" s="243"/>
      <c r="M105" s="60"/>
      <c r="N105" s="60"/>
      <c r="O105" s="60"/>
      <c r="P105" s="239">
        <v>1.03</v>
      </c>
      <c r="Q105" s="240">
        <v>0</v>
      </c>
      <c r="R105" s="73">
        <f>$R$18</f>
        <v>12</v>
      </c>
      <c r="S105" s="239">
        <v>0</v>
      </c>
      <c r="T105" s="23"/>
      <c r="U105" s="23"/>
      <c r="V105" s="23"/>
      <c r="W105" s="23"/>
      <c r="X105" s="23"/>
    </row>
    <row r="106" spans="1:24">
      <c r="A106" s="8"/>
      <c r="B106" s="90"/>
      <c r="C106" s="97"/>
      <c r="D106" s="74" t="s">
        <v>48</v>
      </c>
      <c r="E106" s="190">
        <f>SUM(E104:E105)</f>
        <v>0</v>
      </c>
      <c r="F106" s="190">
        <f t="shared" ref="F106:I106" si="16">SUM(F104:F105)</f>
        <v>0</v>
      </c>
      <c r="G106" s="190">
        <f t="shared" si="16"/>
        <v>0</v>
      </c>
      <c r="H106" s="190">
        <f t="shared" si="16"/>
        <v>0</v>
      </c>
      <c r="I106" s="190">
        <f t="shared" si="16"/>
        <v>0</v>
      </c>
      <c r="J106" s="191">
        <f>SUM(J104:J105)</f>
        <v>0</v>
      </c>
      <c r="L106" s="243"/>
      <c r="M106" s="60"/>
      <c r="N106" s="60"/>
      <c r="O106" s="60"/>
      <c r="P106" s="71"/>
      <c r="Q106" s="244"/>
      <c r="R106" s="73"/>
      <c r="S106" s="71"/>
      <c r="T106" s="4"/>
      <c r="U106" s="3"/>
    </row>
    <row r="107" spans="1:24">
      <c r="A107" s="8"/>
      <c r="B107" s="90"/>
      <c r="C107" s="97"/>
      <c r="D107" s="71"/>
      <c r="E107" s="15"/>
      <c r="F107" s="15"/>
      <c r="G107" s="15"/>
      <c r="H107" s="15"/>
      <c r="I107" s="15"/>
      <c r="J107" s="24"/>
      <c r="L107" s="243"/>
      <c r="M107" s="60"/>
      <c r="N107" s="60"/>
      <c r="O107" s="60"/>
      <c r="P107" s="32"/>
      <c r="Q107" s="60"/>
      <c r="R107" s="32"/>
      <c r="S107" s="241"/>
      <c r="T107" s="15"/>
      <c r="U107" s="15"/>
      <c r="V107" s="15"/>
      <c r="W107" s="15"/>
      <c r="X107" s="15"/>
    </row>
    <row r="108" spans="1:24">
      <c r="A108" s="101"/>
      <c r="B108" s="99" t="s">
        <v>66</v>
      </c>
      <c r="D108" s="32" t="s">
        <v>44</v>
      </c>
      <c r="E108" s="97">
        <f>ROUND($Q108*$R108*S108,6)</f>
        <v>0</v>
      </c>
      <c r="F108" s="97">
        <f>ROUND($Q109*$R109*S109,6)</f>
        <v>0</v>
      </c>
      <c r="G108" s="97">
        <f>ROUND($Q110*$R110*S110,6)</f>
        <v>0</v>
      </c>
      <c r="H108" s="97">
        <f>ROUND($Q111*$R111*S111,6)</f>
        <v>0</v>
      </c>
      <c r="I108" s="97">
        <f>ROUND($Q112*$R112*S112,6)</f>
        <v>0</v>
      </c>
      <c r="J108" s="44"/>
      <c r="L108" s="155">
        <v>0</v>
      </c>
      <c r="M108" s="242">
        <f>ROUND(L108/12,2)</f>
        <v>0</v>
      </c>
      <c r="N108" s="242">
        <f>LOOKUP(O108,'Longevity Lookup'!$A$3:$A$506,'Longevity Lookup'!$B$3:$B$506)</f>
        <v>0</v>
      </c>
      <c r="O108" s="236">
        <v>0</v>
      </c>
      <c r="P108" s="239">
        <v>1</v>
      </c>
      <c r="Q108" s="240">
        <v>0</v>
      </c>
      <c r="R108" s="73">
        <f>$R$14</f>
        <v>12</v>
      </c>
      <c r="S108" s="239">
        <v>0</v>
      </c>
      <c r="T108" s="23" t="e">
        <f>(E111+E112)/E110</f>
        <v>#DIV/0!</v>
      </c>
      <c r="U108" s="23" t="e">
        <f>(F111+F112)/F110</f>
        <v>#DIV/0!</v>
      </c>
      <c r="V108" s="23" t="e">
        <f>(G111+G112)/G110</f>
        <v>#DIV/0!</v>
      </c>
      <c r="W108" s="23" t="e">
        <f>(H111+H112)/H110</f>
        <v>#DIV/0!</v>
      </c>
      <c r="X108" s="23" t="e">
        <f>(I111+I112)/I110</f>
        <v>#DIV/0!</v>
      </c>
    </row>
    <row r="109" spans="1:24">
      <c r="B109" s="99"/>
      <c r="D109" s="32" t="s">
        <v>61</v>
      </c>
      <c r="E109" s="20">
        <f>S108</f>
        <v>0</v>
      </c>
      <c r="F109" s="20">
        <f>S109</f>
        <v>0</v>
      </c>
      <c r="G109" s="20">
        <f>S110</f>
        <v>0</v>
      </c>
      <c r="H109" s="20">
        <f>S111</f>
        <v>0</v>
      </c>
      <c r="I109" s="20">
        <f>S112</f>
        <v>0</v>
      </c>
      <c r="J109" s="44"/>
      <c r="L109" s="243"/>
      <c r="M109" s="242"/>
      <c r="N109" s="242"/>
      <c r="O109" s="242"/>
      <c r="P109" s="239">
        <v>1.03</v>
      </c>
      <c r="Q109" s="240">
        <v>0</v>
      </c>
      <c r="R109" s="73">
        <f>$R$15</f>
        <v>12</v>
      </c>
      <c r="S109" s="239">
        <v>0</v>
      </c>
      <c r="T109" s="23"/>
      <c r="U109" s="23"/>
      <c r="V109" s="23"/>
      <c r="W109" s="23"/>
      <c r="X109" s="23"/>
    </row>
    <row r="110" spans="1:24">
      <c r="A110" s="8"/>
      <c r="B110" s="90"/>
      <c r="C110" s="97"/>
      <c r="D110" s="71" t="s">
        <v>9</v>
      </c>
      <c r="E110" s="54">
        <f>ROUND((M108+N108)*E108*P108,0)</f>
        <v>0</v>
      </c>
      <c r="F110" s="54">
        <f>ROUND((M108+N108)*F108*P108*P109,0)</f>
        <v>0</v>
      </c>
      <c r="G110" s="54">
        <f>ROUND((M108+N108)*G108*P108*P109*P110,0)</f>
        <v>0</v>
      </c>
      <c r="H110" s="54">
        <f>ROUND((M108+N108)*H108*P108*P109*P110*P111,0)</f>
        <v>0</v>
      </c>
      <c r="I110" s="54">
        <f>ROUND((M108+N108)*I108*P108*P109*P110*P111*P112,0)</f>
        <v>0</v>
      </c>
      <c r="J110" s="177">
        <f>SUM(E110:I110)</f>
        <v>0</v>
      </c>
      <c r="L110" s="243"/>
      <c r="M110" s="60"/>
      <c r="N110" s="60"/>
      <c r="O110" s="60"/>
      <c r="P110" s="239">
        <v>1.03</v>
      </c>
      <c r="Q110" s="240">
        <v>0</v>
      </c>
      <c r="R110" s="73">
        <f>$R$16</f>
        <v>12</v>
      </c>
      <c r="S110" s="239">
        <v>0</v>
      </c>
    </row>
    <row r="111" spans="1:24">
      <c r="A111" s="8"/>
      <c r="B111" s="90"/>
      <c r="C111" s="97"/>
      <c r="D111" s="71" t="s">
        <v>46</v>
      </c>
      <c r="E111" s="54">
        <f>ROUND(E110*$P$9,0)</f>
        <v>0</v>
      </c>
      <c r="F111" s="54">
        <f>ROUND(F110*$P$9,0)</f>
        <v>0</v>
      </c>
      <c r="G111" s="54">
        <f>ROUND(G110*$P$9,0)</f>
        <v>0</v>
      </c>
      <c r="H111" s="54">
        <f>ROUND(H110*$P$9,0)</f>
        <v>0</v>
      </c>
      <c r="I111" s="54">
        <f>ROUND(I110*$P$9,0)</f>
        <v>0</v>
      </c>
      <c r="J111" s="177">
        <f>SUM(E111:I111)</f>
        <v>0</v>
      </c>
      <c r="L111" s="243"/>
      <c r="M111" s="60"/>
      <c r="N111" s="60"/>
      <c r="O111" s="60"/>
      <c r="P111" s="239">
        <v>1.03</v>
      </c>
      <c r="Q111" s="240">
        <v>0</v>
      </c>
      <c r="R111" s="73">
        <f>$R$17</f>
        <v>12</v>
      </c>
      <c r="S111" s="239">
        <v>0</v>
      </c>
    </row>
    <row r="112" spans="1:24" ht="15">
      <c r="A112" s="8"/>
      <c r="B112" s="90"/>
      <c r="C112" s="97"/>
      <c r="D112" s="71" t="s">
        <v>47</v>
      </c>
      <c r="E112" s="189">
        <f>ROUND($P$10*E108,0)</f>
        <v>0</v>
      </c>
      <c r="F112" s="189">
        <f>ROUND($P$10*F108,0)</f>
        <v>0</v>
      </c>
      <c r="G112" s="189">
        <f>ROUND($P$10*G108,0)</f>
        <v>0</v>
      </c>
      <c r="H112" s="189">
        <f>ROUND($P$10*H108,0)</f>
        <v>0</v>
      </c>
      <c r="I112" s="189">
        <f>ROUND($P$10*I108,0)</f>
        <v>0</v>
      </c>
      <c r="J112" s="186">
        <f>SUM(E112:I112)</f>
        <v>0</v>
      </c>
      <c r="L112" s="243"/>
      <c r="M112" s="60"/>
      <c r="N112" s="60"/>
      <c r="O112" s="60"/>
      <c r="P112" s="239">
        <v>1.03</v>
      </c>
      <c r="Q112" s="240">
        <v>0</v>
      </c>
      <c r="R112" s="73">
        <f>$R$18</f>
        <v>12</v>
      </c>
      <c r="S112" s="239">
        <v>0</v>
      </c>
      <c r="T112" s="23"/>
      <c r="U112" s="23"/>
      <c r="V112" s="23"/>
      <c r="W112" s="23"/>
      <c r="X112" s="23"/>
    </row>
    <row r="113" spans="1:41">
      <c r="A113" s="8"/>
      <c r="B113" s="90"/>
      <c r="C113" s="97"/>
      <c r="D113" s="74" t="s">
        <v>48</v>
      </c>
      <c r="E113" s="190">
        <f>SUM(E111:E112)</f>
        <v>0</v>
      </c>
      <c r="F113" s="190">
        <f t="shared" ref="F113:I113" si="17">SUM(F111:F112)</f>
        <v>0</v>
      </c>
      <c r="G113" s="190">
        <f t="shared" si="17"/>
        <v>0</v>
      </c>
      <c r="H113" s="190">
        <f t="shared" si="17"/>
        <v>0</v>
      </c>
      <c r="I113" s="190">
        <f t="shared" si="17"/>
        <v>0</v>
      </c>
      <c r="J113" s="191">
        <f>SUM(J111:J112)</f>
        <v>0</v>
      </c>
      <c r="L113" s="17"/>
      <c r="M113" s="31"/>
      <c r="N113" s="31"/>
      <c r="O113" s="31"/>
      <c r="P113" s="110"/>
      <c r="Q113" s="111"/>
      <c r="R113" s="73"/>
      <c r="S113" s="110"/>
      <c r="T113" s="23"/>
      <c r="U113" s="23"/>
      <c r="V113" s="23"/>
      <c r="W113" s="23"/>
      <c r="X113" s="23"/>
    </row>
    <row r="114" spans="1:41">
      <c r="A114" s="8"/>
      <c r="B114" s="90"/>
      <c r="C114" s="97"/>
      <c r="D114" s="71"/>
      <c r="E114" s="15"/>
      <c r="F114" s="15"/>
      <c r="G114" s="15"/>
      <c r="H114" s="15"/>
      <c r="I114" s="15"/>
      <c r="J114" s="24"/>
      <c r="L114" s="17"/>
      <c r="M114" s="31"/>
      <c r="N114" s="31"/>
      <c r="O114" s="31"/>
      <c r="P114" s="110"/>
      <c r="Q114" s="111"/>
      <c r="R114" s="73"/>
      <c r="S114" s="24"/>
      <c r="T114" s="23"/>
      <c r="U114" s="23"/>
      <c r="V114" s="23"/>
      <c r="W114" s="23"/>
      <c r="X114" s="23"/>
    </row>
    <row r="115" spans="1:41" ht="13.5" thickBot="1">
      <c r="A115" s="8"/>
      <c r="C115" s="72"/>
      <c r="D115" s="72" t="s">
        <v>68</v>
      </c>
      <c r="E115" s="192">
        <f>SUMIF($D$93:$D$114,"Salary",E93:E114)</f>
        <v>0</v>
      </c>
      <c r="F115" s="192">
        <f t="shared" ref="F115:I115" si="18">SUMIF($D$93:$D$114,"Salary",F93:F114)</f>
        <v>0</v>
      </c>
      <c r="G115" s="192">
        <f t="shared" si="18"/>
        <v>0</v>
      </c>
      <c r="H115" s="192">
        <f t="shared" si="18"/>
        <v>0</v>
      </c>
      <c r="I115" s="192">
        <f t="shared" si="18"/>
        <v>0</v>
      </c>
      <c r="J115" s="193">
        <f>SUM(E115:I115)</f>
        <v>0</v>
      </c>
      <c r="L115" s="17"/>
      <c r="M115" s="91"/>
      <c r="N115" s="91"/>
      <c r="O115" s="91"/>
      <c r="P115" s="45"/>
      <c r="Q115" s="45"/>
      <c r="R115" s="45"/>
      <c r="S115" s="24"/>
      <c r="T115" s="23"/>
      <c r="U115" s="23"/>
      <c r="V115" s="23"/>
      <c r="W115" s="23"/>
      <c r="X115" s="23"/>
    </row>
    <row r="116" spans="1:41">
      <c r="A116" s="8"/>
      <c r="C116" s="72"/>
      <c r="D116" s="72" t="s">
        <v>69</v>
      </c>
      <c r="E116" s="194">
        <f>SUMIF($D$93:$D$114,"*Total Fringe",E93:E114)</f>
        <v>0</v>
      </c>
      <c r="F116" s="194">
        <f t="shared" ref="F116:I116" si="19">SUMIF($D$93:$D$114,"*Total Fringe",F93:F114)</f>
        <v>0</v>
      </c>
      <c r="G116" s="194">
        <f t="shared" si="19"/>
        <v>0</v>
      </c>
      <c r="H116" s="194">
        <f t="shared" si="19"/>
        <v>0</v>
      </c>
      <c r="I116" s="194">
        <f t="shared" si="19"/>
        <v>0</v>
      </c>
      <c r="J116" s="195">
        <f>SUM(E116:I116)</f>
        <v>0</v>
      </c>
      <c r="L116" s="55"/>
      <c r="M116" s="68"/>
      <c r="N116" s="68"/>
      <c r="O116" s="68"/>
      <c r="P116" s="68"/>
      <c r="Q116" s="68"/>
      <c r="R116" s="68"/>
      <c r="S116" s="68"/>
      <c r="T116" s="546" t="s">
        <v>23</v>
      </c>
      <c r="U116" s="546"/>
      <c r="V116" s="546"/>
      <c r="W116" s="546"/>
      <c r="X116" s="546"/>
      <c r="Y116" s="8"/>
      <c r="Z116" s="490" t="s">
        <v>70</v>
      </c>
      <c r="AA116" s="491"/>
      <c r="AB116" s="491"/>
      <c r="AC116" s="491"/>
      <c r="AD116" s="491"/>
      <c r="AE116" s="491"/>
      <c r="AF116" s="492"/>
      <c r="AH116" s="484" t="s">
        <v>71</v>
      </c>
      <c r="AI116" s="485"/>
      <c r="AJ116" s="485"/>
      <c r="AK116" s="485"/>
      <c r="AL116" s="485"/>
      <c r="AM116" s="485"/>
      <c r="AN116" s="485"/>
      <c r="AO116" s="486"/>
    </row>
    <row r="117" spans="1:41">
      <c r="A117" s="8"/>
      <c r="C117" s="72"/>
      <c r="D117" s="174"/>
      <c r="E117" s="171"/>
      <c r="F117" s="171"/>
      <c r="G117" s="171"/>
      <c r="H117" s="171"/>
      <c r="I117" s="171"/>
      <c r="J117" s="172"/>
      <c r="L117" s="55" t="s">
        <v>19</v>
      </c>
      <c r="M117" s="68" t="s">
        <v>6</v>
      </c>
      <c r="N117" s="68" t="s">
        <v>21</v>
      </c>
      <c r="O117" s="68" t="s">
        <v>22</v>
      </c>
      <c r="P117" s="68"/>
      <c r="Q117" s="68" t="s">
        <v>57</v>
      </c>
      <c r="R117" s="68"/>
      <c r="S117" s="68"/>
      <c r="T117" s="89"/>
      <c r="U117" s="89"/>
      <c r="V117" s="89"/>
      <c r="W117" s="89"/>
      <c r="X117" s="89"/>
      <c r="Y117" s="13"/>
      <c r="Z117" s="173"/>
      <c r="AA117" s="44"/>
      <c r="AB117" s="44"/>
      <c r="AC117" s="44"/>
      <c r="AD117" s="44"/>
      <c r="AE117" s="44"/>
      <c r="AF117" s="162"/>
      <c r="AH117" s="284"/>
      <c r="AI117" s="55"/>
      <c r="AJ117" s="55"/>
      <c r="AK117" s="55"/>
      <c r="AL117" s="55"/>
      <c r="AM117" s="55"/>
      <c r="AN117" s="55"/>
      <c r="AO117" s="113"/>
    </row>
    <row r="118" spans="1:41">
      <c r="A118" s="55" t="s">
        <v>40</v>
      </c>
      <c r="B118" s="55" t="s">
        <v>41</v>
      </c>
      <c r="C118" s="348" t="s">
        <v>72</v>
      </c>
      <c r="D118" s="174"/>
      <c r="E118" s="16" t="str">
        <f>E12</f>
        <v>Year 1</v>
      </c>
      <c r="F118" s="16" t="str">
        <f>F12</f>
        <v>Year 2</v>
      </c>
      <c r="G118" s="16" t="str">
        <f>G12</f>
        <v>Year 3</v>
      </c>
      <c r="H118" s="16" t="str">
        <f>H12</f>
        <v>Year 4</v>
      </c>
      <c r="I118" s="16" t="str">
        <f>I12</f>
        <v>Year 5</v>
      </c>
      <c r="J118" s="44" t="s">
        <v>30</v>
      </c>
      <c r="L118" s="89" t="s">
        <v>31</v>
      </c>
      <c r="M118" s="44" t="s">
        <v>9</v>
      </c>
      <c r="N118" s="44" t="s">
        <v>33</v>
      </c>
      <c r="O118" s="44" t="s">
        <v>34</v>
      </c>
      <c r="P118" s="44" t="s">
        <v>32</v>
      </c>
      <c r="Q118" s="44" t="s">
        <v>58</v>
      </c>
      <c r="R118" s="44"/>
      <c r="S118" s="44"/>
      <c r="T118" s="22" t="s">
        <v>35</v>
      </c>
      <c r="U118" s="13" t="s">
        <v>36</v>
      </c>
      <c r="V118" s="13" t="s">
        <v>37</v>
      </c>
      <c r="W118" s="13" t="s">
        <v>38</v>
      </c>
      <c r="X118" s="13" t="s">
        <v>39</v>
      </c>
      <c r="Y118" s="20"/>
      <c r="Z118" s="157"/>
      <c r="AA118" s="159" t="str">
        <f>E12</f>
        <v>Year 1</v>
      </c>
      <c r="AB118" s="159" t="str">
        <f>F12</f>
        <v>Year 2</v>
      </c>
      <c r="AC118" s="159" t="str">
        <f>G12</f>
        <v>Year 3</v>
      </c>
      <c r="AD118" s="159" t="str">
        <f>H12</f>
        <v>Year 4</v>
      </c>
      <c r="AE118" s="159" t="str">
        <f>I12</f>
        <v>Year 5</v>
      </c>
      <c r="AF118" s="162" t="s">
        <v>30</v>
      </c>
      <c r="AH118" s="284"/>
      <c r="AI118" s="55"/>
      <c r="AJ118" s="55"/>
      <c r="AK118" s="55"/>
      <c r="AL118" s="55"/>
      <c r="AM118" s="55"/>
      <c r="AN118" s="55"/>
      <c r="AO118" s="113"/>
    </row>
    <row r="119" spans="1:41">
      <c r="A119" s="100"/>
      <c r="B119" s="99" t="s">
        <v>73</v>
      </c>
      <c r="C119" s="117" t="s">
        <v>74</v>
      </c>
      <c r="D119" s="32" t="s">
        <v>44</v>
      </c>
      <c r="E119" s="97">
        <f>ROUND($O119*$P119*Q119,6)</f>
        <v>0</v>
      </c>
      <c r="F119" s="97">
        <f>ROUND($O120*$P120*Q120,6)</f>
        <v>0</v>
      </c>
      <c r="G119" s="97">
        <f>ROUND($O121*$P121*Q121,6)</f>
        <v>0</v>
      </c>
      <c r="H119" s="97">
        <f>ROUND($O122*$P122*Q122,6)</f>
        <v>0</v>
      </c>
      <c r="I119" s="97">
        <f>ROUND($O123*$P123*Q123,6)</f>
        <v>0</v>
      </c>
      <c r="J119" s="24"/>
      <c r="K119" s="15"/>
      <c r="L119" s="155">
        <v>0</v>
      </c>
      <c r="M119" s="242">
        <f>ROUND(L119/12,2)</f>
        <v>0</v>
      </c>
      <c r="N119" s="239">
        <v>1</v>
      </c>
      <c r="O119" s="240">
        <v>0</v>
      </c>
      <c r="P119" s="73">
        <f>$R$14</f>
        <v>12</v>
      </c>
      <c r="Q119" s="239">
        <v>0</v>
      </c>
      <c r="R119" s="73"/>
      <c r="S119" s="71"/>
      <c r="T119" s="23" t="e">
        <f>(E122+E123)/E121</f>
        <v>#DIV/0!</v>
      </c>
      <c r="U119" s="23" t="e">
        <f>(F122+F123)/F121</f>
        <v>#DIV/0!</v>
      </c>
      <c r="V119" s="23" t="e">
        <f>(G122+G123)/G121</f>
        <v>#DIV/0!</v>
      </c>
      <c r="W119" s="23" t="e">
        <f>(H122+H123)/H121</f>
        <v>#DIV/0!</v>
      </c>
      <c r="X119" s="23" t="e">
        <f>(I122+I123)/I121</f>
        <v>#DIV/0!</v>
      </c>
      <c r="Y119" s="319"/>
      <c r="Z119" s="160" t="str">
        <f>C119</f>
        <v>Not Allowed</v>
      </c>
      <c r="AA119" s="125">
        <f>ROUND(VLOOKUP($C119,$AH$125:AO154,4,FALSE)*E119,0)</f>
        <v>0</v>
      </c>
      <c r="AB119" s="125">
        <f>ROUND(VLOOKUP($C120,$AH$125:AO158,5,FALSE)*F119,0)</f>
        <v>0</v>
      </c>
      <c r="AC119" s="125">
        <f>ROUND(VLOOKUP($C121,$AH$125:AO154,6,FALSE)*G119,0)</f>
        <v>0</v>
      </c>
      <c r="AD119" s="125">
        <f>ROUND(VLOOKUP($C122,$AH$125:AO154,7,FALSE)*H119,0)</f>
        <v>0</v>
      </c>
      <c r="AE119" s="125">
        <f>ROUND(VLOOKUP($C123,$AH$125:AO153,8,FALSE)*I119,0)</f>
        <v>0</v>
      </c>
      <c r="AF119" s="163">
        <f>SUM(AA119:AE119)</f>
        <v>0</v>
      </c>
      <c r="AH119" s="112"/>
      <c r="AK119" s="55" t="s">
        <v>35</v>
      </c>
      <c r="AL119" s="55" t="s">
        <v>36</v>
      </c>
      <c r="AM119" s="55" t="s">
        <v>37</v>
      </c>
      <c r="AN119" s="55" t="s">
        <v>38</v>
      </c>
      <c r="AO119" s="113" t="s">
        <v>39</v>
      </c>
    </row>
    <row r="120" spans="1:41">
      <c r="A120" s="8"/>
      <c r="B120" s="99"/>
      <c r="C120" s="117" t="s">
        <v>74</v>
      </c>
      <c r="D120" s="32" t="s">
        <v>61</v>
      </c>
      <c r="E120" s="20">
        <f>Q119</f>
        <v>0</v>
      </c>
      <c r="F120" s="20">
        <f>Q120</f>
        <v>0</v>
      </c>
      <c r="G120" s="20">
        <f>Q121</f>
        <v>0</v>
      </c>
      <c r="H120" s="20">
        <f>Q122</f>
        <v>0</v>
      </c>
      <c r="I120" s="20">
        <f>Q123</f>
        <v>0</v>
      </c>
      <c r="J120" s="24"/>
      <c r="K120" s="15"/>
      <c r="L120" s="243"/>
      <c r="M120" s="242"/>
      <c r="N120" s="239">
        <v>1.03</v>
      </c>
      <c r="O120" s="240">
        <v>0</v>
      </c>
      <c r="P120" s="73">
        <f>$R$15</f>
        <v>12</v>
      </c>
      <c r="Q120" s="239">
        <v>0</v>
      </c>
      <c r="R120" s="73"/>
      <c r="S120" s="71"/>
      <c r="T120" s="23"/>
      <c r="U120" s="23"/>
      <c r="V120" s="23"/>
      <c r="W120" s="23"/>
      <c r="X120" s="23"/>
      <c r="Y120" s="319"/>
      <c r="Z120" s="160"/>
      <c r="AA120" s="125"/>
      <c r="AB120" s="125"/>
      <c r="AC120" s="125"/>
      <c r="AD120" s="125"/>
      <c r="AE120" s="125"/>
      <c r="AF120" s="163"/>
      <c r="AH120" s="505" t="s">
        <v>76</v>
      </c>
      <c r="AI120" s="488"/>
      <c r="AJ120" s="488"/>
      <c r="AK120" s="282">
        <v>1</v>
      </c>
      <c r="AL120" s="282">
        <v>1.05</v>
      </c>
      <c r="AM120" s="282">
        <v>1.05</v>
      </c>
      <c r="AN120" s="282">
        <v>1.05</v>
      </c>
      <c r="AO120" s="283">
        <v>1.05</v>
      </c>
    </row>
    <row r="121" spans="1:41">
      <c r="A121" s="8"/>
      <c r="C121" s="117" t="s">
        <v>74</v>
      </c>
      <c r="D121" s="71" t="s">
        <v>9</v>
      </c>
      <c r="E121" s="54">
        <f>ROUND(M119*E119*N119,0)</f>
        <v>0</v>
      </c>
      <c r="F121" s="54">
        <f>ROUND(M119*F119*N119*N120,0)</f>
        <v>0</v>
      </c>
      <c r="G121" s="54">
        <f>ROUND(M119*G119*N119*N120*N121,0)</f>
        <v>0</v>
      </c>
      <c r="H121" s="54">
        <f>ROUND(M119*H119*N119*N120*N121*N122,0)</f>
        <v>0</v>
      </c>
      <c r="I121" s="54">
        <f>ROUND(M119*I119*N119*N120*N121*N122*N123,0)</f>
        <v>0</v>
      </c>
      <c r="J121" s="177">
        <f>SUM(E121:I121)</f>
        <v>0</v>
      </c>
      <c r="L121" s="243"/>
      <c r="M121" s="60"/>
      <c r="N121" s="239">
        <v>1.03</v>
      </c>
      <c r="O121" s="240">
        <v>0</v>
      </c>
      <c r="P121" s="73">
        <f>$R$16</f>
        <v>12</v>
      </c>
      <c r="Q121" s="239">
        <v>0</v>
      </c>
      <c r="R121" s="73"/>
      <c r="S121" s="71"/>
      <c r="T121" s="23"/>
      <c r="U121" s="23"/>
      <c r="V121" s="23"/>
      <c r="W121" s="23"/>
      <c r="X121" s="23"/>
      <c r="Y121" s="8"/>
      <c r="Z121" s="59"/>
      <c r="AA121" s="125"/>
      <c r="AB121" s="125"/>
      <c r="AC121" s="125"/>
      <c r="AD121" s="125"/>
      <c r="AE121" s="125"/>
      <c r="AF121" s="163"/>
      <c r="AH121" s="463"/>
      <c r="AI121" s="316"/>
      <c r="AJ121" s="316"/>
      <c r="AK121" s="131"/>
      <c r="AL121" s="131"/>
      <c r="AM121" s="131"/>
      <c r="AN121" s="131"/>
      <c r="AO121" s="281"/>
    </row>
    <row r="122" spans="1:41">
      <c r="A122" s="8"/>
      <c r="B122" s="90"/>
      <c r="C122" s="117" t="s">
        <v>74</v>
      </c>
      <c r="D122" s="71" t="s">
        <v>46</v>
      </c>
      <c r="E122" s="54">
        <f>ROUND($E$121*$R$154,0)</f>
        <v>0</v>
      </c>
      <c r="F122" s="54">
        <f>ROUND($F$121*$R$154,0)</f>
        <v>0</v>
      </c>
      <c r="G122" s="54">
        <f>ROUND($G$121*$R$154,0)</f>
        <v>0</v>
      </c>
      <c r="H122" s="54">
        <f>ROUND($H$121*$R$154,0)</f>
        <v>0</v>
      </c>
      <c r="I122" s="54">
        <f>ROUND($I$121*$R$154,0)</f>
        <v>0</v>
      </c>
      <c r="J122" s="177">
        <f>SUM(E122:I122)</f>
        <v>0</v>
      </c>
      <c r="L122" s="243"/>
      <c r="M122" s="60"/>
      <c r="N122" s="239">
        <v>1.03</v>
      </c>
      <c r="O122" s="240">
        <v>0</v>
      </c>
      <c r="P122" s="73">
        <f>$R$17</f>
        <v>12</v>
      </c>
      <c r="Q122" s="239">
        <v>0</v>
      </c>
      <c r="R122" s="73"/>
      <c r="S122" s="71"/>
      <c r="T122" s="23"/>
      <c r="U122" s="23"/>
      <c r="V122" s="23"/>
      <c r="W122" s="23"/>
      <c r="X122" s="23"/>
      <c r="Y122" s="8"/>
      <c r="Z122" s="59"/>
      <c r="AA122" s="125"/>
      <c r="AB122" s="125"/>
      <c r="AC122" s="125"/>
      <c r="AD122" s="125"/>
      <c r="AE122" s="125"/>
      <c r="AF122" s="163"/>
      <c r="AH122" s="463"/>
      <c r="AI122" s="316"/>
      <c r="AJ122" s="316"/>
      <c r="AK122" s="131"/>
      <c r="AL122" s="131"/>
      <c r="AM122" s="131"/>
      <c r="AN122" s="131"/>
      <c r="AO122" s="281"/>
    </row>
    <row r="123" spans="1:41" ht="15">
      <c r="A123" s="8"/>
      <c r="B123" s="90"/>
      <c r="C123" s="117" t="s">
        <v>74</v>
      </c>
      <c r="D123" s="71" t="s">
        <v>47</v>
      </c>
      <c r="E123" s="189">
        <f>ROUND($R$155*$E$119,0)</f>
        <v>0</v>
      </c>
      <c r="F123" s="189">
        <f>ROUND($R$155*$F$119,0)</f>
        <v>0</v>
      </c>
      <c r="G123" s="189">
        <f>ROUND($R$155*$G$119,0)</f>
        <v>0</v>
      </c>
      <c r="H123" s="189">
        <f>ROUND($R$155*$H$119,0)</f>
        <v>0</v>
      </c>
      <c r="I123" s="189">
        <f>ROUND($R$155*$I$119,0)</f>
        <v>0</v>
      </c>
      <c r="J123" s="186">
        <f>SUM(E123:I123)</f>
        <v>0</v>
      </c>
      <c r="L123" s="243"/>
      <c r="M123" s="60"/>
      <c r="N123" s="239">
        <v>1.03</v>
      </c>
      <c r="O123" s="240">
        <v>0</v>
      </c>
      <c r="P123" s="73">
        <f>$R$18</f>
        <v>12</v>
      </c>
      <c r="Q123" s="239">
        <v>0</v>
      </c>
      <c r="R123" s="73"/>
      <c r="S123" s="71"/>
      <c r="T123" s="23"/>
      <c r="U123" s="23"/>
      <c r="V123" s="23"/>
      <c r="W123" s="23"/>
      <c r="X123" s="23"/>
      <c r="Y123" s="8"/>
      <c r="Z123" s="59"/>
      <c r="AA123" s="125"/>
      <c r="AB123" s="125"/>
      <c r="AC123" s="125"/>
      <c r="AD123" s="125"/>
      <c r="AE123" s="125"/>
      <c r="AF123" s="163"/>
      <c r="AH123" s="112"/>
      <c r="AO123" s="114"/>
    </row>
    <row r="124" spans="1:41">
      <c r="A124" s="8"/>
      <c r="B124" s="90"/>
      <c r="C124" s="97"/>
      <c r="D124" s="74" t="s">
        <v>48</v>
      </c>
      <c r="E124" s="190">
        <f>SUM(E122:E123)</f>
        <v>0</v>
      </c>
      <c r="F124" s="190">
        <f t="shared" ref="F124:I124" si="20">SUM(F122:F123)</f>
        <v>0</v>
      </c>
      <c r="G124" s="190">
        <f t="shared" si="20"/>
        <v>0</v>
      </c>
      <c r="H124" s="190">
        <f t="shared" si="20"/>
        <v>0</v>
      </c>
      <c r="I124" s="190">
        <f t="shared" si="20"/>
        <v>0</v>
      </c>
      <c r="J124" s="191">
        <f>SUM(J122:J123)</f>
        <v>0</v>
      </c>
      <c r="L124" s="243"/>
      <c r="M124" s="60"/>
      <c r="N124" s="71"/>
      <c r="O124" s="244"/>
      <c r="P124" s="73"/>
      <c r="Q124" s="71"/>
      <c r="R124" s="73"/>
      <c r="S124" s="71"/>
      <c r="T124" s="4"/>
      <c r="U124" s="3"/>
      <c r="Y124" s="8"/>
      <c r="Z124" s="59"/>
      <c r="AA124" s="125"/>
      <c r="AB124" s="125"/>
      <c r="AC124" s="125"/>
      <c r="AD124" s="125"/>
      <c r="AE124" s="125"/>
      <c r="AF124" s="163"/>
      <c r="AH124" s="280" t="s">
        <v>80</v>
      </c>
      <c r="AO124" s="114"/>
    </row>
    <row r="125" spans="1:41">
      <c r="A125" s="8"/>
      <c r="B125" s="90"/>
      <c r="C125" s="97"/>
      <c r="D125" s="71"/>
      <c r="E125" s="15"/>
      <c r="F125" s="15"/>
      <c r="G125" s="15"/>
      <c r="H125" s="15"/>
      <c r="I125" s="15"/>
      <c r="J125" s="24"/>
      <c r="L125" s="243"/>
      <c r="M125" s="60"/>
      <c r="N125" s="32"/>
      <c r="O125" s="60"/>
      <c r="P125" s="32"/>
      <c r="Q125" s="241"/>
      <c r="R125" s="32"/>
      <c r="S125" s="241"/>
      <c r="T125" s="15"/>
      <c r="U125" s="15"/>
      <c r="V125" s="15"/>
      <c r="W125" s="15"/>
      <c r="X125" s="15"/>
      <c r="Y125" s="8"/>
      <c r="Z125" s="59"/>
      <c r="AA125" s="125"/>
      <c r="AB125" s="125"/>
      <c r="AC125" s="125"/>
      <c r="AD125" s="125"/>
      <c r="AE125" s="125"/>
      <c r="AF125" s="163"/>
      <c r="AH125" s="280" t="s">
        <v>74</v>
      </c>
      <c r="AI125">
        <v>0</v>
      </c>
      <c r="AJ125">
        <v>0</v>
      </c>
      <c r="AK125">
        <v>0</v>
      </c>
      <c r="AL125">
        <v>0</v>
      </c>
      <c r="AM125">
        <v>0</v>
      </c>
      <c r="AN125">
        <v>0</v>
      </c>
      <c r="AO125" s="114">
        <v>0</v>
      </c>
    </row>
    <row r="126" spans="1:41">
      <c r="A126" s="101"/>
      <c r="B126" s="99" t="s">
        <v>73</v>
      </c>
      <c r="C126" s="117" t="s">
        <v>74</v>
      </c>
      <c r="D126" s="32" t="s">
        <v>44</v>
      </c>
      <c r="E126" s="97">
        <f>ROUND($O126*$P126*Q126,6)</f>
        <v>0</v>
      </c>
      <c r="F126" s="97">
        <f>ROUND($O127*$P127*Q127,6)</f>
        <v>0</v>
      </c>
      <c r="G126" s="97">
        <f>ROUND($O128*$P128*Q128,6)</f>
        <v>0</v>
      </c>
      <c r="H126" s="97">
        <f>ROUND($O129*$P129*Q129,6)</f>
        <v>0</v>
      </c>
      <c r="I126" s="97">
        <f>ROUND($O130*$P130*Q130,6)</f>
        <v>0</v>
      </c>
      <c r="J126" s="24"/>
      <c r="L126" s="155">
        <v>0</v>
      </c>
      <c r="M126" s="242">
        <f>ROUND(L126/12,2)</f>
        <v>0</v>
      </c>
      <c r="N126" s="239">
        <v>1</v>
      </c>
      <c r="O126" s="240">
        <v>0</v>
      </c>
      <c r="P126" s="73">
        <f>$R$14</f>
        <v>12</v>
      </c>
      <c r="Q126" s="239">
        <v>0</v>
      </c>
      <c r="R126" s="73"/>
      <c r="S126" s="71"/>
      <c r="T126" s="23" t="e">
        <f>(E129+E130)/E128</f>
        <v>#DIV/0!</v>
      </c>
      <c r="U126" s="23" t="e">
        <f>(F129+F130)/F128</f>
        <v>#DIV/0!</v>
      </c>
      <c r="V126" s="23" t="e">
        <f>(G129+G130)/G128</f>
        <v>#DIV/0!</v>
      </c>
      <c r="W126" s="23" t="e">
        <f>(H129+H130)/H128</f>
        <v>#DIV/0!</v>
      </c>
      <c r="X126" s="23" t="e">
        <f>(I129+I130)/I128</f>
        <v>#DIV/0!</v>
      </c>
      <c r="Y126" s="319"/>
      <c r="Z126" s="160" t="str">
        <f>C126</f>
        <v>Not Allowed</v>
      </c>
      <c r="AA126" s="125">
        <f>ROUND(VLOOKUP($C126,$AH$125:AO161,4,FALSE)*E126,0)</f>
        <v>0</v>
      </c>
      <c r="AB126" s="125">
        <f>ROUND(VLOOKUP($C127,$AH$125:AO165,5,FALSE)*F126,0)</f>
        <v>0</v>
      </c>
      <c r="AC126" s="125">
        <f>ROUND(VLOOKUP($C128,$AH$125:AO161,6,FALSE)*G126,0)</f>
        <v>0</v>
      </c>
      <c r="AD126" s="125">
        <f>ROUND(VLOOKUP($C129,$AH$125:AO161,7,FALSE)*H126,0)</f>
        <v>0</v>
      </c>
      <c r="AE126" s="125">
        <f>ROUND(VLOOKUP($C130,$AH$125:AO160,8,FALSE)*I126,0)</f>
        <v>0</v>
      </c>
      <c r="AF126" s="163">
        <f>SUM(AA126:AE126)</f>
        <v>0</v>
      </c>
      <c r="AH126" s="274" t="s">
        <v>81</v>
      </c>
      <c r="AI126" s="273">
        <f>'Tuition Lookup'!$D4*24</f>
        <v>10752</v>
      </c>
      <c r="AJ126" s="272">
        <f>AI126/6</f>
        <v>1792</v>
      </c>
      <c r="AK126" s="277">
        <f>AJ126*AK$120</f>
        <v>1792</v>
      </c>
      <c r="AL126" s="277">
        <f>AK126*AL$120</f>
        <v>1881.6000000000001</v>
      </c>
      <c r="AM126" s="277">
        <f>AL126*AM$120</f>
        <v>1975.6800000000003</v>
      </c>
      <c r="AN126" s="278">
        <f>AM126*AN$120</f>
        <v>2074.4640000000004</v>
      </c>
      <c r="AO126" s="279">
        <f>AN126*AO$120</f>
        <v>2178.1872000000003</v>
      </c>
    </row>
    <row r="127" spans="1:41">
      <c r="B127" s="99"/>
      <c r="C127" s="117" t="s">
        <v>74</v>
      </c>
      <c r="D127" s="32" t="s">
        <v>61</v>
      </c>
      <c r="E127" s="20">
        <f>Q126</f>
        <v>0</v>
      </c>
      <c r="F127" s="20">
        <f>Q127</f>
        <v>0</v>
      </c>
      <c r="G127" s="20">
        <f>Q128</f>
        <v>0</v>
      </c>
      <c r="H127" s="20">
        <f>Q129</f>
        <v>0</v>
      </c>
      <c r="I127" s="20">
        <f>Q130</f>
        <v>0</v>
      </c>
      <c r="J127" s="24"/>
      <c r="L127" s="243"/>
      <c r="M127" s="242"/>
      <c r="N127" s="239">
        <v>1.03</v>
      </c>
      <c r="O127" s="240">
        <v>0</v>
      </c>
      <c r="P127" s="73">
        <f>$R$15</f>
        <v>12</v>
      </c>
      <c r="Q127" s="239">
        <v>0</v>
      </c>
      <c r="R127" s="73"/>
      <c r="S127" s="71"/>
      <c r="T127" s="23"/>
      <c r="U127" s="23"/>
      <c r="V127" s="23"/>
      <c r="W127" s="23"/>
      <c r="X127" s="23"/>
      <c r="Y127" s="319"/>
      <c r="Z127" s="160"/>
      <c r="AA127" s="125"/>
      <c r="AB127" s="125"/>
      <c r="AC127" s="125"/>
      <c r="AD127" s="125"/>
      <c r="AE127" s="125"/>
      <c r="AF127" s="163"/>
      <c r="AH127" s="275" t="s">
        <v>82</v>
      </c>
      <c r="AI127" s="273">
        <f>'Tuition Lookup'!$D5*24</f>
        <v>12000</v>
      </c>
      <c r="AJ127" s="272">
        <f t="shared" ref="AJ127:AJ152" si="21">AI127/6</f>
        <v>2000</v>
      </c>
      <c r="AK127" s="277">
        <f t="shared" ref="AK127:AO142" si="22">AJ127*AK$120</f>
        <v>2000</v>
      </c>
      <c r="AL127" s="277">
        <f t="shared" si="22"/>
        <v>2100</v>
      </c>
      <c r="AM127" s="277">
        <f t="shared" si="22"/>
        <v>2205</v>
      </c>
      <c r="AN127" s="278">
        <f t="shared" si="22"/>
        <v>2315.25</v>
      </c>
      <c r="AO127" s="279">
        <f t="shared" si="22"/>
        <v>2431.0125000000003</v>
      </c>
    </row>
    <row r="128" spans="1:41">
      <c r="A128" s="8"/>
      <c r="B128" s="90"/>
      <c r="C128" s="117" t="s">
        <v>74</v>
      </c>
      <c r="D128" s="71" t="s">
        <v>9</v>
      </c>
      <c r="E128" s="54">
        <f>ROUND(M126*E126*N126,0)</f>
        <v>0</v>
      </c>
      <c r="F128" s="54">
        <f>ROUND(M126*F126*N126*N127,0)</f>
        <v>0</v>
      </c>
      <c r="G128" s="54">
        <f>ROUND(M126*G126*N126*N127*N128,0)</f>
        <v>0</v>
      </c>
      <c r="H128" s="54">
        <f>ROUND(M126*H126*N126*N127*N128*N129,0)</f>
        <v>0</v>
      </c>
      <c r="I128" s="54">
        <f>ROUND(M126*I126*N126*N127*N128*N129*N130,0)</f>
        <v>0</v>
      </c>
      <c r="J128" s="177">
        <f>SUM(E128:I128)</f>
        <v>0</v>
      </c>
      <c r="L128" s="243"/>
      <c r="M128" s="60"/>
      <c r="N128" s="239">
        <v>1.03</v>
      </c>
      <c r="O128" s="240">
        <v>0</v>
      </c>
      <c r="P128" s="73">
        <f>$R$16</f>
        <v>12</v>
      </c>
      <c r="Q128" s="239">
        <v>0</v>
      </c>
      <c r="R128" s="73"/>
      <c r="S128" s="71"/>
      <c r="T128" s="23"/>
      <c r="U128" s="23"/>
      <c r="V128" s="23"/>
      <c r="W128" s="23"/>
      <c r="X128" s="23"/>
      <c r="Y128" s="8"/>
      <c r="Z128" s="59"/>
      <c r="AA128" s="125"/>
      <c r="AB128" s="125"/>
      <c r="AC128" s="125"/>
      <c r="AD128" s="125"/>
      <c r="AE128" s="125"/>
      <c r="AF128" s="163"/>
      <c r="AH128" s="275" t="s">
        <v>83</v>
      </c>
      <c r="AI128" s="273">
        <f>'Tuition Lookup'!$D6*24</f>
        <v>10800</v>
      </c>
      <c r="AJ128" s="272">
        <f t="shared" si="21"/>
        <v>1800</v>
      </c>
      <c r="AK128" s="277">
        <f t="shared" si="22"/>
        <v>1800</v>
      </c>
      <c r="AL128" s="277">
        <f t="shared" si="22"/>
        <v>1890</v>
      </c>
      <c r="AM128" s="277">
        <f t="shared" si="22"/>
        <v>1984.5</v>
      </c>
      <c r="AN128" s="278">
        <f t="shared" si="22"/>
        <v>2083.7249999999999</v>
      </c>
      <c r="AO128" s="279">
        <f t="shared" si="22"/>
        <v>2187.9112500000001</v>
      </c>
    </row>
    <row r="129" spans="1:41">
      <c r="A129" s="8"/>
      <c r="B129" s="90"/>
      <c r="C129" s="117" t="s">
        <v>74</v>
      </c>
      <c r="D129" s="71" t="s">
        <v>46</v>
      </c>
      <c r="E129" s="54">
        <f>ROUND(E128*$R$154,0)</f>
        <v>0</v>
      </c>
      <c r="F129" s="54">
        <f>ROUND(F128*$R$154,0)</f>
        <v>0</v>
      </c>
      <c r="G129" s="54">
        <f>ROUND(G128*$R$154,0)</f>
        <v>0</v>
      </c>
      <c r="H129" s="54">
        <f>ROUND(H128*$R$154,0)</f>
        <v>0</v>
      </c>
      <c r="I129" s="54">
        <f>ROUND(I128*$R$154,0)</f>
        <v>0</v>
      </c>
      <c r="J129" s="177">
        <f>SUM(E129:I129)</f>
        <v>0</v>
      </c>
      <c r="L129" s="243"/>
      <c r="M129" s="60"/>
      <c r="N129" s="239">
        <v>1.03</v>
      </c>
      <c r="O129" s="240">
        <v>0</v>
      </c>
      <c r="P129" s="73">
        <f>$R$17</f>
        <v>12</v>
      </c>
      <c r="Q129" s="239">
        <v>0</v>
      </c>
      <c r="R129" s="73"/>
      <c r="S129" s="71"/>
      <c r="T129" s="23"/>
      <c r="U129" s="23"/>
      <c r="V129" s="23"/>
      <c r="W129" s="23"/>
      <c r="X129" s="23"/>
      <c r="Y129" s="8"/>
      <c r="Z129" s="59"/>
      <c r="AA129" s="125"/>
      <c r="AB129" s="125"/>
      <c r="AC129" s="125"/>
      <c r="AD129" s="125"/>
      <c r="AE129" s="125"/>
      <c r="AF129" s="163"/>
      <c r="AH129" s="275" t="s">
        <v>84</v>
      </c>
      <c r="AI129" s="273">
        <f>'Tuition Lookup'!$D7*24</f>
        <v>11352</v>
      </c>
      <c r="AJ129" s="272">
        <f t="shared" si="21"/>
        <v>1892</v>
      </c>
      <c r="AK129" s="277">
        <f t="shared" si="22"/>
        <v>1892</v>
      </c>
      <c r="AL129" s="277">
        <f t="shared" si="22"/>
        <v>1986.6000000000001</v>
      </c>
      <c r="AM129" s="277">
        <f t="shared" si="22"/>
        <v>2085.9300000000003</v>
      </c>
      <c r="AN129" s="278">
        <f t="shared" si="22"/>
        <v>2190.2265000000002</v>
      </c>
      <c r="AO129" s="279">
        <f t="shared" si="22"/>
        <v>2299.7378250000002</v>
      </c>
    </row>
    <row r="130" spans="1:41" ht="15">
      <c r="A130" s="8"/>
      <c r="B130" s="90"/>
      <c r="C130" s="117" t="s">
        <v>74</v>
      </c>
      <c r="D130" s="71" t="s">
        <v>47</v>
      </c>
      <c r="E130" s="189">
        <f>ROUND($R$155*E126,0)</f>
        <v>0</v>
      </c>
      <c r="F130" s="189">
        <f>ROUND($R$155*F126,0)</f>
        <v>0</v>
      </c>
      <c r="G130" s="189">
        <f>ROUND($R$155*G126,0)</f>
        <v>0</v>
      </c>
      <c r="H130" s="189">
        <f>ROUND($R$155*H126,0)</f>
        <v>0</v>
      </c>
      <c r="I130" s="189">
        <f>ROUND($R$155*I126,0)</f>
        <v>0</v>
      </c>
      <c r="J130" s="186">
        <f>SUM(E130:I130)</f>
        <v>0</v>
      </c>
      <c r="L130" s="243"/>
      <c r="M130" s="60"/>
      <c r="N130" s="239">
        <v>1.03</v>
      </c>
      <c r="O130" s="240">
        <v>0</v>
      </c>
      <c r="P130" s="73">
        <f>$R$18</f>
        <v>12</v>
      </c>
      <c r="Q130" s="239">
        <v>0</v>
      </c>
      <c r="R130" s="73"/>
      <c r="S130" s="71"/>
      <c r="T130" s="23"/>
      <c r="U130" s="23"/>
      <c r="V130" s="23"/>
      <c r="W130" s="23"/>
      <c r="X130" s="23"/>
      <c r="Y130" s="8"/>
      <c r="Z130" s="59"/>
      <c r="AA130" s="125"/>
      <c r="AB130" s="125"/>
      <c r="AC130" s="125"/>
      <c r="AD130" s="125"/>
      <c r="AE130" s="125"/>
      <c r="AF130" s="163"/>
      <c r="AH130" s="275" t="s">
        <v>85</v>
      </c>
      <c r="AI130" s="273">
        <f>'Tuition Lookup'!$D8*24</f>
        <v>17232</v>
      </c>
      <c r="AJ130" s="272">
        <f t="shared" si="21"/>
        <v>2872</v>
      </c>
      <c r="AK130" s="277">
        <f t="shared" si="22"/>
        <v>2872</v>
      </c>
      <c r="AL130" s="277">
        <f t="shared" si="22"/>
        <v>3015.6</v>
      </c>
      <c r="AM130" s="277">
        <f t="shared" si="22"/>
        <v>3166.38</v>
      </c>
      <c r="AN130" s="278">
        <f t="shared" si="22"/>
        <v>3324.6990000000001</v>
      </c>
      <c r="AO130" s="279">
        <f t="shared" si="22"/>
        <v>3490.9339500000001</v>
      </c>
    </row>
    <row r="131" spans="1:41">
      <c r="A131" s="8"/>
      <c r="B131" s="90"/>
      <c r="C131" s="97"/>
      <c r="D131" s="74" t="s">
        <v>48</v>
      </c>
      <c r="E131" s="190">
        <f>SUM(E129:E130)</f>
        <v>0</v>
      </c>
      <c r="F131" s="190">
        <f t="shared" ref="F131:I131" si="23">SUM(F129:F130)</f>
        <v>0</v>
      </c>
      <c r="G131" s="190">
        <f t="shared" si="23"/>
        <v>0</v>
      </c>
      <c r="H131" s="190">
        <f t="shared" si="23"/>
        <v>0</v>
      </c>
      <c r="I131" s="190">
        <f t="shared" si="23"/>
        <v>0</v>
      </c>
      <c r="J131" s="191">
        <f>SUM(J129:J130)</f>
        <v>0</v>
      </c>
      <c r="L131" s="243"/>
      <c r="M131" s="60"/>
      <c r="N131" s="71"/>
      <c r="O131" s="244"/>
      <c r="P131" s="73"/>
      <c r="Q131" s="71"/>
      <c r="R131" s="73"/>
      <c r="S131" s="71"/>
      <c r="T131" s="4"/>
      <c r="U131" s="3"/>
      <c r="Y131" s="8"/>
      <c r="Z131" s="59"/>
      <c r="AA131" s="125"/>
      <c r="AB131" s="125"/>
      <c r="AC131" s="125"/>
      <c r="AD131" s="125"/>
      <c r="AE131" s="125"/>
      <c r="AF131" s="163"/>
      <c r="AH131" s="275" t="s">
        <v>86</v>
      </c>
      <c r="AI131" s="273">
        <f>'Tuition Lookup'!$D9*24</f>
        <v>10392</v>
      </c>
      <c r="AJ131" s="272">
        <f t="shared" si="21"/>
        <v>1732</v>
      </c>
      <c r="AK131" s="277">
        <f t="shared" si="22"/>
        <v>1732</v>
      </c>
      <c r="AL131" s="277">
        <f t="shared" si="22"/>
        <v>1818.6000000000001</v>
      </c>
      <c r="AM131" s="277">
        <f t="shared" si="22"/>
        <v>1909.5300000000002</v>
      </c>
      <c r="AN131" s="278">
        <f t="shared" si="22"/>
        <v>2005.0065000000002</v>
      </c>
      <c r="AO131" s="279">
        <f t="shared" si="22"/>
        <v>2105.2568250000004</v>
      </c>
    </row>
    <row r="132" spans="1:41">
      <c r="A132" s="8"/>
      <c r="B132" s="90"/>
      <c r="C132" s="97"/>
      <c r="D132" s="71"/>
      <c r="E132" s="15"/>
      <c r="F132" s="15"/>
      <c r="G132" s="15"/>
      <c r="H132" s="15"/>
      <c r="I132" s="15"/>
      <c r="J132" s="24"/>
      <c r="L132" s="243"/>
      <c r="M132" s="60"/>
      <c r="N132" s="32"/>
      <c r="O132" s="60"/>
      <c r="P132" s="32"/>
      <c r="Q132" s="241"/>
      <c r="R132" s="32"/>
      <c r="S132" s="241"/>
      <c r="T132" s="15"/>
      <c r="U132" s="15"/>
      <c r="V132" s="15"/>
      <c r="W132" s="15"/>
      <c r="X132" s="15"/>
      <c r="Y132" s="8"/>
      <c r="Z132" s="59"/>
      <c r="AA132" s="125"/>
      <c r="AB132" s="125"/>
      <c r="AC132" s="125"/>
      <c r="AD132" s="125"/>
      <c r="AE132" s="125"/>
      <c r="AF132" s="163"/>
      <c r="AH132" s="274" t="s">
        <v>87</v>
      </c>
      <c r="AI132" s="273">
        <f>'Tuition Lookup'!$D10*24</f>
        <v>10608</v>
      </c>
      <c r="AJ132" s="272">
        <f t="shared" si="21"/>
        <v>1768</v>
      </c>
      <c r="AK132" s="277">
        <f t="shared" si="22"/>
        <v>1768</v>
      </c>
      <c r="AL132" s="277">
        <f t="shared" si="22"/>
        <v>1856.4</v>
      </c>
      <c r="AM132" s="277">
        <f t="shared" si="22"/>
        <v>1949.2200000000003</v>
      </c>
      <c r="AN132" s="278">
        <f t="shared" si="22"/>
        <v>2046.6810000000003</v>
      </c>
      <c r="AO132" s="279">
        <f t="shared" si="22"/>
        <v>2149.0150500000004</v>
      </c>
    </row>
    <row r="133" spans="1:41">
      <c r="A133" s="101"/>
      <c r="B133" s="99" t="s">
        <v>73</v>
      </c>
      <c r="C133" s="117" t="s">
        <v>74</v>
      </c>
      <c r="D133" s="32" t="s">
        <v>44</v>
      </c>
      <c r="E133" s="97">
        <f>ROUND($O133*$P133*Q133,6)</f>
        <v>0</v>
      </c>
      <c r="F133" s="97">
        <f>ROUND($O134*$P134*Q134,6)</f>
        <v>0</v>
      </c>
      <c r="G133" s="97">
        <f>ROUND($O135*$P135*Q135,6)</f>
        <v>0</v>
      </c>
      <c r="H133" s="97">
        <f>ROUND($O136*$P136*Q136,6)</f>
        <v>0</v>
      </c>
      <c r="I133" s="97">
        <f>ROUND($O137*$P137*Q137,6)</f>
        <v>0</v>
      </c>
      <c r="J133" s="24"/>
      <c r="L133" s="155">
        <v>0</v>
      </c>
      <c r="M133" s="242">
        <f>ROUND(L133/12,2)</f>
        <v>0</v>
      </c>
      <c r="N133" s="239">
        <v>1</v>
      </c>
      <c r="O133" s="240">
        <v>0</v>
      </c>
      <c r="P133" s="73">
        <f>$R$14</f>
        <v>12</v>
      </c>
      <c r="Q133" s="239">
        <v>0</v>
      </c>
      <c r="R133" s="73"/>
      <c r="S133" s="71"/>
      <c r="T133" s="23" t="e">
        <f>(E136+E137)/E135</f>
        <v>#DIV/0!</v>
      </c>
      <c r="U133" s="23" t="e">
        <f>(F136+F137)/F135</f>
        <v>#DIV/0!</v>
      </c>
      <c r="V133" s="23" t="e">
        <f>(G136+G137)/G135</f>
        <v>#DIV/0!</v>
      </c>
      <c r="W133" s="23" t="e">
        <f>(H136+H137)/H135</f>
        <v>#DIV/0!</v>
      </c>
      <c r="X133" s="23" t="e">
        <f>(I136+I137)/I135</f>
        <v>#DIV/0!</v>
      </c>
      <c r="Y133" s="319"/>
      <c r="Z133" s="160" t="str">
        <f>C133</f>
        <v>Not Allowed</v>
      </c>
      <c r="AA133" s="125">
        <f>ROUND(VLOOKUP($C133,$AH$125:AO168,4,FALSE)*E133,0)</f>
        <v>0</v>
      </c>
      <c r="AB133" s="125">
        <f>ROUND(VLOOKUP($C134,$AH$125:AO172,5,FALSE)*F133,0)</f>
        <v>0</v>
      </c>
      <c r="AC133" s="125">
        <f>ROUND(VLOOKUP($C135,$AH$125:AO168,6,FALSE)*G133,0)</f>
        <v>0</v>
      </c>
      <c r="AD133" s="125">
        <f>ROUND(VLOOKUP($C136,$AH$125:AO168,7,FALSE)*H133,0)</f>
        <v>0</v>
      </c>
      <c r="AE133" s="125">
        <f>ROUND(VLOOKUP($C137,$AH$125:AO167,8,FALSE)*I133,0)</f>
        <v>0</v>
      </c>
      <c r="AF133" s="163">
        <f>SUM(AA133:AE133)</f>
        <v>0</v>
      </c>
      <c r="AH133" s="274" t="s">
        <v>88</v>
      </c>
      <c r="AI133" s="273">
        <f>'Tuition Lookup'!$D11*24</f>
        <v>10632</v>
      </c>
      <c r="AJ133" s="272">
        <f t="shared" si="21"/>
        <v>1772</v>
      </c>
      <c r="AK133" s="277">
        <f t="shared" si="22"/>
        <v>1772</v>
      </c>
      <c r="AL133" s="277">
        <f t="shared" si="22"/>
        <v>1860.6000000000001</v>
      </c>
      <c r="AM133" s="277">
        <f t="shared" si="22"/>
        <v>1953.6300000000003</v>
      </c>
      <c r="AN133" s="278">
        <f t="shared" si="22"/>
        <v>2051.3115000000003</v>
      </c>
      <c r="AO133" s="279">
        <f t="shared" si="22"/>
        <v>2153.8770750000003</v>
      </c>
    </row>
    <row r="134" spans="1:41">
      <c r="B134" s="99"/>
      <c r="C134" s="117" t="s">
        <v>74</v>
      </c>
      <c r="D134" s="32" t="s">
        <v>61</v>
      </c>
      <c r="E134" s="20">
        <f>Q133</f>
        <v>0</v>
      </c>
      <c r="F134" s="20">
        <f>Q134</f>
        <v>0</v>
      </c>
      <c r="G134" s="20">
        <f>Q135</f>
        <v>0</v>
      </c>
      <c r="H134" s="20">
        <f>Q136</f>
        <v>0</v>
      </c>
      <c r="I134" s="20">
        <f>Q137</f>
        <v>0</v>
      </c>
      <c r="J134" s="24"/>
      <c r="L134" s="243"/>
      <c r="M134" s="242"/>
      <c r="N134" s="239">
        <v>1.03</v>
      </c>
      <c r="O134" s="240">
        <v>0</v>
      </c>
      <c r="P134" s="73">
        <f>$R$15</f>
        <v>12</v>
      </c>
      <c r="Q134" s="239">
        <v>0</v>
      </c>
      <c r="R134" s="73"/>
      <c r="S134" s="71"/>
      <c r="T134" s="23"/>
      <c r="U134" s="23"/>
      <c r="V134" s="23"/>
      <c r="W134" s="23"/>
      <c r="X134" s="23"/>
      <c r="Y134" s="319"/>
      <c r="Z134" s="160"/>
      <c r="AA134" s="125"/>
      <c r="AB134" s="125"/>
      <c r="AC134" s="125"/>
      <c r="AD134" s="125"/>
      <c r="AE134" s="125"/>
      <c r="AF134" s="163"/>
      <c r="AH134" s="274" t="s">
        <v>89</v>
      </c>
      <c r="AI134" s="273">
        <f>'Tuition Lookup'!$D12*24</f>
        <v>33816</v>
      </c>
      <c r="AJ134" s="272">
        <f t="shared" si="21"/>
        <v>5636</v>
      </c>
      <c r="AK134" s="277">
        <f t="shared" si="22"/>
        <v>5636</v>
      </c>
      <c r="AL134" s="277">
        <f t="shared" si="22"/>
        <v>5917.8</v>
      </c>
      <c r="AM134" s="277">
        <f t="shared" si="22"/>
        <v>6213.6900000000005</v>
      </c>
      <c r="AN134" s="278">
        <f t="shared" si="22"/>
        <v>6524.3745000000008</v>
      </c>
      <c r="AO134" s="279">
        <f t="shared" si="22"/>
        <v>6850.5932250000014</v>
      </c>
    </row>
    <row r="135" spans="1:41">
      <c r="A135" s="8"/>
      <c r="B135" s="90"/>
      <c r="C135" s="117" t="s">
        <v>74</v>
      </c>
      <c r="D135" s="71" t="s">
        <v>9</v>
      </c>
      <c r="E135" s="54">
        <f>ROUND(M133*E133*N133,0)</f>
        <v>0</v>
      </c>
      <c r="F135" s="54">
        <f>ROUND(M133*F133*N133*N134,0)</f>
        <v>0</v>
      </c>
      <c r="G135" s="54">
        <f>ROUND(M133*G133*N133*N134*N135,0)</f>
        <v>0</v>
      </c>
      <c r="H135" s="54">
        <f>ROUND(M133*H133*N133*N134*N135*N136,0)</f>
        <v>0</v>
      </c>
      <c r="I135" s="54">
        <f>ROUND(M133*I133*N133*N134*N135*N136*N137,0)</f>
        <v>0</v>
      </c>
      <c r="J135" s="177">
        <f>SUM(E135:I135)</f>
        <v>0</v>
      </c>
      <c r="L135" s="243"/>
      <c r="M135" s="60"/>
      <c r="N135" s="239">
        <v>1.03</v>
      </c>
      <c r="O135" s="240">
        <v>0</v>
      </c>
      <c r="P135" s="73">
        <f>$R$16</f>
        <v>12</v>
      </c>
      <c r="Q135" s="239">
        <v>0</v>
      </c>
      <c r="R135" s="73"/>
      <c r="S135" s="71"/>
      <c r="T135" s="23"/>
      <c r="U135" s="23"/>
      <c r="V135" s="23"/>
      <c r="W135" s="23"/>
      <c r="X135" s="23"/>
      <c r="Y135" s="8"/>
      <c r="Z135" s="59"/>
      <c r="AA135" s="125"/>
      <c r="AB135" s="125"/>
      <c r="AC135" s="125"/>
      <c r="AD135" s="125"/>
      <c r="AE135" s="125"/>
      <c r="AF135" s="163"/>
      <c r="AH135" s="274" t="s">
        <v>90</v>
      </c>
      <c r="AI135" s="273">
        <f>'Tuition Lookup'!$D13*24</f>
        <v>10584</v>
      </c>
      <c r="AJ135" s="272">
        <f t="shared" si="21"/>
        <v>1764</v>
      </c>
      <c r="AK135" s="277">
        <f t="shared" si="22"/>
        <v>1764</v>
      </c>
      <c r="AL135" s="277">
        <f t="shared" si="22"/>
        <v>1852.2</v>
      </c>
      <c r="AM135" s="277">
        <f t="shared" si="22"/>
        <v>1944.8100000000002</v>
      </c>
      <c r="AN135" s="278">
        <f t="shared" si="22"/>
        <v>2042.0505000000003</v>
      </c>
      <c r="AO135" s="279">
        <f t="shared" si="22"/>
        <v>2144.1530250000005</v>
      </c>
    </row>
    <row r="136" spans="1:41">
      <c r="A136" s="8"/>
      <c r="B136" s="90"/>
      <c r="C136" s="117" t="s">
        <v>74</v>
      </c>
      <c r="D136" s="71" t="s">
        <v>46</v>
      </c>
      <c r="E136" s="54">
        <f>ROUND(E135*$R$154,0)</f>
        <v>0</v>
      </c>
      <c r="F136" s="54">
        <f>ROUND(F135*$R$154,0)</f>
        <v>0</v>
      </c>
      <c r="G136" s="54">
        <f>ROUND(G135*$R$154,0)</f>
        <v>0</v>
      </c>
      <c r="H136" s="54">
        <f>ROUND(H135*$R$154,0)</f>
        <v>0</v>
      </c>
      <c r="I136" s="54">
        <f>ROUND(I135*$R$154,0)</f>
        <v>0</v>
      </c>
      <c r="J136" s="177">
        <f>SUM(E136:I136)</f>
        <v>0</v>
      </c>
      <c r="L136" s="243"/>
      <c r="M136" s="60"/>
      <c r="N136" s="239">
        <v>1.03</v>
      </c>
      <c r="O136" s="240">
        <v>0</v>
      </c>
      <c r="P136" s="73">
        <f>$R$17</f>
        <v>12</v>
      </c>
      <c r="Q136" s="239">
        <v>0</v>
      </c>
      <c r="R136" s="73"/>
      <c r="S136" s="71"/>
      <c r="T136" s="23"/>
      <c r="U136" s="23"/>
      <c r="V136" s="23"/>
      <c r="W136" s="23"/>
      <c r="X136" s="23"/>
      <c r="Y136" s="8"/>
      <c r="Z136" s="59"/>
      <c r="AA136" s="125"/>
      <c r="AB136" s="125"/>
      <c r="AC136" s="125"/>
      <c r="AD136" s="125"/>
      <c r="AE136" s="125"/>
      <c r="AF136" s="163"/>
      <c r="AH136" s="274" t="s">
        <v>91</v>
      </c>
      <c r="AI136" s="273">
        <f>'Tuition Lookup'!$D14*24</f>
        <v>10752</v>
      </c>
      <c r="AJ136" s="272">
        <f t="shared" si="21"/>
        <v>1792</v>
      </c>
      <c r="AK136" s="277">
        <f t="shared" si="22"/>
        <v>1792</v>
      </c>
      <c r="AL136" s="277">
        <f t="shared" si="22"/>
        <v>1881.6000000000001</v>
      </c>
      <c r="AM136" s="277">
        <f t="shared" si="22"/>
        <v>1975.6800000000003</v>
      </c>
      <c r="AN136" s="278">
        <f t="shared" si="22"/>
        <v>2074.4640000000004</v>
      </c>
      <c r="AO136" s="279">
        <f t="shared" si="22"/>
        <v>2178.1872000000003</v>
      </c>
    </row>
    <row r="137" spans="1:41" ht="15">
      <c r="A137" s="8"/>
      <c r="B137" s="90"/>
      <c r="C137" s="117" t="s">
        <v>74</v>
      </c>
      <c r="D137" s="71" t="s">
        <v>47</v>
      </c>
      <c r="E137" s="189">
        <f>ROUND($R$155*E133,0)</f>
        <v>0</v>
      </c>
      <c r="F137" s="189">
        <f>ROUND($R$155*F133,0)</f>
        <v>0</v>
      </c>
      <c r="G137" s="189">
        <f>ROUND($R$155*G133,0)</f>
        <v>0</v>
      </c>
      <c r="H137" s="189">
        <f>ROUND($R$155*H133,0)</f>
        <v>0</v>
      </c>
      <c r="I137" s="189">
        <f>ROUND($R$155*I133,0)</f>
        <v>0</v>
      </c>
      <c r="J137" s="186">
        <f>SUM(E137:I137)</f>
        <v>0</v>
      </c>
      <c r="L137" s="243"/>
      <c r="M137" s="60"/>
      <c r="N137" s="239">
        <v>1.03</v>
      </c>
      <c r="O137" s="240">
        <v>0</v>
      </c>
      <c r="P137" s="73">
        <f>$R$18</f>
        <v>12</v>
      </c>
      <c r="Q137" s="239">
        <v>0</v>
      </c>
      <c r="R137" s="73"/>
      <c r="S137" s="71"/>
      <c r="T137" s="23"/>
      <c r="U137" s="23"/>
      <c r="V137" s="23"/>
      <c r="W137" s="23"/>
      <c r="X137" s="23"/>
      <c r="Y137" s="8"/>
      <c r="Z137" s="59"/>
      <c r="AA137" s="125"/>
      <c r="AB137" s="125"/>
      <c r="AC137" s="125"/>
      <c r="AD137" s="125"/>
      <c r="AE137" s="125"/>
      <c r="AF137" s="163"/>
      <c r="AH137" s="274" t="s">
        <v>92</v>
      </c>
      <c r="AI137" s="273">
        <f>'Tuition Lookup'!$D15*24</f>
        <v>7656</v>
      </c>
      <c r="AJ137" s="272">
        <f t="shared" si="21"/>
        <v>1276</v>
      </c>
      <c r="AK137" s="277">
        <f t="shared" si="22"/>
        <v>1276</v>
      </c>
      <c r="AL137" s="277">
        <f t="shared" si="22"/>
        <v>1339.8</v>
      </c>
      <c r="AM137" s="277">
        <f t="shared" si="22"/>
        <v>1406.79</v>
      </c>
      <c r="AN137" s="278">
        <f t="shared" si="22"/>
        <v>1477.1295</v>
      </c>
      <c r="AO137" s="279">
        <f t="shared" si="22"/>
        <v>1550.9859750000001</v>
      </c>
    </row>
    <row r="138" spans="1:41">
      <c r="A138" s="8"/>
      <c r="B138" s="90"/>
      <c r="C138" s="97"/>
      <c r="D138" s="74" t="s">
        <v>48</v>
      </c>
      <c r="E138" s="190">
        <f>SUM(E136:E137)</f>
        <v>0</v>
      </c>
      <c r="F138" s="190">
        <f t="shared" ref="F138:I138" si="24">SUM(F136:F137)</f>
        <v>0</v>
      </c>
      <c r="G138" s="190">
        <f t="shared" si="24"/>
        <v>0</v>
      </c>
      <c r="H138" s="190">
        <f t="shared" si="24"/>
        <v>0</v>
      </c>
      <c r="I138" s="190">
        <f t="shared" si="24"/>
        <v>0</v>
      </c>
      <c r="J138" s="191">
        <f>SUM(J136:J137)</f>
        <v>0</v>
      </c>
      <c r="L138" s="243"/>
      <c r="M138" s="60"/>
      <c r="N138" s="71"/>
      <c r="O138" s="244"/>
      <c r="P138" s="73"/>
      <c r="Q138" s="71"/>
      <c r="R138" s="73"/>
      <c r="S138" s="71"/>
      <c r="T138" s="4"/>
      <c r="U138" s="3"/>
      <c r="Y138" s="8"/>
      <c r="Z138" s="59"/>
      <c r="AA138" s="125"/>
      <c r="AB138" s="125"/>
      <c r="AC138" s="125"/>
      <c r="AD138" s="125"/>
      <c r="AE138" s="125"/>
      <c r="AF138" s="163"/>
      <c r="AH138" s="274" t="s">
        <v>93</v>
      </c>
      <c r="AI138" s="273">
        <f>'Tuition Lookup'!$D16*24</f>
        <v>7368</v>
      </c>
      <c r="AJ138" s="272">
        <f t="shared" si="21"/>
        <v>1228</v>
      </c>
      <c r="AK138" s="277">
        <f t="shared" si="22"/>
        <v>1228</v>
      </c>
      <c r="AL138" s="277">
        <f t="shared" si="22"/>
        <v>1289.4000000000001</v>
      </c>
      <c r="AM138" s="277">
        <f t="shared" si="22"/>
        <v>1353.8700000000001</v>
      </c>
      <c r="AN138" s="278">
        <f t="shared" si="22"/>
        <v>1421.5635000000002</v>
      </c>
      <c r="AO138" s="279">
        <f t="shared" si="22"/>
        <v>1492.6416750000003</v>
      </c>
    </row>
    <row r="139" spans="1:41">
      <c r="A139" s="8"/>
      <c r="B139" s="90"/>
      <c r="C139" s="97"/>
      <c r="D139" s="71"/>
      <c r="E139" s="19"/>
      <c r="F139" s="19"/>
      <c r="G139" s="19"/>
      <c r="H139" s="19"/>
      <c r="I139" s="19"/>
      <c r="J139" s="125"/>
      <c r="L139" s="243"/>
      <c r="M139" s="60"/>
      <c r="N139" s="32"/>
      <c r="O139" s="60"/>
      <c r="P139" s="32"/>
      <c r="Q139" s="241"/>
      <c r="R139" s="32"/>
      <c r="S139" s="241"/>
      <c r="T139" s="15"/>
      <c r="U139" s="15"/>
      <c r="V139" s="15"/>
      <c r="W139" s="15"/>
      <c r="X139" s="15"/>
      <c r="Y139" s="8"/>
      <c r="Z139" s="59"/>
      <c r="AA139" s="125"/>
      <c r="AB139" s="125"/>
      <c r="AC139" s="125"/>
      <c r="AD139" s="125"/>
      <c r="AE139" s="125"/>
      <c r="AF139" s="163"/>
      <c r="AH139" s="274" t="s">
        <v>94</v>
      </c>
      <c r="AI139" s="273">
        <f>'Tuition Lookup'!$D17*24</f>
        <v>12504</v>
      </c>
      <c r="AJ139" s="272">
        <f t="shared" si="21"/>
        <v>2084</v>
      </c>
      <c r="AK139" s="277">
        <f t="shared" si="22"/>
        <v>2084</v>
      </c>
      <c r="AL139" s="277">
        <f t="shared" si="22"/>
        <v>2188.2000000000003</v>
      </c>
      <c r="AM139" s="277">
        <f t="shared" si="22"/>
        <v>2297.6100000000006</v>
      </c>
      <c r="AN139" s="278">
        <f t="shared" si="22"/>
        <v>2412.4905000000008</v>
      </c>
      <c r="AO139" s="279">
        <f t="shared" si="22"/>
        <v>2533.115025000001</v>
      </c>
    </row>
    <row r="140" spans="1:41">
      <c r="A140" s="101"/>
      <c r="B140" s="99" t="s">
        <v>73</v>
      </c>
      <c r="C140" s="117" t="s">
        <v>74</v>
      </c>
      <c r="D140" s="32" t="s">
        <v>44</v>
      </c>
      <c r="E140" s="97">
        <f>ROUND($O140*$P140*Q140,6)</f>
        <v>0</v>
      </c>
      <c r="F140" s="97">
        <f>ROUND($O141*$P141*Q141,6)</f>
        <v>0</v>
      </c>
      <c r="G140" s="97">
        <f>ROUND($O142*$P142*Q142,6)</f>
        <v>0</v>
      </c>
      <c r="H140" s="97">
        <f>ROUND($O143*$P143*Q143,6)</f>
        <v>0</v>
      </c>
      <c r="I140" s="97">
        <f>ROUND($O144*$P144*Q144,6)</f>
        <v>0</v>
      </c>
      <c r="J140" s="24"/>
      <c r="L140" s="155">
        <v>0</v>
      </c>
      <c r="M140" s="242">
        <f>ROUND(L140/12,2)</f>
        <v>0</v>
      </c>
      <c r="N140" s="239">
        <v>1</v>
      </c>
      <c r="O140" s="240">
        <v>0</v>
      </c>
      <c r="P140" s="73">
        <f>$R$14</f>
        <v>12</v>
      </c>
      <c r="Q140" s="239">
        <v>0</v>
      </c>
      <c r="R140" s="73"/>
      <c r="S140" s="71"/>
      <c r="T140" s="23" t="e">
        <f>(E143+E144)/E142</f>
        <v>#DIV/0!</v>
      </c>
      <c r="U140" s="23" t="e">
        <f>(F143+F144)/F142</f>
        <v>#DIV/0!</v>
      </c>
      <c r="V140" s="23" t="e">
        <f>(G143+G144)/G142</f>
        <v>#DIV/0!</v>
      </c>
      <c r="W140" s="23" t="e">
        <f>(H143+H144)/H142</f>
        <v>#DIV/0!</v>
      </c>
      <c r="X140" s="23" t="e">
        <f>(I143+I144)/I142</f>
        <v>#DIV/0!</v>
      </c>
      <c r="Y140" s="319"/>
      <c r="Z140" s="160" t="str">
        <f>C140</f>
        <v>Not Allowed</v>
      </c>
      <c r="AA140" s="125">
        <f>ROUND(VLOOKUP($C140,$AH$125:AO175,4,FALSE)*E140,0)</f>
        <v>0</v>
      </c>
      <c r="AB140" s="125">
        <f>ROUND(VLOOKUP($C141,$AH$125:AO179,5,FALSE)*F140,0)</f>
        <v>0</v>
      </c>
      <c r="AC140" s="125">
        <f>ROUND(VLOOKUP($C142,$AH$125:AO175,6,FALSE)*G140,0)</f>
        <v>0</v>
      </c>
      <c r="AD140" s="125">
        <f>ROUND(VLOOKUP($C143,$AH$125:AO175,7,FALSE)*H140,0)</f>
        <v>0</v>
      </c>
      <c r="AE140" s="125">
        <f>ROUND(VLOOKUP($C144,$AH$125:AO174,8,FALSE)*I140,0)</f>
        <v>0</v>
      </c>
      <c r="AF140" s="163">
        <f>SUM(AA140:AE140)</f>
        <v>0</v>
      </c>
      <c r="AH140" s="274" t="s">
        <v>95</v>
      </c>
      <c r="AI140" s="273">
        <f>'Tuition Lookup'!$D18*24</f>
        <v>9144</v>
      </c>
      <c r="AJ140" s="272">
        <f t="shared" si="21"/>
        <v>1524</v>
      </c>
      <c r="AK140" s="277">
        <f t="shared" si="22"/>
        <v>1524</v>
      </c>
      <c r="AL140" s="277">
        <f t="shared" si="22"/>
        <v>1600.2</v>
      </c>
      <c r="AM140" s="277">
        <f t="shared" si="22"/>
        <v>1680.21</v>
      </c>
      <c r="AN140" s="278">
        <f t="shared" si="22"/>
        <v>1764.2205000000001</v>
      </c>
      <c r="AO140" s="279">
        <f t="shared" si="22"/>
        <v>1852.4315250000002</v>
      </c>
    </row>
    <row r="141" spans="1:41">
      <c r="B141" s="99"/>
      <c r="C141" s="117" t="s">
        <v>74</v>
      </c>
      <c r="D141" s="32" t="s">
        <v>61</v>
      </c>
      <c r="E141" s="20">
        <f>Q140</f>
        <v>0</v>
      </c>
      <c r="F141" s="20">
        <f>Q141</f>
        <v>0</v>
      </c>
      <c r="G141" s="20">
        <f>Q142</f>
        <v>0</v>
      </c>
      <c r="H141" s="20">
        <f>Q143</f>
        <v>0</v>
      </c>
      <c r="I141" s="20">
        <f>Q144</f>
        <v>0</v>
      </c>
      <c r="J141" s="24"/>
      <c r="L141" s="243"/>
      <c r="M141" s="242"/>
      <c r="N141" s="239">
        <v>1.03</v>
      </c>
      <c r="O141" s="240">
        <v>0</v>
      </c>
      <c r="P141" s="73">
        <f>$R$15</f>
        <v>12</v>
      </c>
      <c r="Q141" s="239">
        <v>0</v>
      </c>
      <c r="R141" s="73"/>
      <c r="S141" s="71"/>
      <c r="T141" s="23"/>
      <c r="U141" s="23"/>
      <c r="V141" s="23"/>
      <c r="W141" s="23"/>
      <c r="X141" s="23"/>
      <c r="Y141" s="319"/>
      <c r="Z141" s="160"/>
      <c r="AA141" s="125"/>
      <c r="AB141" s="125"/>
      <c r="AC141" s="125"/>
      <c r="AD141" s="125"/>
      <c r="AE141" s="125"/>
      <c r="AF141" s="163"/>
      <c r="AH141" s="274" t="s">
        <v>96</v>
      </c>
      <c r="AI141" s="273">
        <f>'Tuition Lookup'!$D19*24</f>
        <v>12960</v>
      </c>
      <c r="AJ141" s="272">
        <f t="shared" si="21"/>
        <v>2160</v>
      </c>
      <c r="AK141" s="277">
        <f t="shared" si="22"/>
        <v>2160</v>
      </c>
      <c r="AL141" s="277">
        <f t="shared" si="22"/>
        <v>2268</v>
      </c>
      <c r="AM141" s="277">
        <f t="shared" si="22"/>
        <v>2381.4</v>
      </c>
      <c r="AN141" s="278">
        <f t="shared" si="22"/>
        <v>2500.4700000000003</v>
      </c>
      <c r="AO141" s="279">
        <f t="shared" si="22"/>
        <v>2625.4935000000005</v>
      </c>
    </row>
    <row r="142" spans="1:41">
      <c r="A142" s="8"/>
      <c r="B142" s="90"/>
      <c r="C142" s="117" t="s">
        <v>74</v>
      </c>
      <c r="D142" s="71" t="s">
        <v>9</v>
      </c>
      <c r="E142" s="54">
        <f>ROUND(M140*E140*N140,0)</f>
        <v>0</v>
      </c>
      <c r="F142" s="54">
        <f>ROUND(M140*F140*N140*N141,0)</f>
        <v>0</v>
      </c>
      <c r="G142" s="54">
        <f>ROUND(M140*G140*N140*N141*N142,0)</f>
        <v>0</v>
      </c>
      <c r="H142" s="54">
        <f>ROUND(M140*H140*N140*N141*N142*N143,0)</f>
        <v>0</v>
      </c>
      <c r="I142" s="54">
        <f>ROUND(M140*I140*N140*N141*N142*N143*N144,0)</f>
        <v>0</v>
      </c>
      <c r="J142" s="177">
        <f>SUM(E142:I142)</f>
        <v>0</v>
      </c>
      <c r="L142" s="243"/>
      <c r="M142" s="60"/>
      <c r="N142" s="239">
        <v>1.03</v>
      </c>
      <c r="O142" s="240">
        <v>0</v>
      </c>
      <c r="P142" s="73">
        <f>$R$16</f>
        <v>12</v>
      </c>
      <c r="Q142" s="239">
        <v>0</v>
      </c>
      <c r="R142" s="73"/>
      <c r="S142" s="71"/>
      <c r="T142" s="23"/>
      <c r="U142" s="23"/>
      <c r="V142" s="23"/>
      <c r="W142" s="23"/>
      <c r="X142" s="23"/>
      <c r="Y142" s="8"/>
      <c r="Z142" s="59"/>
      <c r="AA142" s="125"/>
      <c r="AB142" s="125"/>
      <c r="AC142" s="125"/>
      <c r="AD142" s="125"/>
      <c r="AE142" s="125"/>
      <c r="AF142" s="163"/>
      <c r="AH142" s="274" t="s">
        <v>97</v>
      </c>
      <c r="AI142" s="273">
        <f>'Tuition Lookup'!$D20*24</f>
        <v>9000</v>
      </c>
      <c r="AJ142" s="272">
        <f t="shared" si="21"/>
        <v>1500</v>
      </c>
      <c r="AK142" s="277">
        <f t="shared" si="22"/>
        <v>1500</v>
      </c>
      <c r="AL142" s="277">
        <f t="shared" si="22"/>
        <v>1575</v>
      </c>
      <c r="AM142" s="277">
        <f t="shared" si="22"/>
        <v>1653.75</v>
      </c>
      <c r="AN142" s="278">
        <f t="shared" si="22"/>
        <v>1736.4375</v>
      </c>
      <c r="AO142" s="279">
        <f t="shared" si="22"/>
        <v>1823.2593750000001</v>
      </c>
    </row>
    <row r="143" spans="1:41">
      <c r="A143" s="8"/>
      <c r="B143" s="90"/>
      <c r="C143" s="117" t="s">
        <v>74</v>
      </c>
      <c r="D143" s="71" t="s">
        <v>46</v>
      </c>
      <c r="E143" s="54">
        <f>ROUND(E142*$R$154,0)</f>
        <v>0</v>
      </c>
      <c r="F143" s="54">
        <f>ROUND(F142*$R$154,0)</f>
        <v>0</v>
      </c>
      <c r="G143" s="54">
        <f>ROUND(G142*$R$154,0)</f>
        <v>0</v>
      </c>
      <c r="H143" s="54">
        <f>ROUND(H142*$R$154,0)</f>
        <v>0</v>
      </c>
      <c r="I143" s="54">
        <f>ROUND(I142*$R$154,0)</f>
        <v>0</v>
      </c>
      <c r="J143" s="177">
        <f>SUM(E143:I143)</f>
        <v>0</v>
      </c>
      <c r="L143" s="243"/>
      <c r="M143" s="60"/>
      <c r="N143" s="239">
        <v>1.03</v>
      </c>
      <c r="O143" s="240">
        <v>0</v>
      </c>
      <c r="P143" s="73">
        <f>$R$17</f>
        <v>12</v>
      </c>
      <c r="Q143" s="239">
        <v>0</v>
      </c>
      <c r="R143" s="73"/>
      <c r="S143" s="71"/>
      <c r="T143" s="23"/>
      <c r="U143" s="23"/>
      <c r="V143" s="23"/>
      <c r="W143" s="23"/>
      <c r="X143" s="23"/>
      <c r="Y143" s="8"/>
      <c r="Z143" s="59"/>
      <c r="AA143" s="125"/>
      <c r="AB143" s="125"/>
      <c r="AC143" s="125"/>
      <c r="AD143" s="125"/>
      <c r="AE143" s="125"/>
      <c r="AF143" s="163"/>
      <c r="AH143" s="274" t="s">
        <v>98</v>
      </c>
      <c r="AI143" s="273">
        <f>'Tuition Lookup'!$D21*24</f>
        <v>12816</v>
      </c>
      <c r="AJ143" s="272">
        <f t="shared" si="21"/>
        <v>2136</v>
      </c>
      <c r="AK143" s="277">
        <f t="shared" ref="AK143:AO152" si="25">AJ143*AK$120</f>
        <v>2136</v>
      </c>
      <c r="AL143" s="277">
        <f t="shared" si="25"/>
        <v>2242.8000000000002</v>
      </c>
      <c r="AM143" s="277">
        <f t="shared" si="25"/>
        <v>2354.9400000000005</v>
      </c>
      <c r="AN143" s="278">
        <f t="shared" si="25"/>
        <v>2472.6870000000008</v>
      </c>
      <c r="AO143" s="279">
        <f t="shared" si="25"/>
        <v>2596.3213500000011</v>
      </c>
    </row>
    <row r="144" spans="1:41" ht="15">
      <c r="A144" s="8"/>
      <c r="B144" s="90"/>
      <c r="C144" s="117" t="s">
        <v>74</v>
      </c>
      <c r="D144" s="71" t="s">
        <v>47</v>
      </c>
      <c r="E144" s="189">
        <f>ROUND($R$155*E140,0)</f>
        <v>0</v>
      </c>
      <c r="F144" s="189">
        <f>ROUND($R$155*F140,0)</f>
        <v>0</v>
      </c>
      <c r="G144" s="189">
        <f>ROUND($R$155*G140,0)</f>
        <v>0</v>
      </c>
      <c r="H144" s="189">
        <f>ROUND($R$155*H140,0)</f>
        <v>0</v>
      </c>
      <c r="I144" s="189">
        <f>ROUND($R$155*I140,0)</f>
        <v>0</v>
      </c>
      <c r="J144" s="186">
        <f>SUM(E144:I144)</f>
        <v>0</v>
      </c>
      <c r="L144" s="243"/>
      <c r="M144" s="60"/>
      <c r="N144" s="239">
        <v>1.03</v>
      </c>
      <c r="O144" s="240">
        <v>0</v>
      </c>
      <c r="P144" s="73">
        <f>$R$18</f>
        <v>12</v>
      </c>
      <c r="Q144" s="239">
        <v>0</v>
      </c>
      <c r="R144" s="73"/>
      <c r="S144" s="71"/>
      <c r="T144" s="23"/>
      <c r="U144" s="23"/>
      <c r="V144" s="23"/>
      <c r="W144" s="23"/>
      <c r="X144" s="23"/>
      <c r="Y144" s="8"/>
      <c r="Z144" s="59"/>
      <c r="AA144" s="125"/>
      <c r="AB144" s="125"/>
      <c r="AC144" s="125"/>
      <c r="AD144" s="125"/>
      <c r="AE144" s="125"/>
      <c r="AF144" s="163"/>
      <c r="AH144" s="274" t="s">
        <v>99</v>
      </c>
      <c r="AI144" s="273">
        <f>'Tuition Lookup'!$D22*24</f>
        <v>9456</v>
      </c>
      <c r="AJ144" s="272">
        <f t="shared" si="21"/>
        <v>1576</v>
      </c>
      <c r="AK144" s="277">
        <f t="shared" si="25"/>
        <v>1576</v>
      </c>
      <c r="AL144" s="277">
        <f t="shared" si="25"/>
        <v>1654.8000000000002</v>
      </c>
      <c r="AM144" s="277">
        <f t="shared" si="25"/>
        <v>1737.5400000000002</v>
      </c>
      <c r="AN144" s="278">
        <f t="shared" si="25"/>
        <v>1824.4170000000004</v>
      </c>
      <c r="AO144" s="279">
        <f t="shared" si="25"/>
        <v>1915.6378500000005</v>
      </c>
    </row>
    <row r="145" spans="1:41" ht="13.5" customHeight="1">
      <c r="A145" s="8"/>
      <c r="B145" s="90"/>
      <c r="C145" s="97"/>
      <c r="D145" s="74" t="s">
        <v>48</v>
      </c>
      <c r="E145" s="190">
        <f>SUM(E143:E144)</f>
        <v>0</v>
      </c>
      <c r="F145" s="190">
        <f t="shared" ref="F145:I145" si="26">SUM(F143:F144)</f>
        <v>0</v>
      </c>
      <c r="G145" s="190">
        <f t="shared" si="26"/>
        <v>0</v>
      </c>
      <c r="H145" s="190">
        <f t="shared" si="26"/>
        <v>0</v>
      </c>
      <c r="I145" s="190">
        <f t="shared" si="26"/>
        <v>0</v>
      </c>
      <c r="J145" s="191">
        <f>SUM(J143:J144)</f>
        <v>0</v>
      </c>
      <c r="L145" s="243"/>
      <c r="M145" s="60"/>
      <c r="N145" s="71"/>
      <c r="O145" s="244"/>
      <c r="P145" s="73"/>
      <c r="Q145" s="71"/>
      <c r="R145" s="73"/>
      <c r="S145" s="71"/>
      <c r="T145" s="4"/>
      <c r="U145" s="3"/>
      <c r="Y145" s="8"/>
      <c r="Z145" s="59"/>
      <c r="AA145" s="125"/>
      <c r="AB145" s="125"/>
      <c r="AC145" s="125"/>
      <c r="AD145" s="125"/>
      <c r="AE145" s="125"/>
      <c r="AF145" s="163"/>
      <c r="AH145" s="274" t="s">
        <v>100</v>
      </c>
      <c r="AI145" s="273">
        <f>'Tuition Lookup'!$D23*24</f>
        <v>8040</v>
      </c>
      <c r="AJ145" s="272">
        <f t="shared" si="21"/>
        <v>1340</v>
      </c>
      <c r="AK145" s="277">
        <f t="shared" si="25"/>
        <v>1340</v>
      </c>
      <c r="AL145" s="277">
        <f t="shared" si="25"/>
        <v>1407</v>
      </c>
      <c r="AM145" s="277">
        <f t="shared" si="25"/>
        <v>1477.3500000000001</v>
      </c>
      <c r="AN145" s="278">
        <f t="shared" si="25"/>
        <v>1551.2175000000002</v>
      </c>
      <c r="AO145" s="279">
        <f t="shared" si="25"/>
        <v>1628.7783750000003</v>
      </c>
    </row>
    <row r="146" spans="1:41">
      <c r="A146" s="8"/>
      <c r="B146" s="90"/>
      <c r="C146" s="97"/>
      <c r="D146" s="71"/>
      <c r="E146" s="15"/>
      <c r="F146" s="15"/>
      <c r="G146" s="15"/>
      <c r="H146" s="15"/>
      <c r="I146" s="15"/>
      <c r="J146" s="24"/>
      <c r="L146" s="243"/>
      <c r="M146" s="60"/>
      <c r="N146" s="32"/>
      <c r="O146" s="60"/>
      <c r="P146" s="32"/>
      <c r="Q146" s="241"/>
      <c r="R146" s="32"/>
      <c r="S146" s="241"/>
      <c r="T146" s="15"/>
      <c r="U146" s="15"/>
      <c r="V146" s="15"/>
      <c r="W146" s="15"/>
      <c r="X146" s="15"/>
      <c r="Y146" s="8"/>
      <c r="Z146" s="59"/>
      <c r="AA146" s="125"/>
      <c r="AB146" s="125"/>
      <c r="AC146" s="125"/>
      <c r="AD146" s="125"/>
      <c r="AE146" s="125"/>
      <c r="AF146" s="163"/>
      <c r="AH146" s="274" t="s">
        <v>101</v>
      </c>
      <c r="AI146" s="273">
        <f>'Tuition Lookup'!$D24*24</f>
        <v>12024</v>
      </c>
      <c r="AJ146" s="272">
        <f t="shared" si="21"/>
        <v>2004</v>
      </c>
      <c r="AK146" s="277">
        <f t="shared" si="25"/>
        <v>2004</v>
      </c>
      <c r="AL146" s="277">
        <f t="shared" si="25"/>
        <v>2104.2000000000003</v>
      </c>
      <c r="AM146" s="277">
        <f t="shared" si="25"/>
        <v>2209.4100000000003</v>
      </c>
      <c r="AN146" s="278">
        <f t="shared" si="25"/>
        <v>2319.8805000000002</v>
      </c>
      <c r="AO146" s="279">
        <f t="shared" si="25"/>
        <v>2435.8745250000002</v>
      </c>
    </row>
    <row r="147" spans="1:41">
      <c r="A147" s="101"/>
      <c r="B147" s="99" t="s">
        <v>73</v>
      </c>
      <c r="C147" s="117" t="s">
        <v>74</v>
      </c>
      <c r="D147" s="32" t="s">
        <v>44</v>
      </c>
      <c r="E147" s="97">
        <f>ROUND($O147*$P147*Q147,6)</f>
        <v>0</v>
      </c>
      <c r="F147" s="97">
        <f>ROUND($O148*$P148*Q148,6)</f>
        <v>0</v>
      </c>
      <c r="G147" s="97">
        <f>ROUND($O149*$P149*Q149,6)</f>
        <v>0</v>
      </c>
      <c r="H147" s="97">
        <f>ROUND($O150*$P150*Q150,6)</f>
        <v>0</v>
      </c>
      <c r="I147" s="97">
        <f>ROUND($O151*$P151*Q151,6)</f>
        <v>0</v>
      </c>
      <c r="J147" s="24"/>
      <c r="L147" s="155">
        <v>0</v>
      </c>
      <c r="M147" s="242">
        <f>ROUND(L147/12,2)</f>
        <v>0</v>
      </c>
      <c r="N147" s="239">
        <v>1</v>
      </c>
      <c r="O147" s="240">
        <v>0</v>
      </c>
      <c r="P147" s="73">
        <f>$R$14</f>
        <v>12</v>
      </c>
      <c r="Q147" s="239">
        <v>0</v>
      </c>
      <c r="R147" s="73"/>
      <c r="S147" s="71"/>
      <c r="T147" s="23" t="e">
        <f>(E150+E151)/E149</f>
        <v>#DIV/0!</v>
      </c>
      <c r="U147" s="23" t="e">
        <f>(F150+F151)/F149</f>
        <v>#DIV/0!</v>
      </c>
      <c r="V147" s="23" t="e">
        <f>(G150+G151)/G149</f>
        <v>#DIV/0!</v>
      </c>
      <c r="W147" s="23" t="e">
        <f>(H150+H151)/H149</f>
        <v>#DIV/0!</v>
      </c>
      <c r="X147" s="23" t="e">
        <f>(I150+I151)/I149</f>
        <v>#DIV/0!</v>
      </c>
      <c r="Y147" s="319"/>
      <c r="Z147" s="160" t="str">
        <f>C147</f>
        <v>Not Allowed</v>
      </c>
      <c r="AA147" s="125">
        <f>ROUND(VLOOKUP($C147,$AH$125:AO182,4,FALSE)*E147,0)</f>
        <v>0</v>
      </c>
      <c r="AB147" s="125">
        <f>ROUND(VLOOKUP($C148,$AH$125:AO186,5,FALSE)*F147,0)</f>
        <v>0</v>
      </c>
      <c r="AC147" s="125">
        <f>ROUND(VLOOKUP($C149,$AH$125:AO182,6,FALSE)*G147,0)</f>
        <v>0</v>
      </c>
      <c r="AD147" s="125">
        <f>ROUND(VLOOKUP($C150,$AH$125:AO182,7,FALSE)*H147,0)</f>
        <v>0</v>
      </c>
      <c r="AE147" s="125">
        <f>ROUND(VLOOKUP($C151,$AH$125:AO181,8,FALSE)*I147,0)</f>
        <v>0</v>
      </c>
      <c r="AF147" s="163">
        <f>SUM(AA147:AE147)</f>
        <v>0</v>
      </c>
      <c r="AH147" s="274" t="s">
        <v>102</v>
      </c>
      <c r="AI147" s="273">
        <f>'Tuition Lookup'!$D25*24</f>
        <v>11736</v>
      </c>
      <c r="AJ147" s="272">
        <f t="shared" si="21"/>
        <v>1956</v>
      </c>
      <c r="AK147" s="277">
        <f t="shared" si="25"/>
        <v>1956</v>
      </c>
      <c r="AL147" s="277">
        <f t="shared" si="25"/>
        <v>2053.8000000000002</v>
      </c>
      <c r="AM147" s="277">
        <f t="shared" si="25"/>
        <v>2156.4900000000002</v>
      </c>
      <c r="AN147" s="278">
        <f t="shared" si="25"/>
        <v>2264.3145000000004</v>
      </c>
      <c r="AO147" s="279">
        <f t="shared" si="25"/>
        <v>2377.5302250000004</v>
      </c>
    </row>
    <row r="148" spans="1:41">
      <c r="B148" s="99"/>
      <c r="C148" s="117" t="s">
        <v>74</v>
      </c>
      <c r="D148" s="32" t="s">
        <v>61</v>
      </c>
      <c r="E148" s="20">
        <f>Q147</f>
        <v>0</v>
      </c>
      <c r="F148" s="20">
        <f>Q148</f>
        <v>0</v>
      </c>
      <c r="G148" s="20">
        <f>Q149</f>
        <v>0</v>
      </c>
      <c r="H148" s="20">
        <f>Q150</f>
        <v>0</v>
      </c>
      <c r="I148" s="20">
        <f>Q151</f>
        <v>0</v>
      </c>
      <c r="J148" s="24"/>
      <c r="L148" s="243"/>
      <c r="M148" s="242"/>
      <c r="N148" s="239">
        <v>1.03</v>
      </c>
      <c r="O148" s="240">
        <v>0</v>
      </c>
      <c r="P148" s="73">
        <f>$R$15</f>
        <v>12</v>
      </c>
      <c r="Q148" s="239">
        <v>0</v>
      </c>
      <c r="R148" s="73"/>
      <c r="S148" s="71"/>
      <c r="T148" s="23"/>
      <c r="U148" s="23"/>
      <c r="V148" s="23"/>
      <c r="W148" s="23"/>
      <c r="X148" s="23"/>
      <c r="Y148" s="319"/>
      <c r="Z148" s="160"/>
      <c r="AA148" s="125"/>
      <c r="AB148" s="125"/>
      <c r="AC148" s="125"/>
      <c r="AD148" s="125"/>
      <c r="AE148" s="125"/>
      <c r="AF148" s="163"/>
      <c r="AH148" s="274" t="s">
        <v>103</v>
      </c>
      <c r="AI148" s="273">
        <f>'Tuition Lookup'!$D26*24</f>
        <v>9840</v>
      </c>
      <c r="AJ148" s="272">
        <f t="shared" si="21"/>
        <v>1640</v>
      </c>
      <c r="AK148" s="277">
        <f t="shared" si="25"/>
        <v>1640</v>
      </c>
      <c r="AL148" s="277">
        <f t="shared" si="25"/>
        <v>1722</v>
      </c>
      <c r="AM148" s="277">
        <f t="shared" si="25"/>
        <v>1808.1000000000001</v>
      </c>
      <c r="AN148" s="278">
        <f t="shared" si="25"/>
        <v>1898.5050000000003</v>
      </c>
      <c r="AO148" s="279">
        <f t="shared" si="25"/>
        <v>1993.4302500000003</v>
      </c>
    </row>
    <row r="149" spans="1:41">
      <c r="A149" s="8"/>
      <c r="B149" s="90"/>
      <c r="C149" s="117" t="s">
        <v>74</v>
      </c>
      <c r="D149" s="71" t="s">
        <v>9</v>
      </c>
      <c r="E149" s="54">
        <f>ROUND(M147*E147*N147,0)</f>
        <v>0</v>
      </c>
      <c r="F149" s="54">
        <f>ROUND(M147*F147*N147*N148,0)</f>
        <v>0</v>
      </c>
      <c r="G149" s="54">
        <f>ROUND(M147*G147*N147*N148*N149,0)</f>
        <v>0</v>
      </c>
      <c r="H149" s="54">
        <f>ROUND(M147*H147*N147*N148*N149*N150,0)</f>
        <v>0</v>
      </c>
      <c r="I149" s="54">
        <f>ROUND(M147*I147*N147*N148*N149*N150*N151,0)</f>
        <v>0</v>
      </c>
      <c r="J149" s="177">
        <f>SUM(E149:I149)</f>
        <v>0</v>
      </c>
      <c r="L149" s="243"/>
      <c r="M149" s="60"/>
      <c r="N149" s="239">
        <v>1.03</v>
      </c>
      <c r="O149" s="240">
        <v>0</v>
      </c>
      <c r="P149" s="73">
        <f>$R$16</f>
        <v>12</v>
      </c>
      <c r="Q149" s="239">
        <v>0</v>
      </c>
      <c r="R149" s="73"/>
      <c r="S149" s="71"/>
      <c r="Y149" s="8"/>
      <c r="Z149" s="59"/>
      <c r="AA149" s="125"/>
      <c r="AB149" s="125"/>
      <c r="AC149" s="125"/>
      <c r="AD149" s="125"/>
      <c r="AE149" s="125"/>
      <c r="AF149" s="163"/>
      <c r="AH149" s="274" t="s">
        <v>104</v>
      </c>
      <c r="AI149" s="273">
        <f>'Tuition Lookup'!$D27*24</f>
        <v>10104</v>
      </c>
      <c r="AJ149" s="272">
        <f t="shared" si="21"/>
        <v>1684</v>
      </c>
      <c r="AK149" s="277">
        <f t="shared" si="25"/>
        <v>1684</v>
      </c>
      <c r="AL149" s="277">
        <f t="shared" si="25"/>
        <v>1768.2</v>
      </c>
      <c r="AM149" s="277">
        <f t="shared" si="25"/>
        <v>1856.6100000000001</v>
      </c>
      <c r="AN149" s="278">
        <f t="shared" si="25"/>
        <v>1949.4405000000002</v>
      </c>
      <c r="AO149" s="279">
        <f t="shared" si="25"/>
        <v>2046.9125250000002</v>
      </c>
    </row>
    <row r="150" spans="1:41">
      <c r="A150" s="8"/>
      <c r="B150" s="90"/>
      <c r="C150" s="117" t="s">
        <v>74</v>
      </c>
      <c r="D150" s="71" t="s">
        <v>46</v>
      </c>
      <c r="E150" s="54">
        <f>ROUND(E149*$R$154,0)</f>
        <v>0</v>
      </c>
      <c r="F150" s="54">
        <f>ROUND(F149*$R$154,0)</f>
        <v>0</v>
      </c>
      <c r="G150" s="54">
        <f>ROUND(G149*$R$154,0)</f>
        <v>0</v>
      </c>
      <c r="H150" s="54">
        <f>ROUND(H149*$R$154,0)</f>
        <v>0</v>
      </c>
      <c r="I150" s="54">
        <f>ROUND(I149*$R$154,0)</f>
        <v>0</v>
      </c>
      <c r="J150" s="177">
        <f>SUM(E150:I150)</f>
        <v>0</v>
      </c>
      <c r="L150" s="243"/>
      <c r="M150" s="60"/>
      <c r="N150" s="239">
        <v>1.03</v>
      </c>
      <c r="O150" s="240">
        <v>0</v>
      </c>
      <c r="P150" s="73">
        <f>$R$17</f>
        <v>12</v>
      </c>
      <c r="Q150" s="239">
        <v>0</v>
      </c>
      <c r="R150" s="73"/>
      <c r="S150" s="71"/>
      <c r="Y150" s="8"/>
      <c r="Z150" s="59"/>
      <c r="AA150" s="125"/>
      <c r="AB150" s="125"/>
      <c r="AC150" s="125"/>
      <c r="AD150" s="125"/>
      <c r="AE150" s="125"/>
      <c r="AF150" s="163"/>
      <c r="AH150" s="274" t="s">
        <v>105</v>
      </c>
      <c r="AI150" s="273">
        <f>'Tuition Lookup'!$D28*24</f>
        <v>10176</v>
      </c>
      <c r="AJ150" s="272">
        <f t="shared" si="21"/>
        <v>1696</v>
      </c>
      <c r="AK150" s="277">
        <f t="shared" si="25"/>
        <v>1696</v>
      </c>
      <c r="AL150" s="277">
        <f t="shared" si="25"/>
        <v>1780.8000000000002</v>
      </c>
      <c r="AM150" s="277">
        <f t="shared" si="25"/>
        <v>1869.8400000000004</v>
      </c>
      <c r="AN150" s="278">
        <f t="shared" si="25"/>
        <v>1963.3320000000006</v>
      </c>
      <c r="AO150" s="279">
        <f t="shared" si="25"/>
        <v>2061.4986000000008</v>
      </c>
    </row>
    <row r="151" spans="1:41" ht="15">
      <c r="A151" s="8"/>
      <c r="B151" s="90"/>
      <c r="C151" s="117" t="s">
        <v>74</v>
      </c>
      <c r="D151" s="71" t="s">
        <v>47</v>
      </c>
      <c r="E151" s="189">
        <f>ROUND($R$155*E147,0)</f>
        <v>0</v>
      </c>
      <c r="F151" s="189">
        <f>ROUND($R$155*F147,0)</f>
        <v>0</v>
      </c>
      <c r="G151" s="189">
        <f>ROUND($R$155*G147,0)</f>
        <v>0</v>
      </c>
      <c r="H151" s="189">
        <f>ROUND($R$155*H147,0)</f>
        <v>0</v>
      </c>
      <c r="I151" s="189">
        <f>ROUND($R$155*I147,0)</f>
        <v>0</v>
      </c>
      <c r="J151" s="186">
        <f>SUM(E151:I151)</f>
        <v>0</v>
      </c>
      <c r="L151" s="243"/>
      <c r="M151" s="60"/>
      <c r="N151" s="239">
        <v>1.03</v>
      </c>
      <c r="O151" s="240">
        <v>0</v>
      </c>
      <c r="P151" s="73">
        <f>$R$18</f>
        <v>12</v>
      </c>
      <c r="Q151" s="239">
        <v>0</v>
      </c>
      <c r="R151" s="73"/>
      <c r="S151" s="71"/>
      <c r="T151" s="23"/>
      <c r="U151" s="23"/>
      <c r="V151" s="23"/>
      <c r="W151" s="23"/>
      <c r="X151" s="23"/>
      <c r="Y151" s="8"/>
      <c r="Z151" s="59"/>
      <c r="AA151" s="125"/>
      <c r="AB151" s="125"/>
      <c r="AC151" s="125"/>
      <c r="AD151" s="125"/>
      <c r="AE151" s="125"/>
      <c r="AF151" s="163"/>
      <c r="AH151" s="274" t="s">
        <v>106</v>
      </c>
      <c r="AI151" s="273">
        <f>'Tuition Lookup'!$D29*24</f>
        <v>9576</v>
      </c>
      <c r="AJ151" s="272">
        <f t="shared" si="21"/>
        <v>1596</v>
      </c>
      <c r="AK151" s="277">
        <f t="shared" si="25"/>
        <v>1596</v>
      </c>
      <c r="AL151" s="277">
        <f t="shared" si="25"/>
        <v>1675.8000000000002</v>
      </c>
      <c r="AM151" s="277">
        <f t="shared" si="25"/>
        <v>1759.5900000000004</v>
      </c>
      <c r="AN151" s="278">
        <f t="shared" si="25"/>
        <v>1847.5695000000005</v>
      </c>
      <c r="AO151" s="279">
        <f t="shared" si="25"/>
        <v>1939.9479750000007</v>
      </c>
    </row>
    <row r="152" spans="1:41" ht="13.5" thickBot="1">
      <c r="A152" s="8"/>
      <c r="B152" s="90"/>
      <c r="C152" s="97"/>
      <c r="D152" s="74" t="s">
        <v>48</v>
      </c>
      <c r="E152" s="190">
        <f>SUM(E150:E151)</f>
        <v>0</v>
      </c>
      <c r="F152" s="190">
        <f t="shared" ref="F152:I152" si="27">SUM(F150:F151)</f>
        <v>0</v>
      </c>
      <c r="G152" s="190">
        <f t="shared" si="27"/>
        <v>0</v>
      </c>
      <c r="H152" s="190">
        <f t="shared" si="27"/>
        <v>0</v>
      </c>
      <c r="I152" s="190">
        <f t="shared" si="27"/>
        <v>0</v>
      </c>
      <c r="J152" s="191">
        <f>SUM(J150:J151)</f>
        <v>0</v>
      </c>
      <c r="L152" s="17"/>
      <c r="M152" s="31"/>
      <c r="N152" s="110"/>
      <c r="O152" s="111"/>
      <c r="P152" s="73"/>
      <c r="Q152" s="110"/>
      <c r="R152" s="73"/>
      <c r="S152" s="110"/>
      <c r="T152" s="23"/>
      <c r="U152" s="23"/>
      <c r="V152" s="23"/>
      <c r="W152" s="23"/>
      <c r="X152" s="23"/>
      <c r="Y152" s="8"/>
      <c r="Z152" s="161"/>
      <c r="AA152" s="164"/>
      <c r="AB152" s="164"/>
      <c r="AC152" s="164"/>
      <c r="AD152" s="164"/>
      <c r="AE152" s="164"/>
      <c r="AF152" s="165"/>
      <c r="AH152" s="464" t="s">
        <v>107</v>
      </c>
      <c r="AI152" s="276">
        <f>'Tuition Lookup'!$D30*24</f>
        <v>10080</v>
      </c>
      <c r="AJ152" s="465">
        <f t="shared" si="21"/>
        <v>1680</v>
      </c>
      <c r="AK152" s="466">
        <f t="shared" si="25"/>
        <v>1680</v>
      </c>
      <c r="AL152" s="466">
        <f t="shared" si="25"/>
        <v>1764</v>
      </c>
      <c r="AM152" s="466">
        <f t="shared" si="25"/>
        <v>1852.2</v>
      </c>
      <c r="AN152" s="467">
        <f t="shared" si="25"/>
        <v>1944.8100000000002</v>
      </c>
      <c r="AO152" s="468">
        <f t="shared" si="25"/>
        <v>2042.0505000000003</v>
      </c>
    </row>
    <row r="153" spans="1:41" ht="13.5" thickBot="1">
      <c r="A153" s="8"/>
      <c r="B153" s="90"/>
      <c r="C153" s="97"/>
      <c r="D153" s="71"/>
      <c r="E153" s="20"/>
      <c r="F153" s="20"/>
      <c r="G153" s="20"/>
      <c r="H153" s="20"/>
      <c r="I153" s="20"/>
      <c r="J153" s="73"/>
      <c r="L153" s="17"/>
      <c r="S153" s="15"/>
      <c r="T153" s="23"/>
      <c r="U153" s="23"/>
      <c r="V153" s="23"/>
      <c r="W153" s="23"/>
      <c r="X153" s="23"/>
      <c r="Y153" s="13"/>
      <c r="Z153" s="158" t="s">
        <v>30</v>
      </c>
      <c r="AA153" s="166">
        <f>SUM(AA119:AA152)</f>
        <v>0</v>
      </c>
      <c r="AB153" s="166">
        <f>SUM(AB119:AB152)</f>
        <v>0</v>
      </c>
      <c r="AC153" s="166">
        <f t="shared" ref="AC153:AE153" si="28">SUM(AC119:AC152)</f>
        <v>0</v>
      </c>
      <c r="AD153" s="166">
        <f t="shared" si="28"/>
        <v>0</v>
      </c>
      <c r="AE153" s="166">
        <f t="shared" si="28"/>
        <v>0</v>
      </c>
      <c r="AF153" s="167">
        <f>SUM(AA153:AE153)</f>
        <v>0</v>
      </c>
    </row>
    <row r="154" spans="1:41" ht="13.5" customHeight="1" thickBot="1">
      <c r="A154" s="8"/>
      <c r="C154" s="72"/>
      <c r="D154" s="72" t="s">
        <v>108</v>
      </c>
      <c r="E154" s="192">
        <f>SUMIF($D$119:$D$153,"*Salary",E119:E153)</f>
        <v>0</v>
      </c>
      <c r="F154" s="192">
        <f t="shared" ref="F154:I154" si="29">SUMIF($D$119:$D$153,"*Salary",F119:F153)</f>
        <v>0</v>
      </c>
      <c r="G154" s="192">
        <f t="shared" si="29"/>
        <v>0</v>
      </c>
      <c r="H154" s="192">
        <f t="shared" si="29"/>
        <v>0</v>
      </c>
      <c r="I154" s="192">
        <f t="shared" si="29"/>
        <v>0</v>
      </c>
      <c r="J154" s="193">
        <f>SUM(E154:I154)</f>
        <v>0</v>
      </c>
      <c r="L154" s="17"/>
      <c r="M154" s="35" t="s">
        <v>109</v>
      </c>
      <c r="N154" s="411"/>
      <c r="O154" s="411"/>
      <c r="P154" s="36"/>
      <c r="Q154" s="37"/>
      <c r="R154" s="237">
        <f>'Cumulative Budget Request '!S152</f>
        <v>0.11</v>
      </c>
      <c r="S154" s="531" t="str">
        <f>'Cumulative Budget Request '!T152</f>
        <v>Use 0.11 for Students or 0.034 for FICA Exempt</v>
      </c>
      <c r="T154" s="532"/>
      <c r="U154" s="533"/>
    </row>
    <row r="155" spans="1:41" ht="13.5" thickBot="1">
      <c r="A155" s="8"/>
      <c r="C155" s="72"/>
      <c r="D155" s="72" t="s">
        <v>111</v>
      </c>
      <c r="E155" s="194">
        <f>SUMIF($D$119:$D$153,"*Total Fringe",E119:E153)</f>
        <v>0</v>
      </c>
      <c r="F155" s="194">
        <f t="shared" ref="F155:I155" si="30">SUMIF($D$119:$D$153,"*Total Fringe",F119:F153)</f>
        <v>0</v>
      </c>
      <c r="G155" s="194">
        <f t="shared" si="30"/>
        <v>0</v>
      </c>
      <c r="H155" s="194">
        <f t="shared" si="30"/>
        <v>0</v>
      </c>
      <c r="I155" s="194">
        <f t="shared" si="30"/>
        <v>0</v>
      </c>
      <c r="J155" s="195">
        <f>SUM(E155:I155)</f>
        <v>0</v>
      </c>
      <c r="L155" s="14"/>
      <c r="M155" s="197" t="s">
        <v>112</v>
      </c>
      <c r="N155" s="412"/>
      <c r="O155" s="412"/>
      <c r="P155" s="198"/>
      <c r="Q155" s="198"/>
      <c r="R155" s="245">
        <f>'Cumulative Budget Request '!S153</f>
        <v>560</v>
      </c>
      <c r="S155" s="534"/>
      <c r="T155" s="535"/>
      <c r="U155" s="536"/>
    </row>
    <row r="156" spans="1:41" ht="13.5" thickBot="1">
      <c r="A156" s="8"/>
      <c r="C156" s="72"/>
      <c r="D156" s="174"/>
      <c r="E156" s="171"/>
      <c r="F156" s="171"/>
      <c r="G156" s="171"/>
      <c r="H156" s="171"/>
      <c r="I156" s="171"/>
      <c r="J156" s="172"/>
      <c r="L156" s="14"/>
      <c r="M156" s="207"/>
      <c r="N156" s="207"/>
      <c r="O156" s="207"/>
      <c r="P156" s="208"/>
      <c r="Q156" s="208"/>
      <c r="R156" s="209"/>
      <c r="S156" s="23"/>
      <c r="T156" s="23"/>
      <c r="U156" s="23"/>
    </row>
    <row r="157" spans="1:41" ht="13.5" thickBot="1">
      <c r="C157" s="89"/>
      <c r="D157" s="44"/>
      <c r="E157" s="16" t="str">
        <f>E12</f>
        <v>Year 1</v>
      </c>
      <c r="F157" s="16" t="str">
        <f>F12</f>
        <v>Year 2</v>
      </c>
      <c r="G157" s="16" t="str">
        <f>G12</f>
        <v>Year 3</v>
      </c>
      <c r="H157" s="16" t="str">
        <f>H12</f>
        <v>Year 4</v>
      </c>
      <c r="I157" s="16" t="str">
        <f>I12</f>
        <v>Year 5</v>
      </c>
      <c r="J157" s="44" t="s">
        <v>30</v>
      </c>
      <c r="M157" s="500" t="s">
        <v>113</v>
      </c>
      <c r="N157" s="501"/>
      <c r="O157" s="501"/>
      <c r="P157" s="501"/>
      <c r="Q157" s="501"/>
      <c r="R157" s="501"/>
      <c r="S157" s="501"/>
      <c r="T157" s="502"/>
      <c r="U157" s="23"/>
    </row>
    <row r="158" spans="1:41">
      <c r="A158" s="8" t="s">
        <v>114</v>
      </c>
      <c r="C158" s="89"/>
      <c r="D158" s="32" t="s">
        <v>61</v>
      </c>
      <c r="E158" s="20">
        <f>P159</f>
        <v>0</v>
      </c>
      <c r="F158" s="20">
        <f>Q159</f>
        <v>0</v>
      </c>
      <c r="G158" s="20">
        <f>R159</f>
        <v>0</v>
      </c>
      <c r="H158" s="20">
        <f>S159</f>
        <v>0</v>
      </c>
      <c r="I158" s="20">
        <f>T159</f>
        <v>0</v>
      </c>
      <c r="J158" s="44"/>
      <c r="M158" s="199"/>
      <c r="N158" s="207"/>
      <c r="O158" s="207"/>
      <c r="P158" s="200" t="s">
        <v>35</v>
      </c>
      <c r="Q158" s="201" t="s">
        <v>36</v>
      </c>
      <c r="R158" s="201" t="s">
        <v>37</v>
      </c>
      <c r="S158" s="200" t="s">
        <v>38</v>
      </c>
      <c r="T158" s="202" t="s">
        <v>39</v>
      </c>
      <c r="U158" s="23"/>
    </row>
    <row r="159" spans="1:41">
      <c r="A159" s="8"/>
      <c r="C159" s="156"/>
      <c r="D159" s="153" t="s">
        <v>115</v>
      </c>
      <c r="E159" s="180">
        <f>ROUND(P161*Q161*R161*P159,0)</f>
        <v>0</v>
      </c>
      <c r="F159" s="180">
        <f>ROUND(P161*Q161*R161*Q159,0)</f>
        <v>0</v>
      </c>
      <c r="G159" s="180">
        <f>ROUND(P161*Q161*R161*R159,0)</f>
        <v>0</v>
      </c>
      <c r="H159" s="180">
        <f>ROUND(P161*Q161*R161*S159,0)</f>
        <v>0</v>
      </c>
      <c r="I159" s="180">
        <f>ROUND(P161*Q161*R161*T159,0)</f>
        <v>0</v>
      </c>
      <c r="J159" s="177">
        <f>SUM(E159:I159)</f>
        <v>0</v>
      </c>
      <c r="M159" s="173" t="s">
        <v>116</v>
      </c>
      <c r="N159" s="44"/>
      <c r="O159" s="44"/>
      <c r="P159" s="154">
        <v>0</v>
      </c>
      <c r="Q159" s="154">
        <v>0</v>
      </c>
      <c r="R159" s="154">
        <v>0</v>
      </c>
      <c r="S159" s="154">
        <v>0</v>
      </c>
      <c r="T159" s="203">
        <v>0</v>
      </c>
      <c r="U159" s="23" t="e">
        <f>E160/E159</f>
        <v>#DIV/0!</v>
      </c>
      <c r="V159" s="23" t="e">
        <f>F160/F159</f>
        <v>#DIV/0!</v>
      </c>
      <c r="W159" s="23" t="e">
        <f>G160/G159</f>
        <v>#DIV/0!</v>
      </c>
      <c r="X159" s="23" t="e">
        <f>H160/H159</f>
        <v>#DIV/0!</v>
      </c>
      <c r="Y159" s="23" t="e">
        <f>I160/I159</f>
        <v>#DIV/0!</v>
      </c>
      <c r="Z159" s="487"/>
      <c r="AA159" s="487"/>
      <c r="AB159" s="487"/>
      <c r="AC159" s="487"/>
      <c r="AD159" s="487"/>
      <c r="AE159" s="487"/>
      <c r="AF159" s="487"/>
      <c r="AG159" s="487"/>
    </row>
    <row r="160" spans="1:41">
      <c r="D160" s="32" t="s">
        <v>46</v>
      </c>
      <c r="E160" s="54">
        <f>ROUND(E159*$R$173,0)</f>
        <v>0</v>
      </c>
      <c r="F160" s="54">
        <f>ROUND(F159*$R$173,0)</f>
        <v>0</v>
      </c>
      <c r="G160" s="54">
        <f>ROUND(G159*$R$173,0)</f>
        <v>0</v>
      </c>
      <c r="H160" s="54">
        <f>ROUND(H159*$R$173,0)</f>
        <v>0</v>
      </c>
      <c r="I160" s="54">
        <f>ROUND(I159*$R$173,0)</f>
        <v>0</v>
      </c>
      <c r="J160" s="177">
        <f>SUM(E160:I160)</f>
        <v>0</v>
      </c>
      <c r="M160" s="173"/>
      <c r="N160" s="44"/>
      <c r="O160" s="44"/>
      <c r="P160" s="44" t="s">
        <v>117</v>
      </c>
      <c r="Q160" s="44" t="s">
        <v>118</v>
      </c>
      <c r="R160" s="44" t="s">
        <v>119</v>
      </c>
      <c r="T160" s="114"/>
      <c r="Z160" s="55"/>
      <c r="AA160" s="55"/>
      <c r="AB160" s="55"/>
      <c r="AC160" s="55"/>
      <c r="AD160" s="55"/>
      <c r="AE160" s="55"/>
      <c r="AF160" s="55"/>
      <c r="AG160" s="55"/>
    </row>
    <row r="161" spans="1:33">
      <c r="C161" s="89"/>
      <c r="D161" s="44"/>
      <c r="E161" s="15"/>
      <c r="F161" s="15"/>
      <c r="G161" s="15"/>
      <c r="H161" s="15"/>
      <c r="I161" s="15"/>
      <c r="J161" s="24"/>
      <c r="M161" s="204"/>
      <c r="N161" s="413"/>
      <c r="O161" s="413"/>
      <c r="P161" s="155">
        <v>0</v>
      </c>
      <c r="Q161" s="154">
        <v>0</v>
      </c>
      <c r="R161" s="154">
        <v>0</v>
      </c>
      <c r="T161" s="114"/>
      <c r="AC161" s="55"/>
      <c r="AD161" s="55"/>
      <c r="AE161" s="55"/>
      <c r="AF161" s="55"/>
      <c r="AG161" s="55"/>
    </row>
    <row r="162" spans="1:33">
      <c r="A162" s="8" t="s">
        <v>120</v>
      </c>
      <c r="C162" s="89"/>
      <c r="D162" s="32" t="s">
        <v>61</v>
      </c>
      <c r="E162" s="20">
        <f>P163</f>
        <v>0</v>
      </c>
      <c r="F162" s="20">
        <f>Q163</f>
        <v>0</v>
      </c>
      <c r="G162" s="20">
        <f>R163</f>
        <v>0</v>
      </c>
      <c r="H162" s="20">
        <f>S163</f>
        <v>0</v>
      </c>
      <c r="I162" s="20">
        <f>T163</f>
        <v>0</v>
      </c>
      <c r="J162" s="24"/>
      <c r="M162" s="112"/>
      <c r="P162" s="55"/>
      <c r="Q162" s="93"/>
      <c r="R162" s="93"/>
      <c r="S162" s="55"/>
      <c r="T162" s="113"/>
      <c r="Z162" s="488"/>
      <c r="AA162" s="488"/>
      <c r="AB162" s="488"/>
      <c r="AC162" s="131"/>
      <c r="AD162" s="131"/>
      <c r="AE162" s="131"/>
      <c r="AF162" s="131"/>
      <c r="AG162" s="131"/>
    </row>
    <row r="163" spans="1:33">
      <c r="A163" s="8"/>
      <c r="C163" s="156"/>
      <c r="D163" s="153" t="s">
        <v>115</v>
      </c>
      <c r="E163" s="180">
        <f>ROUND(P165*Q165*R165*P163,0)</f>
        <v>0</v>
      </c>
      <c r="F163" s="180">
        <f>ROUND(P165*Q165*R165*Q163,0)</f>
        <v>0</v>
      </c>
      <c r="G163" s="180">
        <f>ROUND(P165*Q165*R165*R163,0)</f>
        <v>0</v>
      </c>
      <c r="H163" s="180">
        <f>ROUND(P165*Q165*R165*S163,0)</f>
        <v>0</v>
      </c>
      <c r="I163" s="180">
        <f>ROUND(P165*Q165*R165*T163,0)</f>
        <v>0</v>
      </c>
      <c r="J163" s="177">
        <f>SUM(E163:I163)</f>
        <v>0</v>
      </c>
      <c r="M163" s="173" t="s">
        <v>121</v>
      </c>
      <c r="N163" s="44"/>
      <c r="O163" s="44"/>
      <c r="P163" s="154">
        <v>0</v>
      </c>
      <c r="Q163" s="154">
        <v>0</v>
      </c>
      <c r="R163" s="154">
        <v>0</v>
      </c>
      <c r="S163" s="154">
        <v>0</v>
      </c>
      <c r="T163" s="203">
        <v>0</v>
      </c>
      <c r="U163" s="23" t="e">
        <f>E164/E163</f>
        <v>#DIV/0!</v>
      </c>
      <c r="V163" s="23" t="e">
        <f>F164/F163</f>
        <v>#DIV/0!</v>
      </c>
      <c r="W163" s="23" t="e">
        <f>G164/G163</f>
        <v>#DIV/0!</v>
      </c>
      <c r="X163" s="23" t="e">
        <f>H164/H163</f>
        <v>#DIV/0!</v>
      </c>
      <c r="Y163" s="23" t="e">
        <f>I164/I163</f>
        <v>#DIV/0!</v>
      </c>
      <c r="Z163" s="487"/>
      <c r="AA163" s="487"/>
      <c r="AB163" s="487"/>
      <c r="AC163" s="487"/>
      <c r="AD163" s="487"/>
      <c r="AE163" s="487"/>
      <c r="AF163" s="487"/>
      <c r="AG163" s="487"/>
    </row>
    <row r="164" spans="1:33">
      <c r="D164" s="32" t="s">
        <v>46</v>
      </c>
      <c r="E164" s="54">
        <f>ROUND(E163*$R$173,0)</f>
        <v>0</v>
      </c>
      <c r="F164" s="54">
        <f>ROUND(F163*$R$173,0)</f>
        <v>0</v>
      </c>
      <c r="G164" s="54">
        <f>ROUND(G163*$R$173,0)</f>
        <v>0</v>
      </c>
      <c r="H164" s="54">
        <f>ROUND(H163*$R$173,0)</f>
        <v>0</v>
      </c>
      <c r="I164" s="54">
        <f>ROUND(I163*$R$173,0)</f>
        <v>0</v>
      </c>
      <c r="J164" s="177">
        <f>SUM(E164:I164)</f>
        <v>0</v>
      </c>
      <c r="M164" s="173"/>
      <c r="N164" s="44"/>
      <c r="O164" s="44"/>
      <c r="P164" s="44" t="s">
        <v>117</v>
      </c>
      <c r="Q164" s="44" t="s">
        <v>118</v>
      </c>
      <c r="R164" s="44" t="s">
        <v>119</v>
      </c>
      <c r="T164" s="114"/>
      <c r="Z164" s="55"/>
      <c r="AA164" s="55"/>
      <c r="AB164" s="55"/>
      <c r="AC164" s="55"/>
      <c r="AD164" s="55"/>
      <c r="AE164" s="55"/>
      <c r="AF164" s="55"/>
      <c r="AG164" s="55"/>
    </row>
    <row r="165" spans="1:33">
      <c r="C165" s="89"/>
      <c r="D165" s="44"/>
      <c r="E165" s="15"/>
      <c r="F165" s="15"/>
      <c r="G165" s="15"/>
      <c r="H165" s="15"/>
      <c r="I165" s="15"/>
      <c r="J165" s="24"/>
      <c r="M165" s="204"/>
      <c r="N165" s="413"/>
      <c r="O165" s="413"/>
      <c r="P165" s="155">
        <v>0</v>
      </c>
      <c r="Q165" s="154">
        <v>0</v>
      </c>
      <c r="R165" s="154">
        <v>0</v>
      </c>
      <c r="T165" s="114"/>
      <c r="AC165" s="55"/>
      <c r="AD165" s="55"/>
      <c r="AE165" s="55"/>
      <c r="AF165" s="55"/>
      <c r="AG165" s="55"/>
    </row>
    <row r="166" spans="1:33">
      <c r="A166" s="8" t="s">
        <v>122</v>
      </c>
      <c r="C166" s="89"/>
      <c r="D166" s="32" t="s">
        <v>61</v>
      </c>
      <c r="E166" s="20">
        <f>P167</f>
        <v>0</v>
      </c>
      <c r="F166" s="20">
        <f>Q167</f>
        <v>0</v>
      </c>
      <c r="G166" s="20">
        <f>R167</f>
        <v>0</v>
      </c>
      <c r="H166" s="20">
        <f>S167</f>
        <v>0</v>
      </c>
      <c r="I166" s="20">
        <f>T167</f>
        <v>0</v>
      </c>
      <c r="J166" s="24"/>
      <c r="M166" s="112"/>
      <c r="P166" s="55"/>
      <c r="Q166" s="93"/>
      <c r="R166" s="93"/>
      <c r="S166" s="55"/>
      <c r="T166" s="113"/>
    </row>
    <row r="167" spans="1:33">
      <c r="C167" s="156"/>
      <c r="D167" s="153" t="s">
        <v>115</v>
      </c>
      <c r="E167" s="180">
        <f>ROUND(P169*Q169*R169*P167,0)</f>
        <v>0</v>
      </c>
      <c r="F167" s="180">
        <f>ROUND(P169*Q169*R169*Q167,0)</f>
        <v>0</v>
      </c>
      <c r="G167" s="180">
        <f>ROUND(P169*Q169*R169*R167,0)</f>
        <v>0</v>
      </c>
      <c r="H167" s="180">
        <f>ROUND(P169*Q169*R169*S167,0)</f>
        <v>0</v>
      </c>
      <c r="I167" s="180">
        <f>ROUND(P169*Q169*R169*T167,0)</f>
        <v>0</v>
      </c>
      <c r="J167" s="177">
        <f>SUM(E167:I167)</f>
        <v>0</v>
      </c>
      <c r="M167" s="173" t="s">
        <v>123</v>
      </c>
      <c r="N167" s="44"/>
      <c r="O167" s="44"/>
      <c r="P167" s="154">
        <v>0</v>
      </c>
      <c r="Q167" s="154">
        <v>0</v>
      </c>
      <c r="R167" s="154">
        <v>0</v>
      </c>
      <c r="S167" s="154">
        <v>0</v>
      </c>
      <c r="T167" s="203">
        <v>0</v>
      </c>
      <c r="U167" s="23" t="e">
        <f>E168/E167</f>
        <v>#DIV/0!</v>
      </c>
      <c r="V167" s="23" t="e">
        <f>F168/F167</f>
        <v>#DIV/0!</v>
      </c>
      <c r="W167" s="23" t="e">
        <f>G168/G167</f>
        <v>#DIV/0!</v>
      </c>
      <c r="X167" s="23" t="e">
        <f>H168/H167</f>
        <v>#DIV/0!</v>
      </c>
      <c r="Y167" s="23" t="e">
        <f>I168/I167</f>
        <v>#DIV/0!</v>
      </c>
    </row>
    <row r="168" spans="1:33">
      <c r="A168" s="8"/>
      <c r="D168" s="32" t="s">
        <v>46</v>
      </c>
      <c r="E168" s="54">
        <f>ROUND(E167*$R$173,0)</f>
        <v>0</v>
      </c>
      <c r="F168" s="54">
        <f t="shared" ref="F168:I168" si="31">ROUND(F167*$R$173,0)</f>
        <v>0</v>
      </c>
      <c r="G168" s="54">
        <f t="shared" si="31"/>
        <v>0</v>
      </c>
      <c r="H168" s="54">
        <f t="shared" si="31"/>
        <v>0</v>
      </c>
      <c r="I168" s="54">
        <f t="shared" si="31"/>
        <v>0</v>
      </c>
      <c r="J168" s="177">
        <f>SUM(E168:I168)</f>
        <v>0</v>
      </c>
      <c r="L168" s="2"/>
      <c r="M168" s="173"/>
      <c r="N168" s="44"/>
      <c r="O168" s="44"/>
      <c r="P168" s="44" t="s">
        <v>117</v>
      </c>
      <c r="Q168" s="44" t="s">
        <v>118</v>
      </c>
      <c r="R168" s="44" t="s">
        <v>119</v>
      </c>
      <c r="T168" s="114"/>
    </row>
    <row r="169" spans="1:33">
      <c r="A169" s="8"/>
      <c r="D169" s="32"/>
      <c r="E169" s="54"/>
      <c r="F169" s="54"/>
      <c r="G169" s="54"/>
      <c r="H169" s="54"/>
      <c r="I169" s="54"/>
      <c r="J169" s="177"/>
      <c r="L169" s="2"/>
      <c r="M169" s="204"/>
      <c r="N169" s="413"/>
      <c r="O169" s="413"/>
      <c r="P169" s="155">
        <v>0</v>
      </c>
      <c r="Q169" s="154">
        <v>0</v>
      </c>
      <c r="R169" s="154">
        <v>0</v>
      </c>
      <c r="T169" s="114"/>
    </row>
    <row r="170" spans="1:33" ht="13.5" thickBot="1">
      <c r="A170" s="8"/>
      <c r="C170" s="72"/>
      <c r="D170" s="72" t="s">
        <v>124</v>
      </c>
      <c r="E170" s="181">
        <f>SUMIF($D$157:$D$168,"*Wage",E157:E168)</f>
        <v>0</v>
      </c>
      <c r="F170" s="181">
        <f t="shared" ref="F170:I170" si="32">SUMIF($D$157:$D$168,"*Wage",F157:F168)</f>
        <v>0</v>
      </c>
      <c r="G170" s="181">
        <f t="shared" si="32"/>
        <v>0</v>
      </c>
      <c r="H170" s="181">
        <f t="shared" si="32"/>
        <v>0</v>
      </c>
      <c r="I170" s="181">
        <f t="shared" si="32"/>
        <v>0</v>
      </c>
      <c r="J170" s="182">
        <f>SUM(E170:I170)</f>
        <v>0</v>
      </c>
      <c r="L170" s="2"/>
      <c r="M170" s="303"/>
      <c r="N170" s="305"/>
      <c r="O170" s="305"/>
      <c r="P170" s="304"/>
      <c r="Q170" s="305"/>
      <c r="R170" s="305"/>
      <c r="S170" s="205"/>
      <c r="T170" s="206"/>
    </row>
    <row r="171" spans="1:33">
      <c r="A171" s="8"/>
      <c r="C171" s="72"/>
      <c r="D171" s="72" t="s">
        <v>125</v>
      </c>
      <c r="E171" s="54">
        <f>SUMIF($D$157:$D$168,"*Fringe",E157:E168)</f>
        <v>0</v>
      </c>
      <c r="F171" s="54">
        <f t="shared" ref="F171:I171" si="33">SUMIF($D$157:$D$168,"*Fringe",F157:F168)</f>
        <v>0</v>
      </c>
      <c r="G171" s="54">
        <f t="shared" si="33"/>
        <v>0</v>
      </c>
      <c r="H171" s="54">
        <f t="shared" si="33"/>
        <v>0</v>
      </c>
      <c r="I171" s="54">
        <f t="shared" si="33"/>
        <v>0</v>
      </c>
      <c r="J171" s="177">
        <f>SUM(E171:I171)</f>
        <v>0</v>
      </c>
      <c r="L171" s="2"/>
    </row>
    <row r="172" spans="1:33" ht="3.75" customHeight="1" thickBot="1">
      <c r="A172" t="s">
        <v>126</v>
      </c>
      <c r="D172" s="3" t="s">
        <v>51</v>
      </c>
      <c r="E172" s="20"/>
      <c r="F172" s="20"/>
      <c r="G172" s="20"/>
      <c r="H172" s="20"/>
      <c r="I172" s="20"/>
      <c r="J172" s="73"/>
      <c r="L172" s="2"/>
    </row>
    <row r="173" spans="1:33">
      <c r="A173" s="46" t="s">
        <v>127</v>
      </c>
      <c r="B173" s="47"/>
      <c r="C173" s="47"/>
      <c r="D173" s="49"/>
      <c r="E173" s="183">
        <f>SUMIF($D$68:$D$171,"*Total Other Professional Salary",E68:E171)+SUMIF($D$68:$D$171,"*Total Post Doc Salary",E68:E171)+SUMIF($D$68:$D$171,"*Total Graduate Student Salary",E68:E171)+SUMIF($D$68:$D$171,"*Total Hourly Wages",E68:E171)</f>
        <v>0</v>
      </c>
      <c r="F173" s="183">
        <f>SUMIF($D$68:$D$171,"*Total Other Professional Salary",F68:F171)+SUMIF($D$68:$D$171,"*Total Post Doc Salary",F68:F171)+SUMIF($D$68:$D$171,"*Total Graduate Student Salary",F68:F171)+SUMIF($D$68:$D$171,"*Total Hourly Wages",F68:F171)</f>
        <v>0</v>
      </c>
      <c r="G173" s="183">
        <f>SUMIF($D$68:$D$171,"*Total Other Professional Salary",G68:G171)+SUMIF($D$68:$D$171,"*Total Post Doc Salary",G68:G171)+SUMIF($D$68:$D$171,"*Total Graduate Student Salary",G68:G171)+SUMIF($D$68:$D$171,"*Total Hourly Wages",G68:G171)</f>
        <v>0</v>
      </c>
      <c r="H173" s="183">
        <f>SUMIF($D$68:$D$171,"*Total Other Professional Salary",H68:H171)+SUMIF($D$68:$D$171,"*Total Post Doc Salary",H68:H171)+SUMIF($D$68:$D$171,"*Total Graduate Student Salary",H68:H171)+SUMIF($D$68:$D$171,"*Total Hourly Wages",H68:H171)</f>
        <v>0</v>
      </c>
      <c r="I173" s="183">
        <f>SUMIF($D$68:$D$171,"*Total Other Professional Salary",I68:I171)+SUMIF($D$68:$D$171,"*Total Post Doc Salary",I68:I171)+SUMIF($D$68:$D$171,"*Total Graduate Student Salary",I68:I171)+SUMIF($D$68:$D$171,"*Total Hourly Wages",I68:I171)</f>
        <v>0</v>
      </c>
      <c r="J173" s="184">
        <f>SUM(J170,J154,J115,J90)</f>
        <v>0</v>
      </c>
      <c r="L173" s="2"/>
      <c r="M173" s="35" t="s">
        <v>128</v>
      </c>
      <c r="N173" s="411"/>
      <c r="O173" s="411"/>
      <c r="P173" s="36"/>
      <c r="Q173" s="37"/>
      <c r="R173" s="237">
        <f>'Cumulative Budget Request '!S171</f>
        <v>0.11</v>
      </c>
    </row>
    <row r="174" spans="1:33" ht="15.75" thickBot="1">
      <c r="A174" s="46" t="s">
        <v>129</v>
      </c>
      <c r="B174" s="47"/>
      <c r="C174" s="47"/>
      <c r="D174" s="49"/>
      <c r="E174" s="185">
        <f>SUMIF($D$68:$D$171,"*Total Other Professional Fringe",E68:E171)+SUMIF($D$68:$D$171,"*Total Post Doc Fringe",E68:E171)++SUMIF($D$68:$D$171,"*Total Graduate Student Fringe",E68:E171)+SUMIF($D$68:$D$171,"*Total Fringe Benefits",E68:E171)</f>
        <v>0</v>
      </c>
      <c r="F174" s="185">
        <f>SUMIF($D$68:$D$171,"*Total Other Professional Fringe",F68:F171)+SUMIF($D$68:$D$171,"*Total Post Doc Fringe",F68:F171)++SUMIF($D$68:$D$171,"*Total Graduate Student Fringe",F68:F171)+SUMIF($D$68:$D$171,"*Total Fringe Benefits",F68:F171)</f>
        <v>0</v>
      </c>
      <c r="G174" s="185">
        <f>SUMIF($D$68:$D$171,"*Total Other Professional Fringe",G68:G171)+SUMIF($D$68:$D$171,"*Total Post Doc Fringe",G68:G171)++SUMIF($D$68:$D$171,"*Total Graduate Student Fringe",G68:G171)+SUMIF($D$68:$D$171,"*Total Fringe Benefits",G68:G171)</f>
        <v>0</v>
      </c>
      <c r="H174" s="185">
        <f>SUMIF($D$68:$D$171,"*Total Other Professional Fringe",H68:H171)+SUMIF($D$68:$D$171,"*Total Post Doc Fringe",H68:H171)++SUMIF($D$68:$D$171,"*Total Graduate Student Fringe",H68:H171)+SUMIF($D$68:$D$171,"*Total Fringe Benefits",H68:H171)</f>
        <v>0</v>
      </c>
      <c r="I174" s="185">
        <f>SUMIF($D$68:$D$171,"*Total Other Professional Fringe",I68:I171)+SUMIF($D$68:$D$171,"*Total Post Doc Fringe",I68:I171)++SUMIF($D$68:$D$171,"*Total Graduate Student Fringe",I68:I171)+SUMIF($D$68:$D$171,"*Total Fringe Benefits",I68:I171)</f>
        <v>0</v>
      </c>
      <c r="J174" s="186">
        <f>SUM(J171,J155,J116,J91)</f>
        <v>0</v>
      </c>
      <c r="L174" s="2"/>
      <c r="M174" s="40" t="str">
        <f>'Cumulative Budget Request '!N172</f>
        <v>Use 0.11 for non-exempt FICA or 0.034 for FICA Exempt</v>
      </c>
      <c r="N174" s="41"/>
      <c r="O174" s="41"/>
      <c r="P174" s="41"/>
      <c r="Q174" s="41"/>
      <c r="R174" s="42"/>
    </row>
    <row r="175" spans="1:33">
      <c r="A175" s="46" t="s">
        <v>131</v>
      </c>
      <c r="B175" s="47"/>
      <c r="C175" s="92"/>
      <c r="D175" s="92"/>
      <c r="E175" s="183">
        <f>SUM(E173:E174)</f>
        <v>0</v>
      </c>
      <c r="F175" s="183">
        <f>SUM(F173:F174)</f>
        <v>0</v>
      </c>
      <c r="G175" s="183">
        <f>SUM(G173:G174)</f>
        <v>0</v>
      </c>
      <c r="H175" s="183">
        <f>SUM(H173:H174)</f>
        <v>0</v>
      </c>
      <c r="I175" s="183">
        <f>SUM(I173:I174)</f>
        <v>0</v>
      </c>
      <c r="J175" s="184">
        <f>SUM(E175:I175)</f>
        <v>0</v>
      </c>
      <c r="L175" s="2"/>
      <c r="Q175" s="2"/>
    </row>
    <row r="176" spans="1:33" ht="15">
      <c r="A176" s="1"/>
      <c r="B176" s="8"/>
      <c r="D176" s="3"/>
      <c r="E176" s="15"/>
      <c r="F176" s="15"/>
      <c r="G176" s="15"/>
      <c r="H176" s="15"/>
      <c r="I176" s="15"/>
      <c r="J176" s="24"/>
      <c r="L176" s="2"/>
      <c r="M176" s="83"/>
      <c r="N176" s="83"/>
      <c r="O176" s="83"/>
      <c r="P176" s="2"/>
    </row>
    <row r="177" spans="1:35">
      <c r="A177" s="1" t="s">
        <v>132</v>
      </c>
      <c r="D177" s="3"/>
      <c r="E177" s="187">
        <f t="shared" ref="E177:I178" si="34">SUM(E63,E173)</f>
        <v>0</v>
      </c>
      <c r="F177" s="187">
        <f t="shared" si="34"/>
        <v>0</v>
      </c>
      <c r="G177" s="187">
        <f t="shared" si="34"/>
        <v>0</v>
      </c>
      <c r="H177" s="187">
        <f t="shared" si="34"/>
        <v>0</v>
      </c>
      <c r="I177" s="187">
        <f t="shared" si="34"/>
        <v>0</v>
      </c>
      <c r="J177" s="188">
        <f>SUM(E177:I177)</f>
        <v>0</v>
      </c>
      <c r="L177" s="2"/>
      <c r="M177" s="2"/>
      <c r="N177" s="2"/>
      <c r="O177" s="2"/>
      <c r="AI177" s="8"/>
    </row>
    <row r="178" spans="1:35">
      <c r="A178" s="1" t="s">
        <v>133</v>
      </c>
      <c r="D178" s="3"/>
      <c r="E178" s="187">
        <f t="shared" si="34"/>
        <v>0</v>
      </c>
      <c r="F178" s="187">
        <f t="shared" si="34"/>
        <v>0</v>
      </c>
      <c r="G178" s="187">
        <f t="shared" si="34"/>
        <v>0</v>
      </c>
      <c r="H178" s="187">
        <f t="shared" si="34"/>
        <v>0</v>
      </c>
      <c r="I178" s="187">
        <f t="shared" si="34"/>
        <v>0</v>
      </c>
      <c r="J178" s="188">
        <f>SUM(E178:I178)</f>
        <v>0</v>
      </c>
      <c r="L178" s="2"/>
      <c r="M178" s="2"/>
      <c r="N178" s="2"/>
      <c r="O178" s="2"/>
      <c r="AI178" s="8"/>
    </row>
    <row r="179" spans="1:35">
      <c r="A179" s="129"/>
      <c r="B179" s="513" t="s">
        <v>134</v>
      </c>
      <c r="C179" s="513"/>
      <c r="D179" s="513"/>
      <c r="E179" s="178">
        <f>SUM(E177:E178)</f>
        <v>0</v>
      </c>
      <c r="F179" s="178">
        <f t="shared" ref="F179:I179" si="35">SUM(F177:F178)</f>
        <v>0</v>
      </c>
      <c r="G179" s="178">
        <f t="shared" si="35"/>
        <v>0</v>
      </c>
      <c r="H179" s="178">
        <f t="shared" si="35"/>
        <v>0</v>
      </c>
      <c r="I179" s="178">
        <f t="shared" si="35"/>
        <v>0</v>
      </c>
      <c r="J179" s="179">
        <f>SUM(E179:I179)</f>
        <v>0</v>
      </c>
      <c r="L179" s="2"/>
      <c r="M179" s="2"/>
      <c r="N179" s="2"/>
      <c r="O179" s="2"/>
    </row>
    <row r="180" spans="1:35">
      <c r="A180" s="1"/>
      <c r="B180" s="8"/>
      <c r="G180" s="2"/>
      <c r="H180" s="2"/>
      <c r="I180" s="2"/>
      <c r="J180" s="45"/>
      <c r="K180" s="2"/>
      <c r="L180" s="2"/>
      <c r="M180" s="2"/>
      <c r="N180" s="2"/>
      <c r="O180" s="2"/>
      <c r="P180" s="2"/>
    </row>
    <row r="181" spans="1:35">
      <c r="A181" s="1" t="s">
        <v>135</v>
      </c>
      <c r="G181" s="2"/>
      <c r="H181" s="2"/>
      <c r="I181" s="2"/>
      <c r="J181" s="45"/>
      <c r="L181" s="2"/>
      <c r="M181" s="2"/>
      <c r="N181" s="2"/>
      <c r="O181" s="2"/>
      <c r="P181" s="2"/>
    </row>
    <row r="182" spans="1:35">
      <c r="A182" s="29" t="s">
        <v>136</v>
      </c>
      <c r="G182" s="2"/>
      <c r="H182" s="2"/>
      <c r="I182" s="2"/>
      <c r="J182" s="45"/>
      <c r="K182" s="2"/>
      <c r="L182" s="2"/>
    </row>
    <row r="183" spans="1:35">
      <c r="B183" s="87" t="s">
        <v>137</v>
      </c>
      <c r="D183" s="3"/>
      <c r="E183" s="54">
        <v>0</v>
      </c>
      <c r="F183" s="54">
        <v>0</v>
      </c>
      <c r="G183" s="54">
        <v>0</v>
      </c>
      <c r="H183" s="54">
        <v>0</v>
      </c>
      <c r="I183" s="54">
        <v>0</v>
      </c>
      <c r="J183" s="177">
        <f>SUM(E183:I183)</f>
        <v>0</v>
      </c>
      <c r="K183" s="2"/>
      <c r="L183" s="2"/>
      <c r="P183" s="225"/>
      <c r="Q183" s="225"/>
      <c r="R183" s="225"/>
      <c r="S183" s="4"/>
    </row>
    <row r="184" spans="1:35">
      <c r="D184" s="3"/>
      <c r="E184" s="54">
        <v>0</v>
      </c>
      <c r="F184" s="54">
        <v>0</v>
      </c>
      <c r="G184" s="54">
        <v>0</v>
      </c>
      <c r="H184" s="54">
        <v>0</v>
      </c>
      <c r="I184" s="54">
        <v>0</v>
      </c>
      <c r="J184" s="177">
        <f>SUM(E184:I184)</f>
        <v>0</v>
      </c>
      <c r="K184" s="2"/>
      <c r="L184" s="2"/>
    </row>
    <row r="185" spans="1:35">
      <c r="A185" s="476" t="s">
        <v>138</v>
      </c>
      <c r="B185" s="476"/>
      <c r="C185" s="476"/>
      <c r="D185" s="476"/>
      <c r="E185" s="210">
        <f>SUM(E183:E184)</f>
        <v>0</v>
      </c>
      <c r="F185" s="210">
        <f t="shared" ref="F185:I185" si="36">SUM(F183:F184)</f>
        <v>0</v>
      </c>
      <c r="G185" s="210">
        <f t="shared" si="36"/>
        <v>0</v>
      </c>
      <c r="H185" s="210">
        <f t="shared" si="36"/>
        <v>0</v>
      </c>
      <c r="I185" s="210">
        <f t="shared" si="36"/>
        <v>0</v>
      </c>
      <c r="J185" s="211">
        <f>SUM(J183:J184)</f>
        <v>0</v>
      </c>
      <c r="K185" s="2"/>
      <c r="L185" s="2"/>
      <c r="M185" s="2"/>
      <c r="N185" s="2"/>
      <c r="O185" s="2"/>
    </row>
    <row r="186" spans="1:35">
      <c r="E186" s="3"/>
      <c r="F186" s="2"/>
      <c r="G186" s="2"/>
      <c r="H186" s="2"/>
      <c r="I186" s="2"/>
      <c r="J186" s="45"/>
      <c r="K186" s="2"/>
      <c r="L186" s="2"/>
      <c r="M186" s="2"/>
      <c r="N186" s="2"/>
      <c r="O186" s="2"/>
    </row>
    <row r="187" spans="1:35">
      <c r="A187" s="1" t="s">
        <v>139</v>
      </c>
      <c r="B187" s="93"/>
      <c r="C187" s="8"/>
      <c r="D187" s="258" t="s">
        <v>140</v>
      </c>
      <c r="E187" s="135">
        <v>0</v>
      </c>
      <c r="F187" s="135">
        <v>0</v>
      </c>
      <c r="G187" s="135">
        <v>0</v>
      </c>
      <c r="H187" s="135">
        <v>0</v>
      </c>
      <c r="I187" s="135">
        <v>0</v>
      </c>
      <c r="J187" s="94"/>
      <c r="K187" s="2"/>
      <c r="L187" s="2"/>
    </row>
    <row r="188" spans="1:35">
      <c r="D188" s="258" t="s">
        <v>141</v>
      </c>
      <c r="E188" s="135">
        <v>0</v>
      </c>
      <c r="F188" s="135">
        <v>0</v>
      </c>
      <c r="G188" s="135">
        <v>0</v>
      </c>
      <c r="H188" s="135">
        <v>0</v>
      </c>
      <c r="I188" s="135">
        <v>0</v>
      </c>
      <c r="J188" s="94"/>
      <c r="K188" s="2"/>
      <c r="L188" s="2"/>
    </row>
    <row r="189" spans="1:35">
      <c r="A189" s="1" t="s">
        <v>142</v>
      </c>
      <c r="B189" s="93"/>
      <c r="C189" s="8"/>
      <c r="D189" s="258" t="s">
        <v>143</v>
      </c>
      <c r="E189" s="135">
        <v>0</v>
      </c>
      <c r="F189" s="135">
        <v>0</v>
      </c>
      <c r="G189" s="135">
        <v>0</v>
      </c>
      <c r="H189" s="135">
        <v>0</v>
      </c>
      <c r="I189" s="135">
        <v>0</v>
      </c>
      <c r="J189" s="94"/>
      <c r="K189" s="2"/>
      <c r="L189" s="2"/>
    </row>
    <row r="190" spans="1:35">
      <c r="A190" s="474"/>
      <c r="D190" s="258" t="s">
        <v>144</v>
      </c>
      <c r="E190" s="135">
        <v>0</v>
      </c>
      <c r="F190" s="135">
        <v>0</v>
      </c>
      <c r="G190" s="135">
        <v>0</v>
      </c>
      <c r="H190" s="135">
        <v>0</v>
      </c>
      <c r="I190" s="135">
        <v>0</v>
      </c>
      <c r="J190" s="45"/>
      <c r="K190" s="2"/>
      <c r="L190" s="2"/>
    </row>
    <row r="191" spans="1:35">
      <c r="A191" s="474"/>
      <c r="B191" s="89" t="s">
        <v>145</v>
      </c>
      <c r="C191" s="89" t="s">
        <v>146</v>
      </c>
      <c r="D191" s="25"/>
      <c r="E191" s="13"/>
      <c r="F191" s="13"/>
      <c r="G191" s="13"/>
      <c r="H191" s="13"/>
      <c r="I191" s="13"/>
      <c r="J191" s="45"/>
      <c r="K191" s="2"/>
      <c r="L191" s="2"/>
    </row>
    <row r="192" spans="1:35">
      <c r="A192" s="475"/>
      <c r="B192" s="88" t="s">
        <v>147</v>
      </c>
      <c r="C192" s="134">
        <v>0</v>
      </c>
      <c r="D192" s="25"/>
      <c r="E192" s="54">
        <f>ROUND($C192*E188*E189*E187,0)</f>
        <v>0</v>
      </c>
      <c r="F192" s="54">
        <f t="shared" ref="F192:I192" si="37">ROUND($C192*F188*F189*F187,0)</f>
        <v>0</v>
      </c>
      <c r="G192" s="54">
        <f t="shared" si="37"/>
        <v>0</v>
      </c>
      <c r="H192" s="54">
        <f t="shared" si="37"/>
        <v>0</v>
      </c>
      <c r="I192" s="54">
        <f t="shared" si="37"/>
        <v>0</v>
      </c>
      <c r="J192" s="177">
        <f t="shared" ref="J192:J197" si="38">SUM(E192:I192)</f>
        <v>0</v>
      </c>
      <c r="K192" s="2"/>
      <c r="L192" s="2"/>
    </row>
    <row r="193" spans="1:15">
      <c r="A193" s="475"/>
      <c r="B193" s="88" t="s">
        <v>148</v>
      </c>
      <c r="C193" s="134">
        <v>0</v>
      </c>
      <c r="D193" s="25"/>
      <c r="E193" s="54">
        <f>ROUND($C193*E188*E190*E187,0)</f>
        <v>0</v>
      </c>
      <c r="F193" s="54">
        <f t="shared" ref="F193:I193" si="39">ROUND($C193*F188*F190*F187,0)</f>
        <v>0</v>
      </c>
      <c r="G193" s="54">
        <f t="shared" si="39"/>
        <v>0</v>
      </c>
      <c r="H193" s="54">
        <f t="shared" si="39"/>
        <v>0</v>
      </c>
      <c r="I193" s="54">
        <f t="shared" si="39"/>
        <v>0</v>
      </c>
      <c r="J193" s="177">
        <f t="shared" si="38"/>
        <v>0</v>
      </c>
      <c r="K193" s="2"/>
      <c r="L193" s="2"/>
    </row>
    <row r="194" spans="1:15">
      <c r="A194" s="475"/>
      <c r="B194" s="88" t="s">
        <v>149</v>
      </c>
      <c r="C194" s="134">
        <v>0</v>
      </c>
      <c r="D194" s="25"/>
      <c r="E194" s="54">
        <f>ROUND($C194*E188*E187,0)</f>
        <v>0</v>
      </c>
      <c r="F194" s="54">
        <f t="shared" ref="F194:I194" si="40">ROUND($C194*F188*F187,0)</f>
        <v>0</v>
      </c>
      <c r="G194" s="54">
        <f t="shared" si="40"/>
        <v>0</v>
      </c>
      <c r="H194" s="54">
        <f t="shared" si="40"/>
        <v>0</v>
      </c>
      <c r="I194" s="54">
        <f t="shared" si="40"/>
        <v>0</v>
      </c>
      <c r="J194" s="177">
        <f t="shared" si="38"/>
        <v>0</v>
      </c>
      <c r="K194" s="2"/>
      <c r="L194" s="2"/>
    </row>
    <row r="195" spans="1:15">
      <c r="A195" s="475"/>
      <c r="B195" s="88" t="s">
        <v>150</v>
      </c>
      <c r="C195" s="134">
        <v>0</v>
      </c>
      <c r="D195" s="25"/>
      <c r="E195" s="54">
        <f>$C195*E187*E189</f>
        <v>0</v>
      </c>
      <c r="F195" s="54">
        <f t="shared" ref="F195:H195" si="41">$C195*F187*F189</f>
        <v>0</v>
      </c>
      <c r="G195" s="54">
        <f t="shared" si="41"/>
        <v>0</v>
      </c>
      <c r="H195" s="54">
        <f t="shared" si="41"/>
        <v>0</v>
      </c>
      <c r="I195" s="54">
        <f>$C195*I187*I189</f>
        <v>0</v>
      </c>
      <c r="J195" s="177">
        <f t="shared" si="38"/>
        <v>0</v>
      </c>
      <c r="K195" s="2"/>
      <c r="L195" s="2"/>
    </row>
    <row r="196" spans="1:15">
      <c r="A196" s="475"/>
      <c r="B196" s="88" t="s">
        <v>151</v>
      </c>
      <c r="C196" s="134">
        <v>0</v>
      </c>
      <c r="D196" s="25"/>
      <c r="E196" s="54">
        <f>ROUND($C196*E187,0)</f>
        <v>0</v>
      </c>
      <c r="F196" s="54">
        <f t="shared" ref="F196:I196" si="42">ROUND($C196*F187,0)</f>
        <v>0</v>
      </c>
      <c r="G196" s="54">
        <f t="shared" si="42"/>
        <v>0</v>
      </c>
      <c r="H196" s="54">
        <f t="shared" si="42"/>
        <v>0</v>
      </c>
      <c r="I196" s="54">
        <f t="shared" si="42"/>
        <v>0</v>
      </c>
      <c r="J196" s="177">
        <f t="shared" si="38"/>
        <v>0</v>
      </c>
      <c r="K196" s="2"/>
      <c r="L196" s="2"/>
    </row>
    <row r="197" spans="1:15">
      <c r="A197" s="475"/>
      <c r="B197" s="88" t="s">
        <v>63</v>
      </c>
      <c r="C197" s="262"/>
      <c r="D197" s="25"/>
      <c r="E197" s="134">
        <v>0</v>
      </c>
      <c r="F197" s="134">
        <v>0</v>
      </c>
      <c r="G197" s="134">
        <v>0</v>
      </c>
      <c r="H197" s="134">
        <v>0</v>
      </c>
      <c r="I197" s="134">
        <v>0</v>
      </c>
      <c r="J197" s="177">
        <f t="shared" si="38"/>
        <v>0</v>
      </c>
      <c r="K197" s="2"/>
      <c r="L197" s="2"/>
    </row>
    <row r="198" spans="1:15">
      <c r="A198" s="476" t="s">
        <v>138</v>
      </c>
      <c r="B198" s="476"/>
      <c r="C198" s="476"/>
      <c r="D198" s="476"/>
      <c r="E198" s="210">
        <f>SUM(E192:E197)</f>
        <v>0</v>
      </c>
      <c r="F198" s="210">
        <f t="shared" ref="F198:J198" si="43">SUM(F192:F197)</f>
        <v>0</v>
      </c>
      <c r="G198" s="210">
        <f t="shared" si="43"/>
        <v>0</v>
      </c>
      <c r="H198" s="210">
        <f t="shared" si="43"/>
        <v>0</v>
      </c>
      <c r="I198" s="210">
        <f t="shared" si="43"/>
        <v>0</v>
      </c>
      <c r="J198" s="211">
        <f t="shared" si="43"/>
        <v>0</v>
      </c>
      <c r="K198" s="2"/>
      <c r="L198" s="7"/>
    </row>
    <row r="199" spans="1:15">
      <c r="E199" s="3"/>
      <c r="F199" s="2"/>
      <c r="G199" s="2"/>
      <c r="H199" s="2"/>
      <c r="I199" s="2"/>
      <c r="J199" s="45"/>
      <c r="K199" s="2"/>
      <c r="L199" s="2"/>
      <c r="M199" s="2"/>
      <c r="N199" s="2"/>
      <c r="O199" s="2"/>
    </row>
    <row r="200" spans="1:15">
      <c r="A200" s="1" t="s">
        <v>139</v>
      </c>
      <c r="B200" s="93"/>
      <c r="C200" s="8"/>
      <c r="D200" s="258" t="s">
        <v>140</v>
      </c>
      <c r="E200" s="135">
        <v>0</v>
      </c>
      <c r="F200" s="135">
        <v>0</v>
      </c>
      <c r="G200" s="135">
        <v>0</v>
      </c>
      <c r="H200" s="135">
        <v>0</v>
      </c>
      <c r="I200" s="135">
        <v>0</v>
      </c>
      <c r="J200" s="94"/>
      <c r="K200" s="2"/>
      <c r="L200" s="2"/>
    </row>
    <row r="201" spans="1:15">
      <c r="D201" s="258" t="s">
        <v>141</v>
      </c>
      <c r="E201" s="135">
        <v>0</v>
      </c>
      <c r="F201" s="135">
        <v>0</v>
      </c>
      <c r="G201" s="135">
        <v>0</v>
      </c>
      <c r="H201" s="135">
        <v>0</v>
      </c>
      <c r="I201" s="135">
        <v>0</v>
      </c>
      <c r="J201" s="94"/>
      <c r="K201" s="2"/>
      <c r="L201" s="2"/>
    </row>
    <row r="202" spans="1:15">
      <c r="A202" s="1" t="s">
        <v>142</v>
      </c>
      <c r="B202" s="93"/>
      <c r="C202" s="8"/>
      <c r="D202" s="258" t="s">
        <v>143</v>
      </c>
      <c r="E202" s="135">
        <v>0</v>
      </c>
      <c r="F202" s="135">
        <v>0</v>
      </c>
      <c r="G202" s="135">
        <v>0</v>
      </c>
      <c r="H202" s="135">
        <v>0</v>
      </c>
      <c r="I202" s="135">
        <v>0</v>
      </c>
      <c r="J202" s="94"/>
      <c r="K202" s="2"/>
      <c r="L202" s="2"/>
    </row>
    <row r="203" spans="1:15">
      <c r="A203" s="474"/>
      <c r="D203" s="258" t="s">
        <v>144</v>
      </c>
      <c r="E203" s="135">
        <v>0</v>
      </c>
      <c r="F203" s="135">
        <v>0</v>
      </c>
      <c r="G203" s="135">
        <v>0</v>
      </c>
      <c r="H203" s="135">
        <v>0</v>
      </c>
      <c r="I203" s="135">
        <v>0</v>
      </c>
      <c r="J203" s="45"/>
      <c r="K203" s="2"/>
      <c r="L203" s="2"/>
    </row>
    <row r="204" spans="1:15">
      <c r="A204" s="474"/>
      <c r="B204" s="89" t="s">
        <v>145</v>
      </c>
      <c r="C204" s="89" t="s">
        <v>146</v>
      </c>
      <c r="D204" s="25"/>
      <c r="E204" s="2"/>
      <c r="F204" s="2"/>
      <c r="G204" s="257"/>
      <c r="H204" s="257"/>
      <c r="I204" s="257"/>
      <c r="J204" s="45"/>
      <c r="K204" s="2"/>
      <c r="L204" s="2"/>
    </row>
    <row r="205" spans="1:15">
      <c r="A205" s="475"/>
      <c r="B205" s="88" t="s">
        <v>147</v>
      </c>
      <c r="C205" s="134">
        <v>0</v>
      </c>
      <c r="D205" s="25"/>
      <c r="E205" s="54">
        <f>ROUND($C205*E201*E202*E200,0)</f>
        <v>0</v>
      </c>
      <c r="F205" s="54">
        <f t="shared" ref="F205:I205" si="44">ROUND($C205*F201*F202*F200,0)</f>
        <v>0</v>
      </c>
      <c r="G205" s="54">
        <f t="shared" si="44"/>
        <v>0</v>
      </c>
      <c r="H205" s="54">
        <f t="shared" si="44"/>
        <v>0</v>
      </c>
      <c r="I205" s="54">
        <f t="shared" si="44"/>
        <v>0</v>
      </c>
      <c r="J205" s="177">
        <f t="shared" ref="J205:J210" si="45">SUM(E205:I205)</f>
        <v>0</v>
      </c>
      <c r="K205" s="2"/>
      <c r="L205" s="2"/>
    </row>
    <row r="206" spans="1:15">
      <c r="A206" s="475"/>
      <c r="B206" s="88" t="s">
        <v>148</v>
      </c>
      <c r="C206" s="134">
        <v>0</v>
      </c>
      <c r="D206" s="25"/>
      <c r="E206" s="54">
        <f>ROUND($C206*E201*E203*E200,0)</f>
        <v>0</v>
      </c>
      <c r="F206" s="54">
        <f t="shared" ref="F206:I206" si="46">ROUND($C206*F201*F203*F200,0)</f>
        <v>0</v>
      </c>
      <c r="G206" s="54">
        <f t="shared" si="46"/>
        <v>0</v>
      </c>
      <c r="H206" s="54">
        <f t="shared" si="46"/>
        <v>0</v>
      </c>
      <c r="I206" s="54">
        <f t="shared" si="46"/>
        <v>0</v>
      </c>
      <c r="J206" s="177">
        <f t="shared" si="45"/>
        <v>0</v>
      </c>
      <c r="K206" s="2"/>
      <c r="L206" s="2"/>
    </row>
    <row r="207" spans="1:15">
      <c r="A207" s="475"/>
      <c r="B207" s="88" t="s">
        <v>149</v>
      </c>
      <c r="C207" s="134">
        <v>0</v>
      </c>
      <c r="D207" s="25"/>
      <c r="E207" s="54">
        <f>ROUND($C207*E201*E200,0)</f>
        <v>0</v>
      </c>
      <c r="F207" s="54">
        <f t="shared" ref="F207:I207" si="47">ROUND($C207*F201*F200,0)</f>
        <v>0</v>
      </c>
      <c r="G207" s="54">
        <f t="shared" si="47"/>
        <v>0</v>
      </c>
      <c r="H207" s="54">
        <f t="shared" si="47"/>
        <v>0</v>
      </c>
      <c r="I207" s="54">
        <f t="shared" si="47"/>
        <v>0</v>
      </c>
      <c r="J207" s="177">
        <f t="shared" si="45"/>
        <v>0</v>
      </c>
      <c r="K207" s="2"/>
      <c r="L207" s="2"/>
    </row>
    <row r="208" spans="1:15">
      <c r="A208" s="475"/>
      <c r="B208" s="88" t="s">
        <v>150</v>
      </c>
      <c r="C208" s="134">
        <v>0</v>
      </c>
      <c r="D208" s="25"/>
      <c r="E208" s="54">
        <f>$C208*E200*E202</f>
        <v>0</v>
      </c>
      <c r="F208" s="54">
        <f t="shared" ref="F208:I208" si="48">$C208*F200*F202</f>
        <v>0</v>
      </c>
      <c r="G208" s="54">
        <f t="shared" si="48"/>
        <v>0</v>
      </c>
      <c r="H208" s="54">
        <f t="shared" si="48"/>
        <v>0</v>
      </c>
      <c r="I208" s="54">
        <f t="shared" si="48"/>
        <v>0</v>
      </c>
      <c r="J208" s="177">
        <f t="shared" si="45"/>
        <v>0</v>
      </c>
      <c r="K208" s="2"/>
      <c r="L208" s="2"/>
    </row>
    <row r="209" spans="1:16">
      <c r="A209" s="475"/>
      <c r="B209" s="88" t="s">
        <v>151</v>
      </c>
      <c r="C209" s="134">
        <v>0</v>
      </c>
      <c r="D209" s="25"/>
      <c r="E209" s="54">
        <f>ROUND($C209*E200,0)</f>
        <v>0</v>
      </c>
      <c r="F209" s="54">
        <f t="shared" ref="F209:I209" si="49">ROUND($C209*F200,0)</f>
        <v>0</v>
      </c>
      <c r="G209" s="54">
        <f t="shared" si="49"/>
        <v>0</v>
      </c>
      <c r="H209" s="54">
        <f t="shared" si="49"/>
        <v>0</v>
      </c>
      <c r="I209" s="54">
        <f t="shared" si="49"/>
        <v>0</v>
      </c>
      <c r="J209" s="177">
        <f t="shared" si="45"/>
        <v>0</v>
      </c>
      <c r="K209" s="2"/>
      <c r="L209" s="2"/>
    </row>
    <row r="210" spans="1:16">
      <c r="A210" s="475"/>
      <c r="B210" s="88" t="s">
        <v>63</v>
      </c>
      <c r="C210" s="262"/>
      <c r="D210" s="25"/>
      <c r="E210" s="134">
        <v>0</v>
      </c>
      <c r="F210" s="134">
        <v>0</v>
      </c>
      <c r="G210" s="134">
        <v>0</v>
      </c>
      <c r="H210" s="134">
        <v>0</v>
      </c>
      <c r="I210" s="134">
        <v>0</v>
      </c>
      <c r="J210" s="177">
        <f t="shared" si="45"/>
        <v>0</v>
      </c>
      <c r="K210" s="2"/>
      <c r="L210" s="2"/>
    </row>
    <row r="211" spans="1:16">
      <c r="A211" s="476" t="s">
        <v>138</v>
      </c>
      <c r="B211" s="476"/>
      <c r="C211" s="476"/>
      <c r="D211" s="476"/>
      <c r="E211" s="210">
        <f>SUM(E205:E210)</f>
        <v>0</v>
      </c>
      <c r="F211" s="210">
        <f t="shared" ref="F211:J211" si="50">SUM(F205:F210)</f>
        <v>0</v>
      </c>
      <c r="G211" s="210">
        <f t="shared" si="50"/>
        <v>0</v>
      </c>
      <c r="H211" s="210">
        <f t="shared" si="50"/>
        <v>0</v>
      </c>
      <c r="I211" s="210">
        <f t="shared" si="50"/>
        <v>0</v>
      </c>
      <c r="J211" s="211">
        <f t="shared" si="50"/>
        <v>0</v>
      </c>
      <c r="K211" s="2"/>
      <c r="L211" s="7"/>
    </row>
    <row r="212" spans="1:16">
      <c r="A212" s="95"/>
      <c r="B212" s="513" t="s">
        <v>152</v>
      </c>
      <c r="C212" s="513"/>
      <c r="D212" s="513"/>
      <c r="E212" s="214">
        <f ca="1">SUMIF($A$183:$D$211,"*Total Trip", E183:E211)</f>
        <v>0</v>
      </c>
      <c r="F212" s="214">
        <f t="shared" ref="F212:I212" ca="1" si="51">SUMIF($A$183:$D$211,"*Total Trip", F183:F211)</f>
        <v>0</v>
      </c>
      <c r="G212" s="214">
        <f t="shared" ca="1" si="51"/>
        <v>0</v>
      </c>
      <c r="H212" s="214">
        <f t="shared" ca="1" si="51"/>
        <v>0</v>
      </c>
      <c r="I212" s="214">
        <f t="shared" ca="1" si="51"/>
        <v>0</v>
      </c>
      <c r="J212" s="215">
        <f ca="1">SUM(E212:I212)</f>
        <v>0</v>
      </c>
      <c r="K212" s="2"/>
      <c r="L212" s="2"/>
      <c r="M212" s="2"/>
      <c r="N212" s="2"/>
      <c r="O212" s="2"/>
      <c r="P212" s="2"/>
    </row>
    <row r="213" spans="1:16">
      <c r="A213" s="26"/>
      <c r="B213" s="27"/>
      <c r="C213" s="27"/>
      <c r="D213" s="27"/>
      <c r="E213" s="27"/>
      <c r="F213" s="27"/>
      <c r="G213" s="28"/>
      <c r="H213" s="28"/>
      <c r="I213" s="28"/>
      <c r="J213" s="96"/>
      <c r="K213" s="28"/>
      <c r="L213" s="2"/>
      <c r="M213" s="2"/>
      <c r="N213" s="2"/>
      <c r="O213" s="2"/>
      <c r="P213" s="2"/>
    </row>
    <row r="214" spans="1:16">
      <c r="A214" s="29" t="s">
        <v>153</v>
      </c>
      <c r="G214" s="2"/>
      <c r="H214" s="2"/>
      <c r="I214" s="2"/>
      <c r="J214" s="45"/>
      <c r="K214" s="2"/>
      <c r="L214" s="2"/>
    </row>
    <row r="215" spans="1:16">
      <c r="B215" s="87" t="s">
        <v>137</v>
      </c>
      <c r="D215" s="3"/>
      <c r="E215" s="17">
        <v>0</v>
      </c>
      <c r="F215" s="17">
        <v>0</v>
      </c>
      <c r="G215" s="17">
        <v>0</v>
      </c>
      <c r="H215" s="17">
        <v>0</v>
      </c>
      <c r="I215" s="17">
        <v>0</v>
      </c>
      <c r="J215" s="91">
        <f>SUM(E215:I215)</f>
        <v>0</v>
      </c>
      <c r="K215" s="2"/>
      <c r="L215" s="2"/>
    </row>
    <row r="216" spans="1:16">
      <c r="D216" s="3"/>
      <c r="E216" s="17">
        <v>0</v>
      </c>
      <c r="F216" s="17">
        <v>0</v>
      </c>
      <c r="G216" s="17">
        <v>0</v>
      </c>
      <c r="H216" s="17">
        <v>0</v>
      </c>
      <c r="I216" s="17">
        <v>0</v>
      </c>
      <c r="J216" s="91">
        <f>SUM(E216:I216)</f>
        <v>0</v>
      </c>
      <c r="K216" s="2"/>
      <c r="L216" s="2"/>
    </row>
    <row r="217" spans="1:16">
      <c r="A217" s="476" t="s">
        <v>138</v>
      </c>
      <c r="B217" s="476"/>
      <c r="C217" s="476"/>
      <c r="D217" s="476"/>
      <c r="E217" s="212">
        <f>SUM(E215:E216)</f>
        <v>0</v>
      </c>
      <c r="F217" s="212">
        <f t="shared" ref="F217:I217" si="52">SUM(F215:F216)</f>
        <v>0</v>
      </c>
      <c r="G217" s="212">
        <f t="shared" si="52"/>
        <v>0</v>
      </c>
      <c r="H217" s="212">
        <f t="shared" si="52"/>
        <v>0</v>
      </c>
      <c r="I217" s="212">
        <f t="shared" si="52"/>
        <v>0</v>
      </c>
      <c r="J217" s="213">
        <f>SUM(J215:J216)</f>
        <v>0</v>
      </c>
      <c r="K217" s="2"/>
      <c r="L217" s="2"/>
      <c r="M217" s="2"/>
      <c r="N217" s="2"/>
      <c r="O217" s="2"/>
    </row>
    <row r="218" spans="1:16">
      <c r="E218" s="3"/>
      <c r="F218" s="2"/>
      <c r="G218" s="2"/>
      <c r="H218" s="2"/>
      <c r="I218" s="2"/>
      <c r="J218" s="45"/>
      <c r="K218" s="2"/>
      <c r="L218" s="2"/>
      <c r="M218" s="2"/>
      <c r="N218" s="2"/>
      <c r="O218" s="2"/>
    </row>
    <row r="219" spans="1:16">
      <c r="A219" s="1" t="s">
        <v>139</v>
      </c>
      <c r="C219" s="257"/>
      <c r="D219" s="258" t="s">
        <v>140</v>
      </c>
      <c r="E219" s="135">
        <v>0</v>
      </c>
      <c r="F219" s="135">
        <v>0</v>
      </c>
      <c r="G219" s="135">
        <v>0</v>
      </c>
      <c r="H219" s="135">
        <v>0</v>
      </c>
      <c r="I219" s="135">
        <v>0</v>
      </c>
      <c r="J219" s="94"/>
      <c r="K219" s="2"/>
      <c r="L219" s="2"/>
    </row>
    <row r="220" spans="1:16">
      <c r="A220" s="1"/>
      <c r="B220" s="93"/>
      <c r="C220" s="8"/>
      <c r="D220" s="258" t="s">
        <v>141</v>
      </c>
      <c r="E220" s="135">
        <v>0</v>
      </c>
      <c r="F220" s="135">
        <v>0</v>
      </c>
      <c r="G220" s="135">
        <v>0</v>
      </c>
      <c r="H220" s="135">
        <v>0</v>
      </c>
      <c r="I220" s="135">
        <v>0</v>
      </c>
      <c r="J220" s="94"/>
      <c r="K220" s="2"/>
      <c r="L220" s="2"/>
    </row>
    <row r="221" spans="1:16">
      <c r="A221" s="1" t="s">
        <v>142</v>
      </c>
      <c r="B221" s="93"/>
      <c r="C221" s="8"/>
      <c r="D221" s="258" t="s">
        <v>143</v>
      </c>
      <c r="E221" s="135">
        <v>0</v>
      </c>
      <c r="F221" s="135">
        <v>0</v>
      </c>
      <c r="G221" s="135">
        <v>0</v>
      </c>
      <c r="H221" s="135">
        <v>0</v>
      </c>
      <c r="I221" s="135">
        <v>0</v>
      </c>
      <c r="J221" s="94"/>
      <c r="K221" s="2"/>
      <c r="L221" s="2"/>
    </row>
    <row r="222" spans="1:16">
      <c r="A222" s="474"/>
      <c r="D222" s="258" t="s">
        <v>144</v>
      </c>
      <c r="E222" s="135">
        <v>0</v>
      </c>
      <c r="F222" s="135">
        <v>0</v>
      </c>
      <c r="G222" s="135">
        <v>0</v>
      </c>
      <c r="H222" s="135">
        <v>0</v>
      </c>
      <c r="I222" s="135">
        <v>0</v>
      </c>
      <c r="J222" s="45"/>
      <c r="K222" s="2"/>
      <c r="L222" s="2"/>
    </row>
    <row r="223" spans="1:16">
      <c r="A223" s="474"/>
      <c r="B223" s="89" t="s">
        <v>145</v>
      </c>
      <c r="C223" s="89" t="s">
        <v>146</v>
      </c>
      <c r="D223" s="25"/>
      <c r="E223" s="2"/>
      <c r="F223" s="2"/>
      <c r="G223" s="257"/>
      <c r="H223" s="257"/>
      <c r="I223" s="257"/>
      <c r="J223" s="45"/>
      <c r="K223" s="2"/>
      <c r="L223" s="2"/>
    </row>
    <row r="224" spans="1:16">
      <c r="A224" s="475"/>
      <c r="B224" s="88" t="s">
        <v>147</v>
      </c>
      <c r="C224" s="134">
        <v>0</v>
      </c>
      <c r="D224" s="25"/>
      <c r="E224" s="54">
        <f>ROUND($C224*E220*E221*E219,0)</f>
        <v>0</v>
      </c>
      <c r="F224" s="54">
        <f t="shared" ref="F224:I224" si="53">ROUND($C224*F220*F221*F219,0)</f>
        <v>0</v>
      </c>
      <c r="G224" s="54">
        <f t="shared" si="53"/>
        <v>0</v>
      </c>
      <c r="H224" s="54">
        <f t="shared" si="53"/>
        <v>0</v>
      </c>
      <c r="I224" s="54">
        <f t="shared" si="53"/>
        <v>0</v>
      </c>
      <c r="J224" s="177">
        <f t="shared" ref="J224:J229" si="54">SUM(E224:I224)</f>
        <v>0</v>
      </c>
      <c r="K224" s="2"/>
      <c r="L224" s="2"/>
    </row>
    <row r="225" spans="1:33">
      <c r="A225" s="475"/>
      <c r="B225" s="88" t="s">
        <v>148</v>
      </c>
      <c r="C225" s="134">
        <v>0</v>
      </c>
      <c r="D225" s="25"/>
      <c r="E225" s="54">
        <f>ROUND($C225*E220*E222*E219,0)</f>
        <v>0</v>
      </c>
      <c r="F225" s="54">
        <f t="shared" ref="F225:I225" si="55">ROUND($C225*F220*F222*F219,0)</f>
        <v>0</v>
      </c>
      <c r="G225" s="54">
        <f t="shared" si="55"/>
        <v>0</v>
      </c>
      <c r="H225" s="54">
        <f t="shared" si="55"/>
        <v>0</v>
      </c>
      <c r="I225" s="54">
        <f t="shared" si="55"/>
        <v>0</v>
      </c>
      <c r="J225" s="177">
        <f t="shared" si="54"/>
        <v>0</v>
      </c>
      <c r="K225" s="2"/>
      <c r="L225" s="2"/>
    </row>
    <row r="226" spans="1:33">
      <c r="A226" s="475"/>
      <c r="B226" s="88" t="s">
        <v>149</v>
      </c>
      <c r="C226" s="134">
        <v>0</v>
      </c>
      <c r="D226" s="25"/>
      <c r="E226" s="54">
        <f>ROUND($C226*E220*E219,0)</f>
        <v>0</v>
      </c>
      <c r="F226" s="54">
        <f t="shared" ref="F226:I226" si="56">ROUND($C226*F220*F219,0)</f>
        <v>0</v>
      </c>
      <c r="G226" s="54">
        <f t="shared" si="56"/>
        <v>0</v>
      </c>
      <c r="H226" s="54">
        <f t="shared" si="56"/>
        <v>0</v>
      </c>
      <c r="I226" s="54">
        <f t="shared" si="56"/>
        <v>0</v>
      </c>
      <c r="J226" s="177">
        <f t="shared" si="54"/>
        <v>0</v>
      </c>
      <c r="K226" s="2"/>
      <c r="L226" s="2"/>
    </row>
    <row r="227" spans="1:33">
      <c r="A227" s="475"/>
      <c r="B227" s="88" t="s">
        <v>150</v>
      </c>
      <c r="C227" s="134">
        <v>0</v>
      </c>
      <c r="D227" s="25"/>
      <c r="E227" s="54">
        <f>$C227*E219*E221</f>
        <v>0</v>
      </c>
      <c r="F227" s="54">
        <f t="shared" ref="F227:I227" si="57">$C227*F219*F221</f>
        <v>0</v>
      </c>
      <c r="G227" s="54">
        <f t="shared" si="57"/>
        <v>0</v>
      </c>
      <c r="H227" s="54">
        <f t="shared" si="57"/>
        <v>0</v>
      </c>
      <c r="I227" s="54">
        <f t="shared" si="57"/>
        <v>0</v>
      </c>
      <c r="J227" s="177">
        <f t="shared" si="54"/>
        <v>0</v>
      </c>
      <c r="K227" s="2"/>
      <c r="L227" s="2"/>
    </row>
    <row r="228" spans="1:33">
      <c r="A228" s="475"/>
      <c r="B228" s="88" t="s">
        <v>151</v>
      </c>
      <c r="C228" s="134">
        <v>0</v>
      </c>
      <c r="D228" s="25"/>
      <c r="E228" s="54">
        <f>ROUND($C228*E219,0)</f>
        <v>0</v>
      </c>
      <c r="F228" s="54">
        <f t="shared" ref="F228:I228" si="58">ROUND($C228*F219,0)</f>
        <v>0</v>
      </c>
      <c r="G228" s="54">
        <f t="shared" si="58"/>
        <v>0</v>
      </c>
      <c r="H228" s="54">
        <f t="shared" si="58"/>
        <v>0</v>
      </c>
      <c r="I228" s="54">
        <f t="shared" si="58"/>
        <v>0</v>
      </c>
      <c r="J228" s="177">
        <f t="shared" si="54"/>
        <v>0</v>
      </c>
      <c r="K228" s="2"/>
      <c r="L228" s="2"/>
    </row>
    <row r="229" spans="1:33">
      <c r="A229" s="475"/>
      <c r="B229" s="88" t="s">
        <v>63</v>
      </c>
      <c r="C229" s="262"/>
      <c r="D229" s="25"/>
      <c r="E229" s="134">
        <v>0</v>
      </c>
      <c r="F229" s="134">
        <v>0</v>
      </c>
      <c r="G229" s="134">
        <v>0</v>
      </c>
      <c r="H229" s="134">
        <v>0</v>
      </c>
      <c r="I229" s="134">
        <v>0</v>
      </c>
      <c r="J229" s="177">
        <f t="shared" si="54"/>
        <v>0</v>
      </c>
      <c r="K229" s="2"/>
      <c r="L229" s="2"/>
    </row>
    <row r="230" spans="1:33">
      <c r="A230" s="476" t="s">
        <v>138</v>
      </c>
      <c r="B230" s="476"/>
      <c r="C230" s="476"/>
      <c r="D230" s="476"/>
      <c r="E230" s="210">
        <f>SUM(E224:E229)</f>
        <v>0</v>
      </c>
      <c r="F230" s="210">
        <f t="shared" ref="F230:J230" si="59">SUM(F224:F229)</f>
        <v>0</v>
      </c>
      <c r="G230" s="210">
        <f t="shared" si="59"/>
        <v>0</v>
      </c>
      <c r="H230" s="210">
        <f t="shared" si="59"/>
        <v>0</v>
      </c>
      <c r="I230" s="210">
        <f t="shared" si="59"/>
        <v>0</v>
      </c>
      <c r="J230" s="211">
        <f t="shared" si="59"/>
        <v>0</v>
      </c>
      <c r="K230" s="2"/>
      <c r="L230" s="7"/>
    </row>
    <row r="231" spans="1:33">
      <c r="E231" s="3"/>
      <c r="F231" s="2"/>
      <c r="G231" s="2"/>
      <c r="H231" s="2"/>
      <c r="I231" s="2"/>
      <c r="J231" s="45"/>
      <c r="K231" s="2"/>
      <c r="L231" s="2"/>
      <c r="M231" s="2"/>
      <c r="N231" s="2"/>
      <c r="O231" s="2"/>
    </row>
    <row r="232" spans="1:33">
      <c r="A232" s="1" t="s">
        <v>139</v>
      </c>
      <c r="C232" s="257"/>
      <c r="D232" s="258" t="s">
        <v>140</v>
      </c>
      <c r="E232" s="135">
        <v>0</v>
      </c>
      <c r="F232" s="135">
        <v>0</v>
      </c>
      <c r="G232" s="135">
        <v>0</v>
      </c>
      <c r="H232" s="135">
        <v>0</v>
      </c>
      <c r="I232" s="135">
        <v>0</v>
      </c>
      <c r="J232" s="94"/>
      <c r="K232" s="2"/>
      <c r="L232" s="2"/>
    </row>
    <row r="233" spans="1:33">
      <c r="A233" s="1"/>
      <c r="B233" s="93"/>
      <c r="C233" s="8"/>
      <c r="D233" s="258" t="s">
        <v>141</v>
      </c>
      <c r="E233" s="135">
        <v>0</v>
      </c>
      <c r="F233" s="135">
        <v>0</v>
      </c>
      <c r="G233" s="135">
        <v>0</v>
      </c>
      <c r="H233" s="135">
        <v>0</v>
      </c>
      <c r="I233" s="135">
        <v>0</v>
      </c>
      <c r="J233" s="94"/>
      <c r="K233" s="2"/>
      <c r="L233" s="2"/>
    </row>
    <row r="234" spans="1:33">
      <c r="A234" s="1" t="s">
        <v>142</v>
      </c>
      <c r="B234" s="93"/>
      <c r="C234" s="8"/>
      <c r="D234" s="258" t="s">
        <v>143</v>
      </c>
      <c r="E234" s="135">
        <v>0</v>
      </c>
      <c r="F234" s="135">
        <v>0</v>
      </c>
      <c r="G234" s="135">
        <v>0</v>
      </c>
      <c r="H234" s="135">
        <v>0</v>
      </c>
      <c r="I234" s="135">
        <v>0</v>
      </c>
      <c r="J234" s="94"/>
      <c r="K234" s="2"/>
      <c r="L234" s="2"/>
      <c r="AA234" s="143"/>
      <c r="AB234" s="143"/>
      <c r="AC234" s="143"/>
      <c r="AD234" s="143"/>
      <c r="AE234" s="143"/>
      <c r="AF234" s="143"/>
      <c r="AG234" s="143"/>
    </row>
    <row r="235" spans="1:33">
      <c r="A235" s="474"/>
      <c r="D235" s="258" t="s">
        <v>144</v>
      </c>
      <c r="E235" s="135">
        <v>0</v>
      </c>
      <c r="F235" s="135">
        <v>0</v>
      </c>
      <c r="G235" s="135">
        <v>0</v>
      </c>
      <c r="H235" s="135">
        <v>0</v>
      </c>
      <c r="I235" s="135">
        <v>0</v>
      </c>
      <c r="J235" s="45"/>
      <c r="K235" s="2"/>
      <c r="L235" s="2"/>
      <c r="Z235" s="143"/>
      <c r="AA235" s="8"/>
      <c r="AB235" s="8"/>
      <c r="AC235" s="8"/>
      <c r="AD235" s="8"/>
      <c r="AE235" s="8"/>
      <c r="AF235" s="8"/>
      <c r="AG235" s="8"/>
    </row>
    <row r="236" spans="1:33">
      <c r="A236" s="474"/>
      <c r="B236" s="89" t="s">
        <v>145</v>
      </c>
      <c r="C236" s="89" t="s">
        <v>146</v>
      </c>
      <c r="D236" s="25"/>
      <c r="E236" s="2"/>
      <c r="F236" s="2"/>
      <c r="G236" s="257"/>
      <c r="H236" s="257"/>
      <c r="I236" s="257"/>
      <c r="J236" s="45"/>
      <c r="K236" s="2"/>
      <c r="L236" s="2"/>
      <c r="Z236" s="8"/>
      <c r="AA236" s="143"/>
      <c r="AB236" s="143"/>
      <c r="AC236" s="143"/>
      <c r="AD236" s="143"/>
      <c r="AE236" s="143"/>
      <c r="AF236" s="143"/>
      <c r="AG236" s="143"/>
    </row>
    <row r="237" spans="1:33">
      <c r="A237" s="475"/>
      <c r="B237" s="88" t="s">
        <v>147</v>
      </c>
      <c r="C237" s="134">
        <v>0</v>
      </c>
      <c r="D237" s="25"/>
      <c r="E237" s="54">
        <f>ROUND($C237*E233*E234*E232,0)</f>
        <v>0</v>
      </c>
      <c r="F237" s="54">
        <f t="shared" ref="F237:I237" si="60">ROUND($C237*F233*F234*F232,0)</f>
        <v>0</v>
      </c>
      <c r="G237" s="54">
        <f t="shared" si="60"/>
        <v>0</v>
      </c>
      <c r="H237" s="54">
        <f t="shared" si="60"/>
        <v>0</v>
      </c>
      <c r="I237" s="54">
        <f t="shared" si="60"/>
        <v>0</v>
      </c>
      <c r="J237" s="177">
        <f t="shared" ref="J237:J242" si="61">SUM(E237:I237)</f>
        <v>0</v>
      </c>
      <c r="K237" s="2"/>
      <c r="L237" s="2"/>
      <c r="Z237" s="143"/>
    </row>
    <row r="238" spans="1:33">
      <c r="A238" s="475"/>
      <c r="B238" s="88" t="s">
        <v>148</v>
      </c>
      <c r="C238" s="134">
        <v>0</v>
      </c>
      <c r="D238" s="25"/>
      <c r="E238" s="54">
        <f>ROUND($C238*E233*E235*E232,0)</f>
        <v>0</v>
      </c>
      <c r="F238" s="54">
        <f t="shared" ref="F238:I238" si="62">ROUND($C238*F233*F235*F232,0)</f>
        <v>0</v>
      </c>
      <c r="G238" s="54">
        <f t="shared" si="62"/>
        <v>0</v>
      </c>
      <c r="H238" s="54">
        <f t="shared" si="62"/>
        <v>0</v>
      </c>
      <c r="I238" s="54">
        <f t="shared" si="62"/>
        <v>0</v>
      </c>
      <c r="J238" s="177">
        <f t="shared" si="61"/>
        <v>0</v>
      </c>
      <c r="K238" s="2"/>
      <c r="L238" s="2"/>
    </row>
    <row r="239" spans="1:33">
      <c r="A239" s="475"/>
      <c r="B239" s="88" t="s">
        <v>149</v>
      </c>
      <c r="C239" s="134">
        <v>0</v>
      </c>
      <c r="D239" s="25"/>
      <c r="E239" s="54">
        <f>ROUND($C239*E233*E232,0)</f>
        <v>0</v>
      </c>
      <c r="F239" s="54">
        <f t="shared" ref="F239:I239" si="63">ROUND($C239*F233*F232,0)</f>
        <v>0</v>
      </c>
      <c r="G239" s="54">
        <f t="shared" si="63"/>
        <v>0</v>
      </c>
      <c r="H239" s="54">
        <f t="shared" si="63"/>
        <v>0</v>
      </c>
      <c r="I239" s="54">
        <f t="shared" si="63"/>
        <v>0</v>
      </c>
      <c r="J239" s="177">
        <f t="shared" si="61"/>
        <v>0</v>
      </c>
      <c r="K239" s="2"/>
      <c r="L239" s="2"/>
    </row>
    <row r="240" spans="1:33">
      <c r="A240" s="475"/>
      <c r="B240" s="88" t="s">
        <v>150</v>
      </c>
      <c r="C240" s="134">
        <v>0</v>
      </c>
      <c r="D240" s="25"/>
      <c r="E240" s="54">
        <f>$C240*E232*E234</f>
        <v>0</v>
      </c>
      <c r="F240" s="54">
        <f t="shared" ref="F240:I240" si="64">$C240*F232*F234</f>
        <v>0</v>
      </c>
      <c r="G240" s="54">
        <f t="shared" si="64"/>
        <v>0</v>
      </c>
      <c r="H240" s="54">
        <f t="shared" si="64"/>
        <v>0</v>
      </c>
      <c r="I240" s="54">
        <f t="shared" si="64"/>
        <v>0</v>
      </c>
      <c r="J240" s="177">
        <f t="shared" si="61"/>
        <v>0</v>
      </c>
      <c r="K240" s="2"/>
      <c r="L240" s="2"/>
    </row>
    <row r="241" spans="1:33">
      <c r="A241" s="475"/>
      <c r="B241" s="88" t="s">
        <v>151</v>
      </c>
      <c r="C241" s="134">
        <v>0</v>
      </c>
      <c r="D241" s="25"/>
      <c r="E241" s="54">
        <f>ROUND($C241*E232,0)</f>
        <v>0</v>
      </c>
      <c r="F241" s="54">
        <f t="shared" ref="F241:I241" si="65">ROUND($C241*F232,0)</f>
        <v>0</v>
      </c>
      <c r="G241" s="54">
        <f t="shared" si="65"/>
        <v>0</v>
      </c>
      <c r="H241" s="54">
        <f t="shared" si="65"/>
        <v>0</v>
      </c>
      <c r="I241" s="54">
        <f t="shared" si="65"/>
        <v>0</v>
      </c>
      <c r="J241" s="177">
        <f t="shared" si="61"/>
        <v>0</v>
      </c>
      <c r="K241" s="2"/>
      <c r="L241" s="2"/>
      <c r="AA241" s="150"/>
      <c r="AB241" s="150"/>
      <c r="AC241" s="150"/>
      <c r="AD241" s="150"/>
      <c r="AE241" s="150"/>
      <c r="AF241" s="150"/>
      <c r="AG241" s="150"/>
    </row>
    <row r="242" spans="1:33">
      <c r="A242" s="475"/>
      <c r="B242" s="88" t="s">
        <v>63</v>
      </c>
      <c r="C242" s="262"/>
      <c r="D242" s="25"/>
      <c r="E242" s="134">
        <v>0</v>
      </c>
      <c r="F242" s="134">
        <v>0</v>
      </c>
      <c r="G242" s="134">
        <v>0</v>
      </c>
      <c r="H242" s="134">
        <v>0</v>
      </c>
      <c r="I242" s="134">
        <v>0</v>
      </c>
      <c r="J242" s="177">
        <f t="shared" si="61"/>
        <v>0</v>
      </c>
      <c r="K242" s="2"/>
      <c r="L242" s="2"/>
      <c r="Z242" s="150"/>
    </row>
    <row r="243" spans="1:33">
      <c r="A243" s="476" t="s">
        <v>138</v>
      </c>
      <c r="B243" s="476"/>
      <c r="C243" s="476"/>
      <c r="D243" s="476"/>
      <c r="E243" s="210">
        <f>SUM(E237:E242)</f>
        <v>0</v>
      </c>
      <c r="F243" s="210">
        <f t="shared" ref="F243:J243" si="66">SUM(F237:F242)</f>
        <v>0</v>
      </c>
      <c r="G243" s="210">
        <f t="shared" si="66"/>
        <v>0</v>
      </c>
      <c r="H243" s="210">
        <f t="shared" si="66"/>
        <v>0</v>
      </c>
      <c r="I243" s="210">
        <f t="shared" si="66"/>
        <v>0</v>
      </c>
      <c r="J243" s="211">
        <f t="shared" si="66"/>
        <v>0</v>
      </c>
      <c r="K243" s="2"/>
      <c r="L243" s="7"/>
      <c r="AA243" s="150"/>
      <c r="AB243" s="150"/>
      <c r="AC243" s="150"/>
      <c r="AD243" s="150"/>
      <c r="AE243" s="150"/>
      <c r="AF243" s="150"/>
      <c r="AG243" s="150"/>
    </row>
    <row r="244" spans="1:33">
      <c r="A244" s="95"/>
      <c r="B244" s="513" t="s">
        <v>154</v>
      </c>
      <c r="C244" s="513"/>
      <c r="D244" s="513"/>
      <c r="E244" s="178">
        <f ca="1">SUMIF($A$215:$D$243,"*Total Trip", E215:E243)</f>
        <v>0</v>
      </c>
      <c r="F244" s="178">
        <f t="shared" ref="F244:I244" ca="1" si="67">SUMIF($A$215:$D$243,"*Total Trip", F215:F243)</f>
        <v>0</v>
      </c>
      <c r="G244" s="178">
        <f t="shared" ca="1" si="67"/>
        <v>0</v>
      </c>
      <c r="H244" s="178">
        <f t="shared" ca="1" si="67"/>
        <v>0</v>
      </c>
      <c r="I244" s="178">
        <f t="shared" ca="1" si="67"/>
        <v>0</v>
      </c>
      <c r="J244" s="179">
        <f ca="1">SUM(E244:I244)</f>
        <v>0</v>
      </c>
      <c r="K244" s="2"/>
      <c r="L244" s="2"/>
      <c r="M244" s="2"/>
      <c r="N244" s="2"/>
      <c r="O244" s="2"/>
      <c r="P244" s="2"/>
      <c r="Z244" s="150"/>
    </row>
    <row r="245" spans="1:33">
      <c r="A245" s="26"/>
      <c r="B245" s="27"/>
      <c r="C245" s="27"/>
      <c r="D245" s="27"/>
      <c r="E245" s="27"/>
      <c r="F245" s="27"/>
      <c r="G245" s="28"/>
      <c r="H245" s="28"/>
      <c r="I245" s="28"/>
      <c r="J245" s="96"/>
      <c r="K245" s="28"/>
      <c r="M245" s="7"/>
      <c r="N245" s="7"/>
      <c r="O245" s="7"/>
      <c r="AA245" s="150"/>
      <c r="AB245" s="150"/>
      <c r="AC245" s="150"/>
      <c r="AD245" s="150"/>
      <c r="AE245" s="150"/>
      <c r="AF245" s="150"/>
      <c r="AG245" s="150"/>
    </row>
    <row r="246" spans="1:33">
      <c r="A246" s="29" t="s">
        <v>155</v>
      </c>
      <c r="J246" s="31"/>
      <c r="M246" s="7"/>
      <c r="N246" s="7"/>
      <c r="O246" s="7"/>
      <c r="Z246" s="150"/>
    </row>
    <row r="247" spans="1:33">
      <c r="A247" s="8"/>
      <c r="B247" s="8" t="s">
        <v>172</v>
      </c>
      <c r="E247" s="54">
        <v>0</v>
      </c>
      <c r="F247" s="54">
        <v>0</v>
      </c>
      <c r="G247" s="54">
        <v>0</v>
      </c>
      <c r="H247" s="54">
        <v>0</v>
      </c>
      <c r="I247" s="54">
        <v>0</v>
      </c>
      <c r="J247" s="177">
        <f>SUM(E247:I247)</f>
        <v>0</v>
      </c>
    </row>
    <row r="248" spans="1:33">
      <c r="A248" s="8"/>
      <c r="B248" s="8" t="s">
        <v>172</v>
      </c>
      <c r="E248" s="54">
        <v>0</v>
      </c>
      <c r="F248" s="54">
        <v>0</v>
      </c>
      <c r="G248" s="54">
        <v>0</v>
      </c>
      <c r="H248" s="54">
        <v>0</v>
      </c>
      <c r="I248" s="54">
        <v>0</v>
      </c>
      <c r="J248" s="177">
        <f t="shared" ref="J248:J249" si="68">SUM(E248:I248)</f>
        <v>0</v>
      </c>
    </row>
    <row r="249" spans="1:33">
      <c r="A249" s="8"/>
      <c r="B249" s="8" t="s">
        <v>172</v>
      </c>
      <c r="E249" s="54">
        <v>0</v>
      </c>
      <c r="F249" s="54">
        <v>0</v>
      </c>
      <c r="G249" s="54">
        <v>0</v>
      </c>
      <c r="H249" s="54">
        <v>0</v>
      </c>
      <c r="I249" s="54">
        <v>0</v>
      </c>
      <c r="J249" s="177">
        <f t="shared" si="68"/>
        <v>0</v>
      </c>
    </row>
    <row r="250" spans="1:33">
      <c r="A250" s="8"/>
      <c r="B250" s="8" t="s">
        <v>172</v>
      </c>
      <c r="E250" s="54">
        <v>0</v>
      </c>
      <c r="F250" s="54">
        <v>0</v>
      </c>
      <c r="G250" s="54">
        <v>0</v>
      </c>
      <c r="H250" s="54">
        <v>0</v>
      </c>
      <c r="I250" s="54">
        <v>0</v>
      </c>
      <c r="J250" s="177">
        <f>SUM(E250:I250)</f>
        <v>0</v>
      </c>
    </row>
    <row r="251" spans="1:33">
      <c r="A251" s="406"/>
      <c r="B251" s="513" t="s">
        <v>159</v>
      </c>
      <c r="C251" s="513"/>
      <c r="D251" s="513"/>
      <c r="E251" s="178">
        <f>SUM(E247:E250)</f>
        <v>0</v>
      </c>
      <c r="F251" s="178">
        <f t="shared" ref="F251:J251" si="69">SUM(F247:F250)</f>
        <v>0</v>
      </c>
      <c r="G251" s="178">
        <f t="shared" si="69"/>
        <v>0</v>
      </c>
      <c r="H251" s="178">
        <f t="shared" si="69"/>
        <v>0</v>
      </c>
      <c r="I251" s="178">
        <f t="shared" si="69"/>
        <v>0</v>
      </c>
      <c r="J251" s="179">
        <f t="shared" si="69"/>
        <v>0</v>
      </c>
    </row>
    <row r="252" spans="1:33">
      <c r="A252" s="8"/>
      <c r="G252" s="15"/>
      <c r="H252" s="15"/>
      <c r="I252" s="15"/>
      <c r="J252" s="24"/>
      <c r="K252" s="19"/>
      <c r="M252" s="7"/>
      <c r="N252" s="7"/>
      <c r="O252" s="7"/>
    </row>
    <row r="253" spans="1:33" ht="13.5" customHeight="1">
      <c r="A253" s="29" t="s">
        <v>160</v>
      </c>
      <c r="B253" s="8"/>
      <c r="J253" s="31"/>
    </row>
    <row r="254" spans="1:33" ht="13.5" customHeight="1">
      <c r="A254" s="29"/>
      <c r="B254" s="8"/>
      <c r="E254" s="54">
        <v>0</v>
      </c>
      <c r="F254" s="54">
        <v>0</v>
      </c>
      <c r="G254" s="54">
        <v>0</v>
      </c>
      <c r="H254" s="54">
        <v>0</v>
      </c>
      <c r="I254" s="54">
        <v>0</v>
      </c>
      <c r="J254" s="177">
        <f>SUM(E254:I254)</f>
        <v>0</v>
      </c>
    </row>
    <row r="255" spans="1:33" ht="13.5" customHeight="1">
      <c r="A255" s="29"/>
      <c r="B255" s="8"/>
      <c r="E255" s="54">
        <v>0</v>
      </c>
      <c r="F255" s="54">
        <v>0</v>
      </c>
      <c r="G255" s="54">
        <v>0</v>
      </c>
      <c r="H255" s="54">
        <v>0</v>
      </c>
      <c r="I255" s="54">
        <v>0</v>
      </c>
      <c r="J255" s="177">
        <f>SUM(E255:I255)</f>
        <v>0</v>
      </c>
    </row>
    <row r="256" spans="1:33">
      <c r="A256" s="102"/>
      <c r="B256" s="513" t="s">
        <v>161</v>
      </c>
      <c r="C256" s="513"/>
      <c r="D256" s="513"/>
      <c r="E256" s="178">
        <f>SUM(E254:E255)</f>
        <v>0</v>
      </c>
      <c r="F256" s="178">
        <f>SUM(F254:F255)</f>
        <v>0</v>
      </c>
      <c r="G256" s="178">
        <f t="shared" ref="G256:I256" si="70">SUM(G254:G255)</f>
        <v>0</v>
      </c>
      <c r="H256" s="178">
        <f t="shared" si="70"/>
        <v>0</v>
      </c>
      <c r="I256" s="178">
        <f t="shared" si="70"/>
        <v>0</v>
      </c>
      <c r="J256" s="179">
        <f>SUM(J254:J255)</f>
        <v>0</v>
      </c>
    </row>
    <row r="257" spans="1:33" ht="15">
      <c r="A257" s="8"/>
      <c r="D257" s="3"/>
      <c r="E257" s="15"/>
      <c r="F257" s="15"/>
      <c r="G257" s="15"/>
      <c r="H257" s="15"/>
      <c r="I257" s="19"/>
      <c r="J257" s="24"/>
      <c r="AA257" s="107"/>
      <c r="AB257" s="107"/>
      <c r="AC257" s="107"/>
      <c r="AD257" s="107"/>
      <c r="AE257" s="107"/>
      <c r="AF257" s="107"/>
      <c r="AG257" s="107"/>
    </row>
    <row r="258" spans="1:33" ht="15">
      <c r="A258" s="29" t="s">
        <v>162</v>
      </c>
      <c r="D258" s="3"/>
      <c r="E258" s="15"/>
      <c r="F258" s="15"/>
      <c r="G258" s="15"/>
      <c r="H258" s="15"/>
      <c r="I258" s="19"/>
      <c r="J258" s="24"/>
      <c r="M258" s="7"/>
      <c r="N258" s="7"/>
      <c r="O258" s="7"/>
      <c r="Z258" s="107"/>
    </row>
    <row r="259" spans="1:33">
      <c r="B259" s="9" t="s">
        <v>163</v>
      </c>
      <c r="E259" s="54">
        <v>0</v>
      </c>
      <c r="F259" s="54">
        <v>0</v>
      </c>
      <c r="G259" s="54">
        <v>0</v>
      </c>
      <c r="H259" s="54">
        <v>0</v>
      </c>
      <c r="I259" s="54">
        <v>0</v>
      </c>
      <c r="J259" s="177">
        <f t="shared" ref="J259:J264" si="71">SUM(E259:I259)</f>
        <v>0</v>
      </c>
    </row>
    <row r="260" spans="1:33">
      <c r="B260" s="9" t="s">
        <v>165</v>
      </c>
      <c r="C260" s="9"/>
      <c r="D260" s="9"/>
      <c r="E260" s="54">
        <v>0</v>
      </c>
      <c r="F260" s="54">
        <v>0</v>
      </c>
      <c r="G260" s="54">
        <v>0</v>
      </c>
      <c r="H260" s="54">
        <v>0</v>
      </c>
      <c r="I260" s="54">
        <v>0</v>
      </c>
      <c r="J260" s="177">
        <f t="shared" si="71"/>
        <v>0</v>
      </c>
      <c r="L260" s="2"/>
    </row>
    <row r="261" spans="1:33">
      <c r="B261" s="9" t="s">
        <v>167</v>
      </c>
      <c r="C261" s="9"/>
      <c r="D261" s="9"/>
      <c r="E261" s="54">
        <v>0</v>
      </c>
      <c r="F261" s="54">
        <v>0</v>
      </c>
      <c r="G261" s="54">
        <v>0</v>
      </c>
      <c r="H261" s="54">
        <v>0</v>
      </c>
      <c r="I261" s="54">
        <v>0</v>
      </c>
      <c r="J261" s="177">
        <f t="shared" si="71"/>
        <v>0</v>
      </c>
      <c r="K261" s="2"/>
      <c r="L261" s="2"/>
    </row>
    <row r="262" spans="1:33">
      <c r="B262" s="9" t="s">
        <v>168</v>
      </c>
      <c r="C262" s="9"/>
      <c r="D262" s="9"/>
      <c r="E262" s="54">
        <v>0</v>
      </c>
      <c r="F262" s="54">
        <v>0</v>
      </c>
      <c r="G262" s="54">
        <v>0</v>
      </c>
      <c r="H262" s="54">
        <v>0</v>
      </c>
      <c r="I262" s="54">
        <v>0</v>
      </c>
      <c r="J262" s="177">
        <f t="shared" si="71"/>
        <v>0</v>
      </c>
      <c r="K262" s="2"/>
      <c r="L262" s="2"/>
    </row>
    <row r="263" spans="1:33">
      <c r="B263" s="9" t="s">
        <v>169</v>
      </c>
      <c r="C263" s="9"/>
      <c r="D263" s="9"/>
      <c r="E263" s="54">
        <v>0</v>
      </c>
      <c r="F263" s="54">
        <v>0</v>
      </c>
      <c r="G263" s="54">
        <v>0</v>
      </c>
      <c r="H263" s="54">
        <v>0</v>
      </c>
      <c r="I263" s="54">
        <v>0</v>
      </c>
      <c r="J263" s="177">
        <f t="shared" si="71"/>
        <v>0</v>
      </c>
      <c r="K263" s="2"/>
      <c r="L263" s="2"/>
    </row>
    <row r="264" spans="1:33">
      <c r="B264" s="9" t="s">
        <v>63</v>
      </c>
      <c r="C264" s="9"/>
      <c r="D264" s="9"/>
      <c r="E264" s="54">
        <v>0</v>
      </c>
      <c r="F264" s="54">
        <v>0</v>
      </c>
      <c r="G264" s="54">
        <v>0</v>
      </c>
      <c r="H264" s="54">
        <v>0</v>
      </c>
      <c r="I264" s="54">
        <v>0</v>
      </c>
      <c r="J264" s="177">
        <f t="shared" si="71"/>
        <v>0</v>
      </c>
      <c r="K264" s="2"/>
      <c r="L264" s="2"/>
    </row>
    <row r="265" spans="1:33">
      <c r="A265" s="406"/>
      <c r="B265" s="525" t="s">
        <v>170</v>
      </c>
      <c r="C265" s="525"/>
      <c r="D265" s="525"/>
      <c r="E265" s="178">
        <f t="shared" ref="E265:J265" si="72">SUM(E259:E264)</f>
        <v>0</v>
      </c>
      <c r="F265" s="178">
        <f t="shared" si="72"/>
        <v>0</v>
      </c>
      <c r="G265" s="178">
        <f t="shared" si="72"/>
        <v>0</v>
      </c>
      <c r="H265" s="178">
        <f t="shared" si="72"/>
        <v>0</v>
      </c>
      <c r="I265" s="178">
        <f t="shared" si="72"/>
        <v>0</v>
      </c>
      <c r="J265" s="179">
        <f t="shared" si="72"/>
        <v>0</v>
      </c>
      <c r="K265" s="2"/>
      <c r="L265" s="2"/>
    </row>
    <row r="266" spans="1:33">
      <c r="A266" s="8"/>
      <c r="B266" s="8"/>
      <c r="E266" s="15"/>
      <c r="F266" s="15"/>
      <c r="G266" s="15"/>
      <c r="H266" s="15"/>
      <c r="I266" s="15"/>
      <c r="J266" s="24"/>
      <c r="K266" s="2"/>
      <c r="L266" s="2"/>
      <c r="M266" s="2"/>
      <c r="N266" s="2"/>
      <c r="O266" s="2"/>
    </row>
    <row r="267" spans="1:33">
      <c r="A267" s="29" t="s">
        <v>183</v>
      </c>
      <c r="G267" s="15"/>
      <c r="H267" s="15"/>
      <c r="I267" s="15"/>
      <c r="J267" s="24"/>
      <c r="K267" s="15"/>
      <c r="L267" s="2"/>
      <c r="M267" s="2"/>
      <c r="N267" s="2"/>
      <c r="O267" s="2"/>
      <c r="P267" s="2"/>
      <c r="Q267" s="2"/>
    </row>
    <row r="268" spans="1:33">
      <c r="B268" s="8" t="s">
        <v>184</v>
      </c>
      <c r="E268" s="54">
        <v>0</v>
      </c>
      <c r="F268" s="54">
        <v>0</v>
      </c>
      <c r="G268" s="54">
        <v>0</v>
      </c>
      <c r="H268" s="54">
        <v>0</v>
      </c>
      <c r="I268" s="54">
        <v>0</v>
      </c>
      <c r="J268" s="177">
        <f>SUM(E268:I268)</f>
        <v>0</v>
      </c>
      <c r="K268" s="2"/>
      <c r="L268" s="2"/>
      <c r="M268" s="2"/>
      <c r="N268" s="2"/>
      <c r="O268" s="2"/>
    </row>
    <row r="269" spans="1:33">
      <c r="B269" s="8" t="s">
        <v>185</v>
      </c>
      <c r="E269" s="54">
        <v>0</v>
      </c>
      <c r="F269" s="54">
        <v>0</v>
      </c>
      <c r="G269" s="54">
        <v>0</v>
      </c>
      <c r="H269" s="54">
        <v>0</v>
      </c>
      <c r="I269" s="54">
        <v>0</v>
      </c>
      <c r="J269" s="177">
        <f t="shared" ref="J269" si="73">SUM(E269:I269)</f>
        <v>0</v>
      </c>
      <c r="K269" s="2"/>
      <c r="L269" s="2"/>
      <c r="M269" s="2"/>
      <c r="N269" s="2"/>
      <c r="O269" s="2"/>
    </row>
    <row r="270" spans="1:33">
      <c r="B270" s="8" t="s">
        <v>186</v>
      </c>
      <c r="E270" s="54">
        <v>0</v>
      </c>
      <c r="F270" s="54">
        <v>0</v>
      </c>
      <c r="G270" s="54">
        <v>0</v>
      </c>
      <c r="H270" s="54">
        <v>0</v>
      </c>
      <c r="I270" s="54">
        <v>0</v>
      </c>
      <c r="J270" s="177">
        <f>SUM(E270:I270)</f>
        <v>0</v>
      </c>
      <c r="K270" s="2"/>
      <c r="L270" s="85"/>
      <c r="M270" s="85"/>
      <c r="N270" s="85"/>
      <c r="O270" s="85"/>
      <c r="P270" s="85"/>
      <c r="Q270" s="85"/>
    </row>
    <row r="271" spans="1:33" ht="12.75" customHeight="1">
      <c r="A271" s="108"/>
      <c r="B271" s="525" t="s">
        <v>187</v>
      </c>
      <c r="C271" s="525"/>
      <c r="D271" s="525"/>
      <c r="E271" s="178">
        <f t="shared" ref="E271:J271" si="74">SUM(E268:E270)</f>
        <v>0</v>
      </c>
      <c r="F271" s="178">
        <f t="shared" si="74"/>
        <v>0</v>
      </c>
      <c r="G271" s="178">
        <f t="shared" si="74"/>
        <v>0</v>
      </c>
      <c r="H271" s="178">
        <f t="shared" si="74"/>
        <v>0</v>
      </c>
      <c r="I271" s="178">
        <f t="shared" si="74"/>
        <v>0</v>
      </c>
      <c r="J271" s="179">
        <f t="shared" si="74"/>
        <v>0</v>
      </c>
      <c r="K271" s="2"/>
      <c r="L271" s="85"/>
      <c r="M271" s="85"/>
      <c r="N271" s="85"/>
      <c r="O271" s="85"/>
      <c r="P271" s="85"/>
      <c r="Q271" s="85"/>
      <c r="R271" s="85"/>
    </row>
    <row r="272" spans="1:33">
      <c r="A272" s="26"/>
      <c r="B272" s="27"/>
      <c r="C272" s="27"/>
      <c r="D272" s="27"/>
      <c r="E272" s="27"/>
      <c r="F272" s="27"/>
      <c r="G272" s="28"/>
      <c r="H272" s="28"/>
      <c r="I272" s="28"/>
      <c r="J272" s="96"/>
      <c r="K272" s="28"/>
      <c r="M272" s="7"/>
      <c r="N272" s="7"/>
      <c r="O272" s="7"/>
    </row>
    <row r="273" spans="1:19" ht="15">
      <c r="A273" s="29" t="s">
        <v>188</v>
      </c>
      <c r="C273" s="133"/>
      <c r="F273"/>
      <c r="J273" s="31"/>
      <c r="L273" s="86"/>
    </row>
    <row r="274" spans="1:19" ht="14.25">
      <c r="A274" s="8" t="s">
        <v>189</v>
      </c>
      <c r="B274" s="132"/>
      <c r="C274" s="132"/>
      <c r="E274" s="54">
        <v>0</v>
      </c>
      <c r="F274" s="54">
        <v>0</v>
      </c>
      <c r="G274" s="54">
        <v>0</v>
      </c>
      <c r="H274" s="54">
        <v>0</v>
      </c>
      <c r="I274" s="54">
        <v>0</v>
      </c>
      <c r="J274" s="177">
        <f>SUM(E274:I274)</f>
        <v>0</v>
      </c>
      <c r="L274" s="86"/>
    </row>
    <row r="275" spans="1:19" ht="14.25">
      <c r="A275" s="8" t="s">
        <v>190</v>
      </c>
      <c r="B275" s="132"/>
      <c r="C275" s="132"/>
      <c r="E275" s="54">
        <v>0</v>
      </c>
      <c r="F275" s="54">
        <v>0</v>
      </c>
      <c r="G275" s="54">
        <v>0</v>
      </c>
      <c r="H275" s="54">
        <v>0</v>
      </c>
      <c r="I275" s="54">
        <v>0</v>
      </c>
      <c r="J275" s="177">
        <f>SUM(E275:I275)</f>
        <v>0</v>
      </c>
      <c r="L275" s="86"/>
    </row>
    <row r="276" spans="1:19" ht="15.75" customHeight="1">
      <c r="A276" s="8" t="s">
        <v>191</v>
      </c>
      <c r="B276" s="132"/>
      <c r="C276" s="132"/>
      <c r="E276" s="54">
        <v>0</v>
      </c>
      <c r="F276" s="54">
        <v>0</v>
      </c>
      <c r="G276" s="54">
        <v>0</v>
      </c>
      <c r="H276" s="54">
        <v>0</v>
      </c>
      <c r="I276" s="54">
        <v>0</v>
      </c>
      <c r="J276" s="177">
        <f>SUM(E276:I276)</f>
        <v>0</v>
      </c>
      <c r="L276" s="503" t="s">
        <v>192</v>
      </c>
      <c r="M276" s="503"/>
      <c r="N276" s="432"/>
      <c r="O276" s="432"/>
    </row>
    <row r="277" spans="1:19" ht="14.25">
      <c r="A277" s="8" t="s">
        <v>63</v>
      </c>
      <c r="B277" s="132"/>
      <c r="C277" s="132"/>
      <c r="E277" s="54">
        <v>0</v>
      </c>
      <c r="F277" s="54">
        <v>0</v>
      </c>
      <c r="G277" s="54">
        <v>0</v>
      </c>
      <c r="H277" s="54">
        <v>0</v>
      </c>
      <c r="I277" s="54">
        <v>0</v>
      </c>
      <c r="J277" s="177">
        <f t="shared" ref="J277:J280" si="75">SUM(E277:I277)</f>
        <v>0</v>
      </c>
      <c r="L277" s="503"/>
      <c r="M277" s="503"/>
      <c r="N277" s="432"/>
      <c r="O277" s="432"/>
    </row>
    <row r="278" spans="1:19" ht="14.25" hidden="1">
      <c r="A278" s="8" t="s">
        <v>63</v>
      </c>
      <c r="B278" s="132"/>
      <c r="C278" s="132"/>
      <c r="E278" s="54">
        <v>0</v>
      </c>
      <c r="F278" s="54">
        <v>0</v>
      </c>
      <c r="G278" s="54">
        <v>0</v>
      </c>
      <c r="H278" s="54">
        <v>0</v>
      </c>
      <c r="I278" s="54">
        <v>0</v>
      </c>
      <c r="J278" s="177">
        <f t="shared" si="75"/>
        <v>0</v>
      </c>
      <c r="L278" s="86"/>
    </row>
    <row r="279" spans="1:19" ht="14.25" hidden="1">
      <c r="A279" s="8" t="s">
        <v>63</v>
      </c>
      <c r="B279" s="132"/>
      <c r="C279" s="132"/>
      <c r="E279" s="54">
        <v>0</v>
      </c>
      <c r="F279" s="54">
        <v>0</v>
      </c>
      <c r="G279" s="54">
        <v>0</v>
      </c>
      <c r="H279" s="54">
        <v>0</v>
      </c>
      <c r="I279" s="54">
        <v>0</v>
      </c>
      <c r="J279" s="177">
        <f t="shared" si="75"/>
        <v>0</v>
      </c>
      <c r="L279" s="86"/>
    </row>
    <row r="280" spans="1:19" ht="14.25" hidden="1">
      <c r="A280" s="8" t="s">
        <v>63</v>
      </c>
      <c r="B280" s="132"/>
      <c r="C280" s="132"/>
      <c r="E280" s="54">
        <v>0</v>
      </c>
      <c r="F280" s="54">
        <v>0</v>
      </c>
      <c r="G280" s="54">
        <v>0</v>
      </c>
      <c r="H280" s="54">
        <v>0</v>
      </c>
      <c r="I280" s="54">
        <v>0</v>
      </c>
      <c r="J280" s="177">
        <f t="shared" si="75"/>
        <v>0</v>
      </c>
      <c r="L280" s="86"/>
    </row>
    <row r="281" spans="1:19" ht="14.25" hidden="1">
      <c r="A281" s="8" t="s">
        <v>63</v>
      </c>
      <c r="B281" s="132"/>
      <c r="C281" s="132"/>
      <c r="E281" s="54">
        <v>0</v>
      </c>
      <c r="F281" s="54">
        <v>0</v>
      </c>
      <c r="G281" s="54">
        <v>0</v>
      </c>
      <c r="H281" s="54">
        <v>0</v>
      </c>
      <c r="I281" s="54">
        <v>0</v>
      </c>
      <c r="J281" s="177">
        <f>SUM(E281:I281)</f>
        <v>0</v>
      </c>
      <c r="L281" s="86"/>
    </row>
    <row r="282" spans="1:19">
      <c r="B282" s="13"/>
      <c r="D282" s="175" t="s">
        <v>193</v>
      </c>
      <c r="E282" s="136">
        <v>0</v>
      </c>
      <c r="F282" s="136">
        <v>0</v>
      </c>
      <c r="G282" s="136">
        <v>0</v>
      </c>
      <c r="H282" s="136">
        <v>0</v>
      </c>
      <c r="I282" s="136">
        <v>0</v>
      </c>
      <c r="J282" s="125"/>
    </row>
    <row r="283" spans="1:19">
      <c r="A283" s="406"/>
      <c r="B283" s="513" t="s">
        <v>194</v>
      </c>
      <c r="C283" s="513"/>
      <c r="D283" s="513"/>
      <c r="E283" s="178">
        <f t="shared" ref="E283:J283" si="76">SUM(E274:E281)</f>
        <v>0</v>
      </c>
      <c r="F283" s="178">
        <f t="shared" si="76"/>
        <v>0</v>
      </c>
      <c r="G283" s="178">
        <f t="shared" si="76"/>
        <v>0</v>
      </c>
      <c r="H283" s="178">
        <f t="shared" si="76"/>
        <v>0</v>
      </c>
      <c r="I283" s="178">
        <f t="shared" si="76"/>
        <v>0</v>
      </c>
      <c r="J283" s="179">
        <f t="shared" si="76"/>
        <v>0</v>
      </c>
      <c r="L283" s="2"/>
    </row>
    <row r="284" spans="1:19">
      <c r="A284" s="8"/>
      <c r="B284" s="8"/>
      <c r="E284" s="15"/>
      <c r="F284" s="15"/>
      <c r="G284" s="15"/>
      <c r="H284" s="15"/>
      <c r="I284" s="15"/>
      <c r="J284" s="24"/>
      <c r="K284" s="2"/>
    </row>
    <row r="285" spans="1:19" ht="12.75" customHeight="1">
      <c r="A285" s="29" t="s">
        <v>195</v>
      </c>
      <c r="G285" s="15"/>
      <c r="H285" s="15"/>
      <c r="I285" s="15"/>
      <c r="J285" s="24"/>
      <c r="K285" s="15"/>
      <c r="L285" s="504" t="s">
        <v>196</v>
      </c>
      <c r="M285" s="504"/>
      <c r="N285" s="504"/>
      <c r="O285" s="504"/>
      <c r="P285" s="504"/>
      <c r="Q285" s="504"/>
      <c r="R285" s="504"/>
    </row>
    <row r="286" spans="1:19">
      <c r="A286" s="89" t="s">
        <v>40</v>
      </c>
      <c r="B286" s="89" t="s">
        <v>41</v>
      </c>
      <c r="C286" s="89" t="s">
        <v>80</v>
      </c>
      <c r="G286" s="15"/>
      <c r="H286" s="15"/>
      <c r="I286" s="15"/>
      <c r="J286" s="24"/>
      <c r="K286" s="15"/>
      <c r="L286" s="504"/>
      <c r="M286" s="504"/>
      <c r="N286" s="504"/>
      <c r="O286" s="504"/>
      <c r="P286" s="504"/>
      <c r="Q286" s="504"/>
      <c r="R286" s="504"/>
    </row>
    <row r="287" spans="1:19">
      <c r="A287" s="176">
        <f>A119</f>
        <v>0</v>
      </c>
      <c r="B287" s="23" t="str">
        <f>B119</f>
        <v>Graduate Student</v>
      </c>
      <c r="C287" s="116" t="str">
        <f>C119</f>
        <v>Not Allowed</v>
      </c>
      <c r="E287" s="54">
        <f>AA119</f>
        <v>0</v>
      </c>
      <c r="F287" s="54">
        <f t="shared" ref="F287:I287" si="77">AB119</f>
        <v>0</v>
      </c>
      <c r="G287" s="54">
        <f t="shared" si="77"/>
        <v>0</v>
      </c>
      <c r="H287" s="54">
        <f t="shared" si="77"/>
        <v>0</v>
      </c>
      <c r="I287" s="54">
        <f t="shared" si="77"/>
        <v>0</v>
      </c>
      <c r="J287" s="177">
        <f>SUM(E287:I287)</f>
        <v>0</v>
      </c>
      <c r="K287" s="15"/>
      <c r="L287" s="123" t="s">
        <v>197</v>
      </c>
      <c r="M287" s="256"/>
      <c r="N287" s="256"/>
      <c r="O287" s="256"/>
      <c r="P287" s="256"/>
      <c r="Q287" s="256"/>
      <c r="R287" s="128"/>
      <c r="S287" s="124"/>
    </row>
    <row r="288" spans="1:19">
      <c r="A288" s="176">
        <f>A126</f>
        <v>0</v>
      </c>
      <c r="B288" s="23" t="str">
        <f>B126</f>
        <v>Graduate Student</v>
      </c>
      <c r="C288" s="116" t="str">
        <f>C126</f>
        <v>Not Allowed</v>
      </c>
      <c r="E288" s="54">
        <f>AA126</f>
        <v>0</v>
      </c>
      <c r="F288" s="54">
        <f t="shared" ref="F288:I288" si="78">AB126</f>
        <v>0</v>
      </c>
      <c r="G288" s="54">
        <f t="shared" si="78"/>
        <v>0</v>
      </c>
      <c r="H288" s="54">
        <f t="shared" si="78"/>
        <v>0</v>
      </c>
      <c r="I288" s="54">
        <f t="shared" si="78"/>
        <v>0</v>
      </c>
      <c r="J288" s="177">
        <f>SUM(E288:I288)</f>
        <v>0</v>
      </c>
      <c r="K288" s="15"/>
      <c r="L288" s="2"/>
      <c r="M288" s="2"/>
      <c r="N288" s="2"/>
      <c r="O288" s="2"/>
      <c r="P288" s="2"/>
      <c r="Q288" s="2"/>
    </row>
    <row r="289" spans="1:44">
      <c r="A289" s="176">
        <f>A133</f>
        <v>0</v>
      </c>
      <c r="B289" s="23" t="str">
        <f>B133</f>
        <v>Graduate Student</v>
      </c>
      <c r="C289" s="116" t="str">
        <f>C133</f>
        <v>Not Allowed</v>
      </c>
      <c r="E289" s="54">
        <f>AA133</f>
        <v>0</v>
      </c>
      <c r="F289" s="54">
        <f t="shared" ref="F289:I289" si="79">AB133</f>
        <v>0</v>
      </c>
      <c r="G289" s="54">
        <f t="shared" si="79"/>
        <v>0</v>
      </c>
      <c r="H289" s="54">
        <f t="shared" si="79"/>
        <v>0</v>
      </c>
      <c r="I289" s="54">
        <f t="shared" si="79"/>
        <v>0</v>
      </c>
      <c r="J289" s="177">
        <f>SUM(E289:I289)</f>
        <v>0</v>
      </c>
      <c r="K289" s="15"/>
      <c r="L289" s="2"/>
      <c r="M289" s="2"/>
      <c r="N289" s="2"/>
      <c r="O289" s="2"/>
      <c r="P289" s="2"/>
      <c r="Q289" s="2"/>
    </row>
    <row r="290" spans="1:44">
      <c r="A290" s="176">
        <f>A140</f>
        <v>0</v>
      </c>
      <c r="B290" s="23" t="str">
        <f>B140</f>
        <v>Graduate Student</v>
      </c>
      <c r="C290" s="116" t="str">
        <f>C140</f>
        <v>Not Allowed</v>
      </c>
      <c r="E290" s="54">
        <f>AA140</f>
        <v>0</v>
      </c>
      <c r="F290" s="54">
        <f t="shared" ref="F290:I290" si="80">AB140</f>
        <v>0</v>
      </c>
      <c r="G290" s="54">
        <f t="shared" si="80"/>
        <v>0</v>
      </c>
      <c r="H290" s="54">
        <f t="shared" si="80"/>
        <v>0</v>
      </c>
      <c r="I290" s="54">
        <f t="shared" si="80"/>
        <v>0</v>
      </c>
      <c r="J290" s="177">
        <f>SUM(E290:I290)</f>
        <v>0</v>
      </c>
      <c r="K290" s="15"/>
      <c r="L290" s="2"/>
      <c r="M290" s="2"/>
      <c r="N290" s="2"/>
      <c r="O290" s="2"/>
      <c r="P290" s="2"/>
      <c r="Q290" s="2"/>
    </row>
    <row r="291" spans="1:44" ht="12.75" customHeight="1">
      <c r="A291" s="176">
        <f>A147</f>
        <v>0</v>
      </c>
      <c r="B291" s="99" t="str">
        <f>B147</f>
        <v>Graduate Student</v>
      </c>
      <c r="C291" s="116" t="str">
        <f>C147</f>
        <v>Not Allowed</v>
      </c>
      <c r="E291" s="54">
        <f>AA147</f>
        <v>0</v>
      </c>
      <c r="F291" s="54">
        <f t="shared" ref="F291:I291" si="81">AB147</f>
        <v>0</v>
      </c>
      <c r="G291" s="54">
        <f t="shared" si="81"/>
        <v>0</v>
      </c>
      <c r="H291" s="54">
        <f t="shared" si="81"/>
        <v>0</v>
      </c>
      <c r="I291" s="54">
        <f t="shared" si="81"/>
        <v>0</v>
      </c>
      <c r="J291" s="177">
        <f>SUM(E291:I291)</f>
        <v>0</v>
      </c>
      <c r="K291" s="2"/>
    </row>
    <row r="292" spans="1:44" ht="12.75" customHeight="1">
      <c r="A292" s="108"/>
      <c r="B292" s="525" t="s">
        <v>198</v>
      </c>
      <c r="C292" s="525"/>
      <c r="D292" s="525"/>
      <c r="E292" s="178">
        <f t="shared" ref="E292:J292" si="82">SUM(E287:E291)</f>
        <v>0</v>
      </c>
      <c r="F292" s="178">
        <f t="shared" si="82"/>
        <v>0</v>
      </c>
      <c r="G292" s="178">
        <f t="shared" si="82"/>
        <v>0</v>
      </c>
      <c r="H292" s="178">
        <f t="shared" si="82"/>
        <v>0</v>
      </c>
      <c r="I292" s="178">
        <f t="shared" si="82"/>
        <v>0</v>
      </c>
      <c r="J292" s="179">
        <f t="shared" si="82"/>
        <v>0</v>
      </c>
      <c r="K292" s="2"/>
    </row>
    <row r="293" spans="1:44">
      <c r="A293" s="8"/>
      <c r="B293" s="8"/>
      <c r="E293" s="15"/>
      <c r="F293" s="15"/>
      <c r="G293" s="15"/>
      <c r="H293" s="15"/>
      <c r="I293" s="15"/>
      <c r="J293" s="24"/>
      <c r="K293" s="2"/>
      <c r="L293" s="2"/>
      <c r="M293" s="2"/>
      <c r="N293" s="2"/>
      <c r="O293" s="2"/>
    </row>
    <row r="294" spans="1:44" ht="3.75" customHeight="1">
      <c r="E294" s="20"/>
      <c r="F294" s="20"/>
      <c r="G294" s="20"/>
      <c r="H294" s="20"/>
      <c r="I294" s="20"/>
      <c r="J294" s="73"/>
      <c r="K294" s="2"/>
      <c r="L294" s="2"/>
      <c r="M294" s="2"/>
      <c r="N294" s="2"/>
      <c r="O294" s="2"/>
    </row>
    <row r="295" spans="1:44" s="143" customFormat="1" ht="20.100000000000001" customHeight="1">
      <c r="A295" s="524" t="s">
        <v>199</v>
      </c>
      <c r="B295" s="524"/>
      <c r="C295" s="140"/>
      <c r="D295" s="141"/>
      <c r="E295" s="224">
        <f ca="1">(SUM(E179:E265))-(SUMIF($A179:$D265,"*Total Trip",E179:E265)+SUMIF($B179:$D265,"*Total Domestic Travel",E179:E265)+SUMIF($B179:$D265,"*Total Foreign Travel",E179:E265)+SUMIF($B179:$D265,"*Total Supplies",E179:E265)+SUMIF($B179:$D265,"Total Publications",E179:E265)+SUMIF($B179:$D265,"*Total Other Costs",E179:E265)+SUMIF($D179:$D265,"*# Trips/Yr",E179:E265)+SUMIF($D179:$D265,"*# Persons/Yr",E179:E265)+SUMIF($D179:$D265,"*# Days Per Diem/Yr",E179:E265)+SUMIF($D179:$D265,"*# Days Lodging/Yr",E179:E265)+SUMIF($D179:$D265,"*TOTAL NUMBER PARTICIPANTS PER YEAR",E179:E265))</f>
        <v>0</v>
      </c>
      <c r="F295" s="224">
        <f t="shared" ref="F295:I295" ca="1" si="83">(SUM(F179:F265))-(SUMIF($A179:$D265,"*Total Trip",F179:F265)+SUMIF($B179:$D265,"*Total Domestic Travel",F179:F265)+SUMIF($B179:$D265,"*Total Foreign Travel",F179:F265)+SUMIF($B179:$D265,"*Total Supplies",F179:F265)+SUMIF($B179:$D265,"Total Publications",F179:F265)+SUMIF($B179:$D265,"*Total Other Costs",F179:F265)+SUMIF($D179:$D265,"*# Trips/Yr",F179:F265)+SUMIF($D179:$D265,"*# Persons/Yr",F179:F265)+SUMIF($D179:$D265,"*# Days Per Diem/Yr",F179:F265)+SUMIF($D179:$D265,"*# Days Lodging/Yr",F179:F265)+SUMIF($D179:$D265,"*TOTAL NUMBER PARTICIPANTS PER YEAR",F179:F265))</f>
        <v>0</v>
      </c>
      <c r="G295" s="224">
        <f t="shared" ca="1" si="83"/>
        <v>0</v>
      </c>
      <c r="H295" s="224">
        <f t="shared" ca="1" si="83"/>
        <v>0</v>
      </c>
      <c r="I295" s="224">
        <f t="shared" ca="1" si="83"/>
        <v>0</v>
      </c>
      <c r="J295" s="217">
        <f ca="1">SUM(E295:I295)</f>
        <v>0</v>
      </c>
      <c r="K295" s="142"/>
      <c r="V295"/>
      <c r="W295"/>
      <c r="X295"/>
      <c r="Y295"/>
      <c r="Z295"/>
      <c r="AA295"/>
      <c r="AB295"/>
      <c r="AC295"/>
      <c r="AD295"/>
      <c r="AE295"/>
      <c r="AF295"/>
      <c r="AG295"/>
      <c r="AH295"/>
      <c r="AI295"/>
      <c r="AJ295"/>
      <c r="AK295"/>
      <c r="AL295"/>
      <c r="AM295"/>
      <c r="AN295"/>
      <c r="AO295"/>
      <c r="AP295"/>
      <c r="AQ295"/>
      <c r="AR295"/>
    </row>
    <row r="296" spans="1:44" s="8" customFormat="1" ht="3.75" customHeight="1">
      <c r="J296" s="73"/>
      <c r="K296" s="20"/>
      <c r="L296" s="22"/>
      <c r="M296" s="22"/>
      <c r="N296" s="22"/>
      <c r="O296" s="22"/>
      <c r="P296" s="22"/>
      <c r="Q296" s="22"/>
      <c r="V296"/>
      <c r="W296"/>
      <c r="X296"/>
      <c r="Y296"/>
      <c r="Z296"/>
      <c r="AA296"/>
      <c r="AB296"/>
      <c r="AC296"/>
      <c r="AD296"/>
      <c r="AE296"/>
      <c r="AF296"/>
      <c r="AG296"/>
      <c r="AH296" s="143"/>
      <c r="AI296"/>
      <c r="AJ296"/>
      <c r="AK296"/>
      <c r="AL296"/>
      <c r="AM296"/>
      <c r="AN296"/>
      <c r="AO296"/>
      <c r="AP296"/>
      <c r="AQ296"/>
      <c r="AR296"/>
    </row>
    <row r="297" spans="1:44" s="143" customFormat="1" ht="20.100000000000001" customHeight="1">
      <c r="A297" s="524" t="s">
        <v>200</v>
      </c>
      <c r="B297" s="524"/>
      <c r="C297" s="144"/>
      <c r="D297" s="145"/>
      <c r="E297" s="216">
        <f ca="1">SUM(E266:E295)-(SUMIF($B266:$D295,"*Total Capital Equipment",E266:E295)+SUMIF($B266:$D295,"Total Tuition &amp; Fees",E266:E295)+SUMIF($B266:$D295,"*Total Participant Support Costs",E266:E295))-E282</f>
        <v>0</v>
      </c>
      <c r="F297" s="216">
        <f t="shared" ref="F297:I297" ca="1" si="84">SUM(F266:F295)-(SUMIF($B266:$D295,"*Total Capital Equipment",F266:F295)+SUMIF($B266:$D295,"Total Tuition &amp; Fees",F266:F295)+SUMIF($B266:$D295,"*Total Participant Support Costs",F266:F295))-F282</f>
        <v>0</v>
      </c>
      <c r="G297" s="216">
        <f t="shared" ca="1" si="84"/>
        <v>0</v>
      </c>
      <c r="H297" s="216">
        <f t="shared" ca="1" si="84"/>
        <v>0</v>
      </c>
      <c r="I297" s="216">
        <f t="shared" ca="1" si="84"/>
        <v>0</v>
      </c>
      <c r="J297" s="217">
        <f ca="1">SUM(E297:I297)</f>
        <v>0</v>
      </c>
      <c r="K297" s="146"/>
      <c r="L297" s="147"/>
      <c r="M297" s="147"/>
      <c r="N297" s="147"/>
      <c r="O297" s="147"/>
      <c r="Z297"/>
      <c r="AA297"/>
      <c r="AB297"/>
      <c r="AC297"/>
      <c r="AD297"/>
      <c r="AE297"/>
      <c r="AF297"/>
      <c r="AG297"/>
      <c r="AH297" s="8"/>
    </row>
    <row r="298" spans="1:44" ht="3.75" customHeight="1">
      <c r="G298" s="19"/>
      <c r="H298" s="19"/>
      <c r="I298" s="19"/>
      <c r="J298" s="125"/>
      <c r="K298" s="19"/>
      <c r="P298" s="2"/>
      <c r="Q298" s="2"/>
      <c r="V298" s="8"/>
      <c r="W298" s="8"/>
      <c r="X298" s="8"/>
      <c r="Y298" s="8"/>
      <c r="AH298" s="143"/>
      <c r="AI298" s="8"/>
      <c r="AJ298" s="8"/>
      <c r="AK298" s="8"/>
      <c r="AL298" s="8"/>
      <c r="AM298" s="8"/>
      <c r="AN298" s="8"/>
      <c r="AO298" s="8"/>
      <c r="AP298" s="8"/>
      <c r="AQ298" s="8"/>
      <c r="AR298" s="8"/>
    </row>
    <row r="299" spans="1:44">
      <c r="A299" s="1" t="s">
        <v>201</v>
      </c>
      <c r="C299" s="55"/>
      <c r="D299" s="55" t="s">
        <v>202</v>
      </c>
      <c r="E299" s="457">
        <f>L301</f>
        <v>0.375</v>
      </c>
      <c r="F299" s="457">
        <f>L303</f>
        <v>0.38</v>
      </c>
      <c r="G299" s="457">
        <f>L305</f>
        <v>0.38</v>
      </c>
      <c r="H299" s="457">
        <f>L306</f>
        <v>0.38</v>
      </c>
      <c r="I299" s="457">
        <f>L307</f>
        <v>0.38</v>
      </c>
      <c r="J299" s="24"/>
      <c r="K299" s="15"/>
      <c r="V299" s="143"/>
      <c r="W299" s="143"/>
      <c r="X299" s="143"/>
      <c r="Y299" s="143"/>
      <c r="AI299" s="143"/>
      <c r="AJ299" s="143"/>
      <c r="AK299" s="143"/>
      <c r="AL299" s="143"/>
      <c r="AM299" s="143"/>
      <c r="AN299" s="143"/>
      <c r="AO299" s="143"/>
      <c r="AP299" s="143"/>
      <c r="AQ299" s="143"/>
      <c r="AR299" s="143"/>
    </row>
    <row r="300" spans="1:44" ht="13.5" thickBot="1">
      <c r="A300" s="1"/>
      <c r="C300" s="55"/>
      <c r="D300" s="55" t="s">
        <v>203</v>
      </c>
      <c r="E300" s="457" t="str">
        <f>N301</f>
        <v>MTDC</v>
      </c>
      <c r="F300" s="457" t="str">
        <f>N303</f>
        <v>MTDC</v>
      </c>
      <c r="G300" s="457" t="str">
        <f>N305</f>
        <v>MTDC</v>
      </c>
      <c r="H300" s="457" t="str">
        <f>N306</f>
        <v>MTDC</v>
      </c>
      <c r="I300" s="457" t="str">
        <f>N307</f>
        <v>MTDC</v>
      </c>
      <c r="J300" s="24"/>
      <c r="K300" s="15"/>
      <c r="V300" s="143"/>
      <c r="W300" s="143"/>
      <c r="X300" s="143"/>
      <c r="Y300" s="143"/>
      <c r="AI300" s="143"/>
      <c r="AJ300" s="143"/>
      <c r="AK300" s="143"/>
      <c r="AL300" s="143"/>
      <c r="AM300" s="143"/>
      <c r="AN300" s="143"/>
      <c r="AO300" s="143"/>
      <c r="AP300" s="143"/>
      <c r="AQ300" s="143"/>
      <c r="AR300" s="143"/>
    </row>
    <row r="301" spans="1:44" ht="15" customHeight="1" thickBot="1">
      <c r="A301" s="8"/>
      <c r="B301" s="8" t="s">
        <v>298</v>
      </c>
      <c r="C301" s="137"/>
      <c r="D301" s="138"/>
      <c r="E301" s="218">
        <f ca="1">IF(N301="MTDC",ROUND(E295*L301,0),IF(N301="TDC",ROUND(E297*L301,0),"ERROR"))</f>
        <v>0</v>
      </c>
      <c r="F301" s="218">
        <f ca="1">IF(N303="MTDC",ROUND(F295*L303,0),IF(N303="TDC",ROUND(F297*L303,0),"ERROR"))</f>
        <v>0</v>
      </c>
      <c r="G301" s="218">
        <f ca="1">IF(N305="MTDC",ROUND(G295*L305,0),IF(N305="TDC",ROUND(G297*L305,0),"ERROR"))</f>
        <v>0</v>
      </c>
      <c r="H301" s="218">
        <f ca="1">IF(N306="MTDC",ROUND(H295*L306,0),IF(N306="TDC",ROUND(H297*L306,0),"ERROR"))</f>
        <v>0</v>
      </c>
      <c r="I301" s="218">
        <f ca="1">IF(N307="MTDC",ROUND(I295*L307,0),IF(N307="TDC",ROUND(I297*L307,0),"ERROR"))</f>
        <v>0</v>
      </c>
      <c r="J301" s="219">
        <f ca="1">SUM(E301:I301)</f>
        <v>0</v>
      </c>
      <c r="K301" s="2"/>
      <c r="L301" s="151">
        <v>0.375</v>
      </c>
      <c r="M301" s="13" t="s">
        <v>204</v>
      </c>
      <c r="N301" s="152" t="s">
        <v>205</v>
      </c>
      <c r="O301" s="13" t="s">
        <v>35</v>
      </c>
    </row>
    <row r="302" spans="1:44" s="8" customFormat="1" ht="3.75" customHeight="1" thickBot="1">
      <c r="J302" s="73"/>
      <c r="K302" s="20"/>
      <c r="L302" s="22"/>
      <c r="M302" s="22"/>
      <c r="N302" s="22"/>
      <c r="O302" s="2"/>
      <c r="P302" s="22"/>
      <c r="Q302" s="22"/>
      <c r="V302"/>
      <c r="W302"/>
      <c r="X302"/>
      <c r="Y302"/>
      <c r="Z302"/>
      <c r="AA302"/>
      <c r="AB302"/>
      <c r="AC302"/>
      <c r="AD302"/>
      <c r="AE302"/>
      <c r="AF302"/>
      <c r="AG302"/>
      <c r="AH302" s="143"/>
      <c r="AI302"/>
      <c r="AJ302"/>
      <c r="AK302"/>
      <c r="AL302"/>
      <c r="AM302"/>
      <c r="AN302"/>
      <c r="AO302"/>
      <c r="AP302"/>
      <c r="AQ302"/>
      <c r="AR302"/>
    </row>
    <row r="303" spans="1:44" s="143" customFormat="1" ht="20.100000000000001" customHeight="1" thickBot="1">
      <c r="A303" s="524" t="s">
        <v>299</v>
      </c>
      <c r="B303" s="524"/>
      <c r="C303" s="144"/>
      <c r="D303" s="145"/>
      <c r="E303" s="216">
        <f ca="1">SUM(E301:E302)</f>
        <v>0</v>
      </c>
      <c r="F303" s="216">
        <f ca="1">SUM(F301:F302)</f>
        <v>0</v>
      </c>
      <c r="G303" s="216">
        <f ca="1">SUM(G301:G302)</f>
        <v>0</v>
      </c>
      <c r="H303" s="216">
        <f ca="1">SUM(H301:H302)</f>
        <v>0</v>
      </c>
      <c r="I303" s="216">
        <f ca="1">SUM(I301:I302)</f>
        <v>0</v>
      </c>
      <c r="J303" s="217">
        <f ca="1">SUM(E303:I303)</f>
        <v>0</v>
      </c>
      <c r="K303" s="146"/>
      <c r="L303" s="151">
        <v>0.38</v>
      </c>
      <c r="M303" s="13" t="s">
        <v>204</v>
      </c>
      <c r="N303" s="152" t="s">
        <v>205</v>
      </c>
      <c r="O303" s="359" t="s">
        <v>36</v>
      </c>
      <c r="Z303"/>
      <c r="AA303"/>
      <c r="AB303"/>
      <c r="AC303"/>
      <c r="AD303"/>
      <c r="AE303"/>
      <c r="AF303"/>
      <c r="AG303"/>
      <c r="AH303"/>
    </row>
    <row r="304" spans="1:44" ht="3.75" customHeight="1" thickBot="1">
      <c r="F304"/>
      <c r="J304" s="73"/>
      <c r="K304" s="20"/>
      <c r="L304" s="22"/>
      <c r="M304" s="2"/>
      <c r="N304" s="2"/>
      <c r="O304" s="13"/>
      <c r="P304" s="2"/>
      <c r="Q304" s="2"/>
    </row>
    <row r="305" spans="1:44" s="150" customFormat="1" ht="20.100000000000001" customHeight="1" thickBot="1">
      <c r="A305" s="140" t="s">
        <v>335</v>
      </c>
      <c r="B305" s="148"/>
      <c r="C305" s="148"/>
      <c r="D305" s="148"/>
      <c r="E305" s="216">
        <f ca="1">SUM(E297,E303)</f>
        <v>0</v>
      </c>
      <c r="F305" s="216">
        <f ca="1">SUM(F297,F303)</f>
        <v>0</v>
      </c>
      <c r="G305" s="216">
        <f ca="1">SUM(G297,G303)</f>
        <v>0</v>
      </c>
      <c r="H305" s="216">
        <f ca="1">SUM(H297,H303)</f>
        <v>0</v>
      </c>
      <c r="I305" s="216">
        <f ca="1">SUM(I297,I303)</f>
        <v>0</v>
      </c>
      <c r="J305" s="217">
        <f ca="1">SUM(E305:I305)</f>
        <v>0</v>
      </c>
      <c r="K305" s="149"/>
      <c r="L305" s="151">
        <v>0.38</v>
      </c>
      <c r="M305" s="13" t="s">
        <v>204</v>
      </c>
      <c r="N305" s="152" t="s">
        <v>205</v>
      </c>
      <c r="O305" s="13" t="s">
        <v>37</v>
      </c>
      <c r="V305"/>
      <c r="W305"/>
      <c r="X305"/>
      <c r="Y305"/>
      <c r="Z305"/>
      <c r="AA305"/>
      <c r="AB305"/>
      <c r="AC305"/>
      <c r="AD305"/>
      <c r="AE305"/>
      <c r="AF305"/>
      <c r="AG305"/>
      <c r="AH305"/>
      <c r="AI305"/>
      <c r="AJ305"/>
      <c r="AK305"/>
      <c r="AL305"/>
      <c r="AM305"/>
      <c r="AN305"/>
      <c r="AO305"/>
      <c r="AP305"/>
      <c r="AQ305"/>
      <c r="AR305"/>
    </row>
    <row r="306" spans="1:44" ht="13.5" thickBot="1">
      <c r="A306" s="139"/>
      <c r="L306" s="151">
        <v>0.38</v>
      </c>
      <c r="M306" s="13" t="s">
        <v>204</v>
      </c>
      <c r="N306" s="152" t="s">
        <v>205</v>
      </c>
      <c r="O306" s="13" t="s">
        <v>38</v>
      </c>
    </row>
    <row r="307" spans="1:44" ht="13.5" thickBot="1">
      <c r="A307" s="139"/>
      <c r="L307" s="151">
        <v>0.38</v>
      </c>
      <c r="M307" s="13" t="s">
        <v>204</v>
      </c>
      <c r="N307" s="152" t="s">
        <v>205</v>
      </c>
      <c r="O307" s="13" t="s">
        <v>39</v>
      </c>
    </row>
    <row r="308" spans="1:44">
      <c r="E308" s="19"/>
      <c r="F308" s="15"/>
      <c r="G308" s="19"/>
      <c r="H308" s="19"/>
      <c r="I308" s="19"/>
      <c r="J308" s="19"/>
    </row>
    <row r="309" spans="1:44">
      <c r="E309" s="19"/>
      <c r="F309" s="15"/>
      <c r="G309" s="19"/>
      <c r="H309" s="19"/>
      <c r="I309" s="19"/>
      <c r="J309" s="19"/>
    </row>
    <row r="310" spans="1:44">
      <c r="E310" s="19"/>
      <c r="F310" s="15"/>
      <c r="G310" s="19"/>
      <c r="H310" s="19"/>
      <c r="I310" s="19"/>
      <c r="J310" s="19"/>
    </row>
    <row r="311" spans="1:44">
      <c r="E311" s="19"/>
      <c r="F311" s="15"/>
      <c r="G311" s="19"/>
      <c r="H311" s="19"/>
      <c r="I311" s="19"/>
      <c r="J311" s="19"/>
    </row>
    <row r="312" spans="1:44">
      <c r="E312" s="19"/>
      <c r="F312" s="15"/>
      <c r="G312" s="19"/>
      <c r="H312" s="19"/>
      <c r="I312" s="19"/>
      <c r="J312" s="19"/>
    </row>
    <row r="313" spans="1:44">
      <c r="E313" s="19"/>
      <c r="F313" s="15"/>
      <c r="G313" s="19"/>
      <c r="H313" s="19"/>
      <c r="I313" s="19"/>
      <c r="J313" s="19"/>
    </row>
    <row r="314" spans="1:44">
      <c r="E314" s="19"/>
      <c r="F314" s="15"/>
      <c r="G314" s="19"/>
      <c r="H314" s="19"/>
      <c r="I314" s="19"/>
      <c r="J314" s="19"/>
    </row>
    <row r="315" spans="1:44">
      <c r="E315" s="19"/>
      <c r="F315" s="15"/>
      <c r="G315" s="19"/>
      <c r="H315" s="19"/>
      <c r="I315" s="19"/>
      <c r="J315" s="19"/>
    </row>
    <row r="316" spans="1:44">
      <c r="E316" s="19"/>
      <c r="F316" s="15"/>
      <c r="G316" s="19"/>
      <c r="H316" s="19"/>
      <c r="I316" s="19"/>
      <c r="J316" s="19"/>
    </row>
    <row r="317" spans="1:44">
      <c r="E317" s="19"/>
      <c r="F317" s="15"/>
      <c r="G317" s="19"/>
      <c r="H317" s="19"/>
      <c r="I317" s="19"/>
      <c r="J317" s="19"/>
    </row>
    <row r="318" spans="1:44">
      <c r="E318" s="19"/>
      <c r="F318" s="15"/>
      <c r="G318" s="19"/>
      <c r="H318" s="19"/>
      <c r="I318" s="19"/>
      <c r="J318" s="19"/>
    </row>
    <row r="319" spans="1:44">
      <c r="E319" s="19"/>
      <c r="F319" s="15"/>
      <c r="G319" s="19"/>
      <c r="H319" s="19"/>
      <c r="I319" s="19"/>
      <c r="J319" s="19"/>
    </row>
    <row r="320" spans="1:44">
      <c r="E320" s="19"/>
      <c r="F320" s="15"/>
      <c r="G320" s="19"/>
      <c r="H320" s="19"/>
      <c r="I320" s="19"/>
      <c r="J320" s="19"/>
    </row>
    <row r="321" spans="5:10">
      <c r="E321" s="19"/>
      <c r="F321" s="15"/>
      <c r="G321" s="19"/>
      <c r="H321" s="19"/>
      <c r="I321" s="19"/>
      <c r="J321" s="19"/>
    </row>
    <row r="322" spans="5:10">
      <c r="E322" s="19"/>
      <c r="F322" s="15"/>
      <c r="G322" s="19"/>
      <c r="H322" s="19"/>
      <c r="I322" s="19"/>
      <c r="J322" s="19"/>
    </row>
    <row r="323" spans="5:10">
      <c r="E323" s="19"/>
      <c r="F323" s="15"/>
      <c r="G323" s="19"/>
      <c r="H323" s="19"/>
      <c r="I323" s="19"/>
      <c r="J323" s="19"/>
    </row>
    <row r="324" spans="5:10">
      <c r="E324" s="19"/>
      <c r="F324" s="15"/>
      <c r="G324" s="19"/>
      <c r="H324" s="19"/>
      <c r="I324" s="19"/>
      <c r="J324" s="19"/>
    </row>
    <row r="325" spans="5:10">
      <c r="E325" s="19"/>
      <c r="F325" s="15"/>
      <c r="G325" s="19"/>
      <c r="H325" s="19"/>
      <c r="I325" s="19"/>
      <c r="J325" s="19"/>
    </row>
    <row r="326" spans="5:10">
      <c r="E326" s="19"/>
      <c r="F326" s="15"/>
      <c r="G326" s="19"/>
      <c r="H326" s="19"/>
      <c r="I326" s="19"/>
      <c r="J326" s="19"/>
    </row>
    <row r="327" spans="5:10">
      <c r="E327" s="19"/>
      <c r="F327" s="15"/>
      <c r="G327" s="19"/>
      <c r="H327" s="19"/>
      <c r="I327" s="19"/>
      <c r="J327" s="19"/>
    </row>
    <row r="328" spans="5:10">
      <c r="E328" s="19"/>
      <c r="F328" s="15"/>
      <c r="G328" s="19"/>
      <c r="H328" s="19"/>
      <c r="I328" s="19"/>
      <c r="J328" s="19"/>
    </row>
    <row r="329" spans="5:10">
      <c r="E329" s="19"/>
      <c r="F329" s="15"/>
      <c r="G329" s="19"/>
      <c r="H329" s="19"/>
      <c r="I329" s="19"/>
      <c r="J329" s="19"/>
    </row>
    <row r="330" spans="5:10">
      <c r="E330" s="19"/>
      <c r="F330" s="15"/>
      <c r="G330" s="19"/>
      <c r="H330" s="19"/>
      <c r="I330" s="19"/>
      <c r="J330" s="19"/>
    </row>
    <row r="331" spans="5:10">
      <c r="E331" s="19"/>
      <c r="F331" s="15"/>
      <c r="G331" s="19"/>
      <c r="H331" s="19"/>
      <c r="I331" s="19"/>
      <c r="J331" s="19"/>
    </row>
    <row r="332" spans="5:10">
      <c r="E332" s="19"/>
      <c r="F332" s="15"/>
      <c r="G332" s="19"/>
      <c r="H332" s="19"/>
      <c r="I332" s="19"/>
      <c r="J332" s="19"/>
    </row>
    <row r="333" spans="5:10">
      <c r="E333" s="19"/>
      <c r="F333" s="15"/>
      <c r="G333" s="19"/>
      <c r="H333" s="19"/>
      <c r="I333" s="19"/>
      <c r="J333" s="19"/>
    </row>
    <row r="334" spans="5:10">
      <c r="E334" s="19"/>
      <c r="F334" s="15"/>
      <c r="G334" s="19"/>
      <c r="H334" s="19"/>
      <c r="I334" s="19"/>
      <c r="J334" s="19"/>
    </row>
    <row r="335" spans="5:10">
      <c r="E335" s="19"/>
      <c r="F335" s="15"/>
      <c r="G335" s="19"/>
      <c r="H335" s="19"/>
      <c r="I335" s="19"/>
      <c r="J335" s="19"/>
    </row>
    <row r="336" spans="5:10">
      <c r="E336" s="19"/>
      <c r="F336" s="15"/>
      <c r="G336" s="19"/>
      <c r="H336" s="19"/>
      <c r="I336" s="19"/>
      <c r="J336" s="19"/>
    </row>
    <row r="337" spans="5:10">
      <c r="E337" s="19"/>
      <c r="F337" s="15"/>
      <c r="G337" s="19"/>
      <c r="H337" s="19"/>
      <c r="I337" s="19"/>
      <c r="J337" s="19"/>
    </row>
    <row r="338" spans="5:10">
      <c r="E338" s="19"/>
      <c r="F338" s="15"/>
      <c r="G338" s="19"/>
      <c r="H338" s="19"/>
      <c r="I338" s="19"/>
      <c r="J338" s="19"/>
    </row>
    <row r="339" spans="5:10">
      <c r="E339" s="19"/>
      <c r="F339" s="15"/>
      <c r="G339" s="19"/>
      <c r="H339" s="19"/>
      <c r="I339" s="19"/>
      <c r="J339" s="19"/>
    </row>
    <row r="340" spans="5:10">
      <c r="E340" s="19"/>
      <c r="F340" s="15"/>
      <c r="G340" s="19"/>
      <c r="H340" s="19"/>
      <c r="I340" s="19"/>
      <c r="J340" s="19"/>
    </row>
    <row r="341" spans="5:10">
      <c r="E341" s="19"/>
      <c r="F341" s="15"/>
      <c r="G341" s="19"/>
      <c r="H341" s="19"/>
      <c r="I341" s="19"/>
      <c r="J341" s="19"/>
    </row>
    <row r="342" spans="5:10">
      <c r="E342" s="19"/>
      <c r="F342" s="15"/>
      <c r="G342" s="19"/>
      <c r="H342" s="19"/>
      <c r="I342" s="19"/>
      <c r="J342" s="19"/>
    </row>
    <row r="343" spans="5:10">
      <c r="E343" s="19"/>
      <c r="F343" s="15"/>
      <c r="G343" s="19"/>
      <c r="H343" s="19"/>
      <c r="I343" s="19"/>
      <c r="J343" s="19"/>
    </row>
    <row r="344" spans="5:10">
      <c r="E344" s="19"/>
      <c r="F344" s="15"/>
      <c r="G344" s="19"/>
      <c r="H344" s="19"/>
      <c r="I344" s="19"/>
      <c r="J344" s="19"/>
    </row>
    <row r="345" spans="5:10">
      <c r="E345" s="19"/>
      <c r="F345" s="15"/>
      <c r="G345" s="19"/>
      <c r="H345" s="19"/>
      <c r="I345" s="19"/>
      <c r="J345" s="19"/>
    </row>
    <row r="346" spans="5:10">
      <c r="E346" s="19"/>
      <c r="F346" s="15"/>
      <c r="G346" s="19"/>
      <c r="H346" s="19"/>
      <c r="I346" s="19"/>
      <c r="J346" s="19"/>
    </row>
    <row r="347" spans="5:10">
      <c r="E347" s="19"/>
      <c r="F347" s="15"/>
      <c r="G347" s="19"/>
      <c r="H347" s="19"/>
      <c r="I347" s="19"/>
      <c r="J347" s="19"/>
    </row>
    <row r="348" spans="5:10">
      <c r="E348" s="19"/>
      <c r="F348" s="15"/>
      <c r="G348" s="19"/>
      <c r="H348" s="19"/>
      <c r="I348" s="19"/>
      <c r="J348" s="19"/>
    </row>
    <row r="349" spans="5:10">
      <c r="E349" s="19"/>
      <c r="F349" s="15"/>
      <c r="G349" s="19"/>
      <c r="H349" s="19"/>
      <c r="I349" s="19"/>
      <c r="J349" s="19"/>
    </row>
    <row r="350" spans="5:10">
      <c r="E350" s="19"/>
      <c r="F350" s="15"/>
      <c r="G350" s="19"/>
      <c r="H350" s="19"/>
      <c r="I350" s="19"/>
      <c r="J350" s="19"/>
    </row>
    <row r="351" spans="5:10">
      <c r="E351" s="19"/>
      <c r="F351" s="15"/>
      <c r="G351" s="19"/>
      <c r="H351" s="19"/>
      <c r="I351" s="19"/>
      <c r="J351" s="19"/>
    </row>
    <row r="352" spans="5:10">
      <c r="E352" s="19"/>
      <c r="F352" s="15"/>
      <c r="G352" s="19"/>
      <c r="H352" s="19"/>
      <c r="I352" s="19"/>
      <c r="J352" s="19"/>
    </row>
    <row r="353" spans="5:10">
      <c r="E353" s="19"/>
      <c r="F353" s="15"/>
      <c r="G353" s="19"/>
      <c r="H353" s="19"/>
      <c r="I353" s="19"/>
      <c r="J353" s="19"/>
    </row>
    <row r="354" spans="5:10">
      <c r="E354" s="19"/>
      <c r="F354" s="15"/>
      <c r="G354" s="19"/>
      <c r="H354" s="19"/>
      <c r="I354" s="19"/>
      <c r="J354" s="19"/>
    </row>
    <row r="355" spans="5:10">
      <c r="E355" s="19"/>
      <c r="F355" s="15"/>
      <c r="G355" s="19"/>
      <c r="H355" s="19"/>
      <c r="I355" s="19"/>
      <c r="J355" s="19"/>
    </row>
    <row r="356" spans="5:10">
      <c r="E356" s="19"/>
      <c r="F356" s="15"/>
      <c r="G356" s="19"/>
      <c r="H356" s="19"/>
      <c r="I356" s="19"/>
      <c r="J356" s="19"/>
    </row>
    <row r="357" spans="5:10">
      <c r="E357" s="19"/>
      <c r="F357" s="15"/>
      <c r="G357" s="19"/>
      <c r="H357" s="19"/>
      <c r="I357" s="19"/>
      <c r="J357" s="19"/>
    </row>
    <row r="358" spans="5:10">
      <c r="E358" s="19"/>
      <c r="F358" s="15"/>
      <c r="G358" s="19"/>
      <c r="H358" s="19"/>
      <c r="I358" s="19"/>
      <c r="J358" s="19"/>
    </row>
    <row r="359" spans="5:10">
      <c r="E359" s="19"/>
      <c r="F359" s="15"/>
      <c r="G359" s="19"/>
      <c r="H359" s="19"/>
      <c r="I359" s="19"/>
      <c r="J359" s="19"/>
    </row>
    <row r="360" spans="5:10">
      <c r="E360" s="19"/>
      <c r="F360" s="15"/>
      <c r="G360" s="19"/>
      <c r="H360" s="19"/>
      <c r="I360" s="19"/>
      <c r="J360" s="19"/>
    </row>
    <row r="361" spans="5:10">
      <c r="E361" s="19"/>
      <c r="F361" s="15"/>
      <c r="G361" s="19"/>
      <c r="H361" s="19"/>
      <c r="I361" s="19"/>
      <c r="J361" s="19"/>
    </row>
    <row r="362" spans="5:10">
      <c r="E362" s="19"/>
      <c r="F362" s="15"/>
      <c r="G362" s="19"/>
      <c r="H362" s="19"/>
      <c r="I362" s="19"/>
      <c r="J362" s="19"/>
    </row>
    <row r="363" spans="5:10">
      <c r="E363" s="19"/>
      <c r="F363" s="15"/>
      <c r="G363" s="19"/>
      <c r="H363" s="19"/>
      <c r="I363" s="19"/>
      <c r="J363" s="19"/>
    </row>
    <row r="364" spans="5:10">
      <c r="E364" s="19"/>
      <c r="F364" s="15"/>
      <c r="G364" s="19"/>
      <c r="H364" s="19"/>
      <c r="I364" s="19"/>
      <c r="J364" s="19"/>
    </row>
    <row r="365" spans="5:10">
      <c r="E365" s="19"/>
      <c r="F365" s="15"/>
      <c r="G365" s="19"/>
      <c r="H365" s="19"/>
      <c r="I365" s="19"/>
      <c r="J365" s="19"/>
    </row>
    <row r="366" spans="5:10">
      <c r="E366" s="19"/>
      <c r="F366" s="15"/>
      <c r="G366" s="19"/>
      <c r="H366" s="19"/>
      <c r="I366" s="19"/>
      <c r="J366" s="19"/>
    </row>
    <row r="367" spans="5:10">
      <c r="E367" s="19"/>
      <c r="F367" s="15"/>
      <c r="G367" s="19"/>
      <c r="H367" s="19"/>
      <c r="I367" s="19"/>
      <c r="J367" s="19"/>
    </row>
    <row r="368" spans="5:10">
      <c r="E368" s="19"/>
      <c r="F368" s="15"/>
      <c r="G368" s="19"/>
      <c r="H368" s="19"/>
      <c r="I368" s="19"/>
      <c r="J368" s="19"/>
    </row>
    <row r="369" spans="5:10">
      <c r="E369" s="19"/>
      <c r="F369" s="15"/>
      <c r="G369" s="19"/>
      <c r="H369" s="19"/>
      <c r="I369" s="19"/>
      <c r="J369" s="19"/>
    </row>
    <row r="370" spans="5:10">
      <c r="E370" s="19"/>
      <c r="F370" s="15"/>
      <c r="G370" s="19"/>
      <c r="H370" s="19"/>
      <c r="I370" s="19"/>
      <c r="J370" s="19"/>
    </row>
    <row r="371" spans="5:10">
      <c r="E371" s="19"/>
      <c r="F371" s="15"/>
      <c r="G371" s="19"/>
      <c r="H371" s="19"/>
      <c r="I371" s="19"/>
      <c r="J371" s="19"/>
    </row>
    <row r="372" spans="5:10">
      <c r="E372" s="19"/>
      <c r="F372" s="15"/>
      <c r="G372" s="19"/>
      <c r="H372" s="19"/>
      <c r="I372" s="19"/>
      <c r="J372" s="19"/>
    </row>
    <row r="373" spans="5:10">
      <c r="E373" s="19"/>
      <c r="F373" s="15"/>
      <c r="G373" s="19"/>
      <c r="H373" s="19"/>
      <c r="I373" s="19"/>
      <c r="J373" s="19"/>
    </row>
    <row r="374" spans="5:10">
      <c r="E374" s="19"/>
      <c r="F374" s="15"/>
      <c r="G374" s="19"/>
      <c r="H374" s="19"/>
      <c r="I374" s="19"/>
      <c r="J374" s="19"/>
    </row>
    <row r="375" spans="5:10">
      <c r="E375" s="19"/>
      <c r="F375" s="15"/>
      <c r="G375" s="19"/>
      <c r="H375" s="19"/>
      <c r="I375" s="19"/>
      <c r="J375" s="19"/>
    </row>
    <row r="376" spans="5:10">
      <c r="E376" s="19"/>
      <c r="F376" s="15"/>
      <c r="G376" s="19"/>
      <c r="H376" s="19"/>
      <c r="I376" s="19"/>
      <c r="J376" s="19"/>
    </row>
    <row r="377" spans="5:10">
      <c r="E377" s="19"/>
      <c r="F377" s="15"/>
      <c r="G377" s="19"/>
      <c r="H377" s="19"/>
      <c r="I377" s="19"/>
      <c r="J377" s="19"/>
    </row>
    <row r="378" spans="5:10">
      <c r="E378" s="19"/>
      <c r="F378" s="15"/>
      <c r="G378" s="19"/>
      <c r="H378" s="19"/>
      <c r="I378" s="19"/>
      <c r="J378" s="19"/>
    </row>
    <row r="379" spans="5:10">
      <c r="E379" s="19"/>
      <c r="F379" s="15"/>
      <c r="G379" s="19"/>
      <c r="H379" s="19"/>
      <c r="I379" s="19"/>
      <c r="J379" s="19"/>
    </row>
    <row r="380" spans="5:10">
      <c r="E380" s="19"/>
      <c r="F380" s="15"/>
      <c r="G380" s="19"/>
      <c r="H380" s="19"/>
      <c r="I380" s="19"/>
      <c r="J380" s="19"/>
    </row>
    <row r="381" spans="5:10">
      <c r="E381" s="19"/>
      <c r="F381" s="15"/>
      <c r="G381" s="19"/>
      <c r="H381" s="19"/>
      <c r="I381" s="19"/>
      <c r="J381" s="19"/>
    </row>
    <row r="382" spans="5:10">
      <c r="E382" s="19"/>
      <c r="F382" s="15"/>
      <c r="G382" s="19"/>
      <c r="H382" s="19"/>
      <c r="I382" s="19"/>
      <c r="J382" s="19"/>
    </row>
    <row r="383" spans="5:10">
      <c r="E383" s="19"/>
      <c r="F383" s="15"/>
      <c r="G383" s="19"/>
      <c r="H383" s="19"/>
      <c r="I383" s="19"/>
      <c r="J383" s="19"/>
    </row>
    <row r="384" spans="5:10">
      <c r="E384" s="19"/>
      <c r="F384" s="15"/>
      <c r="G384" s="19"/>
      <c r="H384" s="19"/>
      <c r="I384" s="19"/>
      <c r="J384" s="19"/>
    </row>
    <row r="385" spans="5:10">
      <c r="E385" s="19"/>
      <c r="F385" s="15"/>
      <c r="G385" s="19"/>
      <c r="H385" s="19"/>
      <c r="I385" s="19"/>
      <c r="J385" s="19"/>
    </row>
    <row r="386" spans="5:10">
      <c r="E386" s="19"/>
      <c r="F386" s="15"/>
      <c r="G386" s="19"/>
      <c r="H386" s="19"/>
      <c r="I386" s="19"/>
      <c r="J386" s="19"/>
    </row>
    <row r="387" spans="5:10">
      <c r="E387" s="19"/>
      <c r="F387" s="15"/>
      <c r="G387" s="19"/>
      <c r="H387" s="19"/>
      <c r="I387" s="19"/>
      <c r="J387" s="19"/>
    </row>
    <row r="388" spans="5:10">
      <c r="E388" s="19"/>
      <c r="F388" s="15"/>
      <c r="G388" s="19"/>
      <c r="H388" s="19"/>
      <c r="I388" s="19"/>
      <c r="J388" s="19"/>
    </row>
    <row r="389" spans="5:10">
      <c r="E389" s="19"/>
      <c r="F389" s="15"/>
      <c r="G389" s="19"/>
      <c r="H389" s="19"/>
      <c r="I389" s="19"/>
      <c r="J389" s="19"/>
    </row>
    <row r="390" spans="5:10">
      <c r="E390" s="19"/>
      <c r="F390" s="15"/>
      <c r="G390" s="19"/>
      <c r="H390" s="19"/>
      <c r="I390" s="19"/>
      <c r="J390" s="19"/>
    </row>
    <row r="391" spans="5:10">
      <c r="E391" s="19"/>
      <c r="F391" s="15"/>
      <c r="G391" s="19"/>
      <c r="H391" s="19"/>
      <c r="I391" s="19"/>
      <c r="J391" s="19"/>
    </row>
    <row r="392" spans="5:10">
      <c r="E392" s="19"/>
      <c r="F392" s="15"/>
      <c r="G392" s="19"/>
      <c r="H392" s="19"/>
      <c r="I392" s="19"/>
      <c r="J392" s="19"/>
    </row>
    <row r="393" spans="5:10">
      <c r="E393" s="19"/>
      <c r="F393" s="15"/>
      <c r="G393" s="19"/>
      <c r="H393" s="19"/>
      <c r="I393" s="19"/>
      <c r="J393" s="19"/>
    </row>
    <row r="394" spans="5:10">
      <c r="E394" s="19"/>
      <c r="F394" s="15"/>
      <c r="G394" s="19"/>
      <c r="H394" s="19"/>
      <c r="I394" s="19"/>
      <c r="J394" s="19"/>
    </row>
    <row r="395" spans="5:10">
      <c r="E395" s="19"/>
      <c r="F395" s="15"/>
      <c r="G395" s="19"/>
      <c r="H395" s="19"/>
      <c r="I395" s="19"/>
      <c r="J395" s="19"/>
    </row>
    <row r="396" spans="5:10">
      <c r="E396" s="19"/>
      <c r="F396" s="15"/>
      <c r="G396" s="19"/>
      <c r="H396" s="19"/>
      <c r="I396" s="19"/>
      <c r="J396" s="19"/>
    </row>
    <row r="397" spans="5:10">
      <c r="E397" s="19"/>
      <c r="F397" s="15"/>
      <c r="G397" s="19"/>
      <c r="H397" s="19"/>
      <c r="I397" s="19"/>
      <c r="J397" s="19"/>
    </row>
    <row r="398" spans="5:10">
      <c r="E398" s="19"/>
      <c r="F398" s="15"/>
      <c r="G398" s="19"/>
      <c r="H398" s="19"/>
      <c r="I398" s="19"/>
      <c r="J398" s="19"/>
    </row>
    <row r="399" spans="5:10">
      <c r="E399" s="19"/>
      <c r="F399" s="15"/>
      <c r="G399" s="19"/>
      <c r="H399" s="19"/>
      <c r="I399" s="19"/>
      <c r="J399" s="19"/>
    </row>
    <row r="400" spans="5:10">
      <c r="E400" s="19"/>
      <c r="F400" s="15"/>
      <c r="G400" s="19"/>
      <c r="H400" s="19"/>
      <c r="I400" s="19"/>
      <c r="J400" s="19"/>
    </row>
    <row r="401" spans="5:10">
      <c r="E401" s="19"/>
      <c r="F401" s="15"/>
      <c r="G401" s="19"/>
      <c r="H401" s="19"/>
      <c r="I401" s="19"/>
      <c r="J401" s="19"/>
    </row>
    <row r="402" spans="5:10">
      <c r="E402" s="19"/>
      <c r="F402" s="15"/>
      <c r="G402" s="19"/>
      <c r="H402" s="19"/>
      <c r="I402" s="19"/>
      <c r="J402" s="19"/>
    </row>
    <row r="403" spans="5:10">
      <c r="E403" s="19"/>
      <c r="F403" s="15"/>
      <c r="G403" s="19"/>
      <c r="H403" s="19"/>
      <c r="I403" s="19"/>
      <c r="J403" s="19"/>
    </row>
    <row r="404" spans="5:10">
      <c r="E404" s="19"/>
      <c r="F404" s="15"/>
      <c r="G404" s="19"/>
      <c r="H404" s="19"/>
      <c r="I404" s="19"/>
      <c r="J404" s="19"/>
    </row>
    <row r="405" spans="5:10">
      <c r="E405" s="19"/>
      <c r="F405" s="15"/>
      <c r="G405" s="19"/>
      <c r="H405" s="19"/>
      <c r="I405" s="19"/>
      <c r="J405" s="19"/>
    </row>
    <row r="406" spans="5:10">
      <c r="E406" s="19"/>
      <c r="F406" s="15"/>
      <c r="G406" s="19"/>
      <c r="H406" s="19"/>
      <c r="I406" s="19"/>
      <c r="J406" s="19"/>
    </row>
    <row r="407" spans="5:10">
      <c r="E407" s="19"/>
      <c r="F407" s="15"/>
      <c r="G407" s="19"/>
      <c r="H407" s="19"/>
      <c r="I407" s="19"/>
      <c r="J407" s="19"/>
    </row>
    <row r="408" spans="5:10">
      <c r="E408" s="19"/>
      <c r="F408" s="15"/>
      <c r="G408" s="19"/>
      <c r="H408" s="19"/>
      <c r="I408" s="19"/>
      <c r="J408" s="19"/>
    </row>
    <row r="409" spans="5:10">
      <c r="E409" s="19"/>
      <c r="F409" s="15"/>
      <c r="G409" s="19"/>
      <c r="H409" s="19"/>
      <c r="I409" s="19"/>
      <c r="J409" s="19"/>
    </row>
    <row r="410" spans="5:10">
      <c r="E410" s="19"/>
      <c r="F410" s="15"/>
      <c r="G410" s="19"/>
      <c r="H410" s="19"/>
      <c r="I410" s="19"/>
      <c r="J410" s="19"/>
    </row>
    <row r="411" spans="5:10">
      <c r="E411" s="19"/>
      <c r="F411" s="15"/>
      <c r="G411" s="19"/>
      <c r="H411" s="19"/>
      <c r="I411" s="19"/>
      <c r="J411" s="19"/>
    </row>
    <row r="412" spans="5:10">
      <c r="E412" s="19"/>
      <c r="F412" s="15"/>
      <c r="G412" s="19"/>
      <c r="H412" s="19"/>
      <c r="I412" s="19"/>
      <c r="J412" s="19"/>
    </row>
    <row r="413" spans="5:10">
      <c r="E413" s="19"/>
      <c r="F413" s="15"/>
      <c r="G413" s="19"/>
      <c r="H413" s="19"/>
      <c r="I413" s="19"/>
      <c r="J413" s="19"/>
    </row>
    <row r="414" spans="5:10">
      <c r="E414" s="19"/>
      <c r="F414" s="15"/>
      <c r="G414" s="19"/>
      <c r="H414" s="19"/>
      <c r="I414" s="19"/>
      <c r="J414" s="19"/>
    </row>
    <row r="415" spans="5:10">
      <c r="E415" s="19"/>
      <c r="F415" s="15"/>
      <c r="G415" s="19"/>
      <c r="H415" s="19"/>
      <c r="I415" s="19"/>
      <c r="J415" s="19"/>
    </row>
    <row r="416" spans="5:10">
      <c r="E416" s="19"/>
      <c r="F416" s="15"/>
      <c r="G416" s="19"/>
      <c r="H416" s="19"/>
      <c r="I416" s="19"/>
      <c r="J416" s="19"/>
    </row>
    <row r="417" spans="5:10">
      <c r="E417" s="19"/>
      <c r="F417" s="15"/>
      <c r="G417" s="19"/>
      <c r="H417" s="19"/>
      <c r="I417" s="19"/>
      <c r="J417" s="19"/>
    </row>
    <row r="418" spans="5:10">
      <c r="E418" s="19"/>
      <c r="F418" s="15"/>
      <c r="G418" s="19"/>
      <c r="H418" s="19"/>
      <c r="I418" s="19"/>
      <c r="J418" s="19"/>
    </row>
    <row r="419" spans="5:10">
      <c r="E419" s="19"/>
      <c r="F419" s="15"/>
      <c r="G419" s="19"/>
      <c r="H419" s="19"/>
      <c r="I419" s="19"/>
      <c r="J419" s="19"/>
    </row>
    <row r="420" spans="5:10">
      <c r="E420" s="19"/>
      <c r="F420" s="15"/>
      <c r="G420" s="19"/>
      <c r="H420" s="19"/>
      <c r="I420" s="19"/>
      <c r="J420" s="19"/>
    </row>
    <row r="421" spans="5:10">
      <c r="E421" s="19"/>
      <c r="F421" s="15"/>
      <c r="G421" s="19"/>
      <c r="H421" s="19"/>
      <c r="I421" s="19"/>
      <c r="J421" s="19"/>
    </row>
    <row r="422" spans="5:10">
      <c r="E422" s="19"/>
      <c r="F422" s="15"/>
      <c r="G422" s="19"/>
      <c r="H422" s="19"/>
      <c r="I422" s="19"/>
      <c r="J422" s="19"/>
    </row>
    <row r="423" spans="5:10">
      <c r="E423" s="19"/>
      <c r="F423" s="15"/>
      <c r="G423" s="19"/>
      <c r="H423" s="19"/>
      <c r="I423" s="19"/>
      <c r="J423" s="19"/>
    </row>
    <row r="424" spans="5:10">
      <c r="E424" s="19"/>
      <c r="F424" s="15"/>
      <c r="G424" s="19"/>
      <c r="H424" s="19"/>
      <c r="I424" s="19"/>
      <c r="J424" s="19"/>
    </row>
    <row r="425" spans="5:10">
      <c r="E425" s="19"/>
      <c r="F425" s="15"/>
      <c r="G425" s="19"/>
      <c r="H425" s="19"/>
      <c r="I425" s="19"/>
      <c r="J425" s="19"/>
    </row>
    <row r="426" spans="5:10">
      <c r="E426" s="19"/>
      <c r="F426" s="15"/>
      <c r="G426" s="19"/>
      <c r="H426" s="19"/>
      <c r="I426" s="19"/>
      <c r="J426" s="19"/>
    </row>
    <row r="427" spans="5:10">
      <c r="E427" s="19"/>
      <c r="F427" s="15"/>
      <c r="G427" s="19"/>
      <c r="H427" s="19"/>
      <c r="I427" s="19"/>
      <c r="J427" s="19"/>
    </row>
    <row r="428" spans="5:10">
      <c r="E428" s="19"/>
      <c r="F428" s="15"/>
      <c r="G428" s="19"/>
      <c r="H428" s="19"/>
      <c r="I428" s="19"/>
      <c r="J428" s="19"/>
    </row>
    <row r="429" spans="5:10">
      <c r="E429" s="19"/>
      <c r="F429" s="15"/>
      <c r="G429" s="19"/>
      <c r="H429" s="19"/>
      <c r="I429" s="19"/>
      <c r="J429" s="19"/>
    </row>
    <row r="430" spans="5:10">
      <c r="E430" s="19"/>
      <c r="F430" s="15"/>
      <c r="G430" s="19"/>
      <c r="H430" s="19"/>
      <c r="I430" s="19"/>
      <c r="J430" s="19"/>
    </row>
    <row r="431" spans="5:10">
      <c r="E431" s="19"/>
      <c r="F431" s="15"/>
      <c r="G431" s="19"/>
      <c r="H431" s="19"/>
      <c r="I431" s="19"/>
      <c r="J431" s="19"/>
    </row>
    <row r="432" spans="5:10">
      <c r="E432" s="19"/>
      <c r="F432" s="15"/>
      <c r="G432" s="19"/>
      <c r="H432" s="19"/>
      <c r="I432" s="19"/>
      <c r="J432" s="19"/>
    </row>
    <row r="433" spans="5:10">
      <c r="E433" s="19"/>
      <c r="F433" s="15"/>
      <c r="G433" s="19"/>
      <c r="H433" s="19"/>
      <c r="I433" s="19"/>
      <c r="J433" s="19"/>
    </row>
    <row r="434" spans="5:10">
      <c r="E434" s="19"/>
      <c r="F434" s="15"/>
      <c r="G434" s="19"/>
      <c r="H434" s="19"/>
      <c r="I434" s="19"/>
      <c r="J434" s="19"/>
    </row>
    <row r="435" spans="5:10">
      <c r="E435" s="19"/>
      <c r="F435" s="15"/>
      <c r="G435" s="19"/>
      <c r="H435" s="19"/>
      <c r="I435" s="19"/>
      <c r="J435" s="19"/>
    </row>
    <row r="436" spans="5:10">
      <c r="E436" s="19"/>
      <c r="F436" s="15"/>
      <c r="G436" s="19"/>
      <c r="H436" s="19"/>
      <c r="I436" s="19"/>
      <c r="J436" s="19"/>
    </row>
    <row r="437" spans="5:10">
      <c r="E437" s="19"/>
      <c r="F437" s="15"/>
      <c r="G437" s="19"/>
      <c r="H437" s="19"/>
      <c r="I437" s="19"/>
      <c r="J437" s="19"/>
    </row>
    <row r="438" spans="5:10">
      <c r="E438" s="19"/>
      <c r="F438" s="15"/>
      <c r="G438" s="19"/>
      <c r="H438" s="19"/>
      <c r="I438" s="19"/>
      <c r="J438" s="19"/>
    </row>
    <row r="439" spans="5:10">
      <c r="E439" s="19"/>
      <c r="F439" s="15"/>
      <c r="G439" s="19"/>
      <c r="H439" s="19"/>
      <c r="I439" s="19"/>
      <c r="J439" s="19"/>
    </row>
    <row r="440" spans="5:10">
      <c r="E440" s="19"/>
      <c r="F440" s="15"/>
      <c r="G440" s="19"/>
      <c r="H440" s="19"/>
      <c r="I440" s="19"/>
      <c r="J440" s="19"/>
    </row>
    <row r="441" spans="5:10">
      <c r="E441" s="19"/>
      <c r="F441" s="15"/>
      <c r="G441" s="19"/>
      <c r="H441" s="19"/>
      <c r="I441" s="19"/>
      <c r="J441" s="19"/>
    </row>
    <row r="442" spans="5:10">
      <c r="E442" s="19"/>
      <c r="F442" s="15"/>
      <c r="G442" s="19"/>
      <c r="H442" s="19"/>
      <c r="I442" s="19"/>
      <c r="J442" s="19"/>
    </row>
    <row r="443" spans="5:10">
      <c r="E443" s="19"/>
      <c r="F443" s="15"/>
      <c r="G443" s="19"/>
      <c r="H443" s="19"/>
      <c r="I443" s="19"/>
      <c r="J443" s="19"/>
    </row>
    <row r="444" spans="5:10">
      <c r="E444" s="19"/>
      <c r="F444" s="15"/>
      <c r="G444" s="19"/>
      <c r="H444" s="19"/>
      <c r="I444" s="19"/>
      <c r="J444" s="19"/>
    </row>
    <row r="445" spans="5:10">
      <c r="E445" s="19"/>
      <c r="F445" s="15"/>
      <c r="G445" s="19"/>
      <c r="H445" s="19"/>
      <c r="I445" s="19"/>
      <c r="J445" s="19"/>
    </row>
    <row r="446" spans="5:10">
      <c r="E446" s="19"/>
      <c r="F446" s="15"/>
      <c r="G446" s="19"/>
      <c r="H446" s="19"/>
      <c r="I446" s="19"/>
      <c r="J446" s="19"/>
    </row>
    <row r="447" spans="5:10">
      <c r="E447" s="19"/>
      <c r="F447" s="15"/>
      <c r="G447" s="19"/>
      <c r="H447" s="19"/>
      <c r="I447" s="19"/>
      <c r="J447" s="19"/>
    </row>
    <row r="448" spans="5:10">
      <c r="E448" s="19"/>
      <c r="F448" s="15"/>
      <c r="G448" s="19"/>
      <c r="H448" s="19"/>
      <c r="I448" s="19"/>
      <c r="J448" s="19"/>
    </row>
    <row r="449" spans="5:10">
      <c r="E449" s="19"/>
      <c r="F449" s="15"/>
      <c r="G449" s="19"/>
      <c r="H449" s="19"/>
      <c r="I449" s="19"/>
      <c r="J449" s="19"/>
    </row>
    <row r="450" spans="5:10">
      <c r="E450" s="19"/>
      <c r="F450" s="15"/>
      <c r="G450" s="19"/>
      <c r="H450" s="19"/>
      <c r="I450" s="19"/>
      <c r="J450" s="19"/>
    </row>
    <row r="451" spans="5:10">
      <c r="E451" s="19"/>
      <c r="F451" s="15"/>
      <c r="G451" s="19"/>
      <c r="H451" s="19"/>
      <c r="I451" s="19"/>
      <c r="J451" s="19"/>
    </row>
    <row r="452" spans="5:10">
      <c r="E452" s="19"/>
      <c r="F452" s="15"/>
      <c r="G452" s="19"/>
      <c r="H452" s="19"/>
      <c r="I452" s="19"/>
      <c r="J452" s="19"/>
    </row>
    <row r="453" spans="5:10">
      <c r="E453" s="19"/>
      <c r="F453" s="15"/>
      <c r="G453" s="19"/>
      <c r="H453" s="19"/>
      <c r="I453" s="19"/>
      <c r="J453" s="19"/>
    </row>
    <row r="454" spans="5:10">
      <c r="E454" s="19"/>
      <c r="F454" s="15"/>
      <c r="G454" s="19"/>
      <c r="H454" s="19"/>
      <c r="I454" s="19"/>
      <c r="J454" s="19"/>
    </row>
    <row r="455" spans="5:10">
      <c r="E455" s="19"/>
      <c r="F455" s="15"/>
      <c r="G455" s="19"/>
      <c r="H455" s="19"/>
      <c r="I455" s="19"/>
      <c r="J455" s="19"/>
    </row>
    <row r="456" spans="5:10">
      <c r="E456" s="19"/>
      <c r="F456" s="15"/>
      <c r="G456" s="19"/>
      <c r="H456" s="19"/>
      <c r="I456" s="19"/>
      <c r="J456" s="19"/>
    </row>
    <row r="457" spans="5:10">
      <c r="E457" s="19"/>
      <c r="F457" s="15"/>
      <c r="G457" s="19"/>
      <c r="H457" s="19"/>
      <c r="I457" s="19"/>
      <c r="J457" s="19"/>
    </row>
    <row r="458" spans="5:10">
      <c r="E458" s="19"/>
      <c r="F458" s="15"/>
      <c r="G458" s="19"/>
      <c r="H458" s="19"/>
      <c r="I458" s="19"/>
      <c r="J458" s="19"/>
    </row>
    <row r="459" spans="5:10">
      <c r="E459" s="19"/>
      <c r="F459" s="15"/>
      <c r="G459" s="19"/>
      <c r="H459" s="19"/>
      <c r="I459" s="19"/>
      <c r="J459" s="19"/>
    </row>
    <row r="460" spans="5:10">
      <c r="E460" s="19"/>
      <c r="F460" s="15"/>
      <c r="G460" s="19"/>
      <c r="H460" s="19"/>
      <c r="I460" s="19"/>
      <c r="J460" s="19"/>
    </row>
    <row r="461" spans="5:10">
      <c r="E461" s="19"/>
      <c r="F461" s="15"/>
      <c r="G461" s="19"/>
      <c r="H461" s="19"/>
      <c r="I461" s="19"/>
      <c r="J461" s="19"/>
    </row>
    <row r="462" spans="5:10">
      <c r="E462" s="19"/>
      <c r="F462" s="15"/>
      <c r="G462" s="19"/>
      <c r="H462" s="19"/>
      <c r="I462" s="19"/>
      <c r="J462" s="19"/>
    </row>
    <row r="463" spans="5:10">
      <c r="E463" s="19"/>
      <c r="F463" s="15"/>
      <c r="G463" s="19"/>
      <c r="H463" s="19"/>
      <c r="I463" s="19"/>
      <c r="J463" s="19"/>
    </row>
    <row r="464" spans="5:10">
      <c r="E464" s="19"/>
      <c r="F464" s="15"/>
      <c r="G464" s="19"/>
      <c r="H464" s="19"/>
      <c r="I464" s="19"/>
      <c r="J464" s="19"/>
    </row>
    <row r="465" spans="5:10">
      <c r="E465" s="19"/>
      <c r="F465" s="15"/>
      <c r="G465" s="19"/>
      <c r="H465" s="19"/>
      <c r="I465" s="19"/>
      <c r="J465" s="19"/>
    </row>
    <row r="466" spans="5:10">
      <c r="E466" s="19"/>
      <c r="F466" s="15"/>
      <c r="G466" s="19"/>
      <c r="H466" s="19"/>
      <c r="I466" s="19"/>
      <c r="J466" s="19"/>
    </row>
    <row r="467" spans="5:10">
      <c r="E467" s="19"/>
      <c r="F467" s="15"/>
      <c r="G467" s="19"/>
      <c r="H467" s="19"/>
      <c r="I467" s="19"/>
      <c r="J467" s="19"/>
    </row>
    <row r="468" spans="5:10">
      <c r="E468" s="19"/>
      <c r="F468" s="15"/>
      <c r="G468" s="19"/>
      <c r="H468" s="19"/>
      <c r="I468" s="19"/>
      <c r="J468" s="19"/>
    </row>
    <row r="469" spans="5:10">
      <c r="E469" s="19"/>
      <c r="F469" s="15"/>
      <c r="G469" s="19"/>
      <c r="H469" s="19"/>
      <c r="I469" s="19"/>
      <c r="J469" s="19"/>
    </row>
    <row r="470" spans="5:10">
      <c r="E470" s="19"/>
      <c r="F470" s="15"/>
      <c r="G470" s="19"/>
      <c r="H470" s="19"/>
      <c r="I470" s="19"/>
      <c r="J470" s="19"/>
    </row>
    <row r="471" spans="5:10">
      <c r="E471" s="19"/>
      <c r="F471" s="15"/>
      <c r="G471" s="19"/>
      <c r="H471" s="19"/>
      <c r="I471" s="19"/>
      <c r="J471" s="19"/>
    </row>
    <row r="472" spans="5:10">
      <c r="E472" s="19"/>
      <c r="F472" s="15"/>
      <c r="G472" s="19"/>
      <c r="H472" s="19"/>
      <c r="I472" s="19"/>
      <c r="J472" s="19"/>
    </row>
    <row r="473" spans="5:10">
      <c r="E473" s="19"/>
      <c r="F473" s="15"/>
      <c r="G473" s="19"/>
      <c r="H473" s="19"/>
      <c r="I473" s="19"/>
      <c r="J473" s="19"/>
    </row>
    <row r="474" spans="5:10">
      <c r="E474" s="19"/>
      <c r="F474" s="15"/>
      <c r="G474" s="19"/>
      <c r="H474" s="19"/>
      <c r="I474" s="19"/>
      <c r="J474" s="19"/>
    </row>
    <row r="475" spans="5:10">
      <c r="E475" s="19"/>
      <c r="F475" s="15"/>
      <c r="G475" s="19"/>
      <c r="H475" s="19"/>
      <c r="I475" s="19"/>
      <c r="J475" s="19"/>
    </row>
    <row r="476" spans="5:10">
      <c r="E476" s="19"/>
      <c r="F476" s="15"/>
      <c r="G476" s="19"/>
      <c r="H476" s="19"/>
      <c r="I476" s="19"/>
      <c r="J476" s="19"/>
    </row>
    <row r="477" spans="5:10">
      <c r="E477" s="19"/>
      <c r="F477" s="15"/>
      <c r="G477" s="19"/>
      <c r="H477" s="19"/>
      <c r="I477" s="19"/>
      <c r="J477" s="19"/>
    </row>
    <row r="478" spans="5:10">
      <c r="E478" s="19"/>
      <c r="F478" s="15"/>
      <c r="G478" s="19"/>
      <c r="H478" s="19"/>
      <c r="I478" s="19"/>
      <c r="J478" s="19"/>
    </row>
    <row r="479" spans="5:10">
      <c r="E479" s="19"/>
      <c r="F479" s="15"/>
      <c r="G479" s="19"/>
      <c r="H479" s="19"/>
      <c r="I479" s="19"/>
      <c r="J479" s="19"/>
    </row>
    <row r="480" spans="5:10">
      <c r="E480" s="19"/>
      <c r="F480" s="15"/>
      <c r="G480" s="19"/>
      <c r="H480" s="19"/>
      <c r="I480" s="19"/>
      <c r="J480" s="19"/>
    </row>
    <row r="481" spans="5:10">
      <c r="E481" s="19"/>
      <c r="F481" s="15"/>
      <c r="G481" s="19"/>
      <c r="H481" s="19"/>
      <c r="I481" s="19"/>
      <c r="J481" s="19"/>
    </row>
    <row r="482" spans="5:10">
      <c r="E482" s="19"/>
      <c r="F482" s="15"/>
      <c r="G482" s="19"/>
      <c r="H482" s="19"/>
      <c r="I482" s="19"/>
      <c r="J482" s="19"/>
    </row>
    <row r="483" spans="5:10">
      <c r="E483" s="19"/>
      <c r="F483" s="15"/>
      <c r="G483" s="19"/>
      <c r="H483" s="19"/>
      <c r="I483" s="19"/>
      <c r="J483" s="19"/>
    </row>
    <row r="484" spans="5:10">
      <c r="E484" s="19"/>
      <c r="F484" s="15"/>
      <c r="G484" s="19"/>
      <c r="H484" s="19"/>
      <c r="I484" s="19"/>
      <c r="J484" s="19"/>
    </row>
    <row r="485" spans="5:10">
      <c r="E485" s="19"/>
      <c r="F485" s="15"/>
      <c r="G485" s="19"/>
      <c r="H485" s="19"/>
      <c r="I485" s="19"/>
      <c r="J485" s="19"/>
    </row>
    <row r="486" spans="5:10">
      <c r="E486" s="19"/>
      <c r="F486" s="15"/>
      <c r="G486" s="19"/>
      <c r="H486" s="19"/>
      <c r="I486" s="19"/>
      <c r="J486" s="19"/>
    </row>
    <row r="487" spans="5:10">
      <c r="E487" s="19"/>
      <c r="F487" s="15"/>
      <c r="G487" s="19"/>
      <c r="H487" s="19"/>
      <c r="I487" s="19"/>
      <c r="J487" s="19"/>
    </row>
    <row r="488" spans="5:10">
      <c r="E488" s="19"/>
      <c r="F488" s="15"/>
      <c r="G488" s="19"/>
      <c r="H488" s="19"/>
      <c r="I488" s="19"/>
      <c r="J488" s="19"/>
    </row>
    <row r="489" spans="5:10">
      <c r="E489" s="19"/>
      <c r="F489" s="15"/>
      <c r="G489" s="19"/>
      <c r="H489" s="19"/>
      <c r="I489" s="19"/>
      <c r="J489" s="19"/>
    </row>
    <row r="490" spans="5:10">
      <c r="E490" s="19"/>
      <c r="F490" s="15"/>
      <c r="G490" s="19"/>
      <c r="H490" s="19"/>
      <c r="I490" s="19"/>
      <c r="J490" s="19"/>
    </row>
    <row r="491" spans="5:10">
      <c r="E491" s="19"/>
      <c r="F491" s="15"/>
      <c r="G491" s="19"/>
      <c r="H491" s="19"/>
      <c r="I491" s="19"/>
      <c r="J491" s="19"/>
    </row>
    <row r="492" spans="5:10">
      <c r="E492" s="19"/>
      <c r="F492" s="15"/>
      <c r="G492" s="19"/>
      <c r="H492" s="19"/>
      <c r="I492" s="19"/>
      <c r="J492" s="19"/>
    </row>
    <row r="493" spans="5:10">
      <c r="E493" s="19"/>
      <c r="F493" s="15"/>
      <c r="G493" s="19"/>
      <c r="H493" s="19"/>
      <c r="I493" s="19"/>
      <c r="J493" s="19"/>
    </row>
    <row r="494" spans="5:10">
      <c r="E494" s="19"/>
      <c r="F494" s="15"/>
      <c r="G494" s="19"/>
      <c r="H494" s="19"/>
      <c r="I494" s="19"/>
      <c r="J494" s="19"/>
    </row>
    <row r="495" spans="5:10">
      <c r="E495" s="19"/>
      <c r="F495" s="15"/>
      <c r="G495" s="19"/>
      <c r="H495" s="19"/>
      <c r="I495" s="19"/>
      <c r="J495" s="19"/>
    </row>
    <row r="496" spans="5:10">
      <c r="E496" s="19"/>
      <c r="F496" s="15"/>
      <c r="G496" s="19"/>
      <c r="H496" s="19"/>
      <c r="I496" s="19"/>
      <c r="J496" s="19"/>
    </row>
    <row r="497" spans="5:10">
      <c r="E497" s="19"/>
      <c r="F497" s="15"/>
      <c r="G497" s="19"/>
      <c r="H497" s="19"/>
      <c r="I497" s="19"/>
      <c r="J497" s="19"/>
    </row>
    <row r="498" spans="5:10">
      <c r="E498" s="19"/>
      <c r="F498" s="15"/>
      <c r="G498" s="19"/>
      <c r="H498" s="19"/>
      <c r="I498" s="19"/>
      <c r="J498" s="19"/>
    </row>
    <row r="499" spans="5:10">
      <c r="E499" s="19"/>
      <c r="F499" s="15"/>
      <c r="G499" s="19"/>
      <c r="H499" s="19"/>
      <c r="I499" s="19"/>
      <c r="J499" s="19"/>
    </row>
    <row r="500" spans="5:10">
      <c r="E500" s="19"/>
      <c r="F500" s="15"/>
      <c r="G500" s="19"/>
      <c r="H500" s="19"/>
      <c r="I500" s="19"/>
      <c r="J500" s="19"/>
    </row>
    <row r="501" spans="5:10">
      <c r="E501" s="19"/>
      <c r="F501" s="15"/>
      <c r="G501" s="19"/>
      <c r="H501" s="19"/>
      <c r="I501" s="19"/>
      <c r="J501" s="19"/>
    </row>
    <row r="502" spans="5:10">
      <c r="E502" s="19"/>
      <c r="F502" s="15"/>
      <c r="G502" s="19"/>
      <c r="H502" s="19"/>
      <c r="I502" s="19"/>
      <c r="J502" s="19"/>
    </row>
    <row r="503" spans="5:10">
      <c r="E503" s="19"/>
      <c r="F503" s="15"/>
      <c r="G503" s="19"/>
      <c r="H503" s="19"/>
      <c r="I503" s="19"/>
      <c r="J503" s="19"/>
    </row>
    <row r="504" spans="5:10">
      <c r="E504" s="19"/>
      <c r="F504" s="15"/>
      <c r="G504" s="19"/>
      <c r="H504" s="19"/>
      <c r="I504" s="19"/>
      <c r="J504" s="19"/>
    </row>
    <row r="505" spans="5:10">
      <c r="E505" s="19"/>
      <c r="F505" s="15"/>
      <c r="G505" s="19"/>
      <c r="H505" s="19"/>
      <c r="I505" s="19"/>
      <c r="J505" s="19"/>
    </row>
    <row r="506" spans="5:10">
      <c r="E506" s="19"/>
      <c r="F506" s="15"/>
      <c r="G506" s="19"/>
      <c r="H506" s="19"/>
      <c r="I506" s="19"/>
      <c r="J506" s="19"/>
    </row>
    <row r="507" spans="5:10">
      <c r="E507" s="19"/>
      <c r="F507" s="15"/>
      <c r="G507" s="19"/>
      <c r="H507" s="19"/>
      <c r="I507" s="19"/>
      <c r="J507" s="19"/>
    </row>
    <row r="508" spans="5:10">
      <c r="E508" s="19"/>
      <c r="F508" s="15"/>
      <c r="G508" s="19"/>
      <c r="H508" s="19"/>
      <c r="I508" s="19"/>
      <c r="J508" s="19"/>
    </row>
    <row r="509" spans="5:10">
      <c r="E509" s="19"/>
      <c r="F509" s="15"/>
      <c r="G509" s="19"/>
      <c r="H509" s="19"/>
      <c r="I509" s="19"/>
      <c r="J509" s="19"/>
    </row>
    <row r="510" spans="5:10">
      <c r="E510" s="19"/>
      <c r="F510" s="15"/>
      <c r="G510" s="19"/>
      <c r="H510" s="19"/>
      <c r="I510" s="19"/>
      <c r="J510" s="19"/>
    </row>
    <row r="511" spans="5:10">
      <c r="E511" s="19"/>
      <c r="F511" s="15"/>
      <c r="G511" s="19"/>
      <c r="H511" s="19"/>
      <c r="I511" s="19"/>
      <c r="J511" s="19"/>
    </row>
    <row r="512" spans="5:10">
      <c r="E512" s="19"/>
      <c r="F512" s="15"/>
      <c r="G512" s="19"/>
      <c r="H512" s="19"/>
      <c r="I512" s="19"/>
      <c r="J512" s="19"/>
    </row>
    <row r="513" spans="5:10">
      <c r="E513" s="19"/>
      <c r="F513" s="15"/>
      <c r="G513" s="19"/>
      <c r="H513" s="19"/>
      <c r="I513" s="19"/>
      <c r="J513" s="19"/>
    </row>
    <row r="514" spans="5:10">
      <c r="E514" s="19"/>
      <c r="F514" s="15"/>
      <c r="G514" s="19"/>
      <c r="H514" s="19"/>
      <c r="I514" s="19"/>
      <c r="J514" s="19"/>
    </row>
    <row r="515" spans="5:10">
      <c r="E515" s="19"/>
      <c r="F515" s="15"/>
      <c r="G515" s="19"/>
      <c r="H515" s="19"/>
      <c r="I515" s="19"/>
      <c r="J515" s="19"/>
    </row>
    <row r="516" spans="5:10">
      <c r="E516" s="19"/>
      <c r="F516" s="15"/>
      <c r="G516" s="19"/>
      <c r="H516" s="19"/>
      <c r="I516" s="19"/>
      <c r="J516" s="19"/>
    </row>
    <row r="517" spans="5:10">
      <c r="E517" s="19"/>
      <c r="F517" s="15"/>
      <c r="G517" s="19"/>
      <c r="H517" s="19"/>
      <c r="I517" s="19"/>
      <c r="J517" s="19"/>
    </row>
    <row r="518" spans="5:10">
      <c r="E518" s="19"/>
      <c r="F518" s="15"/>
      <c r="G518" s="19"/>
      <c r="H518" s="19"/>
      <c r="I518" s="19"/>
      <c r="J518" s="19"/>
    </row>
    <row r="519" spans="5:10">
      <c r="E519" s="19"/>
      <c r="F519" s="15"/>
      <c r="G519" s="19"/>
      <c r="H519" s="19"/>
      <c r="I519" s="19"/>
      <c r="J519" s="19"/>
    </row>
    <row r="520" spans="5:10">
      <c r="E520" s="19"/>
      <c r="F520" s="15"/>
      <c r="G520" s="19"/>
      <c r="H520" s="19"/>
      <c r="I520" s="19"/>
      <c r="J520" s="19"/>
    </row>
    <row r="521" spans="5:10">
      <c r="E521" s="19"/>
      <c r="F521" s="15"/>
      <c r="G521" s="19"/>
      <c r="H521" s="19"/>
      <c r="I521" s="19"/>
      <c r="J521" s="19"/>
    </row>
    <row r="522" spans="5:10">
      <c r="E522" s="19"/>
      <c r="F522" s="15"/>
      <c r="G522" s="19"/>
      <c r="H522" s="19"/>
      <c r="I522" s="19"/>
      <c r="J522" s="19"/>
    </row>
    <row r="523" spans="5:10">
      <c r="E523" s="19"/>
      <c r="F523" s="15"/>
      <c r="G523" s="19"/>
      <c r="H523" s="19"/>
      <c r="I523" s="19"/>
      <c r="J523" s="19"/>
    </row>
    <row r="524" spans="5:10">
      <c r="E524" s="19"/>
      <c r="F524" s="15"/>
      <c r="G524" s="19"/>
      <c r="H524" s="19"/>
      <c r="I524" s="19"/>
      <c r="J524" s="19"/>
    </row>
    <row r="525" spans="5:10">
      <c r="E525" s="19"/>
      <c r="F525" s="15"/>
      <c r="G525" s="19"/>
      <c r="H525" s="19"/>
      <c r="I525" s="19"/>
      <c r="J525" s="19"/>
    </row>
    <row r="526" spans="5:10">
      <c r="E526" s="19"/>
      <c r="F526" s="15"/>
      <c r="G526" s="19"/>
      <c r="H526" s="19"/>
      <c r="I526" s="19"/>
      <c r="J526" s="19"/>
    </row>
    <row r="527" spans="5:10">
      <c r="E527" s="19"/>
      <c r="F527" s="15"/>
      <c r="G527" s="19"/>
      <c r="H527" s="19"/>
      <c r="I527" s="19"/>
      <c r="J527" s="19"/>
    </row>
    <row r="528" spans="5:10">
      <c r="E528" s="19"/>
      <c r="F528" s="15"/>
      <c r="G528" s="19"/>
      <c r="H528" s="19"/>
      <c r="I528" s="19"/>
      <c r="J528" s="19"/>
    </row>
    <row r="529" spans="5:10">
      <c r="E529" s="19"/>
      <c r="F529" s="15"/>
      <c r="G529" s="19"/>
      <c r="H529" s="19"/>
      <c r="I529" s="19"/>
      <c r="J529" s="19"/>
    </row>
    <row r="530" spans="5:10">
      <c r="E530" s="19"/>
      <c r="F530" s="15"/>
      <c r="G530" s="19"/>
      <c r="H530" s="19"/>
      <c r="I530" s="19"/>
      <c r="J530" s="19"/>
    </row>
    <row r="531" spans="5:10">
      <c r="E531" s="19"/>
      <c r="F531" s="15"/>
      <c r="G531" s="19"/>
      <c r="H531" s="19"/>
      <c r="I531" s="19"/>
      <c r="J531" s="19"/>
    </row>
    <row r="532" spans="5:10">
      <c r="E532" s="19"/>
      <c r="F532" s="15"/>
      <c r="G532" s="19"/>
      <c r="H532" s="19"/>
      <c r="I532" s="19"/>
      <c r="J532" s="19"/>
    </row>
    <row r="533" spans="5:10">
      <c r="E533" s="19"/>
      <c r="F533" s="15"/>
      <c r="G533" s="19"/>
      <c r="H533" s="19"/>
      <c r="I533" s="19"/>
      <c r="J533" s="19"/>
    </row>
    <row r="534" spans="5:10">
      <c r="E534" s="19"/>
      <c r="F534" s="15"/>
      <c r="G534" s="19"/>
      <c r="H534" s="19"/>
      <c r="I534" s="19"/>
      <c r="J534" s="19"/>
    </row>
    <row r="535" spans="5:10">
      <c r="E535" s="19"/>
      <c r="F535" s="15"/>
      <c r="G535" s="19"/>
      <c r="H535" s="19"/>
      <c r="I535" s="19"/>
      <c r="J535" s="19"/>
    </row>
    <row r="536" spans="5:10">
      <c r="E536" s="19"/>
      <c r="F536" s="15"/>
      <c r="G536" s="19"/>
      <c r="H536" s="19"/>
      <c r="I536" s="19"/>
      <c r="J536" s="19"/>
    </row>
    <row r="537" spans="5:10">
      <c r="E537" s="19"/>
      <c r="F537" s="15"/>
      <c r="G537" s="19"/>
      <c r="H537" s="19"/>
      <c r="I537" s="19"/>
      <c r="J537" s="19"/>
    </row>
    <row r="538" spans="5:10">
      <c r="E538" s="19"/>
      <c r="F538" s="15"/>
      <c r="G538" s="19"/>
      <c r="H538" s="19"/>
      <c r="I538" s="19"/>
      <c r="J538" s="19"/>
    </row>
    <row r="539" spans="5:10">
      <c r="E539" s="19"/>
      <c r="F539" s="15"/>
      <c r="G539" s="19"/>
      <c r="H539" s="19"/>
      <c r="I539" s="19"/>
      <c r="J539" s="19"/>
    </row>
    <row r="540" spans="5:10">
      <c r="E540" s="19"/>
      <c r="F540" s="15"/>
      <c r="G540" s="19"/>
      <c r="H540" s="19"/>
      <c r="I540" s="19"/>
      <c r="J540" s="19"/>
    </row>
    <row r="541" spans="5:10">
      <c r="E541" s="19"/>
      <c r="F541" s="15"/>
      <c r="G541" s="19"/>
      <c r="H541" s="19"/>
      <c r="I541" s="19"/>
      <c r="J541" s="19"/>
    </row>
    <row r="542" spans="5:10">
      <c r="E542" s="19"/>
      <c r="F542" s="15"/>
      <c r="G542" s="19"/>
      <c r="H542" s="19"/>
      <c r="I542" s="19"/>
      <c r="J542" s="19"/>
    </row>
    <row r="543" spans="5:10">
      <c r="E543" s="19"/>
      <c r="F543" s="15"/>
      <c r="G543" s="19"/>
      <c r="H543" s="19"/>
      <c r="I543" s="19"/>
      <c r="J543" s="19"/>
    </row>
    <row r="544" spans="5:10">
      <c r="E544" s="19"/>
      <c r="F544" s="15"/>
      <c r="G544" s="19"/>
      <c r="H544" s="19"/>
      <c r="I544" s="19"/>
      <c r="J544" s="19"/>
    </row>
    <row r="545" spans="5:10">
      <c r="E545" s="19"/>
      <c r="F545" s="15"/>
      <c r="G545" s="19"/>
      <c r="H545" s="19"/>
      <c r="I545" s="19"/>
      <c r="J545" s="19"/>
    </row>
    <row r="546" spans="5:10">
      <c r="E546" s="19"/>
      <c r="F546" s="15"/>
      <c r="G546" s="19"/>
      <c r="H546" s="19"/>
      <c r="I546" s="19"/>
      <c r="J546" s="19"/>
    </row>
    <row r="547" spans="5:10">
      <c r="E547" s="19"/>
      <c r="F547" s="15"/>
      <c r="G547" s="19"/>
      <c r="H547" s="19"/>
      <c r="I547" s="19"/>
      <c r="J547" s="19"/>
    </row>
    <row r="548" spans="5:10">
      <c r="E548" s="19"/>
      <c r="F548" s="15"/>
      <c r="G548" s="19"/>
      <c r="H548" s="19"/>
      <c r="I548" s="19"/>
      <c r="J548" s="19"/>
    </row>
    <row r="549" spans="5:10">
      <c r="E549" s="19"/>
      <c r="F549" s="15"/>
      <c r="G549" s="19"/>
      <c r="H549" s="19"/>
      <c r="I549" s="19"/>
      <c r="J549" s="19"/>
    </row>
    <row r="550" spans="5:10">
      <c r="E550" s="19"/>
      <c r="F550" s="15"/>
      <c r="G550" s="19"/>
      <c r="H550" s="19"/>
      <c r="I550" s="19"/>
      <c r="J550" s="19"/>
    </row>
    <row r="551" spans="5:10">
      <c r="E551" s="19"/>
      <c r="F551" s="15"/>
      <c r="G551" s="19"/>
      <c r="H551" s="19"/>
      <c r="I551" s="19"/>
      <c r="J551" s="19"/>
    </row>
    <row r="552" spans="5:10">
      <c r="E552" s="19"/>
      <c r="F552" s="15"/>
      <c r="G552" s="19"/>
      <c r="H552" s="19"/>
      <c r="I552" s="19"/>
      <c r="J552" s="19"/>
    </row>
    <row r="553" spans="5:10">
      <c r="E553" s="19"/>
      <c r="F553" s="15"/>
      <c r="G553" s="19"/>
      <c r="H553" s="19"/>
      <c r="I553" s="19"/>
      <c r="J553" s="19"/>
    </row>
    <row r="554" spans="5:10">
      <c r="E554" s="19"/>
      <c r="F554" s="15"/>
      <c r="G554" s="19"/>
      <c r="H554" s="19"/>
      <c r="I554" s="19"/>
      <c r="J554" s="19"/>
    </row>
    <row r="555" spans="5:10">
      <c r="E555" s="19"/>
      <c r="F555" s="15"/>
      <c r="G555" s="19"/>
      <c r="H555" s="19"/>
      <c r="I555" s="19"/>
      <c r="J555" s="19"/>
    </row>
    <row r="556" spans="5:10">
      <c r="E556" s="19"/>
      <c r="F556" s="15"/>
      <c r="G556" s="19"/>
      <c r="H556" s="19"/>
      <c r="I556" s="19"/>
      <c r="J556" s="19"/>
    </row>
    <row r="557" spans="5:10">
      <c r="E557" s="19"/>
      <c r="F557" s="15"/>
      <c r="G557" s="19"/>
      <c r="H557" s="19"/>
      <c r="I557" s="19"/>
      <c r="J557" s="19"/>
    </row>
    <row r="558" spans="5:10">
      <c r="E558" s="19"/>
      <c r="F558" s="15"/>
      <c r="G558" s="19"/>
      <c r="H558" s="19"/>
      <c r="I558" s="19"/>
      <c r="J558" s="19"/>
    </row>
    <row r="559" spans="5:10">
      <c r="E559" s="19"/>
      <c r="F559" s="15"/>
      <c r="G559" s="19"/>
      <c r="H559" s="19"/>
      <c r="I559" s="19"/>
      <c r="J559" s="19"/>
    </row>
    <row r="560" spans="5:10">
      <c r="E560" s="19"/>
      <c r="F560" s="15"/>
      <c r="G560" s="19"/>
      <c r="H560" s="19"/>
      <c r="I560" s="19"/>
      <c r="J560" s="19"/>
    </row>
    <row r="561" spans="5:10">
      <c r="E561" s="19"/>
      <c r="F561" s="15"/>
      <c r="G561" s="19"/>
      <c r="H561" s="19"/>
      <c r="I561" s="19"/>
      <c r="J561" s="19"/>
    </row>
    <row r="562" spans="5:10">
      <c r="E562" s="19"/>
      <c r="F562" s="15"/>
      <c r="G562" s="19"/>
      <c r="H562" s="19"/>
      <c r="I562" s="19"/>
      <c r="J562" s="19"/>
    </row>
    <row r="563" spans="5:10">
      <c r="E563" s="19"/>
      <c r="F563" s="15"/>
      <c r="G563" s="19"/>
      <c r="H563" s="19"/>
      <c r="I563" s="19"/>
      <c r="J563" s="19"/>
    </row>
    <row r="564" spans="5:10">
      <c r="E564" s="19"/>
      <c r="F564" s="15"/>
      <c r="G564" s="19"/>
      <c r="H564" s="19"/>
      <c r="I564" s="19"/>
      <c r="J564" s="19"/>
    </row>
    <row r="565" spans="5:10">
      <c r="E565" s="19"/>
      <c r="F565" s="15"/>
      <c r="G565" s="19"/>
      <c r="H565" s="19"/>
      <c r="I565" s="19"/>
      <c r="J565" s="19"/>
    </row>
    <row r="566" spans="5:10">
      <c r="E566" s="19"/>
      <c r="F566" s="15"/>
      <c r="G566" s="19"/>
      <c r="H566" s="19"/>
      <c r="I566" s="19"/>
      <c r="J566" s="19"/>
    </row>
    <row r="567" spans="5:10">
      <c r="E567" s="19"/>
      <c r="F567" s="15"/>
      <c r="G567" s="19"/>
      <c r="H567" s="19"/>
      <c r="I567" s="19"/>
      <c r="J567" s="19"/>
    </row>
    <row r="568" spans="5:10">
      <c r="E568" s="19"/>
      <c r="F568" s="15"/>
      <c r="G568" s="19"/>
      <c r="H568" s="19"/>
      <c r="I568" s="19"/>
      <c r="J568" s="19"/>
    </row>
    <row r="569" spans="5:10">
      <c r="E569" s="19"/>
      <c r="F569" s="15"/>
      <c r="G569" s="19"/>
      <c r="H569" s="19"/>
      <c r="I569" s="19"/>
      <c r="J569" s="19"/>
    </row>
    <row r="570" spans="5:10">
      <c r="E570" s="19"/>
      <c r="F570" s="15"/>
      <c r="G570" s="19"/>
      <c r="H570" s="19"/>
      <c r="I570" s="19"/>
      <c r="J570" s="19"/>
    </row>
    <row r="571" spans="5:10">
      <c r="E571" s="19"/>
      <c r="F571" s="15"/>
      <c r="G571" s="19"/>
      <c r="H571" s="19"/>
      <c r="I571" s="19"/>
      <c r="J571" s="19"/>
    </row>
    <row r="572" spans="5:10">
      <c r="E572" s="19"/>
      <c r="F572" s="15"/>
      <c r="G572" s="19"/>
      <c r="H572" s="19"/>
      <c r="I572" s="19"/>
      <c r="J572" s="19"/>
    </row>
    <row r="573" spans="5:10">
      <c r="E573" s="19"/>
      <c r="F573" s="15"/>
      <c r="G573" s="19"/>
      <c r="H573" s="19"/>
      <c r="I573" s="19"/>
      <c r="J573" s="19"/>
    </row>
  </sheetData>
  <mergeCells count="44">
    <mergeCell ref="Z163:AG163"/>
    <mergeCell ref="A1:J1"/>
    <mergeCell ref="A2:J2"/>
    <mergeCell ref="B3:D3"/>
    <mergeCell ref="B4:D4"/>
    <mergeCell ref="B5:D5"/>
    <mergeCell ref="B6:D6"/>
    <mergeCell ref="B7:D7"/>
    <mergeCell ref="Z116:AF116"/>
    <mergeCell ref="S154:U155"/>
    <mergeCell ref="M157:T157"/>
    <mergeCell ref="Z159:AG159"/>
    <mergeCell ref="Z162:AB162"/>
    <mergeCell ref="A9:J9"/>
    <mergeCell ref="T11:X11"/>
    <mergeCell ref="T65:X65"/>
    <mergeCell ref="T91:X91"/>
    <mergeCell ref="T116:X116"/>
    <mergeCell ref="B292:D292"/>
    <mergeCell ref="A295:B295"/>
    <mergeCell ref="A217:D217"/>
    <mergeCell ref="A222:A229"/>
    <mergeCell ref="A230:D230"/>
    <mergeCell ref="B265:D265"/>
    <mergeCell ref="B271:D271"/>
    <mergeCell ref="L276:M277"/>
    <mergeCell ref="B283:D283"/>
    <mergeCell ref="L285:R286"/>
    <mergeCell ref="A297:B297"/>
    <mergeCell ref="A303:B303"/>
    <mergeCell ref="AH116:AO116"/>
    <mergeCell ref="AH120:AJ120"/>
    <mergeCell ref="B179:D179"/>
    <mergeCell ref="A185:D185"/>
    <mergeCell ref="A190:A197"/>
    <mergeCell ref="A198:D198"/>
    <mergeCell ref="A203:A210"/>
    <mergeCell ref="A211:D211"/>
    <mergeCell ref="B212:D212"/>
    <mergeCell ref="A235:A242"/>
    <mergeCell ref="A243:D243"/>
    <mergeCell ref="B244:D244"/>
    <mergeCell ref="B251:D251"/>
    <mergeCell ref="B256:D256"/>
  </mergeCells>
  <dataValidations count="1">
    <dataValidation type="list" allowBlank="1" showInputMessage="1" showErrorMessage="1" promptTitle="College" prompt="Choose college for graduate student.  If tuition is not allowed by sponsor, choose Not Allowed." sqref="C119:C123 C126:C130 C133:C137 C140:C144 C147:C151" xr:uid="{00000000-0002-0000-0E00-000000000000}">
      <formula1>$AH$125:$AH$149</formula1>
    </dataValidation>
  </dataValidations>
  <pageMargins left="0.25" right="0.25" top="0.75" bottom="0.75" header="0.3" footer="0.3"/>
  <pageSetup scale="58" fitToHeight="0"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pageSetUpPr fitToPage="1"/>
  </sheetPr>
  <dimension ref="A1:AR573"/>
  <sheetViews>
    <sheetView workbookViewId="0">
      <selection activeCell="AH116" sqref="AH116:AO153"/>
    </sheetView>
  </sheetViews>
  <sheetFormatPr defaultColWidth="9.28515625" defaultRowHeight="12.75"/>
  <cols>
    <col min="1" max="1" width="30.28515625" customWidth="1"/>
    <col min="2" max="2" width="24" customWidth="1"/>
    <col min="3" max="3" width="17.28515625" customWidth="1"/>
    <col min="4" max="4" width="15.5703125" customWidth="1"/>
    <col min="5" max="5" width="14.7109375" customWidth="1"/>
    <col min="6" max="6" width="14.7109375" style="3" customWidth="1"/>
    <col min="7" max="10" width="14.7109375" customWidth="1"/>
    <col min="11" max="11" width="10.28515625" customWidth="1"/>
    <col min="12" max="12" width="15.7109375" customWidth="1"/>
    <col min="13" max="13" width="16.5703125" customWidth="1"/>
    <col min="14" max="25" width="10.7109375" customWidth="1"/>
    <col min="26" max="26" width="17.7109375" customWidth="1"/>
    <col min="27" max="27" width="18.28515625" customWidth="1"/>
    <col min="28" max="33" width="10.7109375" customWidth="1"/>
    <col min="34" max="34" width="17.7109375" bestFit="1" customWidth="1"/>
  </cols>
  <sheetData>
    <row r="1" spans="1:28" s="107" customFormat="1" ht="18">
      <c r="A1" s="522" t="s">
        <v>331</v>
      </c>
      <c r="B1" s="522"/>
      <c r="C1" s="522"/>
      <c r="D1" s="522"/>
      <c r="E1" s="522"/>
      <c r="F1" s="522"/>
      <c r="G1" s="522"/>
      <c r="H1" s="522"/>
      <c r="I1" s="522"/>
      <c r="J1" s="522"/>
      <c r="K1" s="104"/>
      <c r="M1" s="446"/>
      <c r="N1" s="106"/>
      <c r="O1" s="106"/>
      <c r="P1" s="105"/>
    </row>
    <row r="2" spans="1:28" s="107" customFormat="1" ht="15">
      <c r="A2" s="573" t="s">
        <v>301</v>
      </c>
      <c r="B2" s="573"/>
      <c r="C2" s="573"/>
      <c r="D2" s="573"/>
      <c r="E2" s="573"/>
      <c r="F2" s="573"/>
      <c r="G2" s="573"/>
      <c r="H2" s="573"/>
      <c r="I2" s="573"/>
      <c r="J2" s="573"/>
      <c r="K2" s="1"/>
      <c r="L2" s="1"/>
      <c r="M2" s="1"/>
      <c r="N2" s="1"/>
      <c r="O2" s="1"/>
      <c r="P2" s="1"/>
      <c r="Q2" s="1"/>
    </row>
    <row r="3" spans="1:28" s="107" customFormat="1" ht="15.75">
      <c r="A3" s="104" t="s">
        <v>4</v>
      </c>
      <c r="B3" s="530">
        <f>'Cumulative Budget Request '!B3</f>
        <v>0</v>
      </c>
      <c r="C3" s="530"/>
      <c r="D3" s="530"/>
      <c r="G3" s="104"/>
      <c r="I3" s="104"/>
      <c r="J3" s="130"/>
      <c r="K3" s="104"/>
      <c r="L3" s="106"/>
      <c r="M3" s="106"/>
      <c r="N3" s="106"/>
      <c r="O3" s="106"/>
      <c r="P3" s="106"/>
      <c r="Q3" s="105"/>
    </row>
    <row r="4" spans="1:28" s="107" customFormat="1" ht="15.75">
      <c r="A4" s="104" t="s">
        <v>8</v>
      </c>
      <c r="B4" s="563">
        <f>'Cumulative Budget Request '!B4</f>
        <v>0</v>
      </c>
      <c r="C4" s="563"/>
      <c r="D4" s="563"/>
    </row>
    <row r="5" spans="1:28" s="107" customFormat="1" ht="15.75">
      <c r="A5" s="104" t="s">
        <v>13</v>
      </c>
      <c r="B5" s="563" t="str">
        <f>'Cumulative Budget Request '!B5</f>
        <v>NSF</v>
      </c>
      <c r="C5" s="563"/>
      <c r="D5" s="563"/>
      <c r="F5" s="105"/>
      <c r="K5" s="104"/>
    </row>
    <row r="6" spans="1:28" s="107" customFormat="1" ht="15.75">
      <c r="A6" s="104" t="s">
        <v>333</v>
      </c>
      <c r="B6" s="520"/>
      <c r="C6" s="520"/>
      <c r="D6" s="520"/>
      <c r="K6" s="104"/>
    </row>
    <row r="7" spans="1:28" s="107" customFormat="1" ht="15.75">
      <c r="A7" s="104" t="s">
        <v>253</v>
      </c>
      <c r="B7" s="575"/>
      <c r="C7" s="575"/>
      <c r="D7" s="575"/>
      <c r="K7" s="104"/>
    </row>
    <row r="8" spans="1:28" s="107" customFormat="1" ht="16.5" thickBot="1">
      <c r="A8" s="104"/>
      <c r="B8" s="130"/>
      <c r="C8" s="130"/>
      <c r="D8" s="130"/>
      <c r="F8" s="105"/>
      <c r="K8" s="104"/>
      <c r="L8" s="320"/>
    </row>
    <row r="9" spans="1:28" ht="15" customHeight="1" thickBot="1">
      <c r="A9" s="523" t="s">
        <v>334</v>
      </c>
      <c r="B9" s="523"/>
      <c r="C9" s="523"/>
      <c r="D9" s="523"/>
      <c r="E9" s="523"/>
      <c r="F9" s="523"/>
      <c r="G9" s="523"/>
      <c r="H9" s="523"/>
      <c r="I9" s="523"/>
      <c r="J9" s="523"/>
      <c r="K9" s="103"/>
      <c r="M9" s="35" t="s">
        <v>15</v>
      </c>
      <c r="N9" s="36"/>
      <c r="O9" s="37"/>
      <c r="P9" s="237">
        <f>'Cumulative Budget Request '!Q6</f>
        <v>0.188</v>
      </c>
    </row>
    <row r="10" spans="1:28" ht="13.5" thickBot="1">
      <c r="J10" s="31"/>
      <c r="M10" s="38" t="s">
        <v>17</v>
      </c>
      <c r="N10" s="39"/>
      <c r="O10" s="39"/>
      <c r="P10" s="238">
        <f>'Cumulative Budget Request '!Q7</f>
        <v>825</v>
      </c>
    </row>
    <row r="11" spans="1:28">
      <c r="A11" s="1" t="s">
        <v>18</v>
      </c>
      <c r="C11" s="55"/>
      <c r="D11" s="55"/>
      <c r="E11" s="6"/>
      <c r="F11" s="6"/>
      <c r="G11" s="6"/>
      <c r="H11" s="6"/>
      <c r="I11" s="6"/>
      <c r="J11" s="43"/>
      <c r="L11" s="55" t="s">
        <v>19</v>
      </c>
      <c r="M11" s="68" t="s">
        <v>6</v>
      </c>
      <c r="N11" s="68"/>
      <c r="O11" s="68" t="s">
        <v>20</v>
      </c>
      <c r="P11" s="68" t="s">
        <v>21</v>
      </c>
      <c r="Q11" s="68" t="s">
        <v>22</v>
      </c>
      <c r="R11" s="68"/>
      <c r="T11" s="546" t="s">
        <v>23</v>
      </c>
      <c r="U11" s="546"/>
      <c r="V11" s="546"/>
      <c r="W11" s="546"/>
      <c r="X11" s="546"/>
    </row>
    <row r="12" spans="1:28">
      <c r="A12" s="1" t="s">
        <v>24</v>
      </c>
      <c r="C12" s="89"/>
      <c r="D12" s="89"/>
      <c r="E12" s="16" t="s">
        <v>25</v>
      </c>
      <c r="F12" s="16" t="s">
        <v>26</v>
      </c>
      <c r="G12" s="16" t="s">
        <v>27</v>
      </c>
      <c r="H12" s="16" t="s">
        <v>28</v>
      </c>
      <c r="I12" s="16" t="s">
        <v>29</v>
      </c>
      <c r="J12" s="44" t="s">
        <v>30</v>
      </c>
      <c r="L12" s="75" t="s">
        <v>31</v>
      </c>
      <c r="M12" s="44" t="s">
        <v>9</v>
      </c>
      <c r="N12" s="44" t="s">
        <v>20</v>
      </c>
      <c r="O12" s="44" t="s">
        <v>32</v>
      </c>
      <c r="P12" s="44" t="s">
        <v>33</v>
      </c>
      <c r="Q12" s="44" t="s">
        <v>34</v>
      </c>
      <c r="R12" s="44" t="s">
        <v>32</v>
      </c>
      <c r="S12" s="21"/>
      <c r="T12" s="22" t="s">
        <v>35</v>
      </c>
      <c r="U12" s="13" t="s">
        <v>36</v>
      </c>
      <c r="V12" s="13" t="s">
        <v>37</v>
      </c>
      <c r="W12" s="13" t="s">
        <v>38</v>
      </c>
      <c r="X12" s="13" t="s">
        <v>39</v>
      </c>
    </row>
    <row r="13" spans="1:28">
      <c r="A13" s="55" t="s">
        <v>40</v>
      </c>
      <c r="B13" s="55" t="s">
        <v>41</v>
      </c>
      <c r="D13" s="3"/>
      <c r="E13" s="2"/>
      <c r="F13" s="2"/>
      <c r="G13" s="2"/>
      <c r="H13" s="2"/>
      <c r="I13" s="2"/>
      <c r="J13" s="45"/>
      <c r="L13" s="22"/>
      <c r="M13" s="60"/>
      <c r="N13" s="60"/>
      <c r="O13" s="60"/>
      <c r="P13" s="241"/>
      <c r="Q13" s="60"/>
      <c r="R13" s="241"/>
      <c r="S13" s="2"/>
      <c r="T13" s="22"/>
      <c r="U13" s="13"/>
      <c r="V13" s="13"/>
      <c r="W13" s="13"/>
      <c r="X13" s="13"/>
      <c r="Y13" s="3"/>
      <c r="Z13" s="3"/>
      <c r="AA13" s="3"/>
      <c r="AB13" s="3"/>
    </row>
    <row r="14" spans="1:28">
      <c r="A14" s="100"/>
      <c r="B14" s="13" t="s">
        <v>43</v>
      </c>
      <c r="D14" s="32" t="s">
        <v>44</v>
      </c>
      <c r="E14" s="97">
        <f>ROUND($Q14*$R14,6)</f>
        <v>0</v>
      </c>
      <c r="F14" s="97">
        <f>ROUND($Q15*$R15,6)</f>
        <v>0</v>
      </c>
      <c r="G14" s="97">
        <f>ROUND($Q16*$R16,6)</f>
        <v>0</v>
      </c>
      <c r="H14" s="97">
        <f>ROUND($Q17*$R17,6)</f>
        <v>0</v>
      </c>
      <c r="I14" s="97">
        <f>ROUND($Q18*$R18,6)</f>
        <v>0</v>
      </c>
      <c r="J14" s="45"/>
      <c r="L14" s="155">
        <v>0</v>
      </c>
      <c r="M14" s="242">
        <f>ROUND(L14/12,2)</f>
        <v>0</v>
      </c>
      <c r="N14" s="242">
        <f>LOOKUP(O14,'Longevity Lookup'!$A$3:$A$506,'Longevity Lookup'!$B$3:$B$506)</f>
        <v>0</v>
      </c>
      <c r="O14" s="236">
        <v>0</v>
      </c>
      <c r="P14" s="239">
        <v>1.03</v>
      </c>
      <c r="Q14" s="240">
        <v>0</v>
      </c>
      <c r="R14" s="236">
        <v>12</v>
      </c>
      <c r="S14" s="2"/>
      <c r="T14" s="23" t="e">
        <f>(E16+E17)/E15</f>
        <v>#DIV/0!</v>
      </c>
      <c r="U14" s="23" t="e">
        <f>(F16+F17)/F15</f>
        <v>#DIV/0!</v>
      </c>
      <c r="V14" s="23" t="e">
        <f>(G16+G17)/G15</f>
        <v>#DIV/0!</v>
      </c>
      <c r="W14" s="23" t="e">
        <f>(H16+H17)/H15</f>
        <v>#DIV/0!</v>
      </c>
      <c r="X14" s="23" t="e">
        <f>(I16+I17)/I15</f>
        <v>#DIV/0!</v>
      </c>
      <c r="Y14" s="3"/>
      <c r="Z14" s="3"/>
      <c r="AA14" s="3"/>
      <c r="AB14" s="3"/>
    </row>
    <row r="15" spans="1:28">
      <c r="B15" s="3"/>
      <c r="C15" s="97"/>
      <c r="D15" s="71" t="s">
        <v>9</v>
      </c>
      <c r="E15" s="54">
        <f>ROUND((M14+N14)*E14*P14,0)</f>
        <v>0</v>
      </c>
      <c r="F15" s="54">
        <f>ROUND((M14+N14)*F14*P14*P15,0)</f>
        <v>0</v>
      </c>
      <c r="G15" s="54">
        <f>ROUND((M14+N14)*G14*P14*P15*P16,0)</f>
        <v>0</v>
      </c>
      <c r="H15" s="54">
        <f>ROUND((M14+N14)*H14*P14*P15*P16*P17,0)</f>
        <v>0</v>
      </c>
      <c r="I15" s="54">
        <f>ROUND((M14+N14)*I14*P14*P15*P16*P17*P18,0)</f>
        <v>0</v>
      </c>
      <c r="J15" s="177">
        <f>SUM(E15:I15)</f>
        <v>0</v>
      </c>
      <c r="L15" s="243"/>
      <c r="M15" s="60"/>
      <c r="N15" s="60"/>
      <c r="O15" s="60"/>
      <c r="P15" s="239">
        <v>1.03</v>
      </c>
      <c r="Q15" s="240">
        <v>0</v>
      </c>
      <c r="R15" s="236">
        <v>12</v>
      </c>
      <c r="S15" s="15"/>
    </row>
    <row r="16" spans="1:28">
      <c r="A16" s="8"/>
      <c r="B16" s="3"/>
      <c r="C16" s="97"/>
      <c r="D16" s="71" t="s">
        <v>46</v>
      </c>
      <c r="E16" s="54">
        <f>ROUND(E15*$P$9,0)</f>
        <v>0</v>
      </c>
      <c r="F16" s="54">
        <f>ROUND(F15*$P$9,0)</f>
        <v>0</v>
      </c>
      <c r="G16" s="54">
        <f>ROUND(G15*$P$9,0)</f>
        <v>0</v>
      </c>
      <c r="H16" s="54">
        <f>ROUND(H15*$P$9,0)</f>
        <v>0</v>
      </c>
      <c r="I16" s="54">
        <f>ROUND(I15*$P$9,0)</f>
        <v>0</v>
      </c>
      <c r="J16" s="177">
        <f>SUM(E16:I16)</f>
        <v>0</v>
      </c>
      <c r="L16" s="243"/>
      <c r="M16" s="60"/>
      <c r="N16" s="60"/>
      <c r="O16" s="60"/>
      <c r="P16" s="239">
        <v>1.03</v>
      </c>
      <c r="Q16" s="240">
        <v>0</v>
      </c>
      <c r="R16" s="236">
        <v>12</v>
      </c>
      <c r="S16" s="15"/>
      <c r="T16" s="23"/>
      <c r="U16" s="23"/>
      <c r="V16" s="23"/>
      <c r="W16" s="23"/>
      <c r="X16" s="23"/>
    </row>
    <row r="17" spans="1:24" ht="15">
      <c r="A17" s="8"/>
      <c r="B17" s="3"/>
      <c r="C17" s="97"/>
      <c r="D17" s="71" t="s">
        <v>47</v>
      </c>
      <c r="E17" s="189">
        <f>ROUND($P$10*E14,0)</f>
        <v>0</v>
      </c>
      <c r="F17" s="189">
        <f>ROUND($P$10*F14,0)</f>
        <v>0</v>
      </c>
      <c r="G17" s="189">
        <f>ROUND($P$10*G14,0)</f>
        <v>0</v>
      </c>
      <c r="H17" s="189">
        <f>ROUND($P$10*H14,0)</f>
        <v>0</v>
      </c>
      <c r="I17" s="189">
        <f>ROUND($P$10*I14,0)</f>
        <v>0</v>
      </c>
      <c r="J17" s="186">
        <f>SUM(E17:I17)</f>
        <v>0</v>
      </c>
      <c r="L17" s="243"/>
      <c r="M17" s="60"/>
      <c r="N17" s="60"/>
      <c r="O17" s="60"/>
      <c r="P17" s="239">
        <v>1.03</v>
      </c>
      <c r="Q17" s="240">
        <v>0</v>
      </c>
      <c r="R17" s="236">
        <v>12</v>
      </c>
      <c r="S17" s="15"/>
      <c r="T17" s="23"/>
      <c r="U17" s="23"/>
      <c r="V17" s="23"/>
      <c r="W17" s="23"/>
      <c r="X17" s="23"/>
    </row>
    <row r="18" spans="1:24">
      <c r="A18" s="8"/>
      <c r="B18" s="3"/>
      <c r="C18" s="97"/>
      <c r="D18" s="74" t="s">
        <v>48</v>
      </c>
      <c r="E18" s="190">
        <f>SUM(E16:E17)</f>
        <v>0</v>
      </c>
      <c r="F18" s="190">
        <f t="shared" ref="F18:I18" si="0">SUM(F16:F17)</f>
        <v>0</v>
      </c>
      <c r="G18" s="190">
        <f t="shared" si="0"/>
        <v>0</v>
      </c>
      <c r="H18" s="190">
        <f t="shared" si="0"/>
        <v>0</v>
      </c>
      <c r="I18" s="190">
        <f t="shared" si="0"/>
        <v>0</v>
      </c>
      <c r="J18" s="191">
        <f>SUM(J16:J17)</f>
        <v>0</v>
      </c>
      <c r="L18" s="243"/>
      <c r="M18" s="60"/>
      <c r="N18" s="60"/>
      <c r="O18" s="60"/>
      <c r="P18" s="239">
        <v>1.03</v>
      </c>
      <c r="Q18" s="240">
        <v>0</v>
      </c>
      <c r="R18" s="236">
        <v>12</v>
      </c>
      <c r="S18" s="15"/>
      <c r="T18" s="23"/>
      <c r="U18" s="23"/>
      <c r="V18" s="23"/>
      <c r="W18" s="23"/>
      <c r="X18" s="23"/>
    </row>
    <row r="19" spans="1:24">
      <c r="A19" s="8"/>
      <c r="B19" s="3"/>
      <c r="C19" s="97"/>
      <c r="D19" s="71"/>
      <c r="E19" s="15"/>
      <c r="F19" s="15"/>
      <c r="G19" s="15"/>
      <c r="H19" s="15"/>
      <c r="I19" s="15"/>
      <c r="J19" s="24"/>
      <c r="L19" s="243"/>
      <c r="M19" s="60"/>
      <c r="N19" s="60"/>
      <c r="O19" s="60"/>
      <c r="P19" s="30"/>
      <c r="Q19" s="60"/>
      <c r="R19" s="30"/>
      <c r="S19" s="15"/>
      <c r="T19" s="4"/>
      <c r="U19" s="3"/>
    </row>
    <row r="20" spans="1:24">
      <c r="A20" s="100"/>
      <c r="B20" s="13" t="s">
        <v>49</v>
      </c>
      <c r="C20" s="98"/>
      <c r="D20" s="32" t="s">
        <v>44</v>
      </c>
      <c r="E20" s="97">
        <f>ROUND($Q20*$R20,6)</f>
        <v>0</v>
      </c>
      <c r="F20" s="97">
        <f>ROUND($Q21*$R21,6)</f>
        <v>0</v>
      </c>
      <c r="G20" s="97">
        <f>ROUND($Q22*$R22,6)</f>
        <v>0</v>
      </c>
      <c r="H20" s="97">
        <f>ROUND($Q23*$R23,6)</f>
        <v>0</v>
      </c>
      <c r="I20" s="97">
        <f>ROUND($Q24*$R24,6)</f>
        <v>0</v>
      </c>
      <c r="J20" s="45"/>
      <c r="L20" s="155">
        <v>0</v>
      </c>
      <c r="M20" s="242">
        <f>ROUND(L20/12,2)</f>
        <v>0</v>
      </c>
      <c r="N20" s="242">
        <f>LOOKUP(O20,'Longevity Lookup'!$A$3:$A$506,'Longevity Lookup'!$B$3:$B$506)</f>
        <v>0</v>
      </c>
      <c r="O20" s="236">
        <v>0</v>
      </c>
      <c r="P20" s="239">
        <v>1.03</v>
      </c>
      <c r="Q20" s="240">
        <v>0</v>
      </c>
      <c r="R20" s="73">
        <f>$R$14</f>
        <v>12</v>
      </c>
      <c r="S20" s="2"/>
      <c r="T20" s="23" t="e">
        <f>(E22+E23)/E21</f>
        <v>#DIV/0!</v>
      </c>
      <c r="U20" s="23" t="e">
        <f>(F22+F23)/F21</f>
        <v>#DIV/0!</v>
      </c>
      <c r="V20" s="23" t="e">
        <f>(G22+G23)/G21</f>
        <v>#DIV/0!</v>
      </c>
      <c r="W20" s="23" t="e">
        <f>(H22+H23)/H21</f>
        <v>#DIV/0!</v>
      </c>
      <c r="X20" s="23" t="e">
        <f>(I22+I23)/I21</f>
        <v>#DIV/0!</v>
      </c>
    </row>
    <row r="21" spans="1:24">
      <c r="A21" s="8"/>
      <c r="B21" s="3"/>
      <c r="C21" s="97"/>
      <c r="D21" s="71" t="s">
        <v>9</v>
      </c>
      <c r="E21" s="54">
        <f>ROUND((M20+N20)*E20*P20,0)</f>
        <v>0</v>
      </c>
      <c r="F21" s="54">
        <f>ROUND((M20+N20)*F20*P20*P21,0)</f>
        <v>0</v>
      </c>
      <c r="G21" s="54">
        <f>ROUND((M20+N20)*G20*P20*P21*P22,0)</f>
        <v>0</v>
      </c>
      <c r="H21" s="54">
        <f>ROUND((M20+N20)*H20*P20*P21*P22*P23,0)</f>
        <v>0</v>
      </c>
      <c r="I21" s="54">
        <f>ROUND((M20+N20)*I20*P20*P21*P22*P23*P24,0)</f>
        <v>0</v>
      </c>
      <c r="J21" s="177">
        <f>SUM(E21:I21)</f>
        <v>0</v>
      </c>
      <c r="L21" s="243"/>
      <c r="M21" s="60"/>
      <c r="N21" s="60"/>
      <c r="O21" s="60"/>
      <c r="P21" s="239">
        <v>1.03</v>
      </c>
      <c r="Q21" s="240">
        <v>0</v>
      </c>
      <c r="R21" s="73">
        <f>$R$15</f>
        <v>12</v>
      </c>
      <c r="S21" s="15"/>
    </row>
    <row r="22" spans="1:24" ht="15" customHeight="1">
      <c r="A22" s="8"/>
      <c r="B22" s="3"/>
      <c r="C22" s="97"/>
      <c r="D22" s="71" t="s">
        <v>46</v>
      </c>
      <c r="E22" s="54">
        <f>ROUND(E21*$P$9,0)</f>
        <v>0</v>
      </c>
      <c r="F22" s="54">
        <f>ROUND(F21*$P$9,0)</f>
        <v>0</v>
      </c>
      <c r="G22" s="54">
        <f>ROUND(G21*$P$9,0)</f>
        <v>0</v>
      </c>
      <c r="H22" s="54">
        <f>ROUND(H21*$P$9,0)</f>
        <v>0</v>
      </c>
      <c r="I22" s="54">
        <f>ROUND(I21*$P$9,0)</f>
        <v>0</v>
      </c>
      <c r="J22" s="177">
        <f>SUM(E22:I22)</f>
        <v>0</v>
      </c>
      <c r="L22" s="243"/>
      <c r="M22" s="60"/>
      <c r="N22" s="60"/>
      <c r="O22" s="60"/>
      <c r="P22" s="239">
        <v>1.03</v>
      </c>
      <c r="Q22" s="240">
        <v>0</v>
      </c>
      <c r="R22" s="73">
        <f>$R$16</f>
        <v>12</v>
      </c>
      <c r="S22" s="15"/>
      <c r="T22" s="23"/>
      <c r="U22" s="23"/>
      <c r="V22" s="23"/>
      <c r="W22" s="23"/>
      <c r="X22" s="23"/>
    </row>
    <row r="23" spans="1:24" ht="13.5" customHeight="1">
      <c r="A23" s="8"/>
      <c r="B23" s="3"/>
      <c r="C23" s="97"/>
      <c r="D23" s="71" t="s">
        <v>47</v>
      </c>
      <c r="E23" s="189">
        <f>ROUND($P$10*E20,0)</f>
        <v>0</v>
      </c>
      <c r="F23" s="189">
        <f>ROUND($P$10*F20,0)</f>
        <v>0</v>
      </c>
      <c r="G23" s="189">
        <f>ROUND($P$10*G20,0)</f>
        <v>0</v>
      </c>
      <c r="H23" s="189">
        <f>ROUND($P$10*H20,0)</f>
        <v>0</v>
      </c>
      <c r="I23" s="189">
        <f>ROUND($P$10*I20,0)</f>
        <v>0</v>
      </c>
      <c r="J23" s="186">
        <f>SUM(E23:I23)</f>
        <v>0</v>
      </c>
      <c r="L23" s="243"/>
      <c r="M23" s="60"/>
      <c r="N23" s="60"/>
      <c r="O23" s="60"/>
      <c r="P23" s="239">
        <v>1.03</v>
      </c>
      <c r="Q23" s="240">
        <v>0</v>
      </c>
      <c r="R23" s="73">
        <f>$R$17</f>
        <v>12</v>
      </c>
      <c r="S23" s="15"/>
      <c r="T23" s="23"/>
      <c r="U23" s="23"/>
      <c r="V23" s="23"/>
      <c r="W23" s="23"/>
      <c r="X23" s="23"/>
    </row>
    <row r="24" spans="1:24">
      <c r="A24" s="8"/>
      <c r="B24" s="3"/>
      <c r="C24" s="97"/>
      <c r="D24" s="74" t="s">
        <v>48</v>
      </c>
      <c r="E24" s="190">
        <f>SUM(E22:E23)</f>
        <v>0</v>
      </c>
      <c r="F24" s="190">
        <f t="shared" ref="F24:I24" si="1">SUM(F22:F23)</f>
        <v>0</v>
      </c>
      <c r="G24" s="190">
        <f t="shared" si="1"/>
        <v>0</v>
      </c>
      <c r="H24" s="190">
        <f t="shared" si="1"/>
        <v>0</v>
      </c>
      <c r="I24" s="190">
        <f t="shared" si="1"/>
        <v>0</v>
      </c>
      <c r="J24" s="191">
        <f>SUM(J22:J23)</f>
        <v>0</v>
      </c>
      <c r="L24" s="243"/>
      <c r="M24" s="60"/>
      <c r="N24" s="60"/>
      <c r="O24" s="60"/>
      <c r="P24" s="239">
        <v>1.03</v>
      </c>
      <c r="Q24" s="240">
        <v>0</v>
      </c>
      <c r="R24" s="73">
        <f>$R$18</f>
        <v>12</v>
      </c>
      <c r="S24" s="15"/>
      <c r="T24" s="23"/>
      <c r="U24" s="23"/>
      <c r="V24" s="23"/>
      <c r="W24" s="23"/>
      <c r="X24" s="23"/>
    </row>
    <row r="25" spans="1:24">
      <c r="A25" s="8"/>
      <c r="B25" s="3"/>
      <c r="C25" s="97"/>
      <c r="D25" s="71"/>
      <c r="E25" s="15"/>
      <c r="F25" s="15"/>
      <c r="G25" s="15"/>
      <c r="H25" s="15"/>
      <c r="I25" s="15"/>
      <c r="J25" s="24"/>
      <c r="L25" s="243"/>
      <c r="M25" s="60"/>
      <c r="N25" s="60"/>
      <c r="O25" s="60"/>
      <c r="P25" s="30"/>
      <c r="Q25" s="60"/>
      <c r="R25" s="30"/>
      <c r="S25" s="15"/>
      <c r="T25" s="4"/>
      <c r="U25" s="3"/>
    </row>
    <row r="26" spans="1:24">
      <c r="A26" s="100"/>
      <c r="B26" s="13" t="s">
        <v>49</v>
      </c>
      <c r="C26" s="98"/>
      <c r="D26" s="32" t="s">
        <v>44</v>
      </c>
      <c r="E26" s="97">
        <f>ROUND($Q26*$R26,6)</f>
        <v>0</v>
      </c>
      <c r="F26" s="97">
        <f>ROUND($Q27*$R27,6)</f>
        <v>0</v>
      </c>
      <c r="G26" s="97">
        <f>ROUND($Q28*$R28,6)</f>
        <v>0</v>
      </c>
      <c r="H26" s="97">
        <f>ROUND($Q29*$R29,6)</f>
        <v>0</v>
      </c>
      <c r="I26" s="97">
        <f>ROUND($Q30*$R30,6)</f>
        <v>0</v>
      </c>
      <c r="J26" s="45"/>
      <c r="L26" s="155">
        <v>0</v>
      </c>
      <c r="M26" s="242">
        <f>ROUND(L26/12,2)</f>
        <v>0</v>
      </c>
      <c r="N26" s="242">
        <f>LOOKUP(O26,'Longevity Lookup'!$A$3:$A$506,'Longevity Lookup'!$B$3:$B$506)</f>
        <v>0</v>
      </c>
      <c r="O26" s="236">
        <v>0</v>
      </c>
      <c r="P26" s="239">
        <v>1.03</v>
      </c>
      <c r="Q26" s="240">
        <v>0</v>
      </c>
      <c r="R26" s="73">
        <f>$R$14</f>
        <v>12</v>
      </c>
      <c r="S26" s="2"/>
      <c r="T26" s="23" t="e">
        <f>(E28+E29)/E27</f>
        <v>#DIV/0!</v>
      </c>
      <c r="U26" s="23" t="e">
        <f>(F28+F29)/F27</f>
        <v>#DIV/0!</v>
      </c>
      <c r="V26" s="23" t="e">
        <f>(G28+G29)/G27</f>
        <v>#DIV/0!</v>
      </c>
      <c r="W26" s="23" t="e">
        <f>(H28+H29)/H27</f>
        <v>#DIV/0!</v>
      </c>
      <c r="X26" s="23" t="e">
        <f>(I28+I29)/I27</f>
        <v>#DIV/0!</v>
      </c>
    </row>
    <row r="27" spans="1:24">
      <c r="B27" s="3"/>
      <c r="C27" s="97"/>
      <c r="D27" s="71" t="s">
        <v>9</v>
      </c>
      <c r="E27" s="54">
        <f>ROUND((M26+N26)*E26*P26,0)</f>
        <v>0</v>
      </c>
      <c r="F27" s="54">
        <f>ROUND((M26+N26)*F26*P26*P27,0)</f>
        <v>0</v>
      </c>
      <c r="G27" s="54">
        <f>ROUND((M26+N26)*G26*P26*P27*P28,0)</f>
        <v>0</v>
      </c>
      <c r="H27" s="54">
        <f>ROUND((M26+N26)*H26*P26*P27*P28*P29,0)</f>
        <v>0</v>
      </c>
      <c r="I27" s="54">
        <f>ROUND((M26+N26)*I26*P26*P27*P28*P29*P30,0)</f>
        <v>0</v>
      </c>
      <c r="J27" s="177">
        <f>SUM(E27:I27)</f>
        <v>0</v>
      </c>
      <c r="L27" s="243"/>
      <c r="M27" s="60"/>
      <c r="N27" s="60"/>
      <c r="O27" s="60"/>
      <c r="P27" s="239">
        <v>1.03</v>
      </c>
      <c r="Q27" s="240">
        <v>0</v>
      </c>
      <c r="R27" s="73">
        <f>$R$15</f>
        <v>12</v>
      </c>
      <c r="S27" s="15"/>
    </row>
    <row r="28" spans="1:24">
      <c r="A28" s="8"/>
      <c r="B28" s="3"/>
      <c r="C28" s="97"/>
      <c r="D28" s="71" t="s">
        <v>46</v>
      </c>
      <c r="E28" s="54">
        <f>ROUND(E27*$P$9,0)</f>
        <v>0</v>
      </c>
      <c r="F28" s="54">
        <f>ROUND(F27*$P$9,0)</f>
        <v>0</v>
      </c>
      <c r="G28" s="54">
        <f>ROUND(G27*$P$9,0)</f>
        <v>0</v>
      </c>
      <c r="H28" s="54">
        <f>ROUND(H27*$P$9,0)</f>
        <v>0</v>
      </c>
      <c r="I28" s="54">
        <f>ROUND(I27*$P$9,0)</f>
        <v>0</v>
      </c>
      <c r="J28" s="177">
        <f>SUM(E28:I28)</f>
        <v>0</v>
      </c>
      <c r="L28" s="243"/>
      <c r="M28" s="60"/>
      <c r="N28" s="60"/>
      <c r="O28" s="60"/>
      <c r="P28" s="239">
        <v>1.03</v>
      </c>
      <c r="Q28" s="240">
        <v>0</v>
      </c>
      <c r="R28" s="73">
        <f>$R$16</f>
        <v>12</v>
      </c>
      <c r="S28" s="15"/>
      <c r="T28" s="23"/>
      <c r="U28" s="23"/>
      <c r="V28" s="23"/>
      <c r="W28" s="23"/>
      <c r="X28" s="23"/>
    </row>
    <row r="29" spans="1:24" ht="15">
      <c r="A29" s="8"/>
      <c r="B29" s="3"/>
      <c r="C29" s="97"/>
      <c r="D29" s="71" t="s">
        <v>47</v>
      </c>
      <c r="E29" s="189">
        <f>ROUND($P$10*E26,0)</f>
        <v>0</v>
      </c>
      <c r="F29" s="189">
        <f>ROUND($P$10*F26,0)</f>
        <v>0</v>
      </c>
      <c r="G29" s="189">
        <f>ROUND($P$10*G26,0)</f>
        <v>0</v>
      </c>
      <c r="H29" s="189">
        <f>ROUND($P$10*H26,0)</f>
        <v>0</v>
      </c>
      <c r="I29" s="189">
        <f>ROUND($P$10*I26,0)</f>
        <v>0</v>
      </c>
      <c r="J29" s="186">
        <f>SUM(E29:I29)</f>
        <v>0</v>
      </c>
      <c r="L29" s="243"/>
      <c r="M29" s="60"/>
      <c r="N29" s="60"/>
      <c r="O29" s="60"/>
      <c r="P29" s="239">
        <v>1.03</v>
      </c>
      <c r="Q29" s="240">
        <v>0</v>
      </c>
      <c r="R29" s="73">
        <f>$R$17</f>
        <v>12</v>
      </c>
      <c r="S29" s="15"/>
      <c r="T29" s="23"/>
      <c r="U29" s="23"/>
      <c r="V29" s="23"/>
      <c r="W29" s="23"/>
      <c r="X29" s="23"/>
    </row>
    <row r="30" spans="1:24">
      <c r="A30" s="8"/>
      <c r="B30" s="3"/>
      <c r="C30" s="97"/>
      <c r="D30" s="74" t="s">
        <v>48</v>
      </c>
      <c r="E30" s="190">
        <f>SUM(E28:E29)</f>
        <v>0</v>
      </c>
      <c r="F30" s="190">
        <f t="shared" ref="F30:I30" si="2">SUM(F28:F29)</f>
        <v>0</v>
      </c>
      <c r="G30" s="190">
        <f t="shared" si="2"/>
        <v>0</v>
      </c>
      <c r="H30" s="190">
        <f t="shared" si="2"/>
        <v>0</v>
      </c>
      <c r="I30" s="190">
        <f t="shared" si="2"/>
        <v>0</v>
      </c>
      <c r="J30" s="191">
        <f>SUM(J28:J29)</f>
        <v>0</v>
      </c>
      <c r="L30" s="243"/>
      <c r="M30" s="60"/>
      <c r="N30" s="60"/>
      <c r="O30" s="60"/>
      <c r="P30" s="239">
        <v>1.03</v>
      </c>
      <c r="Q30" s="240">
        <v>0</v>
      </c>
      <c r="R30" s="73">
        <f>$R$18</f>
        <v>12</v>
      </c>
      <c r="S30" s="15"/>
      <c r="T30" s="23"/>
      <c r="U30" s="23"/>
      <c r="V30" s="23"/>
      <c r="W30" s="23"/>
      <c r="X30" s="23"/>
    </row>
    <row r="31" spans="1:24">
      <c r="A31" s="8"/>
      <c r="B31" s="3"/>
      <c r="C31" s="97"/>
      <c r="D31" s="71"/>
      <c r="E31" s="15"/>
      <c r="F31" s="15"/>
      <c r="G31" s="15"/>
      <c r="H31" s="15"/>
      <c r="I31" s="15"/>
      <c r="J31" s="24"/>
      <c r="L31" s="243"/>
      <c r="M31" s="60"/>
      <c r="N31" s="60"/>
      <c r="O31" s="60"/>
      <c r="P31" s="30"/>
      <c r="Q31" s="60"/>
      <c r="R31" s="30"/>
      <c r="S31" s="15"/>
      <c r="T31" s="4"/>
      <c r="U31" s="3"/>
    </row>
    <row r="32" spans="1:24">
      <c r="A32" s="101"/>
      <c r="B32" s="13" t="s">
        <v>49</v>
      </c>
      <c r="C32" s="98"/>
      <c r="D32" s="32" t="s">
        <v>44</v>
      </c>
      <c r="E32" s="97">
        <f>ROUND($Q32*$R32,6)</f>
        <v>0</v>
      </c>
      <c r="F32" s="97">
        <f>ROUND($Q33*$R33,6)</f>
        <v>0</v>
      </c>
      <c r="G32" s="97">
        <f>ROUND($Q34*$R34,6)</f>
        <v>0</v>
      </c>
      <c r="H32" s="97">
        <f>ROUND($Q35*$R35,6)</f>
        <v>0</v>
      </c>
      <c r="I32" s="97">
        <f>ROUND($Q36*$R36,6)</f>
        <v>0</v>
      </c>
      <c r="J32" s="45"/>
      <c r="L32" s="155">
        <v>0</v>
      </c>
      <c r="M32" s="242">
        <f>ROUND(L32/12,2)</f>
        <v>0</v>
      </c>
      <c r="N32" s="242">
        <f>LOOKUP(O32,'Longevity Lookup'!$A$3:$A$506,'Longevity Lookup'!$B$3:$B$506)</f>
        <v>0</v>
      </c>
      <c r="O32" s="236">
        <v>0</v>
      </c>
      <c r="P32" s="239">
        <v>1.03</v>
      </c>
      <c r="Q32" s="240">
        <v>0</v>
      </c>
      <c r="R32" s="73">
        <f>$R$14</f>
        <v>12</v>
      </c>
      <c r="S32" s="2"/>
      <c r="T32" s="23" t="e">
        <f>(E34+E35)/E33</f>
        <v>#DIV/0!</v>
      </c>
      <c r="U32" s="23" t="e">
        <f>(F34+F35)/F33</f>
        <v>#DIV/0!</v>
      </c>
      <c r="V32" s="23" t="e">
        <f>(G34+G35)/G33</f>
        <v>#DIV/0!</v>
      </c>
      <c r="W32" s="23" t="e">
        <f>(H34+H35)/H33</f>
        <v>#DIV/0!</v>
      </c>
      <c r="X32" s="23" t="e">
        <f>(I34+I35)/I33</f>
        <v>#DIV/0!</v>
      </c>
    </row>
    <row r="33" spans="1:24">
      <c r="A33" s="8"/>
      <c r="C33" s="97"/>
      <c r="D33" s="71" t="s">
        <v>9</v>
      </c>
      <c r="E33" s="54">
        <f>ROUND((M32+N32)*E32*P32,0)</f>
        <v>0</v>
      </c>
      <c r="F33" s="54">
        <f>ROUND((M32+N32)*F32*P32*P33,0)</f>
        <v>0</v>
      </c>
      <c r="G33" s="54">
        <f>ROUND((M32+N32)*G32*P32*P33*P34,0)</f>
        <v>0</v>
      </c>
      <c r="H33" s="54">
        <f>ROUND((M32+N32)*H32*P32*P33*P34*P35,0)</f>
        <v>0</v>
      </c>
      <c r="I33" s="54">
        <f>ROUND((M32+N32)*I32*P32*P33*P34*P35*P36,0)</f>
        <v>0</v>
      </c>
      <c r="J33" s="177">
        <f>SUM(E33:I33)</f>
        <v>0</v>
      </c>
      <c r="L33" s="243"/>
      <c r="M33" s="60"/>
      <c r="N33" s="60"/>
      <c r="O33" s="60"/>
      <c r="P33" s="239">
        <v>1.03</v>
      </c>
      <c r="Q33" s="240">
        <v>0</v>
      </c>
      <c r="R33" s="73">
        <f>$R$15</f>
        <v>12</v>
      </c>
      <c r="S33" s="15"/>
    </row>
    <row r="34" spans="1:24">
      <c r="A34" s="8"/>
      <c r="B34" s="3"/>
      <c r="C34" s="97"/>
      <c r="D34" s="71" t="s">
        <v>46</v>
      </c>
      <c r="E34" s="54">
        <f>ROUND(E33*$P$9,0)</f>
        <v>0</v>
      </c>
      <c r="F34" s="54">
        <f>ROUND(F33*$P$9,0)</f>
        <v>0</v>
      </c>
      <c r="G34" s="54">
        <f>ROUND(G33*$P$9,0)</f>
        <v>0</v>
      </c>
      <c r="H34" s="54">
        <f>ROUND(H33*$P$9,0)</f>
        <v>0</v>
      </c>
      <c r="I34" s="54">
        <f>ROUND(I33*$P$9,0)</f>
        <v>0</v>
      </c>
      <c r="J34" s="177">
        <f>SUM(E34:I34)</f>
        <v>0</v>
      </c>
      <c r="L34" s="243"/>
      <c r="M34" s="60"/>
      <c r="N34" s="60"/>
      <c r="O34" s="60"/>
      <c r="P34" s="239">
        <v>1.03</v>
      </c>
      <c r="Q34" s="240">
        <v>0</v>
      </c>
      <c r="R34" s="73">
        <f>$R$16</f>
        <v>12</v>
      </c>
      <c r="S34" s="15"/>
      <c r="T34" s="23"/>
      <c r="U34" s="23"/>
      <c r="V34" s="23"/>
      <c r="W34" s="23"/>
      <c r="X34" s="23"/>
    </row>
    <row r="35" spans="1:24" ht="15">
      <c r="A35" s="8"/>
      <c r="B35" s="3"/>
      <c r="C35" s="97"/>
      <c r="D35" s="71" t="s">
        <v>47</v>
      </c>
      <c r="E35" s="189">
        <f>ROUND($P$10*E32,0)</f>
        <v>0</v>
      </c>
      <c r="F35" s="189">
        <f>ROUND($P$10*F32,0)</f>
        <v>0</v>
      </c>
      <c r="G35" s="189">
        <f>ROUND($P$10*G32,0)</f>
        <v>0</v>
      </c>
      <c r="H35" s="189">
        <f>ROUND($P$10*H32,0)</f>
        <v>0</v>
      </c>
      <c r="I35" s="189">
        <f>ROUND($P$10*I32,0)</f>
        <v>0</v>
      </c>
      <c r="J35" s="186">
        <f>SUM(E35:I35)</f>
        <v>0</v>
      </c>
      <c r="L35" s="243"/>
      <c r="M35" s="60"/>
      <c r="N35" s="60"/>
      <c r="O35" s="60"/>
      <c r="P35" s="239">
        <v>1.03</v>
      </c>
      <c r="Q35" s="240">
        <v>0</v>
      </c>
      <c r="R35" s="73">
        <f>$R$17</f>
        <v>12</v>
      </c>
      <c r="S35" s="15"/>
      <c r="T35" s="23"/>
      <c r="U35" s="23"/>
      <c r="V35" s="23"/>
      <c r="W35" s="23"/>
      <c r="X35" s="23"/>
    </row>
    <row r="36" spans="1:24">
      <c r="A36" s="8"/>
      <c r="B36" s="3"/>
      <c r="C36" s="97"/>
      <c r="D36" s="74" t="s">
        <v>48</v>
      </c>
      <c r="E36" s="190">
        <f>SUM(E34:E35)</f>
        <v>0</v>
      </c>
      <c r="F36" s="190">
        <f t="shared" ref="F36:I36" si="3">SUM(F34:F35)</f>
        <v>0</v>
      </c>
      <c r="G36" s="190">
        <f t="shared" si="3"/>
        <v>0</v>
      </c>
      <c r="H36" s="190">
        <f t="shared" si="3"/>
        <v>0</v>
      </c>
      <c r="I36" s="190">
        <f t="shared" si="3"/>
        <v>0</v>
      </c>
      <c r="J36" s="191">
        <f>SUM(J34:J35)</f>
        <v>0</v>
      </c>
      <c r="L36" s="243"/>
      <c r="M36" s="60"/>
      <c r="N36" s="60"/>
      <c r="O36" s="60"/>
      <c r="P36" s="239">
        <v>1.03</v>
      </c>
      <c r="Q36" s="240">
        <v>0</v>
      </c>
      <c r="R36" s="73">
        <f>$R$18</f>
        <v>12</v>
      </c>
      <c r="S36" s="15"/>
      <c r="T36" s="23"/>
      <c r="U36" s="23"/>
      <c r="V36" s="23"/>
      <c r="W36" s="23"/>
      <c r="X36" s="23"/>
    </row>
    <row r="37" spans="1:24">
      <c r="A37" s="8"/>
      <c r="B37" s="3"/>
      <c r="C37" s="97"/>
      <c r="D37" s="71"/>
      <c r="E37" s="15"/>
      <c r="F37" s="15"/>
      <c r="G37" s="15"/>
      <c r="H37" s="15"/>
      <c r="I37" s="15"/>
      <c r="J37" s="24"/>
      <c r="L37" s="243"/>
      <c r="M37" s="60"/>
      <c r="N37" s="60"/>
      <c r="O37" s="60"/>
      <c r="P37" s="30"/>
      <c r="Q37" s="60"/>
      <c r="R37" s="30"/>
      <c r="S37" s="15"/>
      <c r="T37" s="4"/>
      <c r="U37" s="3"/>
    </row>
    <row r="38" spans="1:24">
      <c r="A38" s="101"/>
      <c r="B38" s="13" t="s">
        <v>49</v>
      </c>
      <c r="C38" s="98"/>
      <c r="D38" s="32" t="s">
        <v>44</v>
      </c>
      <c r="E38" s="97">
        <f>ROUND($Q38*$R38,6)</f>
        <v>0</v>
      </c>
      <c r="F38" s="97">
        <f>ROUND($Q39*$R39,6)</f>
        <v>0</v>
      </c>
      <c r="G38" s="97">
        <f>ROUND($Q40*$R40,6)</f>
        <v>0</v>
      </c>
      <c r="H38" s="97">
        <f>ROUND($Q41*$R41,6)</f>
        <v>0</v>
      </c>
      <c r="I38" s="97">
        <f>ROUND($Q42*$R42,6)</f>
        <v>0</v>
      </c>
      <c r="J38" s="45"/>
      <c r="L38" s="155">
        <v>0</v>
      </c>
      <c r="M38" s="242">
        <f>ROUND(L38/12,2)</f>
        <v>0</v>
      </c>
      <c r="N38" s="242">
        <f>LOOKUP(O38,'Longevity Lookup'!$A$3:$A$506,'Longevity Lookup'!$B$3:$B$506)</f>
        <v>0</v>
      </c>
      <c r="O38" s="236">
        <v>0</v>
      </c>
      <c r="P38" s="239">
        <v>1.03</v>
      </c>
      <c r="Q38" s="240">
        <v>0</v>
      </c>
      <c r="R38" s="73">
        <f>$R$14</f>
        <v>12</v>
      </c>
      <c r="S38" s="2"/>
      <c r="T38" s="23" t="e">
        <f>(E40+E41)/E39</f>
        <v>#DIV/0!</v>
      </c>
      <c r="U38" s="23" t="e">
        <f>(F40+F41)/F39</f>
        <v>#DIV/0!</v>
      </c>
      <c r="V38" s="23" t="e">
        <f>(G40+G41)/G39</f>
        <v>#DIV/0!</v>
      </c>
      <c r="W38" s="23" t="e">
        <f>(H40+H41)/H39</f>
        <v>#DIV/0!</v>
      </c>
      <c r="X38" s="23" t="e">
        <f>(I40+I41)/I39</f>
        <v>#DIV/0!</v>
      </c>
    </row>
    <row r="39" spans="1:24">
      <c r="A39" s="8"/>
      <c r="C39" s="97"/>
      <c r="D39" s="71" t="s">
        <v>9</v>
      </c>
      <c r="E39" s="54">
        <f>ROUND((M38+N38)*E38*P38,0)</f>
        <v>0</v>
      </c>
      <c r="F39" s="54">
        <f>ROUND((M38+N38)*F38*P38*P39,0)</f>
        <v>0</v>
      </c>
      <c r="G39" s="54">
        <f>ROUND((M38+N38)*G38*P38*P39*P40,0)</f>
        <v>0</v>
      </c>
      <c r="H39" s="54">
        <f>ROUND((M38+N38)*H38*P38*P39*P40*P41,0)</f>
        <v>0</v>
      </c>
      <c r="I39" s="54">
        <f>ROUND((M38+N38)*I38*P38*P39*P40*P41*P42,0)</f>
        <v>0</v>
      </c>
      <c r="J39" s="177">
        <f>SUM(E39:I39)</f>
        <v>0</v>
      </c>
      <c r="L39" s="243"/>
      <c r="M39" s="60"/>
      <c r="N39" s="60"/>
      <c r="O39" s="60"/>
      <c r="P39" s="239">
        <v>1.03</v>
      </c>
      <c r="Q39" s="240">
        <v>0</v>
      </c>
      <c r="R39" s="73">
        <f>$R$15</f>
        <v>12</v>
      </c>
      <c r="S39" s="15"/>
    </row>
    <row r="40" spans="1:24">
      <c r="A40" s="8"/>
      <c r="B40" s="3"/>
      <c r="C40" s="97"/>
      <c r="D40" s="71" t="s">
        <v>46</v>
      </c>
      <c r="E40" s="54">
        <f>ROUND(E39*$P$9,0)</f>
        <v>0</v>
      </c>
      <c r="F40" s="54">
        <f>ROUND(F39*$P$9,0)</f>
        <v>0</v>
      </c>
      <c r="G40" s="54">
        <f>ROUND(G39*$P$9,0)</f>
        <v>0</v>
      </c>
      <c r="H40" s="54">
        <f>ROUND(H39*$P$9,0)</f>
        <v>0</v>
      </c>
      <c r="I40" s="54">
        <f>ROUND(I39*$P$9,0)</f>
        <v>0</v>
      </c>
      <c r="J40" s="177">
        <f>SUM(E40:I40)</f>
        <v>0</v>
      </c>
      <c r="L40" s="243"/>
      <c r="M40" s="60"/>
      <c r="N40" s="60"/>
      <c r="O40" s="60"/>
      <c r="P40" s="239">
        <v>1.03</v>
      </c>
      <c r="Q40" s="240">
        <v>0</v>
      </c>
      <c r="R40" s="73">
        <f>$R$16</f>
        <v>12</v>
      </c>
      <c r="S40" s="15"/>
      <c r="T40" s="23"/>
      <c r="U40" s="23"/>
      <c r="V40" s="23"/>
      <c r="W40" s="23"/>
      <c r="X40" s="23"/>
    </row>
    <row r="41" spans="1:24" ht="15">
      <c r="A41" s="8"/>
      <c r="B41" s="3"/>
      <c r="C41" s="97"/>
      <c r="D41" s="71" t="s">
        <v>47</v>
      </c>
      <c r="E41" s="189">
        <f>ROUND($P$10*E38,0)</f>
        <v>0</v>
      </c>
      <c r="F41" s="189">
        <f>ROUND($P$10*F38,0)</f>
        <v>0</v>
      </c>
      <c r="G41" s="189">
        <f>ROUND($P$10*G38,0)</f>
        <v>0</v>
      </c>
      <c r="H41" s="189">
        <f>ROUND($P$10*H38,0)</f>
        <v>0</v>
      </c>
      <c r="I41" s="189">
        <f>ROUND($P$10*I38,0)</f>
        <v>0</v>
      </c>
      <c r="J41" s="186">
        <f>SUM(E41:I41)</f>
        <v>0</v>
      </c>
      <c r="L41" s="243"/>
      <c r="M41" s="60"/>
      <c r="N41" s="60"/>
      <c r="O41" s="60"/>
      <c r="P41" s="239">
        <v>1.03</v>
      </c>
      <c r="Q41" s="240">
        <v>0</v>
      </c>
      <c r="R41" s="73">
        <f>$R$17</f>
        <v>12</v>
      </c>
      <c r="S41" s="15"/>
      <c r="T41" s="23"/>
      <c r="U41" s="23"/>
      <c r="V41" s="23"/>
      <c r="W41" s="23"/>
      <c r="X41" s="23"/>
    </row>
    <row r="42" spans="1:24">
      <c r="A42" s="8"/>
      <c r="B42" s="3"/>
      <c r="C42" s="97"/>
      <c r="D42" s="74" t="s">
        <v>48</v>
      </c>
      <c r="E42" s="190">
        <f>SUM(E40:E41)</f>
        <v>0</v>
      </c>
      <c r="F42" s="190">
        <f t="shared" ref="F42:I42" si="4">SUM(F40:F41)</f>
        <v>0</v>
      </c>
      <c r="G42" s="190">
        <f t="shared" si="4"/>
        <v>0</v>
      </c>
      <c r="H42" s="190">
        <f t="shared" si="4"/>
        <v>0</v>
      </c>
      <c r="I42" s="190">
        <f t="shared" si="4"/>
        <v>0</v>
      </c>
      <c r="J42" s="191">
        <f>SUM(J40:J41)</f>
        <v>0</v>
      </c>
      <c r="L42" s="243"/>
      <c r="M42" s="60"/>
      <c r="N42" s="60"/>
      <c r="O42" s="60"/>
      <c r="P42" s="239">
        <v>1.03</v>
      </c>
      <c r="Q42" s="240">
        <v>0</v>
      </c>
      <c r="R42" s="73">
        <f>$R$18</f>
        <v>12</v>
      </c>
      <c r="S42" s="15"/>
      <c r="T42" s="23"/>
      <c r="U42" s="23"/>
      <c r="V42" s="23"/>
      <c r="W42" s="23"/>
      <c r="X42" s="23"/>
    </row>
    <row r="43" spans="1:24">
      <c r="A43" s="8"/>
      <c r="B43" s="3"/>
      <c r="C43" s="97"/>
      <c r="D43" s="71"/>
      <c r="E43" s="15"/>
      <c r="F43" s="15"/>
      <c r="G43" s="15"/>
      <c r="H43" s="15"/>
      <c r="I43" s="15"/>
      <c r="J43" s="24"/>
      <c r="L43" s="243"/>
      <c r="M43" s="60"/>
      <c r="N43" s="60"/>
      <c r="O43" s="60"/>
      <c r="P43" s="30"/>
      <c r="Q43" s="60"/>
      <c r="R43" s="30"/>
      <c r="S43" s="15"/>
      <c r="T43" s="4"/>
      <c r="U43" s="3"/>
    </row>
    <row r="44" spans="1:24">
      <c r="A44" s="101"/>
      <c r="B44" s="13" t="s">
        <v>52</v>
      </c>
      <c r="C44" s="98"/>
      <c r="D44" s="32" t="s">
        <v>44</v>
      </c>
      <c r="E44" s="97">
        <f>ROUND($Q44*$R44,6)</f>
        <v>0</v>
      </c>
      <c r="F44" s="97">
        <f>ROUND($Q45*$R45,6)</f>
        <v>0</v>
      </c>
      <c r="G44" s="97">
        <f>ROUND($Q46*$R46,6)</f>
        <v>0</v>
      </c>
      <c r="H44" s="97">
        <f>ROUND($Q47*$R47,6)</f>
        <v>0</v>
      </c>
      <c r="I44" s="97">
        <f>ROUND($Q48*$R48,6)</f>
        <v>0</v>
      </c>
      <c r="J44" s="45"/>
      <c r="L44" s="155">
        <v>0</v>
      </c>
      <c r="M44" s="242">
        <f>ROUND(L44/12,2)</f>
        <v>0</v>
      </c>
      <c r="N44" s="242">
        <f>LOOKUP(O44,'Longevity Lookup'!$A$3:$A$506,'Longevity Lookup'!$B$3:$B$506)</f>
        <v>0</v>
      </c>
      <c r="O44" s="236">
        <v>0</v>
      </c>
      <c r="P44" s="239">
        <v>1.03</v>
      </c>
      <c r="Q44" s="240">
        <v>0</v>
      </c>
      <c r="R44" s="73">
        <f>$R$14</f>
        <v>12</v>
      </c>
      <c r="S44" s="2"/>
      <c r="T44" s="23" t="e">
        <f>(E46+E47)/E45</f>
        <v>#DIV/0!</v>
      </c>
      <c r="U44" s="23" t="e">
        <f>(F46+F47)/F45</f>
        <v>#DIV/0!</v>
      </c>
      <c r="V44" s="23" t="e">
        <f>(G46+G47)/G45</f>
        <v>#DIV/0!</v>
      </c>
      <c r="W44" s="23" t="e">
        <f>(H46+H47)/H45</f>
        <v>#DIV/0!</v>
      </c>
      <c r="X44" s="23" t="e">
        <f>(I46+I47)/I45</f>
        <v>#DIV/0!</v>
      </c>
    </row>
    <row r="45" spans="1:24">
      <c r="A45" s="8"/>
      <c r="C45" s="97"/>
      <c r="D45" s="71" t="s">
        <v>9</v>
      </c>
      <c r="E45" s="54">
        <f>ROUND((M44+N44)*E44*P44,0)</f>
        <v>0</v>
      </c>
      <c r="F45" s="54">
        <f>ROUND((M44+N44)*F44*P44*P45,0)</f>
        <v>0</v>
      </c>
      <c r="G45" s="54">
        <f>ROUND((M44+N44)*G44*P44*P45*P46,0)</f>
        <v>0</v>
      </c>
      <c r="H45" s="54">
        <f>ROUND((M44+N44)*H44*P44*P45*P46*P47,0)</f>
        <v>0</v>
      </c>
      <c r="I45" s="54">
        <f>ROUND((M44+N44)*I44*P44*P45*P46*P47*P48,0)</f>
        <v>0</v>
      </c>
      <c r="J45" s="177">
        <f>SUM(E45:I45)</f>
        <v>0</v>
      </c>
      <c r="L45" s="243"/>
      <c r="M45" s="60"/>
      <c r="N45" s="60"/>
      <c r="O45" s="60"/>
      <c r="P45" s="239">
        <v>1.03</v>
      </c>
      <c r="Q45" s="240">
        <v>0</v>
      </c>
      <c r="R45" s="73">
        <f>$R$15</f>
        <v>12</v>
      </c>
      <c r="S45" s="15"/>
    </row>
    <row r="46" spans="1:24">
      <c r="A46" s="8"/>
      <c r="B46" s="3"/>
      <c r="C46" s="97"/>
      <c r="D46" s="71" t="s">
        <v>46</v>
      </c>
      <c r="E46" s="54">
        <f>ROUND(E45*$P$9,0)</f>
        <v>0</v>
      </c>
      <c r="F46" s="54">
        <f>ROUND(F45*$P$9,0)</f>
        <v>0</v>
      </c>
      <c r="G46" s="54">
        <f>ROUND(G45*$P$9,0)</f>
        <v>0</v>
      </c>
      <c r="H46" s="54">
        <f>ROUND(H45*$P$9,0)</f>
        <v>0</v>
      </c>
      <c r="I46" s="54">
        <f>ROUND(I45*$P$9,0)</f>
        <v>0</v>
      </c>
      <c r="J46" s="177">
        <f>SUM(E46:I46)</f>
        <v>0</v>
      </c>
      <c r="L46" s="243"/>
      <c r="M46" s="60"/>
      <c r="N46" s="60"/>
      <c r="O46" s="60"/>
      <c r="P46" s="239">
        <v>1.03</v>
      </c>
      <c r="Q46" s="240">
        <v>0</v>
      </c>
      <c r="R46" s="73">
        <f>$R$16</f>
        <v>12</v>
      </c>
      <c r="S46" s="15"/>
      <c r="T46" s="23"/>
      <c r="U46" s="23"/>
      <c r="V46" s="23"/>
      <c r="W46" s="23"/>
      <c r="X46" s="23"/>
    </row>
    <row r="47" spans="1:24" ht="15">
      <c r="A47" s="8"/>
      <c r="B47" s="3"/>
      <c r="C47" s="97"/>
      <c r="D47" s="71" t="s">
        <v>47</v>
      </c>
      <c r="E47" s="189">
        <f>ROUND($P$10*E44,0)</f>
        <v>0</v>
      </c>
      <c r="F47" s="189">
        <f>ROUND($P$10*F44,0)</f>
        <v>0</v>
      </c>
      <c r="G47" s="189">
        <f>ROUND($P$10*G44,0)</f>
        <v>0</v>
      </c>
      <c r="H47" s="189">
        <f>ROUND($P$10*H44,0)</f>
        <v>0</v>
      </c>
      <c r="I47" s="189">
        <f>ROUND($P$10*I44,0)</f>
        <v>0</v>
      </c>
      <c r="J47" s="186">
        <f>SUM(E47:I47)</f>
        <v>0</v>
      </c>
      <c r="L47" s="243"/>
      <c r="M47" s="60"/>
      <c r="N47" s="60"/>
      <c r="O47" s="60"/>
      <c r="P47" s="239">
        <v>1.03</v>
      </c>
      <c r="Q47" s="240">
        <v>0</v>
      </c>
      <c r="R47" s="73">
        <f>$R$17</f>
        <v>12</v>
      </c>
      <c r="S47" s="15"/>
      <c r="T47" s="23"/>
      <c r="U47" s="23"/>
      <c r="V47" s="23"/>
      <c r="W47" s="23"/>
      <c r="X47" s="23"/>
    </row>
    <row r="48" spans="1:24">
      <c r="A48" s="8"/>
      <c r="B48" s="3"/>
      <c r="C48" s="97"/>
      <c r="D48" s="74" t="s">
        <v>48</v>
      </c>
      <c r="E48" s="190">
        <f>SUM(E46:E47)</f>
        <v>0</v>
      </c>
      <c r="F48" s="190">
        <f t="shared" ref="F48:I48" si="5">SUM(F46:F47)</f>
        <v>0</v>
      </c>
      <c r="G48" s="190">
        <f t="shared" si="5"/>
        <v>0</v>
      </c>
      <c r="H48" s="190">
        <f t="shared" si="5"/>
        <v>0</v>
      </c>
      <c r="I48" s="190">
        <f t="shared" si="5"/>
        <v>0</v>
      </c>
      <c r="J48" s="191">
        <f>SUM(J46:J47)</f>
        <v>0</v>
      </c>
      <c r="L48" s="243"/>
      <c r="M48" s="60"/>
      <c r="N48" s="60"/>
      <c r="O48" s="60"/>
      <c r="P48" s="239">
        <v>1.03</v>
      </c>
      <c r="Q48" s="240">
        <v>0</v>
      </c>
      <c r="R48" s="73">
        <f>$R$18</f>
        <v>12</v>
      </c>
      <c r="S48" s="15"/>
      <c r="T48" s="23"/>
      <c r="U48" s="23"/>
      <c r="V48" s="23"/>
      <c r="W48" s="23"/>
      <c r="X48" s="23"/>
    </row>
    <row r="49" spans="1:24">
      <c r="A49" s="8"/>
      <c r="B49" s="3"/>
      <c r="C49" s="97"/>
      <c r="D49" s="71"/>
      <c r="E49" s="15"/>
      <c r="F49" s="15"/>
      <c r="G49" s="15"/>
      <c r="H49" s="15"/>
      <c r="I49" s="15"/>
      <c r="J49" s="24"/>
      <c r="L49" s="243"/>
      <c r="M49" s="60"/>
      <c r="N49" s="60"/>
      <c r="O49" s="60"/>
      <c r="P49" s="30"/>
      <c r="Q49" s="60"/>
      <c r="R49" s="30"/>
      <c r="S49" s="15"/>
      <c r="T49" s="4"/>
      <c r="U49" s="3"/>
    </row>
    <row r="50" spans="1:24">
      <c r="A50" s="101"/>
      <c r="B50" s="13" t="s">
        <v>52</v>
      </c>
      <c r="C50" s="98"/>
      <c r="D50" s="32" t="s">
        <v>44</v>
      </c>
      <c r="E50" s="97">
        <f>ROUND($Q50*$R50,6)</f>
        <v>0</v>
      </c>
      <c r="F50" s="97">
        <f>ROUND($Q51*$R51,6)</f>
        <v>0</v>
      </c>
      <c r="G50" s="97">
        <f>ROUND($Q52*$R52,6)</f>
        <v>0</v>
      </c>
      <c r="H50" s="97">
        <f>ROUND($Q53*$R53,6)</f>
        <v>0</v>
      </c>
      <c r="I50" s="97">
        <f>ROUND($Q54*$R54,6)</f>
        <v>0</v>
      </c>
      <c r="J50" s="45"/>
      <c r="L50" s="155">
        <v>0</v>
      </c>
      <c r="M50" s="242">
        <f>ROUND(L50/12,2)</f>
        <v>0</v>
      </c>
      <c r="N50" s="242">
        <f>LOOKUP(O50,'Longevity Lookup'!$A$3:$A$506,'Longevity Lookup'!$B$3:$B$506)</f>
        <v>0</v>
      </c>
      <c r="O50" s="236">
        <v>0</v>
      </c>
      <c r="P50" s="239">
        <v>1.03</v>
      </c>
      <c r="Q50" s="240">
        <v>0</v>
      </c>
      <c r="R50" s="73">
        <f>$R$14</f>
        <v>12</v>
      </c>
      <c r="S50" s="2"/>
      <c r="T50" s="23" t="e">
        <f>(E52+E53)/E51</f>
        <v>#DIV/0!</v>
      </c>
      <c r="U50" s="23" t="e">
        <f>(F52+F53)/F51</f>
        <v>#DIV/0!</v>
      </c>
      <c r="V50" s="23" t="e">
        <f>(G52+G53)/G51</f>
        <v>#DIV/0!</v>
      </c>
      <c r="W50" s="23" t="e">
        <f>(H52+H53)/H51</f>
        <v>#DIV/0!</v>
      </c>
      <c r="X50" s="23" t="e">
        <f>(I52+I53)/I51</f>
        <v>#DIV/0!</v>
      </c>
    </row>
    <row r="51" spans="1:24">
      <c r="A51" s="8"/>
      <c r="C51" s="97"/>
      <c r="D51" s="71" t="s">
        <v>9</v>
      </c>
      <c r="E51" s="54">
        <f>ROUND((M50+N50)*E50*P50,0)</f>
        <v>0</v>
      </c>
      <c r="F51" s="54">
        <f>ROUND((M50+N50)*F50*P50*P51,0)</f>
        <v>0</v>
      </c>
      <c r="G51" s="54">
        <f>ROUND((M50+N50)*G50*P50*P51*P52,0)</f>
        <v>0</v>
      </c>
      <c r="H51" s="54">
        <f>ROUND((M50+N50)*H50*P50*P51*P52*P53,0)</f>
        <v>0</v>
      </c>
      <c r="I51" s="54">
        <f>ROUND((M50+N50)*I50*P50*P51*P52*P53*P54,0)</f>
        <v>0</v>
      </c>
      <c r="J51" s="177">
        <f>SUM(E51:I51)</f>
        <v>0</v>
      </c>
      <c r="L51" s="243"/>
      <c r="M51" s="60"/>
      <c r="N51" s="60"/>
      <c r="O51" s="60"/>
      <c r="P51" s="239">
        <v>1.03</v>
      </c>
      <c r="Q51" s="240">
        <v>0</v>
      </c>
      <c r="R51" s="73">
        <f>$R$15</f>
        <v>12</v>
      </c>
      <c r="S51" s="15"/>
    </row>
    <row r="52" spans="1:24">
      <c r="A52" s="8"/>
      <c r="B52" s="3"/>
      <c r="C52" s="97"/>
      <c r="D52" s="71" t="s">
        <v>46</v>
      </c>
      <c r="E52" s="54">
        <f>ROUND(E51*$P$9,0)</f>
        <v>0</v>
      </c>
      <c r="F52" s="54">
        <f>ROUND(F51*$P$9,0)</f>
        <v>0</v>
      </c>
      <c r="G52" s="54">
        <f>ROUND(G51*$P$9,0)</f>
        <v>0</v>
      </c>
      <c r="H52" s="54">
        <f>ROUND(H51*$P$9,0)</f>
        <v>0</v>
      </c>
      <c r="I52" s="54">
        <f>ROUND(I51*$P$9,0)</f>
        <v>0</v>
      </c>
      <c r="J52" s="177">
        <f>SUM(E52:I52)</f>
        <v>0</v>
      </c>
      <c r="L52" s="243"/>
      <c r="M52" s="60"/>
      <c r="N52" s="60"/>
      <c r="O52" s="60"/>
      <c r="P52" s="239">
        <v>1.03</v>
      </c>
      <c r="Q52" s="240">
        <v>0</v>
      </c>
      <c r="R52" s="73">
        <f>$R$16</f>
        <v>12</v>
      </c>
      <c r="S52" s="15"/>
      <c r="T52" s="23"/>
      <c r="U52" s="23"/>
      <c r="V52" s="23"/>
      <c r="W52" s="23"/>
      <c r="X52" s="23"/>
    </row>
    <row r="53" spans="1:24" ht="15">
      <c r="A53" s="8"/>
      <c r="B53" s="3"/>
      <c r="C53" s="97"/>
      <c r="D53" s="71" t="s">
        <v>47</v>
      </c>
      <c r="E53" s="189">
        <f>ROUND($P$10*E50,0)</f>
        <v>0</v>
      </c>
      <c r="F53" s="189">
        <f>ROUND($P$10*F50,0)</f>
        <v>0</v>
      </c>
      <c r="G53" s="189">
        <f>ROUND($P$10*G50,0)</f>
        <v>0</v>
      </c>
      <c r="H53" s="189">
        <f>ROUND($P$10*H50,0)</f>
        <v>0</v>
      </c>
      <c r="I53" s="189">
        <f>ROUND($P$10*I50,0)</f>
        <v>0</v>
      </c>
      <c r="J53" s="186">
        <f>SUM(E53:I53)</f>
        <v>0</v>
      </c>
      <c r="L53" s="243"/>
      <c r="M53" s="60"/>
      <c r="N53" s="60"/>
      <c r="O53" s="60"/>
      <c r="P53" s="239">
        <v>1.03</v>
      </c>
      <c r="Q53" s="240">
        <v>0</v>
      </c>
      <c r="R53" s="73">
        <f>$R$17</f>
        <v>12</v>
      </c>
      <c r="S53" s="15"/>
      <c r="T53" s="23"/>
      <c r="U53" s="23"/>
      <c r="V53" s="23"/>
      <c r="W53" s="23"/>
      <c r="X53" s="23"/>
    </row>
    <row r="54" spans="1:24">
      <c r="A54" s="8"/>
      <c r="B54" s="3"/>
      <c r="C54" s="97"/>
      <c r="D54" s="74" t="s">
        <v>48</v>
      </c>
      <c r="E54" s="190">
        <f>SUM(E52:E53)</f>
        <v>0</v>
      </c>
      <c r="F54" s="190">
        <f t="shared" ref="F54:I54" si="6">SUM(F52:F53)</f>
        <v>0</v>
      </c>
      <c r="G54" s="190">
        <f t="shared" si="6"/>
        <v>0</v>
      </c>
      <c r="H54" s="190">
        <f t="shared" si="6"/>
        <v>0</v>
      </c>
      <c r="I54" s="190">
        <f t="shared" si="6"/>
        <v>0</v>
      </c>
      <c r="J54" s="191">
        <f>SUM(J52:J53)</f>
        <v>0</v>
      </c>
      <c r="L54" s="243"/>
      <c r="M54" s="60"/>
      <c r="N54" s="60"/>
      <c r="O54" s="60"/>
      <c r="P54" s="239">
        <v>1.03</v>
      </c>
      <c r="Q54" s="240">
        <v>0</v>
      </c>
      <c r="R54" s="73">
        <f>$R$18</f>
        <v>12</v>
      </c>
      <c r="S54" s="15"/>
      <c r="T54" s="23"/>
      <c r="U54" s="23"/>
      <c r="V54" s="23"/>
      <c r="W54" s="23"/>
      <c r="X54" s="23"/>
    </row>
    <row r="55" spans="1:24">
      <c r="A55" s="8"/>
      <c r="B55" s="3"/>
      <c r="C55" s="97"/>
      <c r="D55" s="71"/>
      <c r="E55" s="15"/>
      <c r="F55" s="15"/>
      <c r="G55" s="15"/>
      <c r="H55" s="15"/>
      <c r="I55" s="15"/>
      <c r="J55" s="24"/>
      <c r="L55" s="243"/>
      <c r="M55" s="60"/>
      <c r="N55" s="60"/>
      <c r="O55" s="60"/>
      <c r="P55" s="30"/>
      <c r="Q55" s="60"/>
      <c r="R55" s="30"/>
      <c r="S55" s="15"/>
      <c r="T55" s="4"/>
      <c r="U55" s="3"/>
    </row>
    <row r="56" spans="1:24">
      <c r="A56" s="101"/>
      <c r="B56" s="13" t="s">
        <v>52</v>
      </c>
      <c r="C56" s="98"/>
      <c r="D56" s="32" t="s">
        <v>44</v>
      </c>
      <c r="E56" s="97">
        <f>ROUND($Q56*$R56,6)</f>
        <v>0</v>
      </c>
      <c r="F56" s="97">
        <f>ROUND($Q57*$R57,6)</f>
        <v>0</v>
      </c>
      <c r="G56" s="97">
        <f>ROUND($Q58*$R58,6)</f>
        <v>0</v>
      </c>
      <c r="H56" s="97">
        <f>ROUND($Q59*$R59,6)</f>
        <v>0</v>
      </c>
      <c r="I56" s="97">
        <f>ROUND($Q60*$R60,6)</f>
        <v>0</v>
      </c>
      <c r="J56" s="45"/>
      <c r="L56" s="155">
        <v>0</v>
      </c>
      <c r="M56" s="242">
        <f>ROUND(L56/12,2)</f>
        <v>0</v>
      </c>
      <c r="N56" s="242">
        <f>LOOKUP(O56,'Longevity Lookup'!$A$3:$A$506,'Longevity Lookup'!$B$3:$B$506)</f>
        <v>0</v>
      </c>
      <c r="O56" s="236">
        <v>0</v>
      </c>
      <c r="P56" s="239">
        <v>1.03</v>
      </c>
      <c r="Q56" s="240">
        <v>0</v>
      </c>
      <c r="R56" s="73">
        <f>$R$14</f>
        <v>12</v>
      </c>
      <c r="S56" s="2"/>
      <c r="T56" s="23" t="e">
        <f>(E58+E59)/E57</f>
        <v>#DIV/0!</v>
      </c>
      <c r="U56" s="23" t="e">
        <f>(F58+F59)/F57</f>
        <v>#DIV/0!</v>
      </c>
      <c r="V56" s="23" t="e">
        <f>(G58+G59)/G57</f>
        <v>#DIV/0!</v>
      </c>
      <c r="W56" s="23" t="e">
        <f>(H58+H59)/H57</f>
        <v>#DIV/0!</v>
      </c>
      <c r="X56" s="23" t="e">
        <f>(I58+I59)/I57</f>
        <v>#DIV/0!</v>
      </c>
    </row>
    <row r="57" spans="1:24">
      <c r="A57" s="8"/>
      <c r="C57" s="97"/>
      <c r="D57" s="71" t="s">
        <v>9</v>
      </c>
      <c r="E57" s="54">
        <f>ROUND((M56+N56)*E56*P56,0)</f>
        <v>0</v>
      </c>
      <c r="F57" s="54">
        <f>ROUND((M56+N56)*F56*P56*P57,0)</f>
        <v>0</v>
      </c>
      <c r="G57" s="54">
        <f>ROUND((M56+N56)*G56*P56*P57*P58,0)</f>
        <v>0</v>
      </c>
      <c r="H57" s="54">
        <f>ROUND((M56+N56)*H56*P56*P57*P58*P59,0)</f>
        <v>0</v>
      </c>
      <c r="I57" s="54">
        <f>ROUND((M56+N56)*I56*P56*P57*P58*P59*P60,0)</f>
        <v>0</v>
      </c>
      <c r="J57" s="177">
        <f>SUM(E57:I57)</f>
        <v>0</v>
      </c>
      <c r="L57" s="243"/>
      <c r="M57" s="60"/>
      <c r="N57" s="60"/>
      <c r="O57" s="60"/>
      <c r="P57" s="239">
        <v>1.03</v>
      </c>
      <c r="Q57" s="240">
        <v>0</v>
      </c>
      <c r="R57" s="73">
        <f>$R$15</f>
        <v>12</v>
      </c>
      <c r="S57" s="15"/>
    </row>
    <row r="58" spans="1:24">
      <c r="A58" s="8"/>
      <c r="C58" s="97"/>
      <c r="D58" s="71" t="s">
        <v>46</v>
      </c>
      <c r="E58" s="54">
        <f>ROUND(E57*$P$9,0)</f>
        <v>0</v>
      </c>
      <c r="F58" s="54">
        <f>ROUND(F57*$P$9,0)</f>
        <v>0</v>
      </c>
      <c r="G58" s="54">
        <f>ROUND(G57*$P$9,0)</f>
        <v>0</v>
      </c>
      <c r="H58" s="54">
        <f>ROUND(H57*$P$9,0)</f>
        <v>0</v>
      </c>
      <c r="I58" s="54">
        <f>ROUND(I57*$P$9,0)</f>
        <v>0</v>
      </c>
      <c r="J58" s="177">
        <f>SUM(E58:I58)</f>
        <v>0</v>
      </c>
      <c r="L58" s="243"/>
      <c r="M58" s="60"/>
      <c r="N58" s="60"/>
      <c r="O58" s="60"/>
      <c r="P58" s="239">
        <v>1.03</v>
      </c>
      <c r="Q58" s="240">
        <v>0</v>
      </c>
      <c r="R58" s="73">
        <f>$R$16</f>
        <v>12</v>
      </c>
      <c r="S58" s="15"/>
      <c r="T58" s="23"/>
      <c r="U58" s="23"/>
      <c r="V58" s="23"/>
      <c r="W58" s="23"/>
      <c r="X58" s="23"/>
    </row>
    <row r="59" spans="1:24" ht="15">
      <c r="A59" s="8"/>
      <c r="C59" s="97"/>
      <c r="D59" s="71" t="s">
        <v>47</v>
      </c>
      <c r="E59" s="189">
        <f>ROUND($P$10*E56,0)</f>
        <v>0</v>
      </c>
      <c r="F59" s="189">
        <f>ROUND($P$10*F56,0)</f>
        <v>0</v>
      </c>
      <c r="G59" s="189">
        <f>ROUND($P$10*G56,0)</f>
        <v>0</v>
      </c>
      <c r="H59" s="189">
        <f>ROUND($P$10*H56,0)</f>
        <v>0</v>
      </c>
      <c r="I59" s="189">
        <f>ROUND($P$10*I56,0)</f>
        <v>0</v>
      </c>
      <c r="J59" s="186">
        <f>SUM(E59:I59)</f>
        <v>0</v>
      </c>
      <c r="L59" s="243"/>
      <c r="M59" s="60"/>
      <c r="N59" s="60"/>
      <c r="O59" s="60"/>
      <c r="P59" s="239">
        <v>1.03</v>
      </c>
      <c r="Q59" s="240">
        <v>0</v>
      </c>
      <c r="R59" s="73">
        <f>$R$17</f>
        <v>12</v>
      </c>
      <c r="S59" s="15"/>
    </row>
    <row r="60" spans="1:24">
      <c r="A60" s="8"/>
      <c r="C60" s="97"/>
      <c r="D60" s="74" t="s">
        <v>48</v>
      </c>
      <c r="E60" s="190">
        <f>SUM(E58:E59)</f>
        <v>0</v>
      </c>
      <c r="F60" s="190">
        <f t="shared" ref="F60:I60" si="7">SUM(F58:F59)</f>
        <v>0</v>
      </c>
      <c r="G60" s="190">
        <f t="shared" si="7"/>
        <v>0</v>
      </c>
      <c r="H60" s="190">
        <f t="shared" si="7"/>
        <v>0</v>
      </c>
      <c r="I60" s="190">
        <f t="shared" si="7"/>
        <v>0</v>
      </c>
      <c r="J60" s="191">
        <f>SUM(J58:J59)</f>
        <v>0</v>
      </c>
      <c r="L60" s="243"/>
      <c r="M60" s="60"/>
      <c r="N60" s="60"/>
      <c r="O60" s="60"/>
      <c r="P60" s="239">
        <v>1.03</v>
      </c>
      <c r="Q60" s="240">
        <v>0</v>
      </c>
      <c r="R60" s="73">
        <f>$R$18</f>
        <v>12</v>
      </c>
      <c r="S60" s="15"/>
      <c r="T60" s="23"/>
      <c r="U60" s="23"/>
      <c r="V60" s="23"/>
      <c r="W60" s="23"/>
      <c r="X60" s="23"/>
    </row>
    <row r="61" spans="1:24">
      <c r="A61" s="8"/>
      <c r="C61" s="97"/>
      <c r="D61" s="71"/>
      <c r="E61" s="15"/>
      <c r="F61" s="15"/>
      <c r="G61" s="15"/>
      <c r="H61" s="15"/>
      <c r="I61" s="15"/>
      <c r="J61" s="24"/>
      <c r="L61" s="2"/>
      <c r="M61" s="2"/>
      <c r="N61" s="2"/>
      <c r="O61" s="2"/>
      <c r="P61" s="2"/>
      <c r="Q61" s="4"/>
      <c r="R61" s="3"/>
      <c r="S61" s="15"/>
      <c r="T61" s="23"/>
      <c r="U61" s="23"/>
      <c r="V61" s="23"/>
      <c r="W61" s="23"/>
      <c r="X61" s="23"/>
    </row>
    <row r="62" spans="1:24" ht="3.75" customHeight="1">
      <c r="A62" s="8"/>
      <c r="D62" s="20"/>
      <c r="E62" s="20"/>
      <c r="F62" s="20"/>
      <c r="G62" s="20"/>
      <c r="H62" s="20"/>
      <c r="I62" s="20"/>
      <c r="J62" s="73"/>
      <c r="R62" s="15"/>
    </row>
    <row r="63" spans="1:24">
      <c r="A63" s="46" t="s">
        <v>53</v>
      </c>
      <c r="B63" s="47"/>
      <c r="C63" s="47"/>
      <c r="D63" s="48"/>
      <c r="E63" s="183">
        <f>SUMIF($D$13:$D$62,"*Salary",E13:E62)</f>
        <v>0</v>
      </c>
      <c r="F63" s="183">
        <f t="shared" ref="F63:I63" si="8">SUMIF($D$13:$D$62,"*Salary",F13:F62)</f>
        <v>0</v>
      </c>
      <c r="G63" s="183">
        <f t="shared" si="8"/>
        <v>0</v>
      </c>
      <c r="H63" s="183">
        <f t="shared" si="8"/>
        <v>0</v>
      </c>
      <c r="I63" s="183">
        <f t="shared" si="8"/>
        <v>0</v>
      </c>
      <c r="J63" s="177">
        <f>SUM(E63:I63)</f>
        <v>0</v>
      </c>
      <c r="R63" s="3"/>
    </row>
    <row r="64" spans="1:24" ht="15">
      <c r="A64" s="46" t="s">
        <v>54</v>
      </c>
      <c r="B64" s="47"/>
      <c r="C64" s="47"/>
      <c r="D64" s="48"/>
      <c r="E64" s="185">
        <f>SUMIF(D15:D62,"*Total Fringe",E15:E62)</f>
        <v>0</v>
      </c>
      <c r="F64" s="185">
        <f>SUMIF($D$15:$D$62,"*Total Fringe",F15:F62)</f>
        <v>0</v>
      </c>
      <c r="G64" s="185">
        <f t="shared" ref="G64:I64" si="9">SUMIF($D$15:$D$62,"*Total Fringe",G15:G62)</f>
        <v>0</v>
      </c>
      <c r="H64" s="185">
        <f t="shared" si="9"/>
        <v>0</v>
      </c>
      <c r="I64" s="185">
        <f t="shared" si="9"/>
        <v>0</v>
      </c>
      <c r="J64" s="186">
        <f>SUM(E64:I64)</f>
        <v>0</v>
      </c>
      <c r="R64" s="3"/>
    </row>
    <row r="65" spans="1:24">
      <c r="A65" s="46" t="s">
        <v>55</v>
      </c>
      <c r="B65" s="47"/>
      <c r="C65" s="47"/>
      <c r="D65" s="48"/>
      <c r="E65" s="196">
        <f>SUM(E63:E64)</f>
        <v>0</v>
      </c>
      <c r="F65" s="196">
        <f t="shared" ref="F65:I65" si="10">SUM(F63:F64)</f>
        <v>0</v>
      </c>
      <c r="G65" s="196">
        <f t="shared" si="10"/>
        <v>0</v>
      </c>
      <c r="H65" s="196">
        <f t="shared" si="10"/>
        <v>0</v>
      </c>
      <c r="I65" s="196">
        <f t="shared" si="10"/>
        <v>0</v>
      </c>
      <c r="J65" s="177">
        <f>SUM(E65:I65)</f>
        <v>0</v>
      </c>
      <c r="T65" s="546" t="s">
        <v>23</v>
      </c>
      <c r="U65" s="546"/>
      <c r="V65" s="546"/>
      <c r="W65" s="546"/>
      <c r="X65" s="546"/>
    </row>
    <row r="66" spans="1:24">
      <c r="A66" s="1"/>
      <c r="B66" s="55"/>
      <c r="C66" s="55"/>
      <c r="D66" s="68"/>
      <c r="E66" s="6"/>
      <c r="F66" s="6"/>
      <c r="G66" s="6"/>
      <c r="H66" s="6"/>
      <c r="I66" s="6"/>
      <c r="J66" s="43"/>
      <c r="T66" s="22" t="s">
        <v>35</v>
      </c>
      <c r="U66" s="13" t="s">
        <v>36</v>
      </c>
      <c r="V66" s="13" t="s">
        <v>37</v>
      </c>
      <c r="W66" s="13" t="s">
        <v>38</v>
      </c>
      <c r="X66" s="13" t="s">
        <v>39</v>
      </c>
    </row>
    <row r="67" spans="1:24">
      <c r="A67" s="18" t="s">
        <v>56</v>
      </c>
      <c r="B67" s="89"/>
      <c r="C67" s="89"/>
      <c r="D67" s="44"/>
      <c r="J67" s="31"/>
      <c r="L67" s="55" t="s">
        <v>19</v>
      </c>
      <c r="M67" s="68" t="s">
        <v>6</v>
      </c>
      <c r="N67" s="68"/>
      <c r="O67" s="68" t="s">
        <v>20</v>
      </c>
      <c r="P67" s="68" t="s">
        <v>21</v>
      </c>
      <c r="Q67" s="68" t="s">
        <v>22</v>
      </c>
      <c r="R67" s="68"/>
      <c r="S67" s="68" t="s">
        <v>57</v>
      </c>
      <c r="T67" s="22"/>
      <c r="U67" s="13"/>
      <c r="V67" s="13"/>
      <c r="W67" s="13"/>
      <c r="X67" s="13"/>
    </row>
    <row r="68" spans="1:24">
      <c r="A68" s="55" t="s">
        <v>40</v>
      </c>
      <c r="B68" s="55" t="s">
        <v>41</v>
      </c>
      <c r="D68" s="44"/>
      <c r="E68" s="16" t="str">
        <f>E12</f>
        <v>Year 1</v>
      </c>
      <c r="F68" s="16" t="str">
        <f>F12</f>
        <v>Year 2</v>
      </c>
      <c r="G68" s="16" t="str">
        <f>G12</f>
        <v>Year 3</v>
      </c>
      <c r="H68" s="16" t="str">
        <f>H12</f>
        <v>Year 4</v>
      </c>
      <c r="I68" s="16" t="str">
        <f>I12</f>
        <v>Year 5</v>
      </c>
      <c r="J68" s="44" t="s">
        <v>30</v>
      </c>
      <c r="L68" s="89" t="s">
        <v>31</v>
      </c>
      <c r="M68" s="44" t="s">
        <v>9</v>
      </c>
      <c r="N68" s="44" t="s">
        <v>20</v>
      </c>
      <c r="O68" s="44" t="s">
        <v>32</v>
      </c>
      <c r="P68" s="44" t="s">
        <v>33</v>
      </c>
      <c r="Q68" s="44" t="s">
        <v>34</v>
      </c>
      <c r="R68" s="44" t="s">
        <v>32</v>
      </c>
      <c r="S68" s="44" t="s">
        <v>58</v>
      </c>
      <c r="T68" s="22"/>
      <c r="U68" s="13"/>
      <c r="V68" s="13"/>
      <c r="W68" s="13"/>
      <c r="X68" s="13"/>
    </row>
    <row r="69" spans="1:24">
      <c r="A69" s="235"/>
      <c r="B69" s="99" t="s">
        <v>62</v>
      </c>
      <c r="C69" s="89"/>
      <c r="D69" s="32" t="s">
        <v>44</v>
      </c>
      <c r="E69" s="97">
        <f>ROUND($Q69*$R69*S69,6)</f>
        <v>0</v>
      </c>
      <c r="F69" s="97">
        <f>ROUND($Q70*$R70*S70,6)</f>
        <v>0</v>
      </c>
      <c r="G69" s="97">
        <f>ROUND($Q71*$R71*S71,6)</f>
        <v>0</v>
      </c>
      <c r="H69" s="97">
        <f>ROUND($Q72*$R72*S72,6)</f>
        <v>0</v>
      </c>
      <c r="I69" s="97">
        <f>ROUND($Q73*$R73*S73,6)</f>
        <v>0</v>
      </c>
      <c r="J69" s="44"/>
      <c r="L69" s="155">
        <v>0</v>
      </c>
      <c r="M69" s="242">
        <f>ROUND(L69/12,2)</f>
        <v>0</v>
      </c>
      <c r="N69" s="242">
        <f>LOOKUP(O69,'Longevity Lookup'!$A$3:$A$506,'Longevity Lookup'!$B$3:$B$506)</f>
        <v>0</v>
      </c>
      <c r="O69" s="236">
        <v>0</v>
      </c>
      <c r="P69" s="239">
        <v>1</v>
      </c>
      <c r="Q69" s="240">
        <v>0</v>
      </c>
      <c r="R69" s="73">
        <f>$R$14</f>
        <v>12</v>
      </c>
      <c r="S69" s="239">
        <v>0</v>
      </c>
      <c r="T69" s="23" t="e">
        <f>(E72+E73)/E71</f>
        <v>#DIV/0!</v>
      </c>
      <c r="U69" s="23" t="e">
        <f>(F72+F73)/F71</f>
        <v>#DIV/0!</v>
      </c>
      <c r="V69" s="23" t="e">
        <f>(G72+G73)/G71</f>
        <v>#DIV/0!</v>
      </c>
      <c r="W69" s="23" t="e">
        <f>(H72+H73)/H71</f>
        <v>#DIV/0!</v>
      </c>
      <c r="X69" s="23" t="e">
        <f>(I72+I73)/I71</f>
        <v>#DIV/0!</v>
      </c>
    </row>
    <row r="70" spans="1:24">
      <c r="A70" s="18"/>
      <c r="B70" s="99"/>
      <c r="C70" s="89"/>
      <c r="D70" s="32" t="s">
        <v>61</v>
      </c>
      <c r="E70" s="20">
        <f>S69</f>
        <v>0</v>
      </c>
      <c r="F70" s="20">
        <f>S70</f>
        <v>0</v>
      </c>
      <c r="G70" s="20">
        <f>S71</f>
        <v>0</v>
      </c>
      <c r="H70" s="20">
        <f>S72</f>
        <v>0</v>
      </c>
      <c r="I70" s="20">
        <f>S73</f>
        <v>0</v>
      </c>
      <c r="J70" s="44"/>
      <c r="L70" s="243"/>
      <c r="M70" s="242"/>
      <c r="N70" s="242"/>
      <c r="O70" s="242"/>
      <c r="P70" s="239">
        <v>1.03</v>
      </c>
      <c r="Q70" s="240">
        <v>0</v>
      </c>
      <c r="R70" s="73">
        <f>$R$15</f>
        <v>12</v>
      </c>
      <c r="S70" s="239">
        <v>0</v>
      </c>
      <c r="T70" s="23"/>
      <c r="U70" s="23"/>
      <c r="V70" s="23"/>
      <c r="W70" s="23"/>
      <c r="X70" s="23"/>
    </row>
    <row r="71" spans="1:24">
      <c r="A71" s="8"/>
      <c r="C71" s="97"/>
      <c r="D71" s="71" t="s">
        <v>9</v>
      </c>
      <c r="E71" s="54">
        <f>ROUND((M69+N69)*E69*P69,0)</f>
        <v>0</v>
      </c>
      <c r="F71" s="54">
        <f>ROUND((M69+N69)*F69*P69*P70,0)</f>
        <v>0</v>
      </c>
      <c r="G71" s="54">
        <f>ROUND((M69+N69)*G69*P69*P70*P71,0)</f>
        <v>0</v>
      </c>
      <c r="H71" s="54">
        <f>ROUND((M69+N69)*H69*P69*P70*P71*P72,0)</f>
        <v>0</v>
      </c>
      <c r="I71" s="54">
        <f>ROUND((M69+N69)*I69*P69*P70*P71*P72*P73,0)</f>
        <v>0</v>
      </c>
      <c r="J71" s="177">
        <f>SUM(E71:I71)</f>
        <v>0</v>
      </c>
      <c r="L71" s="243"/>
      <c r="M71" s="60"/>
      <c r="N71" s="60"/>
      <c r="O71" s="60"/>
      <c r="P71" s="239">
        <v>1.03</v>
      </c>
      <c r="Q71" s="240">
        <v>0</v>
      </c>
      <c r="R71" s="73">
        <f>$R$16</f>
        <v>12</v>
      </c>
      <c r="S71" s="239">
        <v>0</v>
      </c>
    </row>
    <row r="72" spans="1:24">
      <c r="A72" s="8"/>
      <c r="B72" s="99"/>
      <c r="C72" s="97"/>
      <c r="D72" s="71" t="s">
        <v>46</v>
      </c>
      <c r="E72" s="54">
        <f>ROUND(E71*$P$9,0)</f>
        <v>0</v>
      </c>
      <c r="F72" s="54">
        <f>ROUND(F71*$P$9,0)</f>
        <v>0</v>
      </c>
      <c r="G72" s="54">
        <f>ROUND(G71*$P$9,0)</f>
        <v>0</v>
      </c>
      <c r="H72" s="54">
        <f>ROUND(H71*$P$9,0)</f>
        <v>0</v>
      </c>
      <c r="I72" s="54">
        <f>ROUND(I71*$P$9,0)</f>
        <v>0</v>
      </c>
      <c r="J72" s="177">
        <f>SUM(E72:I72)</f>
        <v>0</v>
      </c>
      <c r="L72" s="243"/>
      <c r="M72" s="60"/>
      <c r="N72" s="60"/>
      <c r="O72" s="60"/>
      <c r="P72" s="239">
        <v>1.03</v>
      </c>
      <c r="Q72" s="240">
        <v>0</v>
      </c>
      <c r="R72" s="73">
        <f>$R$17</f>
        <v>12</v>
      </c>
      <c r="S72" s="239">
        <v>0</v>
      </c>
      <c r="T72" s="23"/>
      <c r="U72" s="23"/>
      <c r="V72" s="23"/>
      <c r="W72" s="23"/>
      <c r="X72" s="23"/>
    </row>
    <row r="73" spans="1:24" ht="15">
      <c r="A73" s="8"/>
      <c r="B73" s="99"/>
      <c r="C73" s="97"/>
      <c r="D73" s="71" t="s">
        <v>47</v>
      </c>
      <c r="E73" s="189">
        <f>ROUND($P$10*E69,0)</f>
        <v>0</v>
      </c>
      <c r="F73" s="189">
        <f>ROUND($P$10*F69,0)</f>
        <v>0</v>
      </c>
      <c r="G73" s="189">
        <f>ROUND($P$10*G69,0)</f>
        <v>0</v>
      </c>
      <c r="H73" s="189">
        <f>ROUND($P$10*H69,0)</f>
        <v>0</v>
      </c>
      <c r="I73" s="189">
        <f>ROUND($P$10*I69,0)</f>
        <v>0</v>
      </c>
      <c r="J73" s="186">
        <f>SUM(E73:I73)</f>
        <v>0</v>
      </c>
      <c r="L73" s="243"/>
      <c r="M73" s="60"/>
      <c r="N73" s="60"/>
      <c r="O73" s="60"/>
      <c r="P73" s="239">
        <v>1.03</v>
      </c>
      <c r="Q73" s="240">
        <v>0</v>
      </c>
      <c r="R73" s="73">
        <f>$R$18</f>
        <v>12</v>
      </c>
      <c r="S73" s="239">
        <v>0</v>
      </c>
      <c r="T73" s="23"/>
      <c r="U73" s="23"/>
      <c r="V73" s="23"/>
      <c r="W73" s="23"/>
      <c r="X73" s="23"/>
    </row>
    <row r="74" spans="1:24">
      <c r="A74" s="8"/>
      <c r="B74" s="99"/>
      <c r="C74" s="97"/>
      <c r="D74" s="74" t="s">
        <v>48</v>
      </c>
      <c r="E74" s="190">
        <f>SUM(E72:E73)</f>
        <v>0</v>
      </c>
      <c r="F74" s="190">
        <f t="shared" ref="F74:I74" si="11">SUM(F72:F73)</f>
        <v>0</v>
      </c>
      <c r="G74" s="190">
        <f t="shared" si="11"/>
        <v>0</v>
      </c>
      <c r="H74" s="190">
        <f t="shared" si="11"/>
        <v>0</v>
      </c>
      <c r="I74" s="190">
        <f t="shared" si="11"/>
        <v>0</v>
      </c>
      <c r="J74" s="191">
        <f>SUM(J72:J73)</f>
        <v>0</v>
      </c>
      <c r="L74" s="243"/>
      <c r="M74" s="60"/>
      <c r="N74" s="60"/>
      <c r="O74" s="60"/>
      <c r="P74" s="71"/>
      <c r="Q74" s="244"/>
      <c r="R74" s="73"/>
      <c r="S74" s="71"/>
      <c r="T74" s="23"/>
      <c r="U74" s="23"/>
      <c r="V74" s="23"/>
      <c r="W74" s="23"/>
      <c r="X74" s="23"/>
    </row>
    <row r="75" spans="1:24">
      <c r="A75" s="8"/>
      <c r="B75" s="99"/>
      <c r="C75" s="97"/>
      <c r="D75" s="71"/>
      <c r="E75" s="15"/>
      <c r="F75" s="15"/>
      <c r="G75" s="15"/>
      <c r="H75" s="15"/>
      <c r="I75" s="15"/>
      <c r="J75" s="24"/>
      <c r="L75" s="243"/>
      <c r="M75" s="60"/>
      <c r="N75" s="60"/>
      <c r="O75" s="60"/>
      <c r="P75" s="32"/>
      <c r="Q75" s="60"/>
      <c r="R75" s="32"/>
      <c r="S75" s="241"/>
      <c r="T75" s="4"/>
      <c r="U75" s="3"/>
    </row>
    <row r="76" spans="1:24">
      <c r="A76" s="101"/>
      <c r="B76" s="99" t="s">
        <v>62</v>
      </c>
      <c r="D76" s="32" t="s">
        <v>44</v>
      </c>
      <c r="E76" s="97">
        <f>ROUND($Q76*$R76*S76,6)</f>
        <v>0</v>
      </c>
      <c r="F76" s="97">
        <f>ROUND($Q77*$R77*S77,6)</f>
        <v>0</v>
      </c>
      <c r="G76" s="97">
        <f>ROUND($Q78*$R78*S78,6)</f>
        <v>0</v>
      </c>
      <c r="H76" s="97">
        <f>ROUND($Q79*$R79*S79,6)</f>
        <v>0</v>
      </c>
      <c r="I76" s="97">
        <f>ROUND($Q80*$R80*S80,6)</f>
        <v>0</v>
      </c>
      <c r="J76" s="44"/>
      <c r="L76" s="155">
        <v>0</v>
      </c>
      <c r="M76" s="242">
        <f>ROUND(L76/12,2)</f>
        <v>0</v>
      </c>
      <c r="N76" s="242">
        <f>LOOKUP(O76,'Longevity Lookup'!$A$3:$A$506,'Longevity Lookup'!$B$3:$B$506)</f>
        <v>0</v>
      </c>
      <c r="O76" s="236">
        <v>0</v>
      </c>
      <c r="P76" s="239">
        <v>1</v>
      </c>
      <c r="Q76" s="240">
        <v>0</v>
      </c>
      <c r="R76" s="73">
        <f>$R$14</f>
        <v>12</v>
      </c>
      <c r="S76" s="239">
        <v>0</v>
      </c>
      <c r="T76" s="23" t="e">
        <f>(E79+E80)/E78</f>
        <v>#DIV/0!</v>
      </c>
      <c r="U76" s="23" t="e">
        <f>(F79+F80)/F78</f>
        <v>#DIV/0!</v>
      </c>
      <c r="V76" s="23" t="e">
        <f>(G79+G80)/G78</f>
        <v>#DIV/0!</v>
      </c>
      <c r="W76" s="23" t="e">
        <f>(H79+H80)/H78</f>
        <v>#DIV/0!</v>
      </c>
      <c r="X76" s="23" t="e">
        <f>(I79+I80)/I78</f>
        <v>#DIV/0!</v>
      </c>
    </row>
    <row r="77" spans="1:24">
      <c r="B77" s="99"/>
      <c r="D77" s="32" t="s">
        <v>61</v>
      </c>
      <c r="E77" s="20">
        <f>S76</f>
        <v>0</v>
      </c>
      <c r="F77" s="20">
        <f>S77</f>
        <v>0</v>
      </c>
      <c r="G77" s="20">
        <f>S78</f>
        <v>0</v>
      </c>
      <c r="H77" s="20">
        <f>S79</f>
        <v>0</v>
      </c>
      <c r="I77" s="20">
        <f>S80</f>
        <v>0</v>
      </c>
      <c r="J77" s="168"/>
      <c r="L77" s="243"/>
      <c r="M77" s="242"/>
      <c r="N77" s="242"/>
      <c r="O77" s="242"/>
      <c r="P77" s="239">
        <v>1.03</v>
      </c>
      <c r="Q77" s="240">
        <v>0</v>
      </c>
      <c r="R77" s="73">
        <f>$R$15</f>
        <v>12</v>
      </c>
      <c r="S77" s="239">
        <v>0</v>
      </c>
      <c r="T77" s="23"/>
      <c r="U77" s="23"/>
      <c r="V77" s="23"/>
      <c r="W77" s="23"/>
      <c r="X77" s="23"/>
    </row>
    <row r="78" spans="1:24">
      <c r="A78" s="8"/>
      <c r="C78" s="97"/>
      <c r="D78" s="71" t="s">
        <v>9</v>
      </c>
      <c r="E78" s="54">
        <f>ROUND((M76+N76)*E76*P76,0)</f>
        <v>0</v>
      </c>
      <c r="F78" s="54">
        <f>ROUND((M76+N76)*F76*P76*P77,0)</f>
        <v>0</v>
      </c>
      <c r="G78" s="54">
        <f>ROUND((M76+N76)*G76*P76*P77*P78,0)</f>
        <v>0</v>
      </c>
      <c r="H78" s="54">
        <f>ROUND((M76+N76)*H76*P76*P77*P78*P79,0)</f>
        <v>0</v>
      </c>
      <c r="I78" s="54">
        <f>ROUND((M76+N76)*I76*P76*P77*P78*P79*P80,0)</f>
        <v>0</v>
      </c>
      <c r="J78" s="177">
        <f>SUM(E78:I78)</f>
        <v>0</v>
      </c>
      <c r="L78" s="243"/>
      <c r="M78" s="60"/>
      <c r="N78" s="60"/>
      <c r="O78" s="60"/>
      <c r="P78" s="239">
        <v>1.03</v>
      </c>
      <c r="Q78" s="240">
        <v>0</v>
      </c>
      <c r="R78" s="73">
        <f>$R$16</f>
        <v>12</v>
      </c>
      <c r="S78" s="239">
        <v>0</v>
      </c>
    </row>
    <row r="79" spans="1:24">
      <c r="A79" s="8"/>
      <c r="B79" s="99"/>
      <c r="C79" s="97"/>
      <c r="D79" s="71" t="s">
        <v>46</v>
      </c>
      <c r="E79" s="54">
        <f>ROUND(E78*$P$9,0)</f>
        <v>0</v>
      </c>
      <c r="F79" s="54">
        <f>ROUND(F78*$P$9,0)</f>
        <v>0</v>
      </c>
      <c r="G79" s="54">
        <f>ROUND(G78*$P$9,0)</f>
        <v>0</v>
      </c>
      <c r="H79" s="54">
        <f>ROUND(H78*$P$9,0)</f>
        <v>0</v>
      </c>
      <c r="I79" s="54">
        <f>ROUND(I78*$P$9,0)</f>
        <v>0</v>
      </c>
      <c r="J79" s="177">
        <f>SUM(E79:I79)</f>
        <v>0</v>
      </c>
      <c r="L79" s="243"/>
      <c r="M79" s="60"/>
      <c r="N79" s="60"/>
      <c r="O79" s="60"/>
      <c r="P79" s="239">
        <v>1.03</v>
      </c>
      <c r="Q79" s="240">
        <v>0</v>
      </c>
      <c r="R79" s="73">
        <f>$R$17</f>
        <v>12</v>
      </c>
      <c r="S79" s="239">
        <v>0</v>
      </c>
      <c r="T79" s="23"/>
      <c r="U79" s="23"/>
      <c r="V79" s="23"/>
      <c r="W79" s="23"/>
      <c r="X79" s="23"/>
    </row>
    <row r="80" spans="1:24" ht="15">
      <c r="A80" s="8"/>
      <c r="B80" s="99"/>
      <c r="C80" s="97"/>
      <c r="D80" s="71" t="s">
        <v>47</v>
      </c>
      <c r="E80" s="189">
        <f>ROUND($P$10*E76,0)</f>
        <v>0</v>
      </c>
      <c r="F80" s="189">
        <f>ROUND($P$10*F76,0)</f>
        <v>0</v>
      </c>
      <c r="G80" s="189">
        <f>ROUND($P$10*G76,0)</f>
        <v>0</v>
      </c>
      <c r="H80" s="189">
        <f>ROUND($P$10*H76,0)</f>
        <v>0</v>
      </c>
      <c r="I80" s="189">
        <f>ROUND($P$10*I76,0)</f>
        <v>0</v>
      </c>
      <c r="J80" s="186">
        <f>SUM(E80:I80)</f>
        <v>0</v>
      </c>
      <c r="L80" s="243"/>
      <c r="M80" s="60"/>
      <c r="N80" s="60"/>
      <c r="O80" s="60"/>
      <c r="P80" s="239">
        <v>1.03</v>
      </c>
      <c r="Q80" s="240">
        <v>0</v>
      </c>
      <c r="R80" s="73">
        <f>$R$18</f>
        <v>12</v>
      </c>
      <c r="S80" s="239">
        <v>0</v>
      </c>
      <c r="T80" s="23"/>
      <c r="U80" s="23"/>
      <c r="V80" s="23"/>
      <c r="W80" s="23"/>
      <c r="X80" s="23"/>
    </row>
    <row r="81" spans="1:24">
      <c r="A81" s="8"/>
      <c r="B81" s="99"/>
      <c r="C81" s="97"/>
      <c r="D81" s="74" t="s">
        <v>48</v>
      </c>
      <c r="E81" s="190">
        <f>SUM(E79:E80)</f>
        <v>0</v>
      </c>
      <c r="F81" s="190">
        <f t="shared" ref="F81:I81" si="12">SUM(F79:F80)</f>
        <v>0</v>
      </c>
      <c r="G81" s="190">
        <f t="shared" si="12"/>
        <v>0</v>
      </c>
      <c r="H81" s="190">
        <f t="shared" si="12"/>
        <v>0</v>
      </c>
      <c r="I81" s="190">
        <f t="shared" si="12"/>
        <v>0</v>
      </c>
      <c r="J81" s="191">
        <f>SUM(J79:J80)</f>
        <v>0</v>
      </c>
      <c r="L81" s="243"/>
      <c r="M81" s="60"/>
      <c r="N81" s="60"/>
      <c r="O81" s="60"/>
      <c r="P81" s="71"/>
      <c r="Q81" s="244"/>
      <c r="R81" s="73"/>
      <c r="S81" s="71"/>
      <c r="T81" s="23"/>
      <c r="U81" s="23"/>
      <c r="V81" s="23"/>
      <c r="W81" s="23"/>
      <c r="X81" s="23"/>
    </row>
    <row r="82" spans="1:24">
      <c r="A82" s="8"/>
      <c r="B82" s="99"/>
      <c r="C82" s="97"/>
      <c r="D82" s="71"/>
      <c r="E82" s="15"/>
      <c r="F82" s="15"/>
      <c r="G82" s="15"/>
      <c r="H82" s="15"/>
      <c r="I82" s="15"/>
      <c r="J82" s="24"/>
      <c r="L82" s="243"/>
      <c r="M82" s="60"/>
      <c r="N82" s="60"/>
      <c r="O82" s="60"/>
      <c r="P82" s="32"/>
      <c r="Q82" s="60"/>
      <c r="R82" s="32"/>
      <c r="S82" s="241"/>
      <c r="T82" s="4"/>
      <c r="U82" s="3"/>
    </row>
    <row r="83" spans="1:24">
      <c r="A83" s="101"/>
      <c r="B83" s="99" t="s">
        <v>63</v>
      </c>
      <c r="D83" s="32" t="s">
        <v>44</v>
      </c>
      <c r="E83" s="97">
        <f>ROUND($Q83*$R83*S83,6)</f>
        <v>0</v>
      </c>
      <c r="F83" s="97">
        <f>ROUND($Q84*$R84*S84,6)</f>
        <v>0</v>
      </c>
      <c r="G83" s="97">
        <f>ROUND($Q85*$R85*S85,6)</f>
        <v>0</v>
      </c>
      <c r="H83" s="97">
        <f>ROUND($Q86*$R86*S86,6)</f>
        <v>0</v>
      </c>
      <c r="I83" s="97">
        <f>ROUND($Q87*$R87*S87,6)</f>
        <v>0</v>
      </c>
      <c r="J83" s="44"/>
      <c r="L83" s="155">
        <v>0</v>
      </c>
      <c r="M83" s="242">
        <f>ROUND(L83/12,2)</f>
        <v>0</v>
      </c>
      <c r="N83" s="242">
        <f>LOOKUP(O83,'Longevity Lookup'!$A$3:$A$506,'Longevity Lookup'!$B$3:$B$506)</f>
        <v>0</v>
      </c>
      <c r="O83" s="236">
        <v>0</v>
      </c>
      <c r="P83" s="239">
        <v>1</v>
      </c>
      <c r="Q83" s="240">
        <v>0</v>
      </c>
      <c r="R83" s="73">
        <f>$R$14</f>
        <v>12</v>
      </c>
      <c r="S83" s="239">
        <v>0</v>
      </c>
      <c r="T83" s="23" t="e">
        <f>(E86+E87)/E85</f>
        <v>#DIV/0!</v>
      </c>
      <c r="U83" s="23" t="e">
        <f>(F86+F87)/F85</f>
        <v>#DIV/0!</v>
      </c>
      <c r="V83" s="23" t="e">
        <f>(G86+G87)/G85</f>
        <v>#DIV/0!</v>
      </c>
      <c r="W83" s="23" t="e">
        <f>(H86+H87)/H85</f>
        <v>#DIV/0!</v>
      </c>
      <c r="X83" s="23" t="e">
        <f>(I86+I87)/I85</f>
        <v>#DIV/0!</v>
      </c>
    </row>
    <row r="84" spans="1:24">
      <c r="B84" s="99"/>
      <c r="D84" s="32" t="s">
        <v>61</v>
      </c>
      <c r="E84" s="20">
        <f>S83</f>
        <v>0</v>
      </c>
      <c r="F84" s="20">
        <f>S84</f>
        <v>0</v>
      </c>
      <c r="G84" s="20">
        <f>S85</f>
        <v>0</v>
      </c>
      <c r="H84" s="20">
        <f>S86</f>
        <v>0</v>
      </c>
      <c r="I84" s="20">
        <f>S87</f>
        <v>0</v>
      </c>
      <c r="J84" s="44"/>
      <c r="L84" s="243"/>
      <c r="M84" s="242"/>
      <c r="N84" s="242"/>
      <c r="O84" s="242"/>
      <c r="P84" s="239">
        <v>1.03</v>
      </c>
      <c r="Q84" s="240">
        <v>0</v>
      </c>
      <c r="R84" s="73">
        <f>$R$15</f>
        <v>12</v>
      </c>
      <c r="S84" s="239">
        <v>0</v>
      </c>
      <c r="T84" s="23"/>
      <c r="U84" s="23"/>
      <c r="V84" s="23"/>
      <c r="W84" s="23"/>
      <c r="X84" s="23"/>
    </row>
    <row r="85" spans="1:24">
      <c r="A85" s="8"/>
      <c r="C85" s="97"/>
      <c r="D85" s="71" t="s">
        <v>9</v>
      </c>
      <c r="E85" s="54">
        <f>ROUND((M83+N83)*E83*P83,0)</f>
        <v>0</v>
      </c>
      <c r="F85" s="54">
        <f>ROUND((M83+N83)*F83*P83*P84,0)</f>
        <v>0</v>
      </c>
      <c r="G85" s="54">
        <f>ROUND((M83+N83)*G83*P83*P84*P85,0)</f>
        <v>0</v>
      </c>
      <c r="H85" s="54">
        <f>ROUND((M83+N83)*H83*P83*P84*P85*P86,0)</f>
        <v>0</v>
      </c>
      <c r="I85" s="54">
        <f>ROUND((M83+N83)*I83*P83*P84*P85*P86*P87,0)</f>
        <v>0</v>
      </c>
      <c r="J85" s="177">
        <f>SUM(E85:I85)</f>
        <v>0</v>
      </c>
      <c r="L85" s="243"/>
      <c r="M85" s="60"/>
      <c r="N85" s="60"/>
      <c r="O85" s="60"/>
      <c r="P85" s="239">
        <v>1.03</v>
      </c>
      <c r="Q85" s="240">
        <v>0</v>
      </c>
      <c r="R85" s="73">
        <f>$R$16</f>
        <v>12</v>
      </c>
      <c r="S85" s="239">
        <v>0</v>
      </c>
    </row>
    <row r="86" spans="1:24">
      <c r="A86" s="8"/>
      <c r="B86" s="99"/>
      <c r="C86" s="97"/>
      <c r="D86" s="71" t="s">
        <v>46</v>
      </c>
      <c r="E86" s="54">
        <f>ROUND(E85*$P$9,0)</f>
        <v>0</v>
      </c>
      <c r="F86" s="54">
        <f>ROUND(F85*$P$9,0)</f>
        <v>0</v>
      </c>
      <c r="G86" s="54">
        <f>ROUND(G85*$P$9,0)</f>
        <v>0</v>
      </c>
      <c r="H86" s="54">
        <f>ROUND(H85*$P$9,0)</f>
        <v>0</v>
      </c>
      <c r="I86" s="54">
        <f>ROUND(I85*$P$9,0)</f>
        <v>0</v>
      </c>
      <c r="J86" s="177">
        <f>SUM(E86:I86)</f>
        <v>0</v>
      </c>
      <c r="L86" s="243"/>
      <c r="M86" s="60"/>
      <c r="N86" s="60"/>
      <c r="O86" s="60"/>
      <c r="P86" s="239">
        <v>1.03</v>
      </c>
      <c r="Q86" s="240">
        <v>0</v>
      </c>
      <c r="R86" s="73">
        <f>$R$17</f>
        <v>12</v>
      </c>
      <c r="S86" s="239">
        <v>0</v>
      </c>
    </row>
    <row r="87" spans="1:24" ht="15">
      <c r="A87" s="8"/>
      <c r="B87" s="99"/>
      <c r="C87" s="97"/>
      <c r="D87" s="71" t="s">
        <v>47</v>
      </c>
      <c r="E87" s="189">
        <f>ROUND($P$10*E83,0)</f>
        <v>0</v>
      </c>
      <c r="F87" s="189">
        <f>ROUND($P$10*F83,0)</f>
        <v>0</v>
      </c>
      <c r="G87" s="189">
        <f>ROUND($P$10*G83,0)</f>
        <v>0</v>
      </c>
      <c r="H87" s="189">
        <f>ROUND($P$10*H83,0)</f>
        <v>0</v>
      </c>
      <c r="I87" s="189">
        <f>ROUND($P$10*I83,0)</f>
        <v>0</v>
      </c>
      <c r="J87" s="186">
        <f>SUM(E87:I87)</f>
        <v>0</v>
      </c>
      <c r="L87" s="243"/>
      <c r="M87" s="60"/>
      <c r="N87" s="60"/>
      <c r="O87" s="60"/>
      <c r="P87" s="239">
        <v>1.03</v>
      </c>
      <c r="Q87" s="240">
        <v>0</v>
      </c>
      <c r="R87" s="73">
        <f>$R$18</f>
        <v>12</v>
      </c>
      <c r="S87" s="239">
        <v>0</v>
      </c>
      <c r="T87" s="23"/>
      <c r="U87" s="23"/>
      <c r="V87" s="23"/>
      <c r="W87" s="23"/>
      <c r="X87" s="23"/>
    </row>
    <row r="88" spans="1:24">
      <c r="A88" s="8"/>
      <c r="B88" s="99"/>
      <c r="C88" s="97"/>
      <c r="D88" s="74" t="s">
        <v>48</v>
      </c>
      <c r="E88" s="190">
        <f>SUM(E86:E87)</f>
        <v>0</v>
      </c>
      <c r="F88" s="190">
        <f t="shared" ref="F88:I88" si="13">SUM(F86:F87)</f>
        <v>0</v>
      </c>
      <c r="G88" s="190">
        <f t="shared" si="13"/>
        <v>0</v>
      </c>
      <c r="H88" s="190">
        <f t="shared" si="13"/>
        <v>0</v>
      </c>
      <c r="I88" s="190">
        <f t="shared" si="13"/>
        <v>0</v>
      </c>
      <c r="J88" s="191">
        <f>SUM(J86:J87)</f>
        <v>0</v>
      </c>
      <c r="L88" s="17"/>
      <c r="M88" s="31"/>
      <c r="N88" s="31"/>
      <c r="O88" s="31"/>
      <c r="P88" s="45"/>
      <c r="Q88" s="45"/>
      <c r="R88" s="45"/>
      <c r="S88" s="24"/>
      <c r="T88" s="23"/>
      <c r="U88" s="23"/>
      <c r="V88" s="23"/>
      <c r="W88" s="23"/>
      <c r="X88" s="23"/>
    </row>
    <row r="89" spans="1:24">
      <c r="A89" s="8"/>
      <c r="B89" s="99"/>
      <c r="C89" s="97"/>
      <c r="D89" s="71"/>
      <c r="E89" s="15"/>
      <c r="F89" s="15"/>
      <c r="G89" s="15"/>
      <c r="H89" s="15"/>
      <c r="I89" s="15"/>
      <c r="J89" s="24"/>
      <c r="L89" s="17"/>
      <c r="M89" s="91"/>
      <c r="N89" s="91"/>
      <c r="O89" s="91"/>
      <c r="P89" s="45"/>
      <c r="Q89" s="45"/>
      <c r="R89" s="45"/>
      <c r="S89" s="24"/>
      <c r="T89" s="23"/>
      <c r="U89" s="23"/>
      <c r="V89" s="23"/>
      <c r="W89" s="23"/>
      <c r="X89" s="23"/>
    </row>
    <row r="90" spans="1:24">
      <c r="A90" s="8"/>
      <c r="C90" s="72"/>
      <c r="D90" s="72" t="s">
        <v>64</v>
      </c>
      <c r="E90" s="169">
        <f>SUMIF($D$68:$D$89,"*Salary",E68:E89)</f>
        <v>0</v>
      </c>
      <c r="F90" s="169">
        <f>SUMIF($D$68:$D$89,"*Salary",F68:F89)</f>
        <v>0</v>
      </c>
      <c r="G90" s="169">
        <f>SUMIF($D$68:$D$89,"*Salary",G68:G89)</f>
        <v>0</v>
      </c>
      <c r="H90" s="169">
        <f>SUMIF($D$68:$D$89,"*Salary",H68:H89)</f>
        <v>0</v>
      </c>
      <c r="I90" s="169">
        <f>SUMIF($D$68:$D$89,"*Salary",I68:I89)</f>
        <v>0</v>
      </c>
      <c r="J90" s="170">
        <f>SUM(E90:I90)</f>
        <v>0</v>
      </c>
      <c r="L90" s="55"/>
      <c r="M90" s="68"/>
      <c r="N90" s="68"/>
      <c r="O90" s="68"/>
      <c r="P90" s="68"/>
      <c r="Q90" s="68"/>
      <c r="R90" s="68"/>
      <c r="S90" s="24"/>
      <c r="T90" s="23"/>
      <c r="U90" s="23"/>
      <c r="V90" s="23"/>
      <c r="W90" s="23"/>
      <c r="X90" s="23"/>
    </row>
    <row r="91" spans="1:24">
      <c r="A91" s="8"/>
      <c r="C91" s="72"/>
      <c r="D91" s="72" t="s">
        <v>65</v>
      </c>
      <c r="E91" s="171">
        <f>SUMIF($D$71:$D$89,"*Total Fringe",E71:E89)</f>
        <v>0</v>
      </c>
      <c r="F91" s="171">
        <f t="shared" ref="F91:I91" si="14">SUMIF($D$71:$D$89,"*Total Fringe",F71:F89)</f>
        <v>0</v>
      </c>
      <c r="G91" s="171">
        <f t="shared" si="14"/>
        <v>0</v>
      </c>
      <c r="H91" s="171">
        <f t="shared" si="14"/>
        <v>0</v>
      </c>
      <c r="I91" s="171">
        <f t="shared" si="14"/>
        <v>0</v>
      </c>
      <c r="J91" s="172">
        <f>SUM(E91:I91)</f>
        <v>0</v>
      </c>
      <c r="L91" s="55"/>
      <c r="M91" s="68"/>
      <c r="N91" s="68"/>
      <c r="O91" s="68"/>
      <c r="P91" s="68"/>
      <c r="Q91" s="68"/>
      <c r="R91" s="68"/>
      <c r="S91" s="68"/>
      <c r="T91" s="546" t="s">
        <v>23</v>
      </c>
      <c r="U91" s="546"/>
      <c r="V91" s="546"/>
      <c r="W91" s="546"/>
      <c r="X91" s="546"/>
    </row>
    <row r="92" spans="1:24">
      <c r="A92" s="8"/>
      <c r="C92" s="72"/>
      <c r="D92" s="174"/>
      <c r="E92" s="69"/>
      <c r="F92" s="69"/>
      <c r="G92" s="69"/>
      <c r="H92" s="69"/>
      <c r="I92" s="69"/>
      <c r="J92" s="70"/>
      <c r="L92" s="55" t="s">
        <v>19</v>
      </c>
      <c r="M92" s="68" t="s">
        <v>6</v>
      </c>
      <c r="N92" s="68"/>
      <c r="O92" s="68" t="s">
        <v>20</v>
      </c>
      <c r="P92" s="68" t="s">
        <v>21</v>
      </c>
      <c r="Q92" s="68" t="s">
        <v>22</v>
      </c>
      <c r="R92" s="68"/>
      <c r="S92" s="68" t="s">
        <v>57</v>
      </c>
      <c r="T92" s="89"/>
      <c r="U92" s="89"/>
      <c r="V92" s="89"/>
      <c r="W92" s="89"/>
      <c r="X92" s="89"/>
    </row>
    <row r="93" spans="1:24">
      <c r="A93" s="55" t="s">
        <v>40</v>
      </c>
      <c r="B93" s="55" t="s">
        <v>41</v>
      </c>
      <c r="C93" s="72"/>
      <c r="D93" s="174"/>
      <c r="E93" s="16" t="str">
        <f>E12</f>
        <v>Year 1</v>
      </c>
      <c r="F93" s="16" t="str">
        <f>F12</f>
        <v>Year 2</v>
      </c>
      <c r="G93" s="16" t="str">
        <f>G12</f>
        <v>Year 3</v>
      </c>
      <c r="H93" s="16" t="str">
        <f>H12</f>
        <v>Year 4</v>
      </c>
      <c r="I93" s="16" t="str">
        <f>I12</f>
        <v>Year 5</v>
      </c>
      <c r="J93" s="44" t="s">
        <v>30</v>
      </c>
      <c r="L93" s="89" t="s">
        <v>31</v>
      </c>
      <c r="M93" s="44" t="s">
        <v>9</v>
      </c>
      <c r="N93" s="44" t="s">
        <v>20</v>
      </c>
      <c r="O93" s="44" t="s">
        <v>32</v>
      </c>
      <c r="P93" s="44" t="s">
        <v>33</v>
      </c>
      <c r="Q93" s="44" t="s">
        <v>34</v>
      </c>
      <c r="R93" s="44" t="s">
        <v>32</v>
      </c>
      <c r="S93" s="44" t="s">
        <v>58</v>
      </c>
      <c r="T93" s="22" t="s">
        <v>35</v>
      </c>
      <c r="U93" s="13" t="s">
        <v>36</v>
      </c>
      <c r="V93" s="13" t="s">
        <v>37</v>
      </c>
      <c r="W93" s="13" t="s">
        <v>38</v>
      </c>
      <c r="X93" s="13" t="s">
        <v>39</v>
      </c>
    </row>
    <row r="94" spans="1:24">
      <c r="A94" s="101"/>
      <c r="B94" s="99" t="s">
        <v>66</v>
      </c>
      <c r="D94" s="32" t="s">
        <v>44</v>
      </c>
      <c r="E94" s="97">
        <f>ROUND($Q94*$R94*S94,6)</f>
        <v>0</v>
      </c>
      <c r="F94" s="97">
        <f>ROUND($Q95*$R95*S95,6)</f>
        <v>0</v>
      </c>
      <c r="G94" s="97">
        <f>ROUND($Q96*$R96*S96,6)</f>
        <v>0</v>
      </c>
      <c r="H94" s="97">
        <f>ROUND($Q97*$R97*S97,6)</f>
        <v>0</v>
      </c>
      <c r="I94" s="97">
        <f>ROUND($Q98*$R98*S98,6)</f>
        <v>0</v>
      </c>
      <c r="J94" s="44"/>
      <c r="K94" s="15"/>
      <c r="L94" s="155">
        <v>0</v>
      </c>
      <c r="M94" s="242">
        <f>ROUND(L94/12,2)</f>
        <v>0</v>
      </c>
      <c r="N94" s="242">
        <f>LOOKUP(O94,'Longevity Lookup'!$A$3:$A$506,'Longevity Lookup'!$B$3:$B$506)</f>
        <v>0</v>
      </c>
      <c r="O94" s="236">
        <v>0</v>
      </c>
      <c r="P94" s="239">
        <v>1</v>
      </c>
      <c r="Q94" s="240">
        <v>0</v>
      </c>
      <c r="R94" s="73">
        <f>$R$14</f>
        <v>12</v>
      </c>
      <c r="S94" s="239">
        <v>0</v>
      </c>
      <c r="T94" s="23" t="e">
        <f>(E97+E98)/E96</f>
        <v>#DIV/0!</v>
      </c>
      <c r="U94" s="23" t="e">
        <f>(F97+F98)/F96</f>
        <v>#DIV/0!</v>
      </c>
      <c r="V94" s="23" t="e">
        <f>(G97+G98)/G96</f>
        <v>#DIV/0!</v>
      </c>
      <c r="W94" s="23" t="e">
        <f>(H97+H98)/H96</f>
        <v>#DIV/0!</v>
      </c>
      <c r="X94" s="23" t="e">
        <f>(I97+I98)/I96</f>
        <v>#DIV/0!</v>
      </c>
    </row>
    <row r="95" spans="1:24">
      <c r="B95" s="99"/>
      <c r="D95" s="32" t="s">
        <v>61</v>
      </c>
      <c r="E95" s="20">
        <f>S94</f>
        <v>0</v>
      </c>
      <c r="F95" s="20">
        <f>S95</f>
        <v>0</v>
      </c>
      <c r="G95" s="20">
        <f>S96</f>
        <v>0</v>
      </c>
      <c r="H95" s="20">
        <f>S97</f>
        <v>0</v>
      </c>
      <c r="I95" s="20">
        <f>S98</f>
        <v>0</v>
      </c>
      <c r="J95" s="44"/>
      <c r="K95" s="15"/>
      <c r="L95" s="243"/>
      <c r="M95" s="242"/>
      <c r="N95" s="242"/>
      <c r="O95" s="242"/>
      <c r="P95" s="239">
        <v>1.03</v>
      </c>
      <c r="Q95" s="240">
        <v>0</v>
      </c>
      <c r="R95" s="73">
        <f>$R$15</f>
        <v>12</v>
      </c>
      <c r="S95" s="239">
        <v>0</v>
      </c>
      <c r="T95" s="23"/>
      <c r="U95" s="23"/>
      <c r="V95" s="23"/>
      <c r="W95" s="23"/>
      <c r="X95" s="23"/>
    </row>
    <row r="96" spans="1:24">
      <c r="A96" s="8"/>
      <c r="C96" s="97"/>
      <c r="D96" s="71" t="s">
        <v>9</v>
      </c>
      <c r="E96" s="54">
        <f>ROUND((M94+N94)*E94*P94,0)</f>
        <v>0</v>
      </c>
      <c r="F96" s="54">
        <f>ROUND((M94+N94)*F94*P94*P95,0)</f>
        <v>0</v>
      </c>
      <c r="G96" s="54">
        <f>ROUND((M94+N94)*G94*P94*P95*P96,0)</f>
        <v>0</v>
      </c>
      <c r="H96" s="54">
        <f>ROUND((M94+N94)*H94*P94*P95*P96*P97,0)</f>
        <v>0</v>
      </c>
      <c r="I96" s="54">
        <f>ROUND((M94+N94)*I94*P94*P95*P96*P97*P98,0)</f>
        <v>0</v>
      </c>
      <c r="J96" s="177">
        <f>SUM(E96:I96)</f>
        <v>0</v>
      </c>
      <c r="L96" s="243"/>
      <c r="M96" s="60"/>
      <c r="N96" s="60"/>
      <c r="O96" s="60"/>
      <c r="P96" s="239">
        <v>1.03</v>
      </c>
      <c r="Q96" s="240">
        <v>0</v>
      </c>
      <c r="R96" s="73">
        <f>$R$16</f>
        <v>12</v>
      </c>
      <c r="S96" s="239">
        <v>0</v>
      </c>
      <c r="T96" s="23"/>
      <c r="U96" s="23"/>
      <c r="V96" s="23"/>
      <c r="W96" s="23"/>
      <c r="X96" s="23"/>
    </row>
    <row r="97" spans="1:24">
      <c r="A97" s="8"/>
      <c r="B97" s="90"/>
      <c r="C97" s="97"/>
      <c r="D97" s="71" t="s">
        <v>46</v>
      </c>
      <c r="E97" s="54">
        <f>ROUND(E96*$P$9,0)</f>
        <v>0</v>
      </c>
      <c r="F97" s="54">
        <f>ROUND(F96*$P$9,0)</f>
        <v>0</v>
      </c>
      <c r="G97" s="54">
        <f>ROUND(G96*$P$9,0)</f>
        <v>0</v>
      </c>
      <c r="H97" s="54">
        <f>ROUND(H96*$P$9,0)</f>
        <v>0</v>
      </c>
      <c r="I97" s="54">
        <f>ROUND(I96*$P$9,0)</f>
        <v>0</v>
      </c>
      <c r="J97" s="177">
        <f>SUM(E97:I97)</f>
        <v>0</v>
      </c>
      <c r="L97" s="243"/>
      <c r="M97" s="60"/>
      <c r="N97" s="60"/>
      <c r="O97" s="60"/>
      <c r="P97" s="239">
        <v>1.03</v>
      </c>
      <c r="Q97" s="240">
        <v>0</v>
      </c>
      <c r="R97" s="73">
        <f>$R$17</f>
        <v>12</v>
      </c>
      <c r="S97" s="239">
        <v>0</v>
      </c>
      <c r="T97" s="23"/>
      <c r="U97" s="23"/>
      <c r="V97" s="23"/>
      <c r="W97" s="23"/>
      <c r="X97" s="23"/>
    </row>
    <row r="98" spans="1:24" ht="15">
      <c r="A98" s="8"/>
      <c r="B98" s="90"/>
      <c r="C98" s="97"/>
      <c r="D98" s="71" t="s">
        <v>47</v>
      </c>
      <c r="E98" s="189">
        <f>ROUND($P$10*E94,0)</f>
        <v>0</v>
      </c>
      <c r="F98" s="189">
        <f>ROUND($P$10*F94,0)</f>
        <v>0</v>
      </c>
      <c r="G98" s="189">
        <f>ROUND($P$10*G94,0)</f>
        <v>0</v>
      </c>
      <c r="H98" s="189">
        <f>ROUND($P$10*H94,0)</f>
        <v>0</v>
      </c>
      <c r="I98" s="189">
        <f>ROUND($P$10*I94,0)</f>
        <v>0</v>
      </c>
      <c r="J98" s="186">
        <f>SUM(E98:I98)</f>
        <v>0</v>
      </c>
      <c r="L98" s="243"/>
      <c r="M98" s="60"/>
      <c r="N98" s="60"/>
      <c r="O98" s="60"/>
      <c r="P98" s="239">
        <v>1.03</v>
      </c>
      <c r="Q98" s="240">
        <v>0</v>
      </c>
      <c r="R98" s="73">
        <f>$R$18</f>
        <v>12</v>
      </c>
      <c r="S98" s="239">
        <v>0</v>
      </c>
      <c r="T98" s="23"/>
      <c r="U98" s="23"/>
      <c r="V98" s="23"/>
      <c r="W98" s="23"/>
      <c r="X98" s="23"/>
    </row>
    <row r="99" spans="1:24">
      <c r="A99" s="8"/>
      <c r="B99" s="90"/>
      <c r="C99" s="97"/>
      <c r="D99" s="74" t="s">
        <v>48</v>
      </c>
      <c r="E99" s="190">
        <f>SUM(E97:E98)</f>
        <v>0</v>
      </c>
      <c r="F99" s="190">
        <f t="shared" ref="F99:I99" si="15">SUM(F97:F98)</f>
        <v>0</v>
      </c>
      <c r="G99" s="190">
        <f t="shared" si="15"/>
        <v>0</v>
      </c>
      <c r="H99" s="190">
        <f t="shared" si="15"/>
        <v>0</v>
      </c>
      <c r="I99" s="190">
        <f t="shared" si="15"/>
        <v>0</v>
      </c>
      <c r="J99" s="191">
        <f>SUM(J97:J98)</f>
        <v>0</v>
      </c>
      <c r="L99" s="243"/>
      <c r="M99" s="60"/>
      <c r="N99" s="60"/>
      <c r="O99" s="60"/>
      <c r="P99" s="71"/>
      <c r="Q99" s="244"/>
      <c r="R99" s="73"/>
      <c r="S99" s="71"/>
      <c r="T99" s="4"/>
      <c r="U99" s="3"/>
    </row>
    <row r="100" spans="1:24">
      <c r="C100" s="97"/>
      <c r="D100" s="71"/>
      <c r="E100" s="15"/>
      <c r="F100" s="15"/>
      <c r="G100" s="15"/>
      <c r="H100" s="15"/>
      <c r="I100" s="15"/>
      <c r="J100" s="24"/>
      <c r="L100" s="243"/>
      <c r="M100" s="60"/>
      <c r="N100" s="60"/>
      <c r="O100" s="60"/>
      <c r="P100" s="32"/>
      <c r="Q100" s="60"/>
      <c r="R100" s="32"/>
      <c r="S100" s="241"/>
      <c r="T100" s="15"/>
      <c r="U100" s="15"/>
      <c r="V100" s="15"/>
      <c r="W100" s="15"/>
      <c r="X100" s="15"/>
    </row>
    <row r="101" spans="1:24">
      <c r="A101" s="101"/>
      <c r="B101" s="99" t="s">
        <v>66</v>
      </c>
      <c r="D101" s="32" t="s">
        <v>44</v>
      </c>
      <c r="E101" s="97">
        <f>ROUND($Q101*$R101*S101,6)</f>
        <v>0</v>
      </c>
      <c r="F101" s="97">
        <f>ROUND($Q102*$R102*S102,6)</f>
        <v>0</v>
      </c>
      <c r="G101" s="97">
        <f>ROUND($Q103*$R103*S103,6)</f>
        <v>0</v>
      </c>
      <c r="H101" s="97">
        <f>ROUND($Q104*$R104*S104,6)</f>
        <v>0</v>
      </c>
      <c r="I101" s="97">
        <f>ROUND($Q105*$R105*S105,6)</f>
        <v>0</v>
      </c>
      <c r="J101" s="44"/>
      <c r="L101" s="155">
        <v>0</v>
      </c>
      <c r="M101" s="242">
        <f>ROUND(L101/12,2)</f>
        <v>0</v>
      </c>
      <c r="N101" s="242">
        <f>LOOKUP(O101,'Longevity Lookup'!$A$3:$A$506,'Longevity Lookup'!$B$3:$B$506)</f>
        <v>0</v>
      </c>
      <c r="O101" s="236">
        <v>0</v>
      </c>
      <c r="P101" s="239">
        <v>1</v>
      </c>
      <c r="Q101" s="240">
        <v>0</v>
      </c>
      <c r="R101" s="73">
        <f>$R$14</f>
        <v>12</v>
      </c>
      <c r="S101" s="239">
        <v>0</v>
      </c>
      <c r="T101" s="23" t="e">
        <f>(E104+E105)/E103</f>
        <v>#DIV/0!</v>
      </c>
      <c r="U101" s="23" t="e">
        <f>(F104+F105)/F103</f>
        <v>#DIV/0!</v>
      </c>
      <c r="V101" s="23" t="e">
        <f>(G104+G105)/G103</f>
        <v>#DIV/0!</v>
      </c>
      <c r="W101" s="23" t="e">
        <f>(H104+H105)/H103</f>
        <v>#DIV/0!</v>
      </c>
      <c r="X101" s="23" t="e">
        <f>(I104+I105)/I103</f>
        <v>#DIV/0!</v>
      </c>
    </row>
    <row r="102" spans="1:24">
      <c r="B102" s="99"/>
      <c r="D102" s="32" t="s">
        <v>61</v>
      </c>
      <c r="E102" s="20">
        <f>S101</f>
        <v>0</v>
      </c>
      <c r="F102" s="20">
        <f>S102</f>
        <v>0</v>
      </c>
      <c r="G102" s="20">
        <f>S103</f>
        <v>0</v>
      </c>
      <c r="H102" s="20">
        <f>S104</f>
        <v>0</v>
      </c>
      <c r="I102" s="20">
        <f>S105</f>
        <v>0</v>
      </c>
      <c r="J102" s="44"/>
      <c r="L102" s="243"/>
      <c r="M102" s="242"/>
      <c r="N102" s="242"/>
      <c r="O102" s="242"/>
      <c r="P102" s="239">
        <v>1.03</v>
      </c>
      <c r="Q102" s="240">
        <v>0</v>
      </c>
      <c r="R102" s="73">
        <f>$R$15</f>
        <v>12</v>
      </c>
      <c r="S102" s="239">
        <v>0</v>
      </c>
      <c r="T102" s="23"/>
      <c r="U102" s="23"/>
      <c r="V102" s="23"/>
      <c r="W102" s="23"/>
      <c r="X102" s="23"/>
    </row>
    <row r="103" spans="1:24">
      <c r="A103" s="8"/>
      <c r="B103" s="90"/>
      <c r="C103" s="97"/>
      <c r="D103" s="71" t="s">
        <v>9</v>
      </c>
      <c r="E103" s="54">
        <f>ROUND((M101+N101)*E101*P101,0)</f>
        <v>0</v>
      </c>
      <c r="F103" s="54">
        <f>ROUND((M101+N101)*F101*P101*P102,0)</f>
        <v>0</v>
      </c>
      <c r="G103" s="54">
        <f>ROUND((M101+N101)*G101*P101*P102*P103,0)</f>
        <v>0</v>
      </c>
      <c r="H103" s="54">
        <f>ROUND((M101+N101)*H101*P101*P102*P103*P104,0)</f>
        <v>0</v>
      </c>
      <c r="I103" s="54">
        <f>ROUND((M101+N101)*I101*P101*P102*P103*P104*P105,0)</f>
        <v>0</v>
      </c>
      <c r="J103" s="177">
        <f>SUM(E103:I103)</f>
        <v>0</v>
      </c>
      <c r="L103" s="243"/>
      <c r="M103" s="60"/>
      <c r="N103" s="60"/>
      <c r="O103" s="60"/>
      <c r="P103" s="239">
        <v>1.03</v>
      </c>
      <c r="Q103" s="240">
        <v>0</v>
      </c>
      <c r="R103" s="73">
        <f>$R$16</f>
        <v>12</v>
      </c>
      <c r="S103" s="239">
        <v>0</v>
      </c>
      <c r="T103" s="23"/>
      <c r="U103" s="23"/>
      <c r="V103" s="23"/>
      <c r="W103" s="23"/>
      <c r="X103" s="23"/>
    </row>
    <row r="104" spans="1:24">
      <c r="A104" s="8"/>
      <c r="B104" s="90"/>
      <c r="C104" s="97"/>
      <c r="D104" s="71" t="s">
        <v>46</v>
      </c>
      <c r="E104" s="54">
        <f>ROUND(E103*$P$9,0)</f>
        <v>0</v>
      </c>
      <c r="F104" s="54">
        <f>ROUND(F103*$P$9,0)</f>
        <v>0</v>
      </c>
      <c r="G104" s="54">
        <f>ROUND(G103*$P$9,0)</f>
        <v>0</v>
      </c>
      <c r="H104" s="54">
        <f>ROUND(H103*$P$9,0)</f>
        <v>0</v>
      </c>
      <c r="I104" s="54">
        <f>ROUND(I103*$P$9,0)</f>
        <v>0</v>
      </c>
      <c r="J104" s="177">
        <f>SUM(E104:I104)</f>
        <v>0</v>
      </c>
      <c r="L104" s="243"/>
      <c r="M104" s="60"/>
      <c r="N104" s="60"/>
      <c r="O104" s="60"/>
      <c r="P104" s="239">
        <v>1.03</v>
      </c>
      <c r="Q104" s="240">
        <v>0</v>
      </c>
      <c r="R104" s="73">
        <f>$R$17</f>
        <v>12</v>
      </c>
      <c r="S104" s="239">
        <v>0</v>
      </c>
      <c r="T104" s="23"/>
      <c r="U104" s="23"/>
      <c r="V104" s="23"/>
      <c r="W104" s="23"/>
      <c r="X104" s="23"/>
    </row>
    <row r="105" spans="1:24" ht="15">
      <c r="A105" s="8"/>
      <c r="B105" s="90"/>
      <c r="C105" s="97"/>
      <c r="D105" s="71" t="s">
        <v>47</v>
      </c>
      <c r="E105" s="189">
        <f>ROUND($P$10*E101,0)</f>
        <v>0</v>
      </c>
      <c r="F105" s="189">
        <f>ROUND($P$10*F101,0)</f>
        <v>0</v>
      </c>
      <c r="G105" s="189">
        <f>ROUND($P$10*G101,0)</f>
        <v>0</v>
      </c>
      <c r="H105" s="189">
        <f>ROUND($P$10*H101,0)</f>
        <v>0</v>
      </c>
      <c r="I105" s="189">
        <f>ROUND($P$10*I101,0)</f>
        <v>0</v>
      </c>
      <c r="J105" s="186">
        <f>SUM(E105:I105)</f>
        <v>0</v>
      </c>
      <c r="L105" s="243"/>
      <c r="M105" s="60"/>
      <c r="N105" s="60"/>
      <c r="O105" s="60"/>
      <c r="P105" s="239">
        <v>1.03</v>
      </c>
      <c r="Q105" s="240">
        <v>0</v>
      </c>
      <c r="R105" s="73">
        <f>$R$18</f>
        <v>12</v>
      </c>
      <c r="S105" s="239">
        <v>0</v>
      </c>
      <c r="T105" s="23"/>
      <c r="U105" s="23"/>
      <c r="V105" s="23"/>
      <c r="W105" s="23"/>
      <c r="X105" s="23"/>
    </row>
    <row r="106" spans="1:24">
      <c r="A106" s="8"/>
      <c r="B106" s="90"/>
      <c r="C106" s="97"/>
      <c r="D106" s="74" t="s">
        <v>48</v>
      </c>
      <c r="E106" s="190">
        <f>SUM(E104:E105)</f>
        <v>0</v>
      </c>
      <c r="F106" s="190">
        <f t="shared" ref="F106:I106" si="16">SUM(F104:F105)</f>
        <v>0</v>
      </c>
      <c r="G106" s="190">
        <f t="shared" si="16"/>
        <v>0</v>
      </c>
      <c r="H106" s="190">
        <f t="shared" si="16"/>
        <v>0</v>
      </c>
      <c r="I106" s="190">
        <f t="shared" si="16"/>
        <v>0</v>
      </c>
      <c r="J106" s="191">
        <f>SUM(J104:J105)</f>
        <v>0</v>
      </c>
      <c r="L106" s="243"/>
      <c r="M106" s="60"/>
      <c r="N106" s="60"/>
      <c r="O106" s="60"/>
      <c r="P106" s="71"/>
      <c r="Q106" s="244"/>
      <c r="R106" s="73"/>
      <c r="S106" s="71"/>
      <c r="T106" s="4"/>
      <c r="U106" s="3"/>
    </row>
    <row r="107" spans="1:24">
      <c r="A107" s="8"/>
      <c r="B107" s="90"/>
      <c r="C107" s="97"/>
      <c r="D107" s="71"/>
      <c r="E107" s="15"/>
      <c r="F107" s="15"/>
      <c r="G107" s="15"/>
      <c r="H107" s="15"/>
      <c r="I107" s="15"/>
      <c r="J107" s="24"/>
      <c r="L107" s="243"/>
      <c r="M107" s="60"/>
      <c r="N107" s="60"/>
      <c r="O107" s="60"/>
      <c r="P107" s="32"/>
      <c r="Q107" s="60"/>
      <c r="R107" s="32"/>
      <c r="S107" s="241"/>
      <c r="T107" s="15"/>
      <c r="U107" s="15"/>
      <c r="V107" s="15"/>
      <c r="W107" s="15"/>
      <c r="X107" s="15"/>
    </row>
    <row r="108" spans="1:24">
      <c r="A108" s="101"/>
      <c r="B108" s="99" t="s">
        <v>66</v>
      </c>
      <c r="D108" s="32" t="s">
        <v>44</v>
      </c>
      <c r="E108" s="97">
        <f>ROUND($Q108*$R108*S108,6)</f>
        <v>0</v>
      </c>
      <c r="F108" s="97">
        <f>ROUND($Q109*$R109*S109,6)</f>
        <v>0</v>
      </c>
      <c r="G108" s="97">
        <f>ROUND($Q110*$R110*S110,6)</f>
        <v>0</v>
      </c>
      <c r="H108" s="97">
        <f>ROUND($Q111*$R111*S111,6)</f>
        <v>0</v>
      </c>
      <c r="I108" s="97">
        <f>ROUND($Q112*$R112*S112,6)</f>
        <v>0</v>
      </c>
      <c r="J108" s="44"/>
      <c r="L108" s="155">
        <v>0</v>
      </c>
      <c r="M108" s="242">
        <f>ROUND(L108/12,2)</f>
        <v>0</v>
      </c>
      <c r="N108" s="242">
        <f>LOOKUP(O108,'Longevity Lookup'!$A$3:$A$506,'Longevity Lookup'!$B$3:$B$506)</f>
        <v>0</v>
      </c>
      <c r="O108" s="236">
        <v>0</v>
      </c>
      <c r="P108" s="239">
        <v>1</v>
      </c>
      <c r="Q108" s="240">
        <v>0</v>
      </c>
      <c r="R108" s="73">
        <f>$R$14</f>
        <v>12</v>
      </c>
      <c r="S108" s="239">
        <v>0</v>
      </c>
      <c r="T108" s="23" t="e">
        <f>(E111+E112)/E110</f>
        <v>#DIV/0!</v>
      </c>
      <c r="U108" s="23" t="e">
        <f>(F111+F112)/F110</f>
        <v>#DIV/0!</v>
      </c>
      <c r="V108" s="23" t="e">
        <f>(G111+G112)/G110</f>
        <v>#DIV/0!</v>
      </c>
      <c r="W108" s="23" t="e">
        <f>(H111+H112)/H110</f>
        <v>#DIV/0!</v>
      </c>
      <c r="X108" s="23" t="e">
        <f>(I111+I112)/I110</f>
        <v>#DIV/0!</v>
      </c>
    </row>
    <row r="109" spans="1:24">
      <c r="B109" s="99"/>
      <c r="D109" s="32" t="s">
        <v>61</v>
      </c>
      <c r="E109" s="20">
        <f>S108</f>
        <v>0</v>
      </c>
      <c r="F109" s="20">
        <f>S109</f>
        <v>0</v>
      </c>
      <c r="G109" s="20">
        <f>S110</f>
        <v>0</v>
      </c>
      <c r="H109" s="20">
        <f>S111</f>
        <v>0</v>
      </c>
      <c r="I109" s="20">
        <f>S112</f>
        <v>0</v>
      </c>
      <c r="J109" s="44"/>
      <c r="L109" s="243"/>
      <c r="M109" s="242"/>
      <c r="N109" s="242"/>
      <c r="O109" s="242"/>
      <c r="P109" s="239">
        <v>1.03</v>
      </c>
      <c r="Q109" s="240">
        <v>0</v>
      </c>
      <c r="R109" s="73">
        <f>$R$15</f>
        <v>12</v>
      </c>
      <c r="S109" s="239">
        <v>0</v>
      </c>
      <c r="T109" s="23"/>
      <c r="U109" s="23"/>
      <c r="V109" s="23"/>
      <c r="W109" s="23"/>
      <c r="X109" s="23"/>
    </row>
    <row r="110" spans="1:24">
      <c r="A110" s="8"/>
      <c r="B110" s="90"/>
      <c r="C110" s="97"/>
      <c r="D110" s="71" t="s">
        <v>9</v>
      </c>
      <c r="E110" s="54">
        <f>ROUND((M108+N108)*E108*P108,0)</f>
        <v>0</v>
      </c>
      <c r="F110" s="54">
        <f>ROUND((M108+N108)*F108*P108*P109,0)</f>
        <v>0</v>
      </c>
      <c r="G110" s="54">
        <f>ROUND((M108+N108)*G108*P108*P109*P110,0)</f>
        <v>0</v>
      </c>
      <c r="H110" s="54">
        <f>ROUND((M108+N108)*H108*P108*P109*P110*P111,0)</f>
        <v>0</v>
      </c>
      <c r="I110" s="54">
        <f>ROUND((M108+N108)*I108*P108*P109*P110*P111*P112,0)</f>
        <v>0</v>
      </c>
      <c r="J110" s="177">
        <f>SUM(E110:I110)</f>
        <v>0</v>
      </c>
      <c r="L110" s="243"/>
      <c r="M110" s="60"/>
      <c r="N110" s="60"/>
      <c r="O110" s="60"/>
      <c r="P110" s="239">
        <v>1.03</v>
      </c>
      <c r="Q110" s="240">
        <v>0</v>
      </c>
      <c r="R110" s="73">
        <f>$R$16</f>
        <v>12</v>
      </c>
      <c r="S110" s="239">
        <v>0</v>
      </c>
    </row>
    <row r="111" spans="1:24">
      <c r="A111" s="8"/>
      <c r="B111" s="90"/>
      <c r="C111" s="97"/>
      <c r="D111" s="71" t="s">
        <v>46</v>
      </c>
      <c r="E111" s="54">
        <f>ROUND(E110*$P$9,0)</f>
        <v>0</v>
      </c>
      <c r="F111" s="54">
        <f>ROUND(F110*$P$9,0)</f>
        <v>0</v>
      </c>
      <c r="G111" s="54">
        <f>ROUND(G110*$P$9,0)</f>
        <v>0</v>
      </c>
      <c r="H111" s="54">
        <f>ROUND(H110*$P$9,0)</f>
        <v>0</v>
      </c>
      <c r="I111" s="54">
        <f>ROUND(I110*$P$9,0)</f>
        <v>0</v>
      </c>
      <c r="J111" s="177">
        <f>SUM(E111:I111)</f>
        <v>0</v>
      </c>
      <c r="L111" s="243"/>
      <c r="M111" s="60"/>
      <c r="N111" s="60"/>
      <c r="O111" s="60"/>
      <c r="P111" s="239">
        <v>1.03</v>
      </c>
      <c r="Q111" s="240">
        <v>0</v>
      </c>
      <c r="R111" s="73">
        <f>$R$17</f>
        <v>12</v>
      </c>
      <c r="S111" s="239">
        <v>0</v>
      </c>
    </row>
    <row r="112" spans="1:24" ht="15">
      <c r="A112" s="8"/>
      <c r="B112" s="90"/>
      <c r="C112" s="97"/>
      <c r="D112" s="71" t="s">
        <v>47</v>
      </c>
      <c r="E112" s="189">
        <f>ROUND($P$10*E108,0)</f>
        <v>0</v>
      </c>
      <c r="F112" s="189">
        <f>ROUND($P$10*F108,0)</f>
        <v>0</v>
      </c>
      <c r="G112" s="189">
        <f>ROUND($P$10*G108,0)</f>
        <v>0</v>
      </c>
      <c r="H112" s="189">
        <f>ROUND($P$10*H108,0)</f>
        <v>0</v>
      </c>
      <c r="I112" s="189">
        <f>ROUND($P$10*I108,0)</f>
        <v>0</v>
      </c>
      <c r="J112" s="186">
        <f>SUM(E112:I112)</f>
        <v>0</v>
      </c>
      <c r="L112" s="243"/>
      <c r="M112" s="60"/>
      <c r="N112" s="60"/>
      <c r="O112" s="60"/>
      <c r="P112" s="239">
        <v>1.03</v>
      </c>
      <c r="Q112" s="240">
        <v>0</v>
      </c>
      <c r="R112" s="73">
        <f>$R$18</f>
        <v>12</v>
      </c>
      <c r="S112" s="239">
        <v>0</v>
      </c>
      <c r="T112" s="23"/>
      <c r="U112" s="23"/>
      <c r="V112" s="23"/>
      <c r="W112" s="23"/>
      <c r="X112" s="23"/>
    </row>
    <row r="113" spans="1:41">
      <c r="A113" s="8"/>
      <c r="B113" s="90"/>
      <c r="C113" s="97"/>
      <c r="D113" s="74" t="s">
        <v>48</v>
      </c>
      <c r="E113" s="190">
        <f>SUM(E111:E112)</f>
        <v>0</v>
      </c>
      <c r="F113" s="190">
        <f t="shared" ref="F113:I113" si="17">SUM(F111:F112)</f>
        <v>0</v>
      </c>
      <c r="G113" s="190">
        <f t="shared" si="17"/>
        <v>0</v>
      </c>
      <c r="H113" s="190">
        <f t="shared" si="17"/>
        <v>0</v>
      </c>
      <c r="I113" s="190">
        <f t="shared" si="17"/>
        <v>0</v>
      </c>
      <c r="J113" s="191">
        <f>SUM(J111:J112)</f>
        <v>0</v>
      </c>
      <c r="L113" s="17"/>
      <c r="M113" s="31"/>
      <c r="N113" s="31"/>
      <c r="O113" s="31"/>
      <c r="P113" s="110"/>
      <c r="Q113" s="111"/>
      <c r="R113" s="73"/>
      <c r="S113" s="110"/>
      <c r="T113" s="23"/>
      <c r="U113" s="23"/>
      <c r="V113" s="23"/>
      <c r="W113" s="23"/>
      <c r="X113" s="23"/>
    </row>
    <row r="114" spans="1:41">
      <c r="A114" s="8"/>
      <c r="B114" s="90"/>
      <c r="C114" s="97"/>
      <c r="D114" s="71"/>
      <c r="E114" s="15"/>
      <c r="F114" s="15"/>
      <c r="G114" s="15"/>
      <c r="H114" s="15"/>
      <c r="I114" s="15"/>
      <c r="J114" s="24"/>
      <c r="L114" s="17"/>
      <c r="M114" s="31"/>
      <c r="N114" s="31"/>
      <c r="O114" s="31"/>
      <c r="P114" s="110"/>
      <c r="Q114" s="111"/>
      <c r="R114" s="73"/>
      <c r="S114" s="24"/>
      <c r="T114" s="23"/>
      <c r="U114" s="23"/>
      <c r="V114" s="23"/>
      <c r="W114" s="23"/>
      <c r="X114" s="23"/>
    </row>
    <row r="115" spans="1:41" ht="13.5" thickBot="1">
      <c r="A115" s="8"/>
      <c r="C115" s="72"/>
      <c r="D115" s="72" t="s">
        <v>68</v>
      </c>
      <c r="E115" s="192">
        <f>SUMIF($D$93:$D$114,"Salary",E93:E114)</f>
        <v>0</v>
      </c>
      <c r="F115" s="192">
        <f t="shared" ref="F115:I115" si="18">SUMIF($D$93:$D$114,"Salary",F93:F114)</f>
        <v>0</v>
      </c>
      <c r="G115" s="192">
        <f t="shared" si="18"/>
        <v>0</v>
      </c>
      <c r="H115" s="192">
        <f t="shared" si="18"/>
        <v>0</v>
      </c>
      <c r="I115" s="192">
        <f t="shared" si="18"/>
        <v>0</v>
      </c>
      <c r="J115" s="193">
        <f>SUM(E115:I115)</f>
        <v>0</v>
      </c>
      <c r="L115" s="17"/>
      <c r="M115" s="91"/>
      <c r="N115" s="91"/>
      <c r="O115" s="91"/>
      <c r="P115" s="45"/>
      <c r="Q115" s="45"/>
      <c r="R115" s="45"/>
      <c r="S115" s="24"/>
      <c r="T115" s="23"/>
      <c r="U115" s="23"/>
      <c r="V115" s="23"/>
      <c r="W115" s="23"/>
      <c r="X115" s="23"/>
    </row>
    <row r="116" spans="1:41">
      <c r="A116" s="8"/>
      <c r="C116" s="72"/>
      <c r="D116" s="72" t="s">
        <v>69</v>
      </c>
      <c r="E116" s="194">
        <f>SUMIF($D$93:$D$114,"*Total Fringe",E93:E114)</f>
        <v>0</v>
      </c>
      <c r="F116" s="194">
        <f t="shared" ref="F116:I116" si="19">SUMIF($D$93:$D$114,"*Total Fringe",F93:F114)</f>
        <v>0</v>
      </c>
      <c r="G116" s="194">
        <f t="shared" si="19"/>
        <v>0</v>
      </c>
      <c r="H116" s="194">
        <f t="shared" si="19"/>
        <v>0</v>
      </c>
      <c r="I116" s="194">
        <f t="shared" si="19"/>
        <v>0</v>
      </c>
      <c r="J116" s="195">
        <f>SUM(E116:I116)</f>
        <v>0</v>
      </c>
      <c r="L116" s="55"/>
      <c r="M116" s="68"/>
      <c r="N116" s="68"/>
      <c r="O116" s="68"/>
      <c r="P116" s="68"/>
      <c r="Q116" s="68"/>
      <c r="R116" s="68"/>
      <c r="S116" s="68"/>
      <c r="T116" s="546" t="s">
        <v>23</v>
      </c>
      <c r="U116" s="546"/>
      <c r="V116" s="546"/>
      <c r="W116" s="546"/>
      <c r="X116" s="546"/>
      <c r="Y116" s="8"/>
      <c r="Z116" s="490" t="s">
        <v>70</v>
      </c>
      <c r="AA116" s="491"/>
      <c r="AB116" s="491"/>
      <c r="AC116" s="491"/>
      <c r="AD116" s="491"/>
      <c r="AE116" s="491"/>
      <c r="AF116" s="492"/>
      <c r="AH116" s="484" t="s">
        <v>71</v>
      </c>
      <c r="AI116" s="485"/>
      <c r="AJ116" s="485"/>
      <c r="AK116" s="485"/>
      <c r="AL116" s="485"/>
      <c r="AM116" s="485"/>
      <c r="AN116" s="485"/>
      <c r="AO116" s="486"/>
    </row>
    <row r="117" spans="1:41">
      <c r="A117" s="8"/>
      <c r="C117" s="72"/>
      <c r="D117" s="174"/>
      <c r="E117" s="171"/>
      <c r="F117" s="171"/>
      <c r="G117" s="171"/>
      <c r="H117" s="171"/>
      <c r="I117" s="171"/>
      <c r="J117" s="172"/>
      <c r="L117" s="55" t="s">
        <v>19</v>
      </c>
      <c r="M117" s="68" t="s">
        <v>6</v>
      </c>
      <c r="N117" s="68" t="s">
        <v>21</v>
      </c>
      <c r="O117" s="68" t="s">
        <v>22</v>
      </c>
      <c r="P117" s="68"/>
      <c r="Q117" s="68" t="s">
        <v>57</v>
      </c>
      <c r="R117" s="68"/>
      <c r="S117" s="68"/>
      <c r="T117" s="89"/>
      <c r="U117" s="89"/>
      <c r="V117" s="89"/>
      <c r="W117" s="89"/>
      <c r="X117" s="89"/>
      <c r="Y117" s="13"/>
      <c r="Z117" s="173"/>
      <c r="AA117" s="44"/>
      <c r="AB117" s="44"/>
      <c r="AC117" s="44"/>
      <c r="AD117" s="44"/>
      <c r="AE117" s="44"/>
      <c r="AF117" s="162"/>
      <c r="AH117" s="284"/>
      <c r="AI117" s="55"/>
      <c r="AJ117" s="55"/>
      <c r="AK117" s="55"/>
      <c r="AL117" s="55"/>
      <c r="AM117" s="55"/>
      <c r="AN117" s="55"/>
      <c r="AO117" s="113"/>
    </row>
    <row r="118" spans="1:41">
      <c r="A118" s="55" t="s">
        <v>40</v>
      </c>
      <c r="B118" s="55" t="s">
        <v>41</v>
      </c>
      <c r="C118" s="348" t="s">
        <v>72</v>
      </c>
      <c r="D118" s="174"/>
      <c r="E118" s="16" t="str">
        <f>E12</f>
        <v>Year 1</v>
      </c>
      <c r="F118" s="16" t="str">
        <f>F12</f>
        <v>Year 2</v>
      </c>
      <c r="G118" s="16" t="str">
        <f>G12</f>
        <v>Year 3</v>
      </c>
      <c r="H118" s="16" t="str">
        <f>H12</f>
        <v>Year 4</v>
      </c>
      <c r="I118" s="16" t="str">
        <f>I12</f>
        <v>Year 5</v>
      </c>
      <c r="J118" s="44" t="s">
        <v>30</v>
      </c>
      <c r="L118" s="89" t="s">
        <v>31</v>
      </c>
      <c r="M118" s="44" t="s">
        <v>9</v>
      </c>
      <c r="N118" s="44" t="s">
        <v>33</v>
      </c>
      <c r="O118" s="44" t="s">
        <v>34</v>
      </c>
      <c r="P118" s="44" t="s">
        <v>32</v>
      </c>
      <c r="Q118" s="44" t="s">
        <v>58</v>
      </c>
      <c r="R118" s="44"/>
      <c r="S118" s="44"/>
      <c r="T118" s="22" t="s">
        <v>35</v>
      </c>
      <c r="U118" s="13" t="s">
        <v>36</v>
      </c>
      <c r="V118" s="13" t="s">
        <v>37</v>
      </c>
      <c r="W118" s="13" t="s">
        <v>38</v>
      </c>
      <c r="X118" s="13" t="s">
        <v>39</v>
      </c>
      <c r="Y118" s="20"/>
      <c r="Z118" s="157"/>
      <c r="AA118" s="159" t="str">
        <f>E12</f>
        <v>Year 1</v>
      </c>
      <c r="AB118" s="159" t="str">
        <f>F12</f>
        <v>Year 2</v>
      </c>
      <c r="AC118" s="159" t="str">
        <f>G12</f>
        <v>Year 3</v>
      </c>
      <c r="AD118" s="159" t="str">
        <f>H12</f>
        <v>Year 4</v>
      </c>
      <c r="AE118" s="159" t="str">
        <f>I12</f>
        <v>Year 5</v>
      </c>
      <c r="AF118" s="162" t="s">
        <v>30</v>
      </c>
      <c r="AH118" s="284"/>
      <c r="AI118" s="55"/>
      <c r="AJ118" s="55"/>
      <c r="AK118" s="55"/>
      <c r="AL118" s="55"/>
      <c r="AM118" s="55"/>
      <c r="AN118" s="55"/>
      <c r="AO118" s="113"/>
    </row>
    <row r="119" spans="1:41">
      <c r="A119" s="100"/>
      <c r="B119" s="99" t="s">
        <v>73</v>
      </c>
      <c r="C119" s="117" t="s">
        <v>74</v>
      </c>
      <c r="D119" s="32" t="s">
        <v>44</v>
      </c>
      <c r="E119" s="97">
        <f>ROUND($O119*$P119*Q119,6)</f>
        <v>0</v>
      </c>
      <c r="F119" s="97">
        <f>ROUND($O120*$P120*Q120,6)</f>
        <v>0</v>
      </c>
      <c r="G119" s="97">
        <f>ROUND($O121*$P121*Q121,6)</f>
        <v>0</v>
      </c>
      <c r="H119" s="97">
        <f>ROUND($O122*$P122*Q122,6)</f>
        <v>0</v>
      </c>
      <c r="I119" s="97">
        <f>ROUND($O123*$P123*Q123,6)</f>
        <v>0</v>
      </c>
      <c r="J119" s="24"/>
      <c r="K119" s="15"/>
      <c r="L119" s="155">
        <v>0</v>
      </c>
      <c r="M119" s="242">
        <f>ROUND(L119/12,2)</f>
        <v>0</v>
      </c>
      <c r="N119" s="239">
        <v>1</v>
      </c>
      <c r="O119" s="240">
        <v>0</v>
      </c>
      <c r="P119" s="73">
        <f>$R$14</f>
        <v>12</v>
      </c>
      <c r="Q119" s="239">
        <v>0</v>
      </c>
      <c r="R119" s="73"/>
      <c r="S119" s="71"/>
      <c r="T119" s="23" t="e">
        <f>(E122+E123)/E121</f>
        <v>#DIV/0!</v>
      </c>
      <c r="U119" s="23" t="e">
        <f>(F122+F123)/F121</f>
        <v>#DIV/0!</v>
      </c>
      <c r="V119" s="23" t="e">
        <f>(G122+G123)/G121</f>
        <v>#DIV/0!</v>
      </c>
      <c r="W119" s="23" t="e">
        <f>(H122+H123)/H121</f>
        <v>#DIV/0!</v>
      </c>
      <c r="X119" s="23" t="e">
        <f>(I122+I123)/I121</f>
        <v>#DIV/0!</v>
      </c>
      <c r="Y119" s="319"/>
      <c r="Z119" s="160" t="str">
        <f>C119</f>
        <v>Not Allowed</v>
      </c>
      <c r="AA119" s="125">
        <f>ROUND(VLOOKUP($C119,$AH$125:AO153,4,FALSE)*E119,0)</f>
        <v>0</v>
      </c>
      <c r="AB119" s="125">
        <f>ROUND(VLOOKUP($C120,$AH$125:AO154,5,FALSE)*F119,0)</f>
        <v>0</v>
      </c>
      <c r="AC119" s="125">
        <f>ROUND(VLOOKUP($C121,$AH$125:AO153,6,FALSE)*G119,0)</f>
        <v>0</v>
      </c>
      <c r="AD119" s="125">
        <f>ROUND(VLOOKUP($C122,$AH$125:AO153,7,FALSE)*H119,0)</f>
        <v>0</v>
      </c>
      <c r="AE119" s="125">
        <f>ROUND(VLOOKUP($C123,$AH$125:AO153,8,FALSE)*I119,0)</f>
        <v>0</v>
      </c>
      <c r="AF119" s="163">
        <f>SUM(AA119:AE119)</f>
        <v>0</v>
      </c>
      <c r="AH119" s="112"/>
      <c r="AK119" s="55" t="s">
        <v>35</v>
      </c>
      <c r="AL119" s="55" t="s">
        <v>36</v>
      </c>
      <c r="AM119" s="55" t="s">
        <v>37</v>
      </c>
      <c r="AN119" s="55" t="s">
        <v>38</v>
      </c>
      <c r="AO119" s="113" t="s">
        <v>39</v>
      </c>
    </row>
    <row r="120" spans="1:41">
      <c r="A120" s="8"/>
      <c r="B120" s="99"/>
      <c r="C120" s="117" t="s">
        <v>74</v>
      </c>
      <c r="D120" s="32" t="s">
        <v>61</v>
      </c>
      <c r="E120" s="20">
        <f>Q119</f>
        <v>0</v>
      </c>
      <c r="F120" s="20">
        <f>Q120</f>
        <v>0</v>
      </c>
      <c r="G120" s="20">
        <f>Q121</f>
        <v>0</v>
      </c>
      <c r="H120" s="20">
        <f>Q122</f>
        <v>0</v>
      </c>
      <c r="I120" s="20">
        <f>Q123</f>
        <v>0</v>
      </c>
      <c r="J120" s="24"/>
      <c r="K120" s="15"/>
      <c r="L120" s="243"/>
      <c r="M120" s="242"/>
      <c r="N120" s="239">
        <v>1.03</v>
      </c>
      <c r="O120" s="240">
        <v>0</v>
      </c>
      <c r="P120" s="73">
        <f>$R$15</f>
        <v>12</v>
      </c>
      <c r="Q120" s="239">
        <v>0</v>
      </c>
      <c r="R120" s="73"/>
      <c r="S120" s="71"/>
      <c r="T120" s="23"/>
      <c r="U120" s="23"/>
      <c r="V120" s="23"/>
      <c r="W120" s="23"/>
      <c r="X120" s="23"/>
      <c r="Y120" s="319"/>
      <c r="Z120" s="160"/>
      <c r="AA120" s="125"/>
      <c r="AB120" s="125"/>
      <c r="AC120" s="125"/>
      <c r="AD120" s="125"/>
      <c r="AE120" s="125"/>
      <c r="AF120" s="163"/>
      <c r="AH120" s="505" t="s">
        <v>76</v>
      </c>
      <c r="AI120" s="488"/>
      <c r="AJ120" s="488"/>
      <c r="AK120" s="282">
        <v>1</v>
      </c>
      <c r="AL120" s="282">
        <v>1.05</v>
      </c>
      <c r="AM120" s="282">
        <v>1.05</v>
      </c>
      <c r="AN120" s="282">
        <v>1.05</v>
      </c>
      <c r="AO120" s="283">
        <v>1.05</v>
      </c>
    </row>
    <row r="121" spans="1:41">
      <c r="A121" s="8"/>
      <c r="C121" s="117" t="s">
        <v>74</v>
      </c>
      <c r="D121" s="71" t="s">
        <v>9</v>
      </c>
      <c r="E121" s="54">
        <f>ROUND(M119*E119*N119,0)</f>
        <v>0</v>
      </c>
      <c r="F121" s="54">
        <f>ROUND(M119*F119*N119*N120,0)</f>
        <v>0</v>
      </c>
      <c r="G121" s="54">
        <f>ROUND(M119*G119*N119*N120*N121,0)</f>
        <v>0</v>
      </c>
      <c r="H121" s="54">
        <f>ROUND(M119*H119*N119*N120*N121*N122,0)</f>
        <v>0</v>
      </c>
      <c r="I121" s="54">
        <f>ROUND(M119*I119*N119*N120*N121*N122*N123,0)</f>
        <v>0</v>
      </c>
      <c r="J121" s="177">
        <f>SUM(E121:I121)</f>
        <v>0</v>
      </c>
      <c r="L121" s="243"/>
      <c r="M121" s="60"/>
      <c r="N121" s="239">
        <v>1.03</v>
      </c>
      <c r="O121" s="240">
        <v>0</v>
      </c>
      <c r="P121" s="73">
        <f>$R$16</f>
        <v>12</v>
      </c>
      <c r="Q121" s="239">
        <v>0</v>
      </c>
      <c r="R121" s="73"/>
      <c r="S121" s="71"/>
      <c r="T121" s="23"/>
      <c r="U121" s="23"/>
      <c r="V121" s="23"/>
      <c r="W121" s="23"/>
      <c r="X121" s="23"/>
      <c r="Y121" s="8"/>
      <c r="Z121" s="59"/>
      <c r="AA121" s="125"/>
      <c r="AB121" s="125"/>
      <c r="AC121" s="125"/>
      <c r="AD121" s="125"/>
      <c r="AE121" s="125"/>
      <c r="AF121" s="163"/>
      <c r="AH121" s="463"/>
      <c r="AI121" s="316"/>
      <c r="AJ121" s="316"/>
      <c r="AK121" s="131"/>
      <c r="AL121" s="131"/>
      <c r="AM121" s="131"/>
      <c r="AN121" s="131"/>
      <c r="AO121" s="281"/>
    </row>
    <row r="122" spans="1:41">
      <c r="A122" s="8"/>
      <c r="B122" s="90"/>
      <c r="C122" s="117" t="s">
        <v>74</v>
      </c>
      <c r="D122" s="71" t="s">
        <v>46</v>
      </c>
      <c r="E122" s="54">
        <f>ROUND($E$121*$R$154,0)</f>
        <v>0</v>
      </c>
      <c r="F122" s="54">
        <f>ROUND($F$121*$R$154,0)</f>
        <v>0</v>
      </c>
      <c r="G122" s="54">
        <f>ROUND($G$121*$R$154,0)</f>
        <v>0</v>
      </c>
      <c r="H122" s="54">
        <f>ROUND($H$121*$R$154,0)</f>
        <v>0</v>
      </c>
      <c r="I122" s="54">
        <f>ROUND($I$121*$R$154,0)</f>
        <v>0</v>
      </c>
      <c r="J122" s="177">
        <f>SUM(E122:I122)</f>
        <v>0</v>
      </c>
      <c r="L122" s="243"/>
      <c r="M122" s="60"/>
      <c r="N122" s="239">
        <v>1.03</v>
      </c>
      <c r="O122" s="240">
        <v>0</v>
      </c>
      <c r="P122" s="73">
        <f>$R$17</f>
        <v>12</v>
      </c>
      <c r="Q122" s="239">
        <v>0</v>
      </c>
      <c r="R122" s="73"/>
      <c r="S122" s="71"/>
      <c r="T122" s="23"/>
      <c r="U122" s="23"/>
      <c r="V122" s="23"/>
      <c r="W122" s="23"/>
      <c r="X122" s="23"/>
      <c r="Y122" s="8"/>
      <c r="Z122" s="59"/>
      <c r="AA122" s="125"/>
      <c r="AB122" s="125"/>
      <c r="AC122" s="125"/>
      <c r="AD122" s="125"/>
      <c r="AE122" s="125"/>
      <c r="AF122" s="163"/>
      <c r="AH122" s="463"/>
      <c r="AI122" s="316"/>
      <c r="AJ122" s="316"/>
      <c r="AK122" s="131"/>
      <c r="AL122" s="131"/>
      <c r="AM122" s="131"/>
      <c r="AN122" s="131"/>
      <c r="AO122" s="281"/>
    </row>
    <row r="123" spans="1:41" ht="15">
      <c r="A123" s="8"/>
      <c r="B123" s="90"/>
      <c r="C123" s="117" t="s">
        <v>74</v>
      </c>
      <c r="D123" s="71" t="s">
        <v>47</v>
      </c>
      <c r="E123" s="189">
        <f>ROUND($R$155*$E$119,0)</f>
        <v>0</v>
      </c>
      <c r="F123" s="189">
        <f>ROUND($R$155*$F$119,0)</f>
        <v>0</v>
      </c>
      <c r="G123" s="189">
        <f>ROUND($R$155*$G$119,0)</f>
        <v>0</v>
      </c>
      <c r="H123" s="189">
        <f>ROUND($R$155*$H$119,0)</f>
        <v>0</v>
      </c>
      <c r="I123" s="189">
        <f>ROUND($R$155*$I$119,0)</f>
        <v>0</v>
      </c>
      <c r="J123" s="186">
        <f>SUM(E123:I123)</f>
        <v>0</v>
      </c>
      <c r="L123" s="243"/>
      <c r="M123" s="60"/>
      <c r="N123" s="239">
        <v>1.03</v>
      </c>
      <c r="O123" s="240">
        <v>0</v>
      </c>
      <c r="P123" s="73">
        <f>$R$18</f>
        <v>12</v>
      </c>
      <c r="Q123" s="239">
        <v>0</v>
      </c>
      <c r="R123" s="73"/>
      <c r="S123" s="71"/>
      <c r="T123" s="23"/>
      <c r="U123" s="23"/>
      <c r="V123" s="23"/>
      <c r="W123" s="23"/>
      <c r="X123" s="23"/>
      <c r="Y123" s="8"/>
      <c r="Z123" s="59"/>
      <c r="AA123" s="125"/>
      <c r="AB123" s="125"/>
      <c r="AC123" s="125"/>
      <c r="AD123" s="125"/>
      <c r="AE123" s="125"/>
      <c r="AF123" s="163"/>
      <c r="AH123" s="112"/>
      <c r="AO123" s="114"/>
    </row>
    <row r="124" spans="1:41">
      <c r="A124" s="8"/>
      <c r="B124" s="90"/>
      <c r="C124" s="97"/>
      <c r="D124" s="74" t="s">
        <v>48</v>
      </c>
      <c r="E124" s="190">
        <f>SUM(E122:E123)</f>
        <v>0</v>
      </c>
      <c r="F124" s="190">
        <f t="shared" ref="F124:I124" si="20">SUM(F122:F123)</f>
        <v>0</v>
      </c>
      <c r="G124" s="190">
        <f t="shared" si="20"/>
        <v>0</v>
      </c>
      <c r="H124" s="190">
        <f t="shared" si="20"/>
        <v>0</v>
      </c>
      <c r="I124" s="190">
        <f t="shared" si="20"/>
        <v>0</v>
      </c>
      <c r="J124" s="191">
        <f>SUM(J122:J123)</f>
        <v>0</v>
      </c>
      <c r="L124" s="243"/>
      <c r="M124" s="60"/>
      <c r="N124" s="71"/>
      <c r="O124" s="244"/>
      <c r="P124" s="73"/>
      <c r="Q124" s="71"/>
      <c r="R124" s="73"/>
      <c r="S124" s="71"/>
      <c r="T124" s="4"/>
      <c r="U124" s="3"/>
      <c r="Y124" s="8"/>
      <c r="Z124" s="59"/>
      <c r="AA124" s="125"/>
      <c r="AB124" s="125"/>
      <c r="AC124" s="125"/>
      <c r="AD124" s="125"/>
      <c r="AE124" s="125"/>
      <c r="AF124" s="163"/>
      <c r="AH124" s="280" t="s">
        <v>80</v>
      </c>
      <c r="AO124" s="114"/>
    </row>
    <row r="125" spans="1:41">
      <c r="A125" s="8"/>
      <c r="B125" s="90"/>
      <c r="C125" s="97"/>
      <c r="D125" s="71"/>
      <c r="E125" s="15"/>
      <c r="F125" s="15"/>
      <c r="G125" s="15"/>
      <c r="H125" s="15"/>
      <c r="I125" s="15"/>
      <c r="J125" s="24"/>
      <c r="L125" s="243"/>
      <c r="M125" s="60"/>
      <c r="N125" s="32"/>
      <c r="O125" s="60"/>
      <c r="P125" s="32"/>
      <c r="Q125" s="241"/>
      <c r="R125" s="32"/>
      <c r="S125" s="241"/>
      <c r="T125" s="15"/>
      <c r="U125" s="15"/>
      <c r="V125" s="15"/>
      <c r="W125" s="15"/>
      <c r="X125" s="15"/>
      <c r="Y125" s="8"/>
      <c r="Z125" s="59"/>
      <c r="AA125" s="125"/>
      <c r="AB125" s="125"/>
      <c r="AC125" s="125"/>
      <c r="AD125" s="125"/>
      <c r="AE125" s="125"/>
      <c r="AF125" s="163"/>
      <c r="AH125" s="280" t="s">
        <v>74</v>
      </c>
      <c r="AI125">
        <v>0</v>
      </c>
      <c r="AJ125">
        <v>0</v>
      </c>
      <c r="AK125">
        <v>0</v>
      </c>
      <c r="AL125">
        <v>0</v>
      </c>
      <c r="AM125">
        <v>0</v>
      </c>
      <c r="AN125">
        <v>0</v>
      </c>
      <c r="AO125" s="114">
        <v>0</v>
      </c>
    </row>
    <row r="126" spans="1:41">
      <c r="A126" s="101"/>
      <c r="B126" s="99" t="s">
        <v>73</v>
      </c>
      <c r="C126" s="117" t="s">
        <v>74</v>
      </c>
      <c r="D126" s="32" t="s">
        <v>44</v>
      </c>
      <c r="E126" s="97">
        <f>ROUND($O126*$P126*Q126,6)</f>
        <v>0</v>
      </c>
      <c r="F126" s="97">
        <f>ROUND($O127*$P127*Q127,6)</f>
        <v>0</v>
      </c>
      <c r="G126" s="97">
        <f>ROUND($O128*$P128*Q128,6)</f>
        <v>0</v>
      </c>
      <c r="H126" s="97">
        <f>ROUND($O129*$P129*Q129,6)</f>
        <v>0</v>
      </c>
      <c r="I126" s="97">
        <f>ROUND($O130*$P130*Q130,6)</f>
        <v>0</v>
      </c>
      <c r="J126" s="24"/>
      <c r="L126" s="155">
        <v>0</v>
      </c>
      <c r="M126" s="242">
        <f>ROUND(L126/12,2)</f>
        <v>0</v>
      </c>
      <c r="N126" s="239">
        <v>1</v>
      </c>
      <c r="O126" s="240">
        <v>0</v>
      </c>
      <c r="P126" s="73">
        <f>$R$14</f>
        <v>12</v>
      </c>
      <c r="Q126" s="239">
        <v>0</v>
      </c>
      <c r="R126" s="73"/>
      <c r="S126" s="71"/>
      <c r="T126" s="23" t="e">
        <f>(E129+E130)/E128</f>
        <v>#DIV/0!</v>
      </c>
      <c r="U126" s="23" t="e">
        <f>(F129+F130)/F128</f>
        <v>#DIV/0!</v>
      </c>
      <c r="V126" s="23" t="e">
        <f>(G129+G130)/G128</f>
        <v>#DIV/0!</v>
      </c>
      <c r="W126" s="23" t="e">
        <f>(H129+H130)/H128</f>
        <v>#DIV/0!</v>
      </c>
      <c r="X126" s="23" t="e">
        <f>(I129+I130)/I128</f>
        <v>#DIV/0!</v>
      </c>
      <c r="Y126" s="319"/>
      <c r="Z126" s="160" t="str">
        <f>C126</f>
        <v>Not Allowed</v>
      </c>
      <c r="AA126" s="125">
        <f>ROUND(VLOOKUP($C126,$AH$125:AO160,4,FALSE)*E126,0)</f>
        <v>0</v>
      </c>
      <c r="AB126" s="125">
        <f>ROUND(VLOOKUP($C127,$AH$125:AO161,5,FALSE)*F126,0)</f>
        <v>0</v>
      </c>
      <c r="AC126" s="125">
        <f>ROUND(VLOOKUP($C128,$AH$125:AO160,6,FALSE)*G126,0)</f>
        <v>0</v>
      </c>
      <c r="AD126" s="125">
        <f>ROUND(VLOOKUP($C129,$AH$125:AO160,7,FALSE)*H126,0)</f>
        <v>0</v>
      </c>
      <c r="AE126" s="125">
        <f>ROUND(VLOOKUP($C130,$AH$125:AO160,8,FALSE)*I126,0)</f>
        <v>0</v>
      </c>
      <c r="AF126" s="163">
        <f>SUM(AA126:AE126)</f>
        <v>0</v>
      </c>
      <c r="AH126" s="274" t="s">
        <v>81</v>
      </c>
      <c r="AI126" s="273">
        <f>'Tuition Lookup'!$D4*24</f>
        <v>10752</v>
      </c>
      <c r="AJ126" s="272">
        <f>AI126/6</f>
        <v>1792</v>
      </c>
      <c r="AK126" s="277">
        <f>AJ126*AK$120</f>
        <v>1792</v>
      </c>
      <c r="AL126" s="277">
        <f>AK126*AL$120</f>
        <v>1881.6000000000001</v>
      </c>
      <c r="AM126" s="277">
        <f>AL126*AM$120</f>
        <v>1975.6800000000003</v>
      </c>
      <c r="AN126" s="278">
        <f>AM126*AN$120</f>
        <v>2074.4640000000004</v>
      </c>
      <c r="AO126" s="279">
        <f>AN126*AO$120</f>
        <v>2178.1872000000003</v>
      </c>
    </row>
    <row r="127" spans="1:41">
      <c r="B127" s="99"/>
      <c r="C127" s="117" t="s">
        <v>74</v>
      </c>
      <c r="D127" s="32" t="s">
        <v>61</v>
      </c>
      <c r="E127" s="20">
        <f>Q126</f>
        <v>0</v>
      </c>
      <c r="F127" s="20">
        <f>Q127</f>
        <v>0</v>
      </c>
      <c r="G127" s="20">
        <f>Q128</f>
        <v>0</v>
      </c>
      <c r="H127" s="20">
        <f>Q129</f>
        <v>0</v>
      </c>
      <c r="I127" s="20">
        <f>Q130</f>
        <v>0</v>
      </c>
      <c r="J127" s="24"/>
      <c r="L127" s="243"/>
      <c r="M127" s="242"/>
      <c r="N127" s="239">
        <v>1.03</v>
      </c>
      <c r="O127" s="240">
        <v>0</v>
      </c>
      <c r="P127" s="73">
        <f>$R$15</f>
        <v>12</v>
      </c>
      <c r="Q127" s="239">
        <v>0</v>
      </c>
      <c r="R127" s="73"/>
      <c r="S127" s="71"/>
      <c r="T127" s="23"/>
      <c r="U127" s="23"/>
      <c r="V127" s="23"/>
      <c r="W127" s="23"/>
      <c r="X127" s="23"/>
      <c r="Y127" s="319"/>
      <c r="Z127" s="160"/>
      <c r="AA127" s="125"/>
      <c r="AB127" s="125"/>
      <c r="AC127" s="125"/>
      <c r="AD127" s="125"/>
      <c r="AE127" s="125"/>
      <c r="AF127" s="163"/>
      <c r="AH127" s="275" t="s">
        <v>82</v>
      </c>
      <c r="AI127" s="273">
        <f>'Tuition Lookup'!$D5*24</f>
        <v>12000</v>
      </c>
      <c r="AJ127" s="272">
        <f t="shared" ref="AJ127:AJ152" si="21">AI127/6</f>
        <v>2000</v>
      </c>
      <c r="AK127" s="277">
        <f t="shared" ref="AK127:AO142" si="22">AJ127*AK$120</f>
        <v>2000</v>
      </c>
      <c r="AL127" s="277">
        <f t="shared" si="22"/>
        <v>2100</v>
      </c>
      <c r="AM127" s="277">
        <f t="shared" si="22"/>
        <v>2205</v>
      </c>
      <c r="AN127" s="278">
        <f t="shared" si="22"/>
        <v>2315.25</v>
      </c>
      <c r="AO127" s="279">
        <f t="shared" si="22"/>
        <v>2431.0125000000003</v>
      </c>
    </row>
    <row r="128" spans="1:41">
      <c r="A128" s="8"/>
      <c r="B128" s="90"/>
      <c r="C128" s="117" t="s">
        <v>74</v>
      </c>
      <c r="D128" s="71" t="s">
        <v>9</v>
      </c>
      <c r="E128" s="54">
        <f>ROUND(M126*E126*N126,0)</f>
        <v>0</v>
      </c>
      <c r="F128" s="54">
        <f>ROUND(M126*F126*N126*N127,0)</f>
        <v>0</v>
      </c>
      <c r="G128" s="54">
        <f>ROUND(M126*G126*N126*N127*N128,0)</f>
        <v>0</v>
      </c>
      <c r="H128" s="54">
        <f>ROUND(M126*H126*N126*N127*N128*N129,0)</f>
        <v>0</v>
      </c>
      <c r="I128" s="54">
        <f>ROUND(M126*I126*N126*N127*N128*N129*N130,0)</f>
        <v>0</v>
      </c>
      <c r="J128" s="177">
        <f>SUM(E128:I128)</f>
        <v>0</v>
      </c>
      <c r="L128" s="243"/>
      <c r="M128" s="60"/>
      <c r="N128" s="239">
        <v>1.03</v>
      </c>
      <c r="O128" s="240">
        <v>0</v>
      </c>
      <c r="P128" s="73">
        <f>$R$16</f>
        <v>12</v>
      </c>
      <c r="Q128" s="239">
        <v>0</v>
      </c>
      <c r="R128" s="73"/>
      <c r="S128" s="71"/>
      <c r="T128" s="23"/>
      <c r="U128" s="23"/>
      <c r="V128" s="23"/>
      <c r="W128" s="23"/>
      <c r="X128" s="23"/>
      <c r="Y128" s="8"/>
      <c r="Z128" s="59"/>
      <c r="AA128" s="125"/>
      <c r="AB128" s="125"/>
      <c r="AC128" s="125"/>
      <c r="AD128" s="125"/>
      <c r="AE128" s="125"/>
      <c r="AF128" s="163"/>
      <c r="AH128" s="275" t="s">
        <v>83</v>
      </c>
      <c r="AI128" s="273">
        <f>'Tuition Lookup'!$D6*24</f>
        <v>10800</v>
      </c>
      <c r="AJ128" s="272">
        <f t="shared" si="21"/>
        <v>1800</v>
      </c>
      <c r="AK128" s="277">
        <f t="shared" si="22"/>
        <v>1800</v>
      </c>
      <c r="AL128" s="277">
        <f t="shared" si="22"/>
        <v>1890</v>
      </c>
      <c r="AM128" s="277">
        <f t="shared" si="22"/>
        <v>1984.5</v>
      </c>
      <c r="AN128" s="278">
        <f t="shared" si="22"/>
        <v>2083.7249999999999</v>
      </c>
      <c r="AO128" s="279">
        <f t="shared" si="22"/>
        <v>2187.9112500000001</v>
      </c>
    </row>
    <row r="129" spans="1:41">
      <c r="A129" s="8"/>
      <c r="B129" s="90"/>
      <c r="C129" s="117" t="s">
        <v>74</v>
      </c>
      <c r="D129" s="71" t="s">
        <v>46</v>
      </c>
      <c r="E129" s="54">
        <f>ROUND(E128*$R$154,0)</f>
        <v>0</v>
      </c>
      <c r="F129" s="54">
        <f>ROUND(F128*$R$154,0)</f>
        <v>0</v>
      </c>
      <c r="G129" s="54">
        <f>ROUND(G128*$R$154,0)</f>
        <v>0</v>
      </c>
      <c r="H129" s="54">
        <f>ROUND(H128*$R$154,0)</f>
        <v>0</v>
      </c>
      <c r="I129" s="54">
        <f>ROUND(I128*$R$154,0)</f>
        <v>0</v>
      </c>
      <c r="J129" s="177">
        <f>SUM(E129:I129)</f>
        <v>0</v>
      </c>
      <c r="L129" s="243"/>
      <c r="M129" s="60"/>
      <c r="N129" s="239">
        <v>1.03</v>
      </c>
      <c r="O129" s="240">
        <v>0</v>
      </c>
      <c r="P129" s="73">
        <f>$R$17</f>
        <v>12</v>
      </c>
      <c r="Q129" s="239">
        <v>0</v>
      </c>
      <c r="R129" s="73"/>
      <c r="S129" s="71"/>
      <c r="T129" s="23"/>
      <c r="U129" s="23"/>
      <c r="V129" s="23"/>
      <c r="W129" s="23"/>
      <c r="X129" s="23"/>
      <c r="Y129" s="8"/>
      <c r="Z129" s="59"/>
      <c r="AA129" s="125"/>
      <c r="AB129" s="125"/>
      <c r="AC129" s="125"/>
      <c r="AD129" s="125"/>
      <c r="AE129" s="125"/>
      <c r="AF129" s="163"/>
      <c r="AH129" s="275" t="s">
        <v>84</v>
      </c>
      <c r="AI129" s="273">
        <f>'Tuition Lookup'!$D7*24</f>
        <v>11352</v>
      </c>
      <c r="AJ129" s="272">
        <f t="shared" si="21"/>
        <v>1892</v>
      </c>
      <c r="AK129" s="277">
        <f t="shared" si="22"/>
        <v>1892</v>
      </c>
      <c r="AL129" s="277">
        <f t="shared" si="22"/>
        <v>1986.6000000000001</v>
      </c>
      <c r="AM129" s="277">
        <f t="shared" si="22"/>
        <v>2085.9300000000003</v>
      </c>
      <c r="AN129" s="278">
        <f t="shared" si="22"/>
        <v>2190.2265000000002</v>
      </c>
      <c r="AO129" s="279">
        <f t="shared" si="22"/>
        <v>2299.7378250000002</v>
      </c>
    </row>
    <row r="130" spans="1:41" ht="15">
      <c r="A130" s="8"/>
      <c r="B130" s="90"/>
      <c r="C130" s="117" t="s">
        <v>74</v>
      </c>
      <c r="D130" s="71" t="s">
        <v>47</v>
      </c>
      <c r="E130" s="189">
        <f>ROUND($R$155*E126,0)</f>
        <v>0</v>
      </c>
      <c r="F130" s="189">
        <f>ROUND($R$155*F126,0)</f>
        <v>0</v>
      </c>
      <c r="G130" s="189">
        <f>ROUND($R$155*G126,0)</f>
        <v>0</v>
      </c>
      <c r="H130" s="189">
        <f>ROUND($R$155*H126,0)</f>
        <v>0</v>
      </c>
      <c r="I130" s="189">
        <f>ROUND($R$155*I126,0)</f>
        <v>0</v>
      </c>
      <c r="J130" s="186">
        <f>SUM(E130:I130)</f>
        <v>0</v>
      </c>
      <c r="L130" s="243"/>
      <c r="M130" s="60"/>
      <c r="N130" s="239">
        <v>1.03</v>
      </c>
      <c r="O130" s="240">
        <v>0</v>
      </c>
      <c r="P130" s="73">
        <f>$R$18</f>
        <v>12</v>
      </c>
      <c r="Q130" s="239">
        <v>0</v>
      </c>
      <c r="R130" s="73"/>
      <c r="S130" s="71"/>
      <c r="T130" s="23"/>
      <c r="U130" s="23"/>
      <c r="V130" s="23"/>
      <c r="W130" s="23"/>
      <c r="X130" s="23"/>
      <c r="Y130" s="8"/>
      <c r="Z130" s="59"/>
      <c r="AA130" s="125"/>
      <c r="AB130" s="125"/>
      <c r="AC130" s="125"/>
      <c r="AD130" s="125"/>
      <c r="AE130" s="125"/>
      <c r="AF130" s="163"/>
      <c r="AH130" s="275" t="s">
        <v>85</v>
      </c>
      <c r="AI130" s="273">
        <f>'Tuition Lookup'!$D8*24</f>
        <v>17232</v>
      </c>
      <c r="AJ130" s="272">
        <f t="shared" si="21"/>
        <v>2872</v>
      </c>
      <c r="AK130" s="277">
        <f t="shared" si="22"/>
        <v>2872</v>
      </c>
      <c r="AL130" s="277">
        <f t="shared" si="22"/>
        <v>3015.6</v>
      </c>
      <c r="AM130" s="277">
        <f t="shared" si="22"/>
        <v>3166.38</v>
      </c>
      <c r="AN130" s="278">
        <f t="shared" si="22"/>
        <v>3324.6990000000001</v>
      </c>
      <c r="AO130" s="279">
        <f t="shared" si="22"/>
        <v>3490.9339500000001</v>
      </c>
    </row>
    <row r="131" spans="1:41">
      <c r="A131" s="8"/>
      <c r="B131" s="90"/>
      <c r="C131" s="97"/>
      <c r="D131" s="74" t="s">
        <v>48</v>
      </c>
      <c r="E131" s="190">
        <f>SUM(E129:E130)</f>
        <v>0</v>
      </c>
      <c r="F131" s="190">
        <f t="shared" ref="F131:I131" si="23">SUM(F129:F130)</f>
        <v>0</v>
      </c>
      <c r="G131" s="190">
        <f t="shared" si="23"/>
        <v>0</v>
      </c>
      <c r="H131" s="190">
        <f t="shared" si="23"/>
        <v>0</v>
      </c>
      <c r="I131" s="190">
        <f t="shared" si="23"/>
        <v>0</v>
      </c>
      <c r="J131" s="191">
        <f>SUM(J129:J130)</f>
        <v>0</v>
      </c>
      <c r="L131" s="243"/>
      <c r="M131" s="60"/>
      <c r="N131" s="71"/>
      <c r="O131" s="244"/>
      <c r="P131" s="73"/>
      <c r="Q131" s="71"/>
      <c r="R131" s="73"/>
      <c r="S131" s="71"/>
      <c r="T131" s="4"/>
      <c r="U131" s="3"/>
      <c r="Y131" s="8"/>
      <c r="Z131" s="59"/>
      <c r="AA131" s="125"/>
      <c r="AB131" s="125"/>
      <c r="AC131" s="125"/>
      <c r="AD131" s="125"/>
      <c r="AE131" s="125"/>
      <c r="AF131" s="163"/>
      <c r="AH131" s="275" t="s">
        <v>86</v>
      </c>
      <c r="AI131" s="273">
        <f>'Tuition Lookup'!$D9*24</f>
        <v>10392</v>
      </c>
      <c r="AJ131" s="272">
        <f t="shared" si="21"/>
        <v>1732</v>
      </c>
      <c r="AK131" s="277">
        <f t="shared" si="22"/>
        <v>1732</v>
      </c>
      <c r="AL131" s="277">
        <f t="shared" si="22"/>
        <v>1818.6000000000001</v>
      </c>
      <c r="AM131" s="277">
        <f t="shared" si="22"/>
        <v>1909.5300000000002</v>
      </c>
      <c r="AN131" s="278">
        <f t="shared" si="22"/>
        <v>2005.0065000000002</v>
      </c>
      <c r="AO131" s="279">
        <f t="shared" si="22"/>
        <v>2105.2568250000004</v>
      </c>
    </row>
    <row r="132" spans="1:41">
      <c r="A132" s="8"/>
      <c r="B132" s="90"/>
      <c r="C132" s="97"/>
      <c r="D132" s="71"/>
      <c r="E132" s="15"/>
      <c r="F132" s="15"/>
      <c r="G132" s="15"/>
      <c r="H132" s="15"/>
      <c r="I132" s="15"/>
      <c r="J132" s="24"/>
      <c r="L132" s="243"/>
      <c r="M132" s="60"/>
      <c r="N132" s="32"/>
      <c r="O132" s="60"/>
      <c r="P132" s="32"/>
      <c r="Q132" s="241"/>
      <c r="R132" s="32"/>
      <c r="S132" s="241"/>
      <c r="T132" s="15"/>
      <c r="U132" s="15"/>
      <c r="V132" s="15"/>
      <c r="W132" s="15"/>
      <c r="X132" s="15"/>
      <c r="Y132" s="8"/>
      <c r="Z132" s="59"/>
      <c r="AA132" s="125"/>
      <c r="AB132" s="125"/>
      <c r="AC132" s="125"/>
      <c r="AD132" s="125"/>
      <c r="AE132" s="125"/>
      <c r="AF132" s="163"/>
      <c r="AH132" s="274" t="s">
        <v>87</v>
      </c>
      <c r="AI132" s="273">
        <f>'Tuition Lookup'!$D10*24</f>
        <v>10608</v>
      </c>
      <c r="AJ132" s="272">
        <f t="shared" si="21"/>
        <v>1768</v>
      </c>
      <c r="AK132" s="277">
        <f t="shared" si="22"/>
        <v>1768</v>
      </c>
      <c r="AL132" s="277">
        <f t="shared" si="22"/>
        <v>1856.4</v>
      </c>
      <c r="AM132" s="277">
        <f t="shared" si="22"/>
        <v>1949.2200000000003</v>
      </c>
      <c r="AN132" s="278">
        <f t="shared" si="22"/>
        <v>2046.6810000000003</v>
      </c>
      <c r="AO132" s="279">
        <f t="shared" si="22"/>
        <v>2149.0150500000004</v>
      </c>
    </row>
    <row r="133" spans="1:41">
      <c r="A133" s="101"/>
      <c r="B133" s="99" t="s">
        <v>73</v>
      </c>
      <c r="C133" s="117" t="s">
        <v>74</v>
      </c>
      <c r="D133" s="32" t="s">
        <v>44</v>
      </c>
      <c r="E133" s="97">
        <f>ROUND($O133*$P133*Q133,6)</f>
        <v>0</v>
      </c>
      <c r="F133" s="97">
        <f>ROUND($O134*$P134*Q134,6)</f>
        <v>0</v>
      </c>
      <c r="G133" s="97">
        <f>ROUND($O135*$P135*Q135,6)</f>
        <v>0</v>
      </c>
      <c r="H133" s="97">
        <f>ROUND($O136*$P136*Q136,6)</f>
        <v>0</v>
      </c>
      <c r="I133" s="97">
        <f>ROUND($O137*$P137*Q137,6)</f>
        <v>0</v>
      </c>
      <c r="J133" s="24"/>
      <c r="L133" s="155">
        <v>0</v>
      </c>
      <c r="M133" s="242">
        <f>ROUND(L133/12,2)</f>
        <v>0</v>
      </c>
      <c r="N133" s="239">
        <v>1</v>
      </c>
      <c r="O133" s="240">
        <v>0</v>
      </c>
      <c r="P133" s="73">
        <f>$R$14</f>
        <v>12</v>
      </c>
      <c r="Q133" s="239">
        <v>0</v>
      </c>
      <c r="R133" s="73"/>
      <c r="S133" s="71"/>
      <c r="T133" s="23" t="e">
        <f>(E136+E137)/E135</f>
        <v>#DIV/0!</v>
      </c>
      <c r="U133" s="23" t="e">
        <f>(F136+F137)/F135</f>
        <v>#DIV/0!</v>
      </c>
      <c r="V133" s="23" t="e">
        <f>(G136+G137)/G135</f>
        <v>#DIV/0!</v>
      </c>
      <c r="W133" s="23" t="e">
        <f>(H136+H137)/H135</f>
        <v>#DIV/0!</v>
      </c>
      <c r="X133" s="23" t="e">
        <f>(I136+I137)/I135</f>
        <v>#DIV/0!</v>
      </c>
      <c r="Y133" s="319"/>
      <c r="Z133" s="160" t="str">
        <f>C133</f>
        <v>Not Allowed</v>
      </c>
      <c r="AA133" s="125">
        <f>ROUND(VLOOKUP($C133,$AH$125:AO167,4,FALSE)*E133,0)</f>
        <v>0</v>
      </c>
      <c r="AB133" s="125">
        <f>ROUND(VLOOKUP($C134,$AH$125:AO168,5,FALSE)*F133,0)</f>
        <v>0</v>
      </c>
      <c r="AC133" s="125">
        <f>ROUND(VLOOKUP($C135,$AH$125:AO167,6,FALSE)*G133,0)</f>
        <v>0</v>
      </c>
      <c r="AD133" s="125">
        <f>ROUND(VLOOKUP($C136,$AH$125:AO167,7,FALSE)*H133,0)</f>
        <v>0</v>
      </c>
      <c r="AE133" s="125">
        <f>ROUND(VLOOKUP($C137,$AH$125:AO167,8,FALSE)*I133,0)</f>
        <v>0</v>
      </c>
      <c r="AF133" s="163">
        <f>SUM(AA133:AE133)</f>
        <v>0</v>
      </c>
      <c r="AH133" s="274" t="s">
        <v>88</v>
      </c>
      <c r="AI133" s="273">
        <f>'Tuition Lookup'!$D11*24</f>
        <v>10632</v>
      </c>
      <c r="AJ133" s="272">
        <f t="shared" si="21"/>
        <v>1772</v>
      </c>
      <c r="AK133" s="277">
        <f t="shared" si="22"/>
        <v>1772</v>
      </c>
      <c r="AL133" s="277">
        <f t="shared" si="22"/>
        <v>1860.6000000000001</v>
      </c>
      <c r="AM133" s="277">
        <f t="shared" si="22"/>
        <v>1953.6300000000003</v>
      </c>
      <c r="AN133" s="278">
        <f t="shared" si="22"/>
        <v>2051.3115000000003</v>
      </c>
      <c r="AO133" s="279">
        <f t="shared" si="22"/>
        <v>2153.8770750000003</v>
      </c>
    </row>
    <row r="134" spans="1:41">
      <c r="B134" s="99"/>
      <c r="C134" s="117" t="s">
        <v>74</v>
      </c>
      <c r="D134" s="32" t="s">
        <v>61</v>
      </c>
      <c r="E134" s="20">
        <f>Q133</f>
        <v>0</v>
      </c>
      <c r="F134" s="20">
        <f>Q134</f>
        <v>0</v>
      </c>
      <c r="G134" s="20">
        <f>Q135</f>
        <v>0</v>
      </c>
      <c r="H134" s="20">
        <f>Q136</f>
        <v>0</v>
      </c>
      <c r="I134" s="20">
        <f>Q137</f>
        <v>0</v>
      </c>
      <c r="J134" s="24"/>
      <c r="L134" s="243"/>
      <c r="M134" s="242"/>
      <c r="N134" s="239">
        <v>1.03</v>
      </c>
      <c r="O134" s="240">
        <v>0</v>
      </c>
      <c r="P134" s="73">
        <f>$R$15</f>
        <v>12</v>
      </c>
      <c r="Q134" s="239">
        <v>0</v>
      </c>
      <c r="R134" s="73"/>
      <c r="S134" s="71"/>
      <c r="T134" s="23"/>
      <c r="U134" s="23"/>
      <c r="V134" s="23"/>
      <c r="W134" s="23"/>
      <c r="X134" s="23"/>
      <c r="Y134" s="319"/>
      <c r="Z134" s="160"/>
      <c r="AA134" s="125"/>
      <c r="AB134" s="125"/>
      <c r="AC134" s="125"/>
      <c r="AD134" s="125"/>
      <c r="AE134" s="125"/>
      <c r="AF134" s="163"/>
      <c r="AH134" s="274" t="s">
        <v>89</v>
      </c>
      <c r="AI134" s="273">
        <f>'Tuition Lookup'!$D12*24</f>
        <v>33816</v>
      </c>
      <c r="AJ134" s="272">
        <f t="shared" si="21"/>
        <v>5636</v>
      </c>
      <c r="AK134" s="277">
        <f t="shared" si="22"/>
        <v>5636</v>
      </c>
      <c r="AL134" s="277">
        <f t="shared" si="22"/>
        <v>5917.8</v>
      </c>
      <c r="AM134" s="277">
        <f t="shared" si="22"/>
        <v>6213.6900000000005</v>
      </c>
      <c r="AN134" s="278">
        <f t="shared" si="22"/>
        <v>6524.3745000000008</v>
      </c>
      <c r="AO134" s="279">
        <f t="shared" si="22"/>
        <v>6850.5932250000014</v>
      </c>
    </row>
    <row r="135" spans="1:41">
      <c r="A135" s="8"/>
      <c r="B135" s="90"/>
      <c r="C135" s="117" t="s">
        <v>74</v>
      </c>
      <c r="D135" s="71" t="s">
        <v>9</v>
      </c>
      <c r="E135" s="54">
        <f>ROUND(M133*E133*N133,0)</f>
        <v>0</v>
      </c>
      <c r="F135" s="54">
        <f>ROUND(M133*F133*N133*N134,0)</f>
        <v>0</v>
      </c>
      <c r="G135" s="54">
        <f>ROUND(M133*G133*N133*N134*N135,0)</f>
        <v>0</v>
      </c>
      <c r="H135" s="54">
        <f>ROUND(M133*H133*N133*N134*N135*N136,0)</f>
        <v>0</v>
      </c>
      <c r="I135" s="54">
        <f>ROUND(M133*I133*N133*N134*N135*N136*N137,0)</f>
        <v>0</v>
      </c>
      <c r="J135" s="177">
        <f>SUM(E135:I135)</f>
        <v>0</v>
      </c>
      <c r="L135" s="243"/>
      <c r="M135" s="60"/>
      <c r="N135" s="239">
        <v>1.03</v>
      </c>
      <c r="O135" s="240">
        <v>0</v>
      </c>
      <c r="P135" s="73">
        <f>$R$16</f>
        <v>12</v>
      </c>
      <c r="Q135" s="239">
        <v>0</v>
      </c>
      <c r="R135" s="73"/>
      <c r="S135" s="71"/>
      <c r="T135" s="23"/>
      <c r="U135" s="23"/>
      <c r="V135" s="23"/>
      <c r="W135" s="23"/>
      <c r="X135" s="23"/>
      <c r="Y135" s="8"/>
      <c r="Z135" s="59"/>
      <c r="AA135" s="125"/>
      <c r="AB135" s="125"/>
      <c r="AC135" s="125"/>
      <c r="AD135" s="125"/>
      <c r="AE135" s="125"/>
      <c r="AF135" s="163"/>
      <c r="AH135" s="274" t="s">
        <v>90</v>
      </c>
      <c r="AI135" s="273">
        <f>'Tuition Lookup'!$D13*24</f>
        <v>10584</v>
      </c>
      <c r="AJ135" s="272">
        <f t="shared" si="21"/>
        <v>1764</v>
      </c>
      <c r="AK135" s="277">
        <f t="shared" si="22"/>
        <v>1764</v>
      </c>
      <c r="AL135" s="277">
        <f t="shared" si="22"/>
        <v>1852.2</v>
      </c>
      <c r="AM135" s="277">
        <f t="shared" si="22"/>
        <v>1944.8100000000002</v>
      </c>
      <c r="AN135" s="278">
        <f t="shared" si="22"/>
        <v>2042.0505000000003</v>
      </c>
      <c r="AO135" s="279">
        <f t="shared" si="22"/>
        <v>2144.1530250000005</v>
      </c>
    </row>
    <row r="136" spans="1:41">
      <c r="A136" s="8"/>
      <c r="B136" s="90"/>
      <c r="C136" s="117" t="s">
        <v>74</v>
      </c>
      <c r="D136" s="71" t="s">
        <v>46</v>
      </c>
      <c r="E136" s="54">
        <f>ROUND(E135*$R$154,0)</f>
        <v>0</v>
      </c>
      <c r="F136" s="54">
        <f>ROUND(F135*$R$154,0)</f>
        <v>0</v>
      </c>
      <c r="G136" s="54">
        <f>ROUND(G135*$R$154,0)</f>
        <v>0</v>
      </c>
      <c r="H136" s="54">
        <f>ROUND(H135*$R$154,0)</f>
        <v>0</v>
      </c>
      <c r="I136" s="54">
        <f>ROUND(I135*$R$154,0)</f>
        <v>0</v>
      </c>
      <c r="J136" s="177">
        <f>SUM(E136:I136)</f>
        <v>0</v>
      </c>
      <c r="L136" s="243"/>
      <c r="M136" s="60"/>
      <c r="N136" s="239">
        <v>1.03</v>
      </c>
      <c r="O136" s="240">
        <v>0</v>
      </c>
      <c r="P136" s="73">
        <f>$R$17</f>
        <v>12</v>
      </c>
      <c r="Q136" s="239">
        <v>0</v>
      </c>
      <c r="R136" s="73"/>
      <c r="S136" s="71"/>
      <c r="T136" s="23"/>
      <c r="U136" s="23"/>
      <c r="V136" s="23"/>
      <c r="W136" s="23"/>
      <c r="X136" s="23"/>
      <c r="Y136" s="8"/>
      <c r="Z136" s="59"/>
      <c r="AA136" s="125"/>
      <c r="AB136" s="125"/>
      <c r="AC136" s="125"/>
      <c r="AD136" s="125"/>
      <c r="AE136" s="125"/>
      <c r="AF136" s="163"/>
      <c r="AH136" s="274" t="s">
        <v>91</v>
      </c>
      <c r="AI136" s="273">
        <f>'Tuition Lookup'!$D14*24</f>
        <v>10752</v>
      </c>
      <c r="AJ136" s="272">
        <f t="shared" si="21"/>
        <v>1792</v>
      </c>
      <c r="AK136" s="277">
        <f t="shared" si="22"/>
        <v>1792</v>
      </c>
      <c r="AL136" s="277">
        <f t="shared" si="22"/>
        <v>1881.6000000000001</v>
      </c>
      <c r="AM136" s="277">
        <f t="shared" si="22"/>
        <v>1975.6800000000003</v>
      </c>
      <c r="AN136" s="278">
        <f t="shared" si="22"/>
        <v>2074.4640000000004</v>
      </c>
      <c r="AO136" s="279">
        <f t="shared" si="22"/>
        <v>2178.1872000000003</v>
      </c>
    </row>
    <row r="137" spans="1:41" ht="15">
      <c r="A137" s="8"/>
      <c r="B137" s="90"/>
      <c r="C137" s="117" t="s">
        <v>74</v>
      </c>
      <c r="D137" s="71" t="s">
        <v>47</v>
      </c>
      <c r="E137" s="189">
        <f>ROUND($R$155*E133,0)</f>
        <v>0</v>
      </c>
      <c r="F137" s="189">
        <f>ROUND($R$155*F133,0)</f>
        <v>0</v>
      </c>
      <c r="G137" s="189">
        <f>ROUND($R$155*G133,0)</f>
        <v>0</v>
      </c>
      <c r="H137" s="189">
        <f>ROUND($R$155*H133,0)</f>
        <v>0</v>
      </c>
      <c r="I137" s="189">
        <f>ROUND($R$155*I133,0)</f>
        <v>0</v>
      </c>
      <c r="J137" s="186">
        <f>SUM(E137:I137)</f>
        <v>0</v>
      </c>
      <c r="L137" s="243"/>
      <c r="M137" s="60"/>
      <c r="N137" s="239">
        <v>1.03</v>
      </c>
      <c r="O137" s="240">
        <v>0</v>
      </c>
      <c r="P137" s="73">
        <f>$R$18</f>
        <v>12</v>
      </c>
      <c r="Q137" s="239">
        <v>0</v>
      </c>
      <c r="R137" s="73"/>
      <c r="S137" s="71"/>
      <c r="T137" s="23"/>
      <c r="U137" s="23"/>
      <c r="V137" s="23"/>
      <c r="W137" s="23"/>
      <c r="X137" s="23"/>
      <c r="Y137" s="8"/>
      <c r="Z137" s="59"/>
      <c r="AA137" s="125"/>
      <c r="AB137" s="125"/>
      <c r="AC137" s="125"/>
      <c r="AD137" s="125"/>
      <c r="AE137" s="125"/>
      <c r="AF137" s="163"/>
      <c r="AH137" s="274" t="s">
        <v>92</v>
      </c>
      <c r="AI137" s="273">
        <f>'Tuition Lookup'!$D15*24</f>
        <v>7656</v>
      </c>
      <c r="AJ137" s="272">
        <f t="shared" si="21"/>
        <v>1276</v>
      </c>
      <c r="AK137" s="277">
        <f t="shared" si="22"/>
        <v>1276</v>
      </c>
      <c r="AL137" s="277">
        <f t="shared" si="22"/>
        <v>1339.8</v>
      </c>
      <c r="AM137" s="277">
        <f t="shared" si="22"/>
        <v>1406.79</v>
      </c>
      <c r="AN137" s="278">
        <f t="shared" si="22"/>
        <v>1477.1295</v>
      </c>
      <c r="AO137" s="279">
        <f t="shared" si="22"/>
        <v>1550.9859750000001</v>
      </c>
    </row>
    <row r="138" spans="1:41">
      <c r="A138" s="8"/>
      <c r="B138" s="90"/>
      <c r="C138" s="97"/>
      <c r="D138" s="74" t="s">
        <v>48</v>
      </c>
      <c r="E138" s="190">
        <f>SUM(E136:E137)</f>
        <v>0</v>
      </c>
      <c r="F138" s="190">
        <f t="shared" ref="F138:I138" si="24">SUM(F136:F137)</f>
        <v>0</v>
      </c>
      <c r="G138" s="190">
        <f t="shared" si="24"/>
        <v>0</v>
      </c>
      <c r="H138" s="190">
        <f t="shared" si="24"/>
        <v>0</v>
      </c>
      <c r="I138" s="190">
        <f t="shared" si="24"/>
        <v>0</v>
      </c>
      <c r="J138" s="191">
        <f>SUM(J136:J137)</f>
        <v>0</v>
      </c>
      <c r="L138" s="243"/>
      <c r="M138" s="60"/>
      <c r="N138" s="71"/>
      <c r="O138" s="244"/>
      <c r="P138" s="73"/>
      <c r="Q138" s="71"/>
      <c r="R138" s="73"/>
      <c r="S138" s="71"/>
      <c r="T138" s="4"/>
      <c r="U138" s="3"/>
      <c r="Y138" s="8"/>
      <c r="Z138" s="59"/>
      <c r="AA138" s="125"/>
      <c r="AB138" s="125"/>
      <c r="AC138" s="125"/>
      <c r="AD138" s="125"/>
      <c r="AE138" s="125"/>
      <c r="AF138" s="163"/>
      <c r="AH138" s="274" t="s">
        <v>93</v>
      </c>
      <c r="AI138" s="273">
        <f>'Tuition Lookup'!$D16*24</f>
        <v>7368</v>
      </c>
      <c r="AJ138" s="272">
        <f t="shared" si="21"/>
        <v>1228</v>
      </c>
      <c r="AK138" s="277">
        <f t="shared" si="22"/>
        <v>1228</v>
      </c>
      <c r="AL138" s="277">
        <f t="shared" si="22"/>
        <v>1289.4000000000001</v>
      </c>
      <c r="AM138" s="277">
        <f t="shared" si="22"/>
        <v>1353.8700000000001</v>
      </c>
      <c r="AN138" s="278">
        <f t="shared" si="22"/>
        <v>1421.5635000000002</v>
      </c>
      <c r="AO138" s="279">
        <f t="shared" si="22"/>
        <v>1492.6416750000003</v>
      </c>
    </row>
    <row r="139" spans="1:41">
      <c r="A139" s="8"/>
      <c r="B139" s="90"/>
      <c r="C139" s="97"/>
      <c r="D139" s="71"/>
      <c r="E139" s="19"/>
      <c r="F139" s="19"/>
      <c r="G139" s="19"/>
      <c r="H139" s="19"/>
      <c r="I139" s="19"/>
      <c r="J139" s="125"/>
      <c r="L139" s="243"/>
      <c r="M139" s="60"/>
      <c r="N139" s="32"/>
      <c r="O139" s="60"/>
      <c r="P139" s="32"/>
      <c r="Q139" s="241"/>
      <c r="R139" s="32"/>
      <c r="S139" s="241"/>
      <c r="T139" s="15"/>
      <c r="U139" s="15"/>
      <c r="V139" s="15"/>
      <c r="W139" s="15"/>
      <c r="X139" s="15"/>
      <c r="Y139" s="8"/>
      <c r="Z139" s="59"/>
      <c r="AA139" s="125"/>
      <c r="AB139" s="125"/>
      <c r="AC139" s="125"/>
      <c r="AD139" s="125"/>
      <c r="AE139" s="125"/>
      <c r="AF139" s="163"/>
      <c r="AH139" s="274" t="s">
        <v>94</v>
      </c>
      <c r="AI139" s="273">
        <f>'Tuition Lookup'!$D17*24</f>
        <v>12504</v>
      </c>
      <c r="AJ139" s="272">
        <f t="shared" si="21"/>
        <v>2084</v>
      </c>
      <c r="AK139" s="277">
        <f t="shared" si="22"/>
        <v>2084</v>
      </c>
      <c r="AL139" s="277">
        <f t="shared" si="22"/>
        <v>2188.2000000000003</v>
      </c>
      <c r="AM139" s="277">
        <f t="shared" si="22"/>
        <v>2297.6100000000006</v>
      </c>
      <c r="AN139" s="278">
        <f t="shared" si="22"/>
        <v>2412.4905000000008</v>
      </c>
      <c r="AO139" s="279">
        <f t="shared" si="22"/>
        <v>2533.115025000001</v>
      </c>
    </row>
    <row r="140" spans="1:41">
      <c r="A140" s="101"/>
      <c r="B140" s="99" t="s">
        <v>73</v>
      </c>
      <c r="C140" s="117" t="s">
        <v>74</v>
      </c>
      <c r="D140" s="32" t="s">
        <v>44</v>
      </c>
      <c r="E140" s="97">
        <f>ROUND($O140*$P140*Q140,6)</f>
        <v>0</v>
      </c>
      <c r="F140" s="97">
        <f>ROUND($O141*$P141*Q141,6)</f>
        <v>0</v>
      </c>
      <c r="G140" s="97">
        <f>ROUND($O142*$P142*Q142,6)</f>
        <v>0</v>
      </c>
      <c r="H140" s="97">
        <f>ROUND($O143*$P143*Q143,6)</f>
        <v>0</v>
      </c>
      <c r="I140" s="97">
        <f>ROUND($O144*$P144*Q144,6)</f>
        <v>0</v>
      </c>
      <c r="J140" s="24"/>
      <c r="L140" s="155">
        <v>0</v>
      </c>
      <c r="M140" s="242">
        <f>ROUND(L140/12,2)</f>
        <v>0</v>
      </c>
      <c r="N140" s="239">
        <v>1</v>
      </c>
      <c r="O140" s="240">
        <v>0</v>
      </c>
      <c r="P140" s="73">
        <f>$R$14</f>
        <v>12</v>
      </c>
      <c r="Q140" s="239">
        <v>0</v>
      </c>
      <c r="R140" s="73"/>
      <c r="S140" s="71"/>
      <c r="T140" s="23" t="e">
        <f>(E143+E144)/E142</f>
        <v>#DIV/0!</v>
      </c>
      <c r="U140" s="23" t="e">
        <f>(F143+F144)/F142</f>
        <v>#DIV/0!</v>
      </c>
      <c r="V140" s="23" t="e">
        <f>(G143+G144)/G142</f>
        <v>#DIV/0!</v>
      </c>
      <c r="W140" s="23" t="e">
        <f>(H143+H144)/H142</f>
        <v>#DIV/0!</v>
      </c>
      <c r="X140" s="23" t="e">
        <f>(I143+I144)/I142</f>
        <v>#DIV/0!</v>
      </c>
      <c r="Y140" s="319"/>
      <c r="Z140" s="160" t="str">
        <f>C140</f>
        <v>Not Allowed</v>
      </c>
      <c r="AA140" s="125">
        <f>ROUND(VLOOKUP($C140,$AH$125:AO174,4,FALSE)*E140,0)</f>
        <v>0</v>
      </c>
      <c r="AB140" s="125">
        <f>ROUND(VLOOKUP($C141,$AH$125:AO175,5,FALSE)*F140,0)</f>
        <v>0</v>
      </c>
      <c r="AC140" s="125">
        <f>ROUND(VLOOKUP($C142,$AH$125:AO174,6,FALSE)*G140,0)</f>
        <v>0</v>
      </c>
      <c r="AD140" s="125">
        <f>ROUND(VLOOKUP($C143,$AH$125:AO174,7,FALSE)*H140,0)</f>
        <v>0</v>
      </c>
      <c r="AE140" s="125">
        <f>ROUND(VLOOKUP($C144,$AH$125:AO174,8,FALSE)*I140,0)</f>
        <v>0</v>
      </c>
      <c r="AF140" s="163">
        <f>SUM(AA140:AE140)</f>
        <v>0</v>
      </c>
      <c r="AH140" s="274" t="s">
        <v>95</v>
      </c>
      <c r="AI140" s="273">
        <f>'Tuition Lookup'!$D18*24</f>
        <v>9144</v>
      </c>
      <c r="AJ140" s="272">
        <f t="shared" si="21"/>
        <v>1524</v>
      </c>
      <c r="AK140" s="277">
        <f t="shared" si="22"/>
        <v>1524</v>
      </c>
      <c r="AL140" s="277">
        <f t="shared" si="22"/>
        <v>1600.2</v>
      </c>
      <c r="AM140" s="277">
        <f t="shared" si="22"/>
        <v>1680.21</v>
      </c>
      <c r="AN140" s="278">
        <f t="shared" si="22"/>
        <v>1764.2205000000001</v>
      </c>
      <c r="AO140" s="279">
        <f t="shared" si="22"/>
        <v>1852.4315250000002</v>
      </c>
    </row>
    <row r="141" spans="1:41">
      <c r="B141" s="99"/>
      <c r="C141" s="117" t="s">
        <v>74</v>
      </c>
      <c r="D141" s="32" t="s">
        <v>61</v>
      </c>
      <c r="E141" s="20">
        <f>Q140</f>
        <v>0</v>
      </c>
      <c r="F141" s="20">
        <f>Q141</f>
        <v>0</v>
      </c>
      <c r="G141" s="20">
        <f>Q142</f>
        <v>0</v>
      </c>
      <c r="H141" s="20">
        <f>Q143</f>
        <v>0</v>
      </c>
      <c r="I141" s="20">
        <f>Q144</f>
        <v>0</v>
      </c>
      <c r="J141" s="24"/>
      <c r="L141" s="243"/>
      <c r="M141" s="242"/>
      <c r="N141" s="239">
        <v>1.03</v>
      </c>
      <c r="O141" s="240">
        <v>0</v>
      </c>
      <c r="P141" s="73">
        <f>$R$15</f>
        <v>12</v>
      </c>
      <c r="Q141" s="239">
        <v>0</v>
      </c>
      <c r="R141" s="73"/>
      <c r="S141" s="71"/>
      <c r="T141" s="23"/>
      <c r="U141" s="23"/>
      <c r="V141" s="23"/>
      <c r="W141" s="23"/>
      <c r="X141" s="23"/>
      <c r="Y141" s="319"/>
      <c r="Z141" s="160"/>
      <c r="AA141" s="125"/>
      <c r="AB141" s="125"/>
      <c r="AC141" s="125"/>
      <c r="AD141" s="125"/>
      <c r="AE141" s="125"/>
      <c r="AF141" s="163"/>
      <c r="AH141" s="274" t="s">
        <v>96</v>
      </c>
      <c r="AI141" s="273">
        <f>'Tuition Lookup'!$D19*24</f>
        <v>12960</v>
      </c>
      <c r="AJ141" s="272">
        <f t="shared" si="21"/>
        <v>2160</v>
      </c>
      <c r="AK141" s="277">
        <f t="shared" si="22"/>
        <v>2160</v>
      </c>
      <c r="AL141" s="277">
        <f t="shared" si="22"/>
        <v>2268</v>
      </c>
      <c r="AM141" s="277">
        <f t="shared" si="22"/>
        <v>2381.4</v>
      </c>
      <c r="AN141" s="278">
        <f t="shared" si="22"/>
        <v>2500.4700000000003</v>
      </c>
      <c r="AO141" s="279">
        <f t="shared" si="22"/>
        <v>2625.4935000000005</v>
      </c>
    </row>
    <row r="142" spans="1:41">
      <c r="A142" s="8"/>
      <c r="B142" s="90"/>
      <c r="C142" s="117" t="s">
        <v>74</v>
      </c>
      <c r="D142" s="71" t="s">
        <v>9</v>
      </c>
      <c r="E142" s="54">
        <f>ROUND(M140*E140*N140,0)</f>
        <v>0</v>
      </c>
      <c r="F142" s="54">
        <f>ROUND(M140*F140*N140*N141,0)</f>
        <v>0</v>
      </c>
      <c r="G142" s="54">
        <f>ROUND(M140*G140*N140*N141*N142,0)</f>
        <v>0</v>
      </c>
      <c r="H142" s="54">
        <f>ROUND(M140*H140*N140*N141*N142*N143,0)</f>
        <v>0</v>
      </c>
      <c r="I142" s="54">
        <f>ROUND(M140*I140*N140*N141*N142*N143*N144,0)</f>
        <v>0</v>
      </c>
      <c r="J142" s="177">
        <f>SUM(E142:I142)</f>
        <v>0</v>
      </c>
      <c r="L142" s="243"/>
      <c r="M142" s="60"/>
      <c r="N142" s="239">
        <v>1.03</v>
      </c>
      <c r="O142" s="240">
        <v>0</v>
      </c>
      <c r="P142" s="73">
        <f>$R$16</f>
        <v>12</v>
      </c>
      <c r="Q142" s="239">
        <v>0</v>
      </c>
      <c r="R142" s="73"/>
      <c r="S142" s="71"/>
      <c r="T142" s="23"/>
      <c r="U142" s="23"/>
      <c r="V142" s="23"/>
      <c r="W142" s="23"/>
      <c r="X142" s="23"/>
      <c r="Y142" s="8"/>
      <c r="Z142" s="59"/>
      <c r="AA142" s="125"/>
      <c r="AB142" s="125"/>
      <c r="AC142" s="125"/>
      <c r="AD142" s="125"/>
      <c r="AE142" s="125"/>
      <c r="AF142" s="163"/>
      <c r="AH142" s="274" t="s">
        <v>97</v>
      </c>
      <c r="AI142" s="273">
        <f>'Tuition Lookup'!$D20*24</f>
        <v>9000</v>
      </c>
      <c r="AJ142" s="272">
        <f t="shared" si="21"/>
        <v>1500</v>
      </c>
      <c r="AK142" s="277">
        <f t="shared" si="22"/>
        <v>1500</v>
      </c>
      <c r="AL142" s="277">
        <f t="shared" si="22"/>
        <v>1575</v>
      </c>
      <c r="AM142" s="277">
        <f t="shared" si="22"/>
        <v>1653.75</v>
      </c>
      <c r="AN142" s="278">
        <f t="shared" si="22"/>
        <v>1736.4375</v>
      </c>
      <c r="AO142" s="279">
        <f t="shared" si="22"/>
        <v>1823.2593750000001</v>
      </c>
    </row>
    <row r="143" spans="1:41">
      <c r="A143" s="8"/>
      <c r="B143" s="90"/>
      <c r="C143" s="117" t="s">
        <v>74</v>
      </c>
      <c r="D143" s="71" t="s">
        <v>46</v>
      </c>
      <c r="E143" s="54">
        <f>ROUND(E142*$R$154,0)</f>
        <v>0</v>
      </c>
      <c r="F143" s="54">
        <f>ROUND(F142*$R$154,0)</f>
        <v>0</v>
      </c>
      <c r="G143" s="54">
        <f>ROUND(G142*$R$154,0)</f>
        <v>0</v>
      </c>
      <c r="H143" s="54">
        <f>ROUND(H142*$R$154,0)</f>
        <v>0</v>
      </c>
      <c r="I143" s="54">
        <f>ROUND(I142*$R$154,0)</f>
        <v>0</v>
      </c>
      <c r="J143" s="177">
        <f>SUM(E143:I143)</f>
        <v>0</v>
      </c>
      <c r="L143" s="243"/>
      <c r="M143" s="60"/>
      <c r="N143" s="239">
        <v>1.03</v>
      </c>
      <c r="O143" s="240">
        <v>0</v>
      </c>
      <c r="P143" s="73">
        <f>$R$17</f>
        <v>12</v>
      </c>
      <c r="Q143" s="239">
        <v>0</v>
      </c>
      <c r="R143" s="73"/>
      <c r="S143" s="71"/>
      <c r="T143" s="23"/>
      <c r="U143" s="23"/>
      <c r="V143" s="23"/>
      <c r="W143" s="23"/>
      <c r="X143" s="23"/>
      <c r="Y143" s="8"/>
      <c r="Z143" s="59"/>
      <c r="AA143" s="125"/>
      <c r="AB143" s="125"/>
      <c r="AC143" s="125"/>
      <c r="AD143" s="125"/>
      <c r="AE143" s="125"/>
      <c r="AF143" s="163"/>
      <c r="AH143" s="274" t="s">
        <v>98</v>
      </c>
      <c r="AI143" s="273">
        <f>'Tuition Lookup'!$D21*24</f>
        <v>12816</v>
      </c>
      <c r="AJ143" s="272">
        <f t="shared" si="21"/>
        <v>2136</v>
      </c>
      <c r="AK143" s="277">
        <f t="shared" ref="AK143:AO152" si="25">AJ143*AK$120</f>
        <v>2136</v>
      </c>
      <c r="AL143" s="277">
        <f t="shared" si="25"/>
        <v>2242.8000000000002</v>
      </c>
      <c r="AM143" s="277">
        <f t="shared" si="25"/>
        <v>2354.9400000000005</v>
      </c>
      <c r="AN143" s="278">
        <f t="shared" si="25"/>
        <v>2472.6870000000008</v>
      </c>
      <c r="AO143" s="279">
        <f t="shared" si="25"/>
        <v>2596.3213500000011</v>
      </c>
    </row>
    <row r="144" spans="1:41" ht="15">
      <c r="A144" s="8"/>
      <c r="B144" s="90"/>
      <c r="C144" s="117" t="s">
        <v>74</v>
      </c>
      <c r="D144" s="71" t="s">
        <v>47</v>
      </c>
      <c r="E144" s="189">
        <f>ROUND($R$155*E140,0)</f>
        <v>0</v>
      </c>
      <c r="F144" s="189">
        <f>ROUND($R$155*F140,0)</f>
        <v>0</v>
      </c>
      <c r="G144" s="189">
        <f>ROUND($R$155*G140,0)</f>
        <v>0</v>
      </c>
      <c r="H144" s="189">
        <f>ROUND($R$155*H140,0)</f>
        <v>0</v>
      </c>
      <c r="I144" s="189">
        <f>ROUND($R$155*I140,0)</f>
        <v>0</v>
      </c>
      <c r="J144" s="186">
        <f>SUM(E144:I144)</f>
        <v>0</v>
      </c>
      <c r="L144" s="243"/>
      <c r="M144" s="60"/>
      <c r="N144" s="239">
        <v>1.03</v>
      </c>
      <c r="O144" s="240">
        <v>0</v>
      </c>
      <c r="P144" s="73">
        <f>$R$18</f>
        <v>12</v>
      </c>
      <c r="Q144" s="239">
        <v>0</v>
      </c>
      <c r="R144" s="73"/>
      <c r="S144" s="71"/>
      <c r="T144" s="23"/>
      <c r="U144" s="23"/>
      <c r="V144" s="23"/>
      <c r="W144" s="23"/>
      <c r="X144" s="23"/>
      <c r="Y144" s="8"/>
      <c r="Z144" s="59"/>
      <c r="AA144" s="125"/>
      <c r="AB144" s="125"/>
      <c r="AC144" s="125"/>
      <c r="AD144" s="125"/>
      <c r="AE144" s="125"/>
      <c r="AF144" s="163"/>
      <c r="AH144" s="274" t="s">
        <v>99</v>
      </c>
      <c r="AI144" s="273">
        <f>'Tuition Lookup'!$D22*24</f>
        <v>9456</v>
      </c>
      <c r="AJ144" s="272">
        <f t="shared" si="21"/>
        <v>1576</v>
      </c>
      <c r="AK144" s="277">
        <f t="shared" si="25"/>
        <v>1576</v>
      </c>
      <c r="AL144" s="277">
        <f t="shared" si="25"/>
        <v>1654.8000000000002</v>
      </c>
      <c r="AM144" s="277">
        <f t="shared" si="25"/>
        <v>1737.5400000000002</v>
      </c>
      <c r="AN144" s="278">
        <f t="shared" si="25"/>
        <v>1824.4170000000004</v>
      </c>
      <c r="AO144" s="279">
        <f t="shared" si="25"/>
        <v>1915.6378500000005</v>
      </c>
    </row>
    <row r="145" spans="1:41" ht="13.5" customHeight="1">
      <c r="A145" s="8"/>
      <c r="B145" s="90"/>
      <c r="C145" s="97"/>
      <c r="D145" s="74" t="s">
        <v>48</v>
      </c>
      <c r="E145" s="190">
        <f>SUM(E143:E144)</f>
        <v>0</v>
      </c>
      <c r="F145" s="190">
        <f t="shared" ref="F145:I145" si="26">SUM(F143:F144)</f>
        <v>0</v>
      </c>
      <c r="G145" s="190">
        <f t="shared" si="26"/>
        <v>0</v>
      </c>
      <c r="H145" s="190">
        <f t="shared" si="26"/>
        <v>0</v>
      </c>
      <c r="I145" s="190">
        <f t="shared" si="26"/>
        <v>0</v>
      </c>
      <c r="J145" s="191">
        <f>SUM(J143:J144)</f>
        <v>0</v>
      </c>
      <c r="L145" s="243"/>
      <c r="M145" s="60"/>
      <c r="N145" s="71"/>
      <c r="O145" s="244"/>
      <c r="P145" s="73"/>
      <c r="Q145" s="71"/>
      <c r="R145" s="73"/>
      <c r="S145" s="71"/>
      <c r="T145" s="4"/>
      <c r="U145" s="3"/>
      <c r="Y145" s="8"/>
      <c r="Z145" s="59"/>
      <c r="AA145" s="125"/>
      <c r="AB145" s="125"/>
      <c r="AC145" s="125"/>
      <c r="AD145" s="125"/>
      <c r="AE145" s="125"/>
      <c r="AF145" s="163"/>
      <c r="AH145" s="274" t="s">
        <v>100</v>
      </c>
      <c r="AI145" s="273">
        <f>'Tuition Lookup'!$D23*24</f>
        <v>8040</v>
      </c>
      <c r="AJ145" s="272">
        <f t="shared" si="21"/>
        <v>1340</v>
      </c>
      <c r="AK145" s="277">
        <f t="shared" si="25"/>
        <v>1340</v>
      </c>
      <c r="AL145" s="277">
        <f t="shared" si="25"/>
        <v>1407</v>
      </c>
      <c r="AM145" s="277">
        <f t="shared" si="25"/>
        <v>1477.3500000000001</v>
      </c>
      <c r="AN145" s="278">
        <f t="shared" si="25"/>
        <v>1551.2175000000002</v>
      </c>
      <c r="AO145" s="279">
        <f t="shared" si="25"/>
        <v>1628.7783750000003</v>
      </c>
    </row>
    <row r="146" spans="1:41">
      <c r="A146" s="8"/>
      <c r="B146" s="90"/>
      <c r="C146" s="97"/>
      <c r="D146" s="71"/>
      <c r="E146" s="15"/>
      <c r="F146" s="15"/>
      <c r="G146" s="15"/>
      <c r="H146" s="15"/>
      <c r="I146" s="15"/>
      <c r="J146" s="24"/>
      <c r="L146" s="243"/>
      <c r="M146" s="60"/>
      <c r="N146" s="32"/>
      <c r="O146" s="60"/>
      <c r="P146" s="32"/>
      <c r="Q146" s="241"/>
      <c r="R146" s="32"/>
      <c r="S146" s="241"/>
      <c r="T146" s="15"/>
      <c r="U146" s="15"/>
      <c r="V146" s="15"/>
      <c r="W146" s="15"/>
      <c r="X146" s="15"/>
      <c r="Y146" s="8"/>
      <c r="Z146" s="59"/>
      <c r="AA146" s="125"/>
      <c r="AB146" s="125"/>
      <c r="AC146" s="125"/>
      <c r="AD146" s="125"/>
      <c r="AE146" s="125"/>
      <c r="AF146" s="163"/>
      <c r="AH146" s="274" t="s">
        <v>101</v>
      </c>
      <c r="AI146" s="273">
        <f>'Tuition Lookup'!$D24*24</f>
        <v>12024</v>
      </c>
      <c r="AJ146" s="272">
        <f t="shared" si="21"/>
        <v>2004</v>
      </c>
      <c r="AK146" s="277">
        <f t="shared" si="25"/>
        <v>2004</v>
      </c>
      <c r="AL146" s="277">
        <f t="shared" si="25"/>
        <v>2104.2000000000003</v>
      </c>
      <c r="AM146" s="277">
        <f t="shared" si="25"/>
        <v>2209.4100000000003</v>
      </c>
      <c r="AN146" s="278">
        <f t="shared" si="25"/>
        <v>2319.8805000000002</v>
      </c>
      <c r="AO146" s="279">
        <f t="shared" si="25"/>
        <v>2435.8745250000002</v>
      </c>
    </row>
    <row r="147" spans="1:41">
      <c r="A147" s="101"/>
      <c r="B147" s="99" t="s">
        <v>73</v>
      </c>
      <c r="C147" s="117" t="s">
        <v>74</v>
      </c>
      <c r="D147" s="32" t="s">
        <v>44</v>
      </c>
      <c r="E147" s="97">
        <f>ROUND($O147*$P147*Q147,6)</f>
        <v>0</v>
      </c>
      <c r="F147" s="97">
        <f>ROUND($O148*$P148*Q148,6)</f>
        <v>0</v>
      </c>
      <c r="G147" s="97">
        <f>ROUND($O149*$P149*Q149,6)</f>
        <v>0</v>
      </c>
      <c r="H147" s="97">
        <f>ROUND($O150*$P150*Q150,6)</f>
        <v>0</v>
      </c>
      <c r="I147" s="97">
        <f>ROUND($O151*$P151*Q151,6)</f>
        <v>0</v>
      </c>
      <c r="J147" s="24"/>
      <c r="L147" s="155">
        <v>0</v>
      </c>
      <c r="M147" s="242">
        <f>ROUND(L147/12,2)</f>
        <v>0</v>
      </c>
      <c r="N147" s="239">
        <v>1</v>
      </c>
      <c r="O147" s="240">
        <v>0</v>
      </c>
      <c r="P147" s="73">
        <f>$R$14</f>
        <v>12</v>
      </c>
      <c r="Q147" s="239">
        <v>0</v>
      </c>
      <c r="R147" s="73"/>
      <c r="S147" s="71"/>
      <c r="T147" s="23" t="e">
        <f>(E150+E151)/E149</f>
        <v>#DIV/0!</v>
      </c>
      <c r="U147" s="23" t="e">
        <f>(F150+F151)/F149</f>
        <v>#DIV/0!</v>
      </c>
      <c r="V147" s="23" t="e">
        <f>(G150+G151)/G149</f>
        <v>#DIV/0!</v>
      </c>
      <c r="W147" s="23" t="e">
        <f>(H150+H151)/H149</f>
        <v>#DIV/0!</v>
      </c>
      <c r="X147" s="23" t="e">
        <f>(I150+I151)/I149</f>
        <v>#DIV/0!</v>
      </c>
      <c r="Y147" s="319"/>
      <c r="Z147" s="160" t="str">
        <f>C147</f>
        <v>Not Allowed</v>
      </c>
      <c r="AA147" s="125">
        <f>ROUND(VLOOKUP($C147,$AH$125:AO181,4,FALSE)*E147,0)</f>
        <v>0</v>
      </c>
      <c r="AB147" s="125">
        <f>ROUND(VLOOKUP($C148,$AH$125:AO182,5,FALSE)*F147,0)</f>
        <v>0</v>
      </c>
      <c r="AC147" s="125">
        <f>ROUND(VLOOKUP($C149,$AH$125:AO181,6,FALSE)*G147,0)</f>
        <v>0</v>
      </c>
      <c r="AD147" s="125">
        <f>ROUND(VLOOKUP($C150,$AH$125:AO181,7,FALSE)*H147,0)</f>
        <v>0</v>
      </c>
      <c r="AE147" s="125">
        <f>ROUND(VLOOKUP($C151,$AH$125:AO181,8,FALSE)*I147,0)</f>
        <v>0</v>
      </c>
      <c r="AF147" s="163">
        <f>SUM(AA147:AE147)</f>
        <v>0</v>
      </c>
      <c r="AH147" s="274" t="s">
        <v>102</v>
      </c>
      <c r="AI147" s="273">
        <f>'Tuition Lookup'!$D25*24</f>
        <v>11736</v>
      </c>
      <c r="AJ147" s="272">
        <f t="shared" si="21"/>
        <v>1956</v>
      </c>
      <c r="AK147" s="277">
        <f t="shared" si="25"/>
        <v>1956</v>
      </c>
      <c r="AL147" s="277">
        <f t="shared" si="25"/>
        <v>2053.8000000000002</v>
      </c>
      <c r="AM147" s="277">
        <f t="shared" si="25"/>
        <v>2156.4900000000002</v>
      </c>
      <c r="AN147" s="278">
        <f t="shared" si="25"/>
        <v>2264.3145000000004</v>
      </c>
      <c r="AO147" s="279">
        <f t="shared" si="25"/>
        <v>2377.5302250000004</v>
      </c>
    </row>
    <row r="148" spans="1:41">
      <c r="B148" s="99"/>
      <c r="C148" s="117" t="s">
        <v>74</v>
      </c>
      <c r="D148" s="32" t="s">
        <v>61</v>
      </c>
      <c r="E148" s="20">
        <f>Q147</f>
        <v>0</v>
      </c>
      <c r="F148" s="20">
        <f>Q148</f>
        <v>0</v>
      </c>
      <c r="G148" s="20">
        <f>Q149</f>
        <v>0</v>
      </c>
      <c r="H148" s="20">
        <f>Q150</f>
        <v>0</v>
      </c>
      <c r="I148" s="20">
        <f>Q151</f>
        <v>0</v>
      </c>
      <c r="J148" s="24"/>
      <c r="L148" s="243"/>
      <c r="M148" s="242"/>
      <c r="N148" s="239">
        <v>1.03</v>
      </c>
      <c r="O148" s="240">
        <v>0</v>
      </c>
      <c r="P148" s="73">
        <f>$R$15</f>
        <v>12</v>
      </c>
      <c r="Q148" s="239">
        <v>0</v>
      </c>
      <c r="R148" s="73"/>
      <c r="S148" s="71"/>
      <c r="T148" s="23"/>
      <c r="U148" s="23"/>
      <c r="V148" s="23"/>
      <c r="W148" s="23"/>
      <c r="X148" s="23"/>
      <c r="Y148" s="319"/>
      <c r="Z148" s="160"/>
      <c r="AA148" s="125"/>
      <c r="AB148" s="125"/>
      <c r="AC148" s="125"/>
      <c r="AD148" s="125"/>
      <c r="AE148" s="125"/>
      <c r="AF148" s="163"/>
      <c r="AH148" s="274" t="s">
        <v>103</v>
      </c>
      <c r="AI148" s="273">
        <f>'Tuition Lookup'!$D26*24</f>
        <v>9840</v>
      </c>
      <c r="AJ148" s="272">
        <f t="shared" si="21"/>
        <v>1640</v>
      </c>
      <c r="AK148" s="277">
        <f t="shared" si="25"/>
        <v>1640</v>
      </c>
      <c r="AL148" s="277">
        <f t="shared" si="25"/>
        <v>1722</v>
      </c>
      <c r="AM148" s="277">
        <f t="shared" si="25"/>
        <v>1808.1000000000001</v>
      </c>
      <c r="AN148" s="278">
        <f t="shared" si="25"/>
        <v>1898.5050000000003</v>
      </c>
      <c r="AO148" s="279">
        <f t="shared" si="25"/>
        <v>1993.4302500000003</v>
      </c>
    </row>
    <row r="149" spans="1:41">
      <c r="A149" s="8"/>
      <c r="B149" s="90"/>
      <c r="C149" s="117" t="s">
        <v>74</v>
      </c>
      <c r="D149" s="71" t="s">
        <v>9</v>
      </c>
      <c r="E149" s="54">
        <f>ROUND(M147*E147*N147,0)</f>
        <v>0</v>
      </c>
      <c r="F149" s="54">
        <f>ROUND(M147*F147*N147*N148,0)</f>
        <v>0</v>
      </c>
      <c r="G149" s="54">
        <f>ROUND(M147*G147*N147*N148*N149,0)</f>
        <v>0</v>
      </c>
      <c r="H149" s="54">
        <f>ROUND(M147*H147*N147*N148*N149*N150,0)</f>
        <v>0</v>
      </c>
      <c r="I149" s="54">
        <f>ROUND(M147*I147*N147*N148*N149*N150*N151,0)</f>
        <v>0</v>
      </c>
      <c r="J149" s="177">
        <f>SUM(E149:I149)</f>
        <v>0</v>
      </c>
      <c r="L149" s="243"/>
      <c r="M149" s="60"/>
      <c r="N149" s="239">
        <v>1.03</v>
      </c>
      <c r="O149" s="240">
        <v>0</v>
      </c>
      <c r="P149" s="73">
        <f>$R$16</f>
        <v>12</v>
      </c>
      <c r="Q149" s="239">
        <v>0</v>
      </c>
      <c r="R149" s="73"/>
      <c r="S149" s="71"/>
      <c r="Y149" s="8"/>
      <c r="Z149" s="59"/>
      <c r="AA149" s="125"/>
      <c r="AB149" s="125"/>
      <c r="AC149" s="125"/>
      <c r="AD149" s="125"/>
      <c r="AE149" s="125"/>
      <c r="AF149" s="163"/>
      <c r="AH149" s="274" t="s">
        <v>104</v>
      </c>
      <c r="AI149" s="273">
        <f>'Tuition Lookup'!$D27*24</f>
        <v>10104</v>
      </c>
      <c r="AJ149" s="272">
        <f t="shared" si="21"/>
        <v>1684</v>
      </c>
      <c r="AK149" s="277">
        <f t="shared" si="25"/>
        <v>1684</v>
      </c>
      <c r="AL149" s="277">
        <f t="shared" si="25"/>
        <v>1768.2</v>
      </c>
      <c r="AM149" s="277">
        <f t="shared" si="25"/>
        <v>1856.6100000000001</v>
      </c>
      <c r="AN149" s="278">
        <f t="shared" si="25"/>
        <v>1949.4405000000002</v>
      </c>
      <c r="AO149" s="279">
        <f t="shared" si="25"/>
        <v>2046.9125250000002</v>
      </c>
    </row>
    <row r="150" spans="1:41">
      <c r="A150" s="8"/>
      <c r="B150" s="90"/>
      <c r="C150" s="117" t="s">
        <v>74</v>
      </c>
      <c r="D150" s="71" t="s">
        <v>46</v>
      </c>
      <c r="E150" s="54">
        <f>ROUND(E149*$R$154,0)</f>
        <v>0</v>
      </c>
      <c r="F150" s="54">
        <f>ROUND(F149*$R$154,0)</f>
        <v>0</v>
      </c>
      <c r="G150" s="54">
        <f>ROUND(G149*$R$154,0)</f>
        <v>0</v>
      </c>
      <c r="H150" s="54">
        <f>ROUND(H149*$R$154,0)</f>
        <v>0</v>
      </c>
      <c r="I150" s="54">
        <f>ROUND(I149*$R$154,0)</f>
        <v>0</v>
      </c>
      <c r="J150" s="177">
        <f>SUM(E150:I150)</f>
        <v>0</v>
      </c>
      <c r="L150" s="243"/>
      <c r="M150" s="60"/>
      <c r="N150" s="239">
        <v>1.03</v>
      </c>
      <c r="O150" s="240">
        <v>0</v>
      </c>
      <c r="P150" s="73">
        <f>$R$17</f>
        <v>12</v>
      </c>
      <c r="Q150" s="239">
        <v>0</v>
      </c>
      <c r="R150" s="73"/>
      <c r="S150" s="71"/>
      <c r="Y150" s="8"/>
      <c r="Z150" s="59"/>
      <c r="AA150" s="125"/>
      <c r="AB150" s="125"/>
      <c r="AC150" s="125"/>
      <c r="AD150" s="125"/>
      <c r="AE150" s="125"/>
      <c r="AF150" s="163"/>
      <c r="AH150" s="274" t="s">
        <v>105</v>
      </c>
      <c r="AI150" s="273">
        <f>'Tuition Lookup'!$D28*24</f>
        <v>10176</v>
      </c>
      <c r="AJ150" s="272">
        <f t="shared" si="21"/>
        <v>1696</v>
      </c>
      <c r="AK150" s="277">
        <f t="shared" si="25"/>
        <v>1696</v>
      </c>
      <c r="AL150" s="277">
        <f t="shared" si="25"/>
        <v>1780.8000000000002</v>
      </c>
      <c r="AM150" s="277">
        <f t="shared" si="25"/>
        <v>1869.8400000000004</v>
      </c>
      <c r="AN150" s="278">
        <f t="shared" si="25"/>
        <v>1963.3320000000006</v>
      </c>
      <c r="AO150" s="279">
        <f t="shared" si="25"/>
        <v>2061.4986000000008</v>
      </c>
    </row>
    <row r="151" spans="1:41" ht="15">
      <c r="A151" s="8"/>
      <c r="B151" s="90"/>
      <c r="C151" s="117" t="s">
        <v>74</v>
      </c>
      <c r="D151" s="71" t="s">
        <v>47</v>
      </c>
      <c r="E151" s="189">
        <f>ROUND($R$155*E147,0)</f>
        <v>0</v>
      </c>
      <c r="F151" s="189">
        <f>ROUND($R$155*F147,0)</f>
        <v>0</v>
      </c>
      <c r="G151" s="189">
        <f>ROUND($R$155*G147,0)</f>
        <v>0</v>
      </c>
      <c r="H151" s="189">
        <f>ROUND($R$155*H147,0)</f>
        <v>0</v>
      </c>
      <c r="I151" s="189">
        <f>ROUND($R$155*I147,0)</f>
        <v>0</v>
      </c>
      <c r="J151" s="186">
        <f>SUM(E151:I151)</f>
        <v>0</v>
      </c>
      <c r="L151" s="243"/>
      <c r="M151" s="60"/>
      <c r="N151" s="239">
        <v>1.03</v>
      </c>
      <c r="O151" s="240">
        <v>0</v>
      </c>
      <c r="P151" s="73">
        <f>$R$18</f>
        <v>12</v>
      </c>
      <c r="Q151" s="239">
        <v>0</v>
      </c>
      <c r="R151" s="73"/>
      <c r="S151" s="71"/>
      <c r="T151" s="23"/>
      <c r="U151" s="23"/>
      <c r="V151" s="23"/>
      <c r="W151" s="23"/>
      <c r="X151" s="23"/>
      <c r="Y151" s="8"/>
      <c r="Z151" s="59"/>
      <c r="AA151" s="125"/>
      <c r="AB151" s="125"/>
      <c r="AC151" s="125"/>
      <c r="AD151" s="125"/>
      <c r="AE151" s="125"/>
      <c r="AF151" s="163"/>
      <c r="AH151" s="274" t="s">
        <v>106</v>
      </c>
      <c r="AI151" s="273">
        <f>'Tuition Lookup'!$D29*24</f>
        <v>9576</v>
      </c>
      <c r="AJ151" s="272">
        <f t="shared" si="21"/>
        <v>1596</v>
      </c>
      <c r="AK151" s="277">
        <f t="shared" si="25"/>
        <v>1596</v>
      </c>
      <c r="AL151" s="277">
        <f t="shared" si="25"/>
        <v>1675.8000000000002</v>
      </c>
      <c r="AM151" s="277">
        <f t="shared" si="25"/>
        <v>1759.5900000000004</v>
      </c>
      <c r="AN151" s="278">
        <f t="shared" si="25"/>
        <v>1847.5695000000005</v>
      </c>
      <c r="AO151" s="279">
        <f t="shared" si="25"/>
        <v>1939.9479750000007</v>
      </c>
    </row>
    <row r="152" spans="1:41" ht="13.5" thickBot="1">
      <c r="A152" s="8"/>
      <c r="B152" s="90"/>
      <c r="C152" s="97"/>
      <c r="D152" s="74" t="s">
        <v>48</v>
      </c>
      <c r="E152" s="190">
        <f>SUM(E150:E151)</f>
        <v>0</v>
      </c>
      <c r="F152" s="190">
        <f t="shared" ref="F152:I152" si="27">SUM(F150:F151)</f>
        <v>0</v>
      </c>
      <c r="G152" s="190">
        <f t="shared" si="27"/>
        <v>0</v>
      </c>
      <c r="H152" s="190">
        <f t="shared" si="27"/>
        <v>0</v>
      </c>
      <c r="I152" s="190">
        <f t="shared" si="27"/>
        <v>0</v>
      </c>
      <c r="J152" s="191">
        <f>SUM(J150:J151)</f>
        <v>0</v>
      </c>
      <c r="L152" s="17"/>
      <c r="M152" s="31"/>
      <c r="N152" s="110"/>
      <c r="O152" s="111"/>
      <c r="P152" s="73"/>
      <c r="Q152" s="110"/>
      <c r="R152" s="73"/>
      <c r="S152" s="110"/>
      <c r="T152" s="23"/>
      <c r="U152" s="23"/>
      <c r="V152" s="23"/>
      <c r="W152" s="23"/>
      <c r="X152" s="23"/>
      <c r="Y152" s="8"/>
      <c r="Z152" s="161"/>
      <c r="AA152" s="164"/>
      <c r="AB152" s="164"/>
      <c r="AC152" s="164"/>
      <c r="AD152" s="164"/>
      <c r="AE152" s="164"/>
      <c r="AF152" s="165"/>
      <c r="AH152" s="464" t="s">
        <v>107</v>
      </c>
      <c r="AI152" s="276">
        <f>'Tuition Lookup'!$D30*24</f>
        <v>10080</v>
      </c>
      <c r="AJ152" s="465">
        <f t="shared" si="21"/>
        <v>1680</v>
      </c>
      <c r="AK152" s="466">
        <f t="shared" si="25"/>
        <v>1680</v>
      </c>
      <c r="AL152" s="466">
        <f t="shared" si="25"/>
        <v>1764</v>
      </c>
      <c r="AM152" s="466">
        <f t="shared" si="25"/>
        <v>1852.2</v>
      </c>
      <c r="AN152" s="467">
        <f t="shared" si="25"/>
        <v>1944.8100000000002</v>
      </c>
      <c r="AO152" s="468">
        <f t="shared" si="25"/>
        <v>2042.0505000000003</v>
      </c>
    </row>
    <row r="153" spans="1:41" ht="13.5" thickBot="1">
      <c r="A153" s="8"/>
      <c r="B153" s="90"/>
      <c r="C153" s="97"/>
      <c r="D153" s="71"/>
      <c r="E153" s="20"/>
      <c r="F153" s="20"/>
      <c r="G153" s="20"/>
      <c r="H153" s="20"/>
      <c r="I153" s="20"/>
      <c r="J153" s="73"/>
      <c r="L153" s="17"/>
      <c r="S153" s="15"/>
      <c r="T153" s="23"/>
      <c r="U153" s="23"/>
      <c r="V153" s="23"/>
      <c r="W153" s="23"/>
      <c r="X153" s="23"/>
      <c r="Y153" s="13"/>
      <c r="Z153" s="158" t="s">
        <v>30</v>
      </c>
      <c r="AA153" s="166">
        <f>SUM(AA119:AA152)</f>
        <v>0</v>
      </c>
      <c r="AB153" s="166">
        <f>SUM(AB119:AB152)</f>
        <v>0</v>
      </c>
      <c r="AC153" s="166">
        <f t="shared" ref="AC153:AE153" si="28">SUM(AC119:AC152)</f>
        <v>0</v>
      </c>
      <c r="AD153" s="166">
        <f t="shared" si="28"/>
        <v>0</v>
      </c>
      <c r="AE153" s="166">
        <f t="shared" si="28"/>
        <v>0</v>
      </c>
      <c r="AF153" s="167">
        <f>SUM(AA153:AE153)</f>
        <v>0</v>
      </c>
    </row>
    <row r="154" spans="1:41" ht="13.5" customHeight="1" thickBot="1">
      <c r="A154" s="8"/>
      <c r="C154" s="72"/>
      <c r="D154" s="72" t="s">
        <v>108</v>
      </c>
      <c r="E154" s="192">
        <f>SUMIF($D$119:$D$153,"*Salary",E119:E153)</f>
        <v>0</v>
      </c>
      <c r="F154" s="192">
        <f t="shared" ref="F154:I154" si="29">SUMIF($D$119:$D$153,"*Salary",F119:F153)</f>
        <v>0</v>
      </c>
      <c r="G154" s="192">
        <f t="shared" si="29"/>
        <v>0</v>
      </c>
      <c r="H154" s="192">
        <f t="shared" si="29"/>
        <v>0</v>
      </c>
      <c r="I154" s="192">
        <f t="shared" si="29"/>
        <v>0</v>
      </c>
      <c r="J154" s="193">
        <f>SUM(E154:I154)</f>
        <v>0</v>
      </c>
      <c r="L154" s="17"/>
      <c r="M154" s="35" t="s">
        <v>109</v>
      </c>
      <c r="N154" s="411"/>
      <c r="O154" s="411"/>
      <c r="P154" s="36"/>
      <c r="Q154" s="37"/>
      <c r="R154" s="237">
        <f>'Cumulative Budget Request '!S152</f>
        <v>0.11</v>
      </c>
      <c r="S154" s="531" t="str">
        <f>'Cumulative Budget Request '!T152</f>
        <v>Use 0.11 for Students or 0.034 for FICA Exempt</v>
      </c>
      <c r="T154" s="532"/>
      <c r="U154" s="533"/>
    </row>
    <row r="155" spans="1:41" ht="13.5" thickBot="1">
      <c r="A155" s="8"/>
      <c r="C155" s="72"/>
      <c r="D155" s="72" t="s">
        <v>111</v>
      </c>
      <c r="E155" s="194">
        <f>SUMIF($D$119:$D$153,"*Total Fringe",E119:E153)</f>
        <v>0</v>
      </c>
      <c r="F155" s="194">
        <f t="shared" ref="F155:I155" si="30">SUMIF($D$119:$D$153,"*Total Fringe",F119:F153)</f>
        <v>0</v>
      </c>
      <c r="G155" s="194">
        <f t="shared" si="30"/>
        <v>0</v>
      </c>
      <c r="H155" s="194">
        <f t="shared" si="30"/>
        <v>0</v>
      </c>
      <c r="I155" s="194">
        <f t="shared" si="30"/>
        <v>0</v>
      </c>
      <c r="J155" s="195">
        <f>SUM(E155:I155)</f>
        <v>0</v>
      </c>
      <c r="L155" s="14"/>
      <c r="M155" s="197" t="s">
        <v>112</v>
      </c>
      <c r="N155" s="412"/>
      <c r="O155" s="412"/>
      <c r="P155" s="198"/>
      <c r="Q155" s="198"/>
      <c r="R155" s="245">
        <f>'Cumulative Budget Request '!S153</f>
        <v>560</v>
      </c>
      <c r="S155" s="534"/>
      <c r="T155" s="535"/>
      <c r="U155" s="536"/>
    </row>
    <row r="156" spans="1:41" ht="13.5" thickBot="1">
      <c r="A156" s="8"/>
      <c r="C156" s="72"/>
      <c r="D156" s="174"/>
      <c r="E156" s="171"/>
      <c r="F156" s="171"/>
      <c r="G156" s="171"/>
      <c r="H156" s="171"/>
      <c r="I156" s="171"/>
      <c r="J156" s="172"/>
      <c r="L156" s="14"/>
      <c r="M156" s="207"/>
      <c r="N156" s="207"/>
      <c r="O156" s="207"/>
      <c r="P156" s="208"/>
      <c r="Q156" s="208"/>
      <c r="R156" s="209"/>
      <c r="S156" s="23"/>
      <c r="T156" s="23"/>
      <c r="U156" s="23"/>
    </row>
    <row r="157" spans="1:41" ht="13.5" thickBot="1">
      <c r="C157" s="89"/>
      <c r="D157" s="44"/>
      <c r="E157" s="16" t="str">
        <f>E12</f>
        <v>Year 1</v>
      </c>
      <c r="F157" s="16" t="str">
        <f>F12</f>
        <v>Year 2</v>
      </c>
      <c r="G157" s="16" t="str">
        <f>G12</f>
        <v>Year 3</v>
      </c>
      <c r="H157" s="16" t="str">
        <f>H12</f>
        <v>Year 4</v>
      </c>
      <c r="I157" s="16" t="str">
        <f>I12</f>
        <v>Year 5</v>
      </c>
      <c r="J157" s="44" t="s">
        <v>30</v>
      </c>
      <c r="M157" s="500" t="s">
        <v>113</v>
      </c>
      <c r="N157" s="501"/>
      <c r="O157" s="501"/>
      <c r="P157" s="501"/>
      <c r="Q157" s="501"/>
      <c r="R157" s="501"/>
      <c r="S157" s="501"/>
      <c r="T157" s="502"/>
      <c r="U157" s="23"/>
    </row>
    <row r="158" spans="1:41">
      <c r="A158" s="8" t="s">
        <v>114</v>
      </c>
      <c r="C158" s="89"/>
      <c r="D158" s="32" t="s">
        <v>61</v>
      </c>
      <c r="E158" s="20">
        <f>P159</f>
        <v>0</v>
      </c>
      <c r="F158" s="20">
        <f>Q159</f>
        <v>0</v>
      </c>
      <c r="G158" s="20">
        <f>R159</f>
        <v>0</v>
      </c>
      <c r="H158" s="20">
        <f>S159</f>
        <v>0</v>
      </c>
      <c r="I158" s="20">
        <f>T159</f>
        <v>0</v>
      </c>
      <c r="J158" s="44"/>
      <c r="M158" s="199"/>
      <c r="N158" s="207"/>
      <c r="O158" s="207"/>
      <c r="P158" s="200" t="s">
        <v>35</v>
      </c>
      <c r="Q158" s="201" t="s">
        <v>36</v>
      </c>
      <c r="R158" s="201" t="s">
        <v>37</v>
      </c>
      <c r="S158" s="200" t="s">
        <v>38</v>
      </c>
      <c r="T158" s="202" t="s">
        <v>39</v>
      </c>
      <c r="U158" s="23"/>
    </row>
    <row r="159" spans="1:41">
      <c r="A159" s="8"/>
      <c r="C159" s="156"/>
      <c r="D159" s="153" t="s">
        <v>115</v>
      </c>
      <c r="E159" s="180">
        <f>ROUND(P161*Q161*R161*P159,0)</f>
        <v>0</v>
      </c>
      <c r="F159" s="180">
        <f>ROUND(P161*Q161*R161*Q159,0)</f>
        <v>0</v>
      </c>
      <c r="G159" s="180">
        <f>ROUND(P161*Q161*R161*R159,0)</f>
        <v>0</v>
      </c>
      <c r="H159" s="180">
        <f>ROUND(P161*Q161*R161*S159,0)</f>
        <v>0</v>
      </c>
      <c r="I159" s="180">
        <f>ROUND(P161*Q161*R161*T159,0)</f>
        <v>0</v>
      </c>
      <c r="J159" s="177">
        <f>SUM(E159:I159)</f>
        <v>0</v>
      </c>
      <c r="M159" s="173" t="s">
        <v>116</v>
      </c>
      <c r="N159" s="44"/>
      <c r="O159" s="44"/>
      <c r="P159" s="154">
        <v>0</v>
      </c>
      <c r="Q159" s="154">
        <v>0</v>
      </c>
      <c r="R159" s="154">
        <v>0</v>
      </c>
      <c r="S159" s="154">
        <v>0</v>
      </c>
      <c r="T159" s="203">
        <v>0</v>
      </c>
      <c r="U159" s="23" t="e">
        <f>E160/E159</f>
        <v>#DIV/0!</v>
      </c>
      <c r="V159" s="23" t="e">
        <f>F160/F159</f>
        <v>#DIV/0!</v>
      </c>
      <c r="W159" s="23" t="e">
        <f>G160/G159</f>
        <v>#DIV/0!</v>
      </c>
      <c r="X159" s="23" t="e">
        <f>H160/H159</f>
        <v>#DIV/0!</v>
      </c>
      <c r="Y159" s="23" t="e">
        <f>I160/I159</f>
        <v>#DIV/0!</v>
      </c>
      <c r="Z159" s="487"/>
      <c r="AA159" s="487"/>
      <c r="AB159" s="487"/>
      <c r="AC159" s="487"/>
      <c r="AD159" s="487"/>
      <c r="AE159" s="487"/>
      <c r="AF159" s="487"/>
      <c r="AG159" s="487"/>
    </row>
    <row r="160" spans="1:41">
      <c r="D160" s="32" t="s">
        <v>46</v>
      </c>
      <c r="E160" s="54">
        <f>ROUND(E159*$R$173,0)</f>
        <v>0</v>
      </c>
      <c r="F160" s="54">
        <f>ROUND(F159*$R$173,0)</f>
        <v>0</v>
      </c>
      <c r="G160" s="54">
        <f>ROUND(G159*$R$173,0)</f>
        <v>0</v>
      </c>
      <c r="H160" s="54">
        <f>ROUND(H159*$R$173,0)</f>
        <v>0</v>
      </c>
      <c r="I160" s="54">
        <f>ROUND(I159*$R$173,0)</f>
        <v>0</v>
      </c>
      <c r="J160" s="177">
        <f>SUM(E160:I160)</f>
        <v>0</v>
      </c>
      <c r="M160" s="173"/>
      <c r="N160" s="44"/>
      <c r="O160" s="44"/>
      <c r="P160" s="44" t="s">
        <v>117</v>
      </c>
      <c r="Q160" s="44" t="s">
        <v>118</v>
      </c>
      <c r="R160" s="44" t="s">
        <v>119</v>
      </c>
      <c r="T160" s="114"/>
      <c r="Z160" s="55"/>
      <c r="AA160" s="55"/>
      <c r="AB160" s="55"/>
      <c r="AC160" s="55"/>
      <c r="AD160" s="55"/>
      <c r="AE160" s="55"/>
      <c r="AF160" s="55"/>
      <c r="AG160" s="55"/>
    </row>
    <row r="161" spans="1:33">
      <c r="C161" s="89"/>
      <c r="D161" s="44"/>
      <c r="E161" s="15"/>
      <c r="F161" s="15"/>
      <c r="G161" s="15"/>
      <c r="H161" s="15"/>
      <c r="I161" s="15"/>
      <c r="J161" s="24"/>
      <c r="M161" s="204"/>
      <c r="N161" s="413"/>
      <c r="O161" s="413"/>
      <c r="P161" s="155">
        <v>0</v>
      </c>
      <c r="Q161" s="154">
        <v>0</v>
      </c>
      <c r="R161" s="154">
        <v>0</v>
      </c>
      <c r="T161" s="114"/>
      <c r="AC161" s="55"/>
      <c r="AD161" s="55"/>
      <c r="AE161" s="55"/>
      <c r="AF161" s="55"/>
      <c r="AG161" s="55"/>
    </row>
    <row r="162" spans="1:33">
      <c r="A162" s="8" t="s">
        <v>120</v>
      </c>
      <c r="C162" s="89"/>
      <c r="D162" s="32" t="s">
        <v>61</v>
      </c>
      <c r="E162" s="20">
        <f>P163</f>
        <v>0</v>
      </c>
      <c r="F162" s="20">
        <f>Q163</f>
        <v>0</v>
      </c>
      <c r="G162" s="20">
        <f>R163</f>
        <v>0</v>
      </c>
      <c r="H162" s="20">
        <f>S163</f>
        <v>0</v>
      </c>
      <c r="I162" s="20">
        <f>T163</f>
        <v>0</v>
      </c>
      <c r="J162" s="24"/>
      <c r="M162" s="112"/>
      <c r="P162" s="55"/>
      <c r="Q162" s="93"/>
      <c r="R162" s="93"/>
      <c r="S162" s="55"/>
      <c r="T162" s="113"/>
      <c r="Z162" s="488"/>
      <c r="AA162" s="488"/>
      <c r="AB162" s="488"/>
      <c r="AC162" s="131"/>
      <c r="AD162" s="131"/>
      <c r="AE162" s="131"/>
      <c r="AF162" s="131"/>
      <c r="AG162" s="131"/>
    </row>
    <row r="163" spans="1:33">
      <c r="A163" s="8"/>
      <c r="C163" s="156"/>
      <c r="D163" s="153" t="s">
        <v>115</v>
      </c>
      <c r="E163" s="180">
        <f>ROUND(P165*Q165*R165*P163,0)</f>
        <v>0</v>
      </c>
      <c r="F163" s="180">
        <f>ROUND(P165*Q165*R165*Q163,0)</f>
        <v>0</v>
      </c>
      <c r="G163" s="180">
        <f>ROUND(P165*Q165*R165*R163,0)</f>
        <v>0</v>
      </c>
      <c r="H163" s="180">
        <f>ROUND(P165*Q165*R165*S163,0)</f>
        <v>0</v>
      </c>
      <c r="I163" s="180">
        <f>ROUND(P165*Q165*R165*T163,0)</f>
        <v>0</v>
      </c>
      <c r="J163" s="177">
        <f>SUM(E163:I163)</f>
        <v>0</v>
      </c>
      <c r="M163" s="173" t="s">
        <v>121</v>
      </c>
      <c r="N163" s="44"/>
      <c r="O163" s="44"/>
      <c r="P163" s="154">
        <v>0</v>
      </c>
      <c r="Q163" s="154">
        <v>0</v>
      </c>
      <c r="R163" s="154">
        <v>0</v>
      </c>
      <c r="S163" s="154">
        <v>0</v>
      </c>
      <c r="T163" s="203">
        <v>0</v>
      </c>
      <c r="U163" s="23" t="e">
        <f>E164/E163</f>
        <v>#DIV/0!</v>
      </c>
      <c r="V163" s="23" t="e">
        <f>F164/F163</f>
        <v>#DIV/0!</v>
      </c>
      <c r="W163" s="23" t="e">
        <f>G164/G163</f>
        <v>#DIV/0!</v>
      </c>
      <c r="X163" s="23" t="e">
        <f>H164/H163</f>
        <v>#DIV/0!</v>
      </c>
      <c r="Y163" s="23" t="e">
        <f>I164/I163</f>
        <v>#DIV/0!</v>
      </c>
      <c r="Z163" s="487"/>
      <c r="AA163" s="487"/>
      <c r="AB163" s="487"/>
      <c r="AC163" s="487"/>
      <c r="AD163" s="487"/>
      <c r="AE163" s="487"/>
      <c r="AF163" s="487"/>
      <c r="AG163" s="487"/>
    </row>
    <row r="164" spans="1:33">
      <c r="D164" s="32" t="s">
        <v>46</v>
      </c>
      <c r="E164" s="54">
        <f>ROUND(E163*$R$173,0)</f>
        <v>0</v>
      </c>
      <c r="F164" s="54">
        <f>ROUND(F163*$R$173,0)</f>
        <v>0</v>
      </c>
      <c r="G164" s="54">
        <f>ROUND(G163*$R$173,0)</f>
        <v>0</v>
      </c>
      <c r="H164" s="54">
        <f>ROUND(H163*$R$173,0)</f>
        <v>0</v>
      </c>
      <c r="I164" s="54">
        <f>ROUND(I163*$R$173,0)</f>
        <v>0</v>
      </c>
      <c r="J164" s="177">
        <f>SUM(E164:I164)</f>
        <v>0</v>
      </c>
      <c r="M164" s="173"/>
      <c r="N164" s="44"/>
      <c r="O164" s="44"/>
      <c r="P164" s="44" t="s">
        <v>117</v>
      </c>
      <c r="Q164" s="44" t="s">
        <v>118</v>
      </c>
      <c r="R164" s="44" t="s">
        <v>119</v>
      </c>
      <c r="T164" s="114"/>
      <c r="Z164" s="55"/>
      <c r="AA164" s="55"/>
      <c r="AB164" s="55"/>
      <c r="AC164" s="55"/>
      <c r="AD164" s="55"/>
      <c r="AE164" s="55"/>
      <c r="AF164" s="55"/>
      <c r="AG164" s="55"/>
    </row>
    <row r="165" spans="1:33">
      <c r="C165" s="89"/>
      <c r="D165" s="44"/>
      <c r="E165" s="15"/>
      <c r="F165" s="15"/>
      <c r="G165" s="15"/>
      <c r="H165" s="15"/>
      <c r="I165" s="15"/>
      <c r="J165" s="24"/>
      <c r="M165" s="204"/>
      <c r="N165" s="413"/>
      <c r="O165" s="413"/>
      <c r="P165" s="155">
        <v>0</v>
      </c>
      <c r="Q165" s="154">
        <v>0</v>
      </c>
      <c r="R165" s="154">
        <v>0</v>
      </c>
      <c r="T165" s="114"/>
      <c r="AC165" s="55"/>
      <c r="AD165" s="55"/>
      <c r="AE165" s="55"/>
      <c r="AF165" s="55"/>
      <c r="AG165" s="55"/>
    </row>
    <row r="166" spans="1:33">
      <c r="A166" s="8" t="s">
        <v>122</v>
      </c>
      <c r="C166" s="89"/>
      <c r="D166" s="32" t="s">
        <v>61</v>
      </c>
      <c r="E166" s="20">
        <f>P167</f>
        <v>0</v>
      </c>
      <c r="F166" s="20">
        <f>Q167</f>
        <v>0</v>
      </c>
      <c r="G166" s="20">
        <f>R167</f>
        <v>0</v>
      </c>
      <c r="H166" s="20">
        <f>S167</f>
        <v>0</v>
      </c>
      <c r="I166" s="20">
        <f>T167</f>
        <v>0</v>
      </c>
      <c r="J166" s="24"/>
      <c r="M166" s="112"/>
      <c r="P166" s="55"/>
      <c r="Q166" s="93"/>
      <c r="R166" s="93"/>
      <c r="S166" s="55"/>
      <c r="T166" s="113"/>
    </row>
    <row r="167" spans="1:33">
      <c r="C167" s="156"/>
      <c r="D167" s="153" t="s">
        <v>115</v>
      </c>
      <c r="E167" s="180">
        <f>ROUND(P169*Q169*R169*P167,0)</f>
        <v>0</v>
      </c>
      <c r="F167" s="180">
        <f>ROUND(P169*Q169*R169*Q167,0)</f>
        <v>0</v>
      </c>
      <c r="G167" s="180">
        <f>ROUND(P169*Q169*R169*R167,0)</f>
        <v>0</v>
      </c>
      <c r="H167" s="180">
        <f>ROUND(P169*Q169*R169*S167,0)</f>
        <v>0</v>
      </c>
      <c r="I167" s="180">
        <f>ROUND(P169*Q169*R169*T167,0)</f>
        <v>0</v>
      </c>
      <c r="J167" s="177">
        <f>SUM(E167:I167)</f>
        <v>0</v>
      </c>
      <c r="M167" s="173" t="s">
        <v>123</v>
      </c>
      <c r="N167" s="44"/>
      <c r="O167" s="44"/>
      <c r="P167" s="154">
        <v>0</v>
      </c>
      <c r="Q167" s="154">
        <v>0</v>
      </c>
      <c r="R167" s="154">
        <v>0</v>
      </c>
      <c r="S167" s="154">
        <v>0</v>
      </c>
      <c r="T167" s="203">
        <v>0</v>
      </c>
      <c r="U167" s="23" t="e">
        <f>E168/E167</f>
        <v>#DIV/0!</v>
      </c>
      <c r="V167" s="23" t="e">
        <f>F168/F167</f>
        <v>#DIV/0!</v>
      </c>
      <c r="W167" s="23" t="e">
        <f>G168/G167</f>
        <v>#DIV/0!</v>
      </c>
      <c r="X167" s="23" t="e">
        <f>H168/H167</f>
        <v>#DIV/0!</v>
      </c>
      <c r="Y167" s="23" t="e">
        <f>I168/I167</f>
        <v>#DIV/0!</v>
      </c>
    </row>
    <row r="168" spans="1:33">
      <c r="A168" s="8"/>
      <c r="D168" s="32" t="s">
        <v>46</v>
      </c>
      <c r="E168" s="54">
        <f>ROUND(E167*$R$173,0)</f>
        <v>0</v>
      </c>
      <c r="F168" s="54">
        <f t="shared" ref="F168:I168" si="31">ROUND(F167*$R$173,0)</f>
        <v>0</v>
      </c>
      <c r="G168" s="54">
        <f t="shared" si="31"/>
        <v>0</v>
      </c>
      <c r="H168" s="54">
        <f t="shared" si="31"/>
        <v>0</v>
      </c>
      <c r="I168" s="54">
        <f t="shared" si="31"/>
        <v>0</v>
      </c>
      <c r="J168" s="177">
        <f>SUM(E168:I168)</f>
        <v>0</v>
      </c>
      <c r="L168" s="2"/>
      <c r="M168" s="173"/>
      <c r="N168" s="44"/>
      <c r="O168" s="44"/>
      <c r="P168" s="44" t="s">
        <v>117</v>
      </c>
      <c r="Q168" s="44" t="s">
        <v>118</v>
      </c>
      <c r="R168" s="44" t="s">
        <v>119</v>
      </c>
      <c r="T168" s="114"/>
    </row>
    <row r="169" spans="1:33">
      <c r="A169" s="8"/>
      <c r="D169" s="32"/>
      <c r="E169" s="54"/>
      <c r="F169" s="54"/>
      <c r="G169" s="54"/>
      <c r="H169" s="54"/>
      <c r="I169" s="54"/>
      <c r="J169" s="177"/>
      <c r="L169" s="2"/>
      <c r="M169" s="204"/>
      <c r="N169" s="413"/>
      <c r="O169" s="413"/>
      <c r="P169" s="155">
        <v>0</v>
      </c>
      <c r="Q169" s="154">
        <v>0</v>
      </c>
      <c r="R169" s="154">
        <v>0</v>
      </c>
      <c r="T169" s="114"/>
    </row>
    <row r="170" spans="1:33" ht="13.5" thickBot="1">
      <c r="A170" s="8"/>
      <c r="C170" s="72"/>
      <c r="D170" s="72" t="s">
        <v>124</v>
      </c>
      <c r="E170" s="181">
        <f>SUMIF($D$157:$D$168,"*Wage",E157:E168)</f>
        <v>0</v>
      </c>
      <c r="F170" s="181">
        <f t="shared" ref="F170:I170" si="32">SUMIF($D$157:$D$168,"*Wage",F157:F168)</f>
        <v>0</v>
      </c>
      <c r="G170" s="181">
        <f t="shared" si="32"/>
        <v>0</v>
      </c>
      <c r="H170" s="181">
        <f t="shared" si="32"/>
        <v>0</v>
      </c>
      <c r="I170" s="181">
        <f t="shared" si="32"/>
        <v>0</v>
      </c>
      <c r="J170" s="182">
        <f>SUM(E170:I170)</f>
        <v>0</v>
      </c>
      <c r="L170" s="2"/>
      <c r="M170" s="303"/>
      <c r="N170" s="305"/>
      <c r="O170" s="305"/>
      <c r="P170" s="304"/>
      <c r="Q170" s="305"/>
      <c r="R170" s="305"/>
      <c r="S170" s="205"/>
      <c r="T170" s="206"/>
    </row>
    <row r="171" spans="1:33">
      <c r="A171" s="8"/>
      <c r="C171" s="72"/>
      <c r="D171" s="72" t="s">
        <v>125</v>
      </c>
      <c r="E171" s="54">
        <f>SUMIF($D$157:$D$168,"*Fringe",E157:E168)</f>
        <v>0</v>
      </c>
      <c r="F171" s="54">
        <f t="shared" ref="F171:I171" si="33">SUMIF($D$157:$D$168,"*Fringe",F157:F168)</f>
        <v>0</v>
      </c>
      <c r="G171" s="54">
        <f t="shared" si="33"/>
        <v>0</v>
      </c>
      <c r="H171" s="54">
        <f t="shared" si="33"/>
        <v>0</v>
      </c>
      <c r="I171" s="54">
        <f t="shared" si="33"/>
        <v>0</v>
      </c>
      <c r="J171" s="177">
        <f>SUM(E171:I171)</f>
        <v>0</v>
      </c>
      <c r="L171" s="2"/>
    </row>
    <row r="172" spans="1:33" ht="3.75" customHeight="1" thickBot="1">
      <c r="A172" t="s">
        <v>126</v>
      </c>
      <c r="D172" s="3" t="s">
        <v>51</v>
      </c>
      <c r="E172" s="20"/>
      <c r="F172" s="20"/>
      <c r="G172" s="20"/>
      <c r="H172" s="20"/>
      <c r="I172" s="20"/>
      <c r="J172" s="73"/>
      <c r="L172" s="2"/>
    </row>
    <row r="173" spans="1:33">
      <c r="A173" s="46" t="s">
        <v>127</v>
      </c>
      <c r="B173" s="47"/>
      <c r="C173" s="47"/>
      <c r="D173" s="49"/>
      <c r="E173" s="183">
        <f>SUMIF($D$68:$D$171,"*Total Other Professional Salary",E68:E171)+SUMIF($D$68:$D$171,"*Total Post Doc Salary",E68:E171)+SUMIF($D$68:$D$171,"*Total Graduate Student Salary",E68:E171)+SUMIF($D$68:$D$171,"*Total Hourly Wages",E68:E171)</f>
        <v>0</v>
      </c>
      <c r="F173" s="183">
        <f>SUMIF($D$68:$D$171,"*Total Other Professional Salary",F68:F171)+SUMIF($D$68:$D$171,"*Total Post Doc Salary",F68:F171)+SUMIF($D$68:$D$171,"*Total Graduate Student Salary",F68:F171)+SUMIF($D$68:$D$171,"*Total Hourly Wages",F68:F171)</f>
        <v>0</v>
      </c>
      <c r="G173" s="183">
        <f>SUMIF($D$68:$D$171,"*Total Other Professional Salary",G68:G171)+SUMIF($D$68:$D$171,"*Total Post Doc Salary",G68:G171)+SUMIF($D$68:$D$171,"*Total Graduate Student Salary",G68:G171)+SUMIF($D$68:$D$171,"*Total Hourly Wages",G68:G171)</f>
        <v>0</v>
      </c>
      <c r="H173" s="183">
        <f>SUMIF($D$68:$D$171,"*Total Other Professional Salary",H68:H171)+SUMIF($D$68:$D$171,"*Total Post Doc Salary",H68:H171)+SUMIF($D$68:$D$171,"*Total Graduate Student Salary",H68:H171)+SUMIF($D$68:$D$171,"*Total Hourly Wages",H68:H171)</f>
        <v>0</v>
      </c>
      <c r="I173" s="183">
        <f>SUMIF($D$68:$D$171,"*Total Other Professional Salary",I68:I171)+SUMIF($D$68:$D$171,"*Total Post Doc Salary",I68:I171)+SUMIF($D$68:$D$171,"*Total Graduate Student Salary",I68:I171)+SUMIF($D$68:$D$171,"*Total Hourly Wages",I68:I171)</f>
        <v>0</v>
      </c>
      <c r="J173" s="184">
        <f>SUM(J170,J154,J115,J90)</f>
        <v>0</v>
      </c>
      <c r="L173" s="2"/>
      <c r="M173" s="35" t="s">
        <v>128</v>
      </c>
      <c r="N173" s="411"/>
      <c r="O173" s="411"/>
      <c r="P173" s="36"/>
      <c r="Q173" s="37"/>
      <c r="R173" s="237">
        <f>'Cumulative Budget Request '!S171</f>
        <v>0.11</v>
      </c>
    </row>
    <row r="174" spans="1:33" ht="15.75" thickBot="1">
      <c r="A174" s="46" t="s">
        <v>129</v>
      </c>
      <c r="B174" s="47"/>
      <c r="C174" s="47"/>
      <c r="D174" s="49"/>
      <c r="E174" s="185">
        <f>SUMIF($D$68:$D$171,"*Total Other Professional Fringe",E68:E171)+SUMIF($D$68:$D$171,"*Total Post Doc Fringe",E68:E171)++SUMIF($D$68:$D$171,"*Total Graduate Student Fringe",E68:E171)+SUMIF($D$68:$D$171,"*Total Fringe Benefits",E68:E171)</f>
        <v>0</v>
      </c>
      <c r="F174" s="185">
        <f>SUMIF($D$68:$D$171,"*Total Other Professional Fringe",F68:F171)+SUMIF($D$68:$D$171,"*Total Post Doc Fringe",F68:F171)++SUMIF($D$68:$D$171,"*Total Graduate Student Fringe",F68:F171)+SUMIF($D$68:$D$171,"*Total Fringe Benefits",F68:F171)</f>
        <v>0</v>
      </c>
      <c r="G174" s="185">
        <f>SUMIF($D$68:$D$171,"*Total Other Professional Fringe",G68:G171)+SUMIF($D$68:$D$171,"*Total Post Doc Fringe",G68:G171)++SUMIF($D$68:$D$171,"*Total Graduate Student Fringe",G68:G171)+SUMIF($D$68:$D$171,"*Total Fringe Benefits",G68:G171)</f>
        <v>0</v>
      </c>
      <c r="H174" s="185">
        <f>SUMIF($D$68:$D$171,"*Total Other Professional Fringe",H68:H171)+SUMIF($D$68:$D$171,"*Total Post Doc Fringe",H68:H171)++SUMIF($D$68:$D$171,"*Total Graduate Student Fringe",H68:H171)+SUMIF($D$68:$D$171,"*Total Fringe Benefits",H68:H171)</f>
        <v>0</v>
      </c>
      <c r="I174" s="185">
        <f>SUMIF($D$68:$D$171,"*Total Other Professional Fringe",I68:I171)+SUMIF($D$68:$D$171,"*Total Post Doc Fringe",I68:I171)++SUMIF($D$68:$D$171,"*Total Graduate Student Fringe",I68:I171)+SUMIF($D$68:$D$171,"*Total Fringe Benefits",I68:I171)</f>
        <v>0</v>
      </c>
      <c r="J174" s="186">
        <f>SUM(J171,J155,J116,J91)</f>
        <v>0</v>
      </c>
      <c r="L174" s="2"/>
      <c r="M174" s="40" t="str">
        <f>'Cumulative Budget Request '!N172</f>
        <v>Use 0.11 for non-exempt FICA or 0.034 for FICA Exempt</v>
      </c>
      <c r="N174" s="41"/>
      <c r="O174" s="41"/>
      <c r="P174" s="41"/>
      <c r="Q174" s="41"/>
      <c r="R174" s="42"/>
    </row>
    <row r="175" spans="1:33">
      <c r="A175" s="46" t="s">
        <v>131</v>
      </c>
      <c r="B175" s="47"/>
      <c r="C175" s="92"/>
      <c r="D175" s="92"/>
      <c r="E175" s="183">
        <f>SUM(E173:E174)</f>
        <v>0</v>
      </c>
      <c r="F175" s="183">
        <f>SUM(F173:F174)</f>
        <v>0</v>
      </c>
      <c r="G175" s="183">
        <f>SUM(G173:G174)</f>
        <v>0</v>
      </c>
      <c r="H175" s="183">
        <f>SUM(H173:H174)</f>
        <v>0</v>
      </c>
      <c r="I175" s="183">
        <f>SUM(I173:I174)</f>
        <v>0</v>
      </c>
      <c r="J175" s="184">
        <f>SUM(E175:I175)</f>
        <v>0</v>
      </c>
      <c r="L175" s="2"/>
      <c r="Q175" s="2"/>
    </row>
    <row r="176" spans="1:33" ht="15">
      <c r="A176" s="1"/>
      <c r="B176" s="8"/>
      <c r="D176" s="3"/>
      <c r="E176" s="15"/>
      <c r="F176" s="15"/>
      <c r="G176" s="15"/>
      <c r="H176" s="15"/>
      <c r="I176" s="15"/>
      <c r="J176" s="24"/>
      <c r="L176" s="2"/>
      <c r="M176" s="83"/>
      <c r="N176" s="83"/>
      <c r="O176" s="83"/>
      <c r="P176" s="2"/>
    </row>
    <row r="177" spans="1:35">
      <c r="A177" s="1" t="s">
        <v>132</v>
      </c>
      <c r="D177" s="3"/>
      <c r="E177" s="187">
        <f t="shared" ref="E177:I178" si="34">SUM(E63,E173)</f>
        <v>0</v>
      </c>
      <c r="F177" s="187">
        <f t="shared" si="34"/>
        <v>0</v>
      </c>
      <c r="G177" s="187">
        <f t="shared" si="34"/>
        <v>0</v>
      </c>
      <c r="H177" s="187">
        <f t="shared" si="34"/>
        <v>0</v>
      </c>
      <c r="I177" s="187">
        <f t="shared" si="34"/>
        <v>0</v>
      </c>
      <c r="J177" s="188">
        <f>SUM(E177:I177)</f>
        <v>0</v>
      </c>
      <c r="L177" s="2"/>
      <c r="M177" s="2"/>
      <c r="N177" s="2"/>
      <c r="O177" s="2"/>
      <c r="AI177" s="8"/>
    </row>
    <row r="178" spans="1:35">
      <c r="A178" s="1" t="s">
        <v>133</v>
      </c>
      <c r="D178" s="3"/>
      <c r="E178" s="187">
        <f t="shared" si="34"/>
        <v>0</v>
      </c>
      <c r="F178" s="187">
        <f t="shared" si="34"/>
        <v>0</v>
      </c>
      <c r="G178" s="187">
        <f t="shared" si="34"/>
        <v>0</v>
      </c>
      <c r="H178" s="187">
        <f t="shared" si="34"/>
        <v>0</v>
      </c>
      <c r="I178" s="187">
        <f t="shared" si="34"/>
        <v>0</v>
      </c>
      <c r="J178" s="188">
        <f>SUM(E178:I178)</f>
        <v>0</v>
      </c>
      <c r="L178" s="2"/>
      <c r="M178" s="2"/>
      <c r="N178" s="2"/>
      <c r="O178" s="2"/>
      <c r="AI178" s="8"/>
    </row>
    <row r="179" spans="1:35">
      <c r="A179" s="129"/>
      <c r="B179" s="513" t="s">
        <v>134</v>
      </c>
      <c r="C179" s="513"/>
      <c r="D179" s="513"/>
      <c r="E179" s="178">
        <f>SUM(E177:E178)</f>
        <v>0</v>
      </c>
      <c r="F179" s="178">
        <f t="shared" ref="F179:I179" si="35">SUM(F177:F178)</f>
        <v>0</v>
      </c>
      <c r="G179" s="178">
        <f t="shared" si="35"/>
        <v>0</v>
      </c>
      <c r="H179" s="178">
        <f t="shared" si="35"/>
        <v>0</v>
      </c>
      <c r="I179" s="178">
        <f t="shared" si="35"/>
        <v>0</v>
      </c>
      <c r="J179" s="179">
        <f>SUM(E179:I179)</f>
        <v>0</v>
      </c>
      <c r="L179" s="2"/>
      <c r="M179" s="2"/>
      <c r="N179" s="2"/>
      <c r="O179" s="2"/>
    </row>
    <row r="180" spans="1:35">
      <c r="A180" s="1"/>
      <c r="B180" s="8"/>
      <c r="G180" s="2"/>
      <c r="H180" s="2"/>
      <c r="I180" s="2"/>
      <c r="J180" s="45"/>
      <c r="K180" s="2"/>
      <c r="L180" s="2"/>
      <c r="M180" s="2"/>
      <c r="N180" s="2"/>
      <c r="O180" s="2"/>
      <c r="P180" s="2"/>
    </row>
    <row r="181" spans="1:35">
      <c r="A181" s="1" t="s">
        <v>135</v>
      </c>
      <c r="G181" s="2"/>
      <c r="H181" s="2"/>
      <c r="I181" s="2"/>
      <c r="J181" s="45"/>
      <c r="L181" s="2"/>
      <c r="M181" s="2"/>
      <c r="N181" s="2"/>
      <c r="O181" s="2"/>
      <c r="P181" s="2"/>
    </row>
    <row r="182" spans="1:35">
      <c r="A182" s="29" t="s">
        <v>136</v>
      </c>
      <c r="G182" s="2"/>
      <c r="H182" s="2"/>
      <c r="I182" s="2"/>
      <c r="J182" s="45"/>
      <c r="K182" s="2"/>
      <c r="L182" s="2"/>
    </row>
    <row r="183" spans="1:35">
      <c r="B183" s="87" t="s">
        <v>137</v>
      </c>
      <c r="D183" s="3"/>
      <c r="E183" s="54">
        <v>0</v>
      </c>
      <c r="F183" s="54">
        <v>0</v>
      </c>
      <c r="G183" s="54">
        <v>0</v>
      </c>
      <c r="H183" s="54">
        <v>0</v>
      </c>
      <c r="I183" s="54">
        <v>0</v>
      </c>
      <c r="J183" s="177">
        <f>SUM(E183:I183)</f>
        <v>0</v>
      </c>
      <c r="K183" s="2"/>
      <c r="L183" s="2"/>
      <c r="P183" s="225"/>
      <c r="Q183" s="225"/>
      <c r="R183" s="225"/>
      <c r="S183" s="4"/>
    </row>
    <row r="184" spans="1:35">
      <c r="D184" s="3"/>
      <c r="E184" s="54">
        <v>0</v>
      </c>
      <c r="F184" s="54">
        <v>0</v>
      </c>
      <c r="G184" s="54">
        <v>0</v>
      </c>
      <c r="H184" s="54">
        <v>0</v>
      </c>
      <c r="I184" s="54">
        <v>0</v>
      </c>
      <c r="J184" s="177">
        <f>SUM(E184:I184)</f>
        <v>0</v>
      </c>
      <c r="K184" s="2"/>
      <c r="L184" s="2"/>
    </row>
    <row r="185" spans="1:35">
      <c r="A185" s="476" t="s">
        <v>138</v>
      </c>
      <c r="B185" s="476"/>
      <c r="C185" s="476"/>
      <c r="D185" s="476"/>
      <c r="E185" s="210">
        <f>SUM(E183:E184)</f>
        <v>0</v>
      </c>
      <c r="F185" s="210">
        <f t="shared" ref="F185:I185" si="36">SUM(F183:F184)</f>
        <v>0</v>
      </c>
      <c r="G185" s="210">
        <f t="shared" si="36"/>
        <v>0</v>
      </c>
      <c r="H185" s="210">
        <f t="shared" si="36"/>
        <v>0</v>
      </c>
      <c r="I185" s="210">
        <f t="shared" si="36"/>
        <v>0</v>
      </c>
      <c r="J185" s="211">
        <f>SUM(J183:J184)</f>
        <v>0</v>
      </c>
      <c r="K185" s="2"/>
      <c r="L185" s="2"/>
      <c r="M185" s="2"/>
      <c r="N185" s="2"/>
      <c r="O185" s="2"/>
    </row>
    <row r="186" spans="1:35">
      <c r="E186" s="3"/>
      <c r="F186" s="2"/>
      <c r="G186" s="2"/>
      <c r="H186" s="2"/>
      <c r="I186" s="2"/>
      <c r="J186" s="45"/>
      <c r="K186" s="2"/>
      <c r="L186" s="2"/>
      <c r="M186" s="2"/>
      <c r="N186" s="2"/>
      <c r="O186" s="2"/>
    </row>
    <row r="187" spans="1:35">
      <c r="A187" s="1" t="s">
        <v>139</v>
      </c>
      <c r="B187" s="93"/>
      <c r="C187" s="8"/>
      <c r="D187" s="258" t="s">
        <v>140</v>
      </c>
      <c r="E187" s="135">
        <v>0</v>
      </c>
      <c r="F187" s="135">
        <v>0</v>
      </c>
      <c r="G187" s="135">
        <v>0</v>
      </c>
      <c r="H187" s="135">
        <v>0</v>
      </c>
      <c r="I187" s="135">
        <v>0</v>
      </c>
      <c r="J187" s="94"/>
      <c r="K187" s="2"/>
      <c r="L187" s="2"/>
    </row>
    <row r="188" spans="1:35">
      <c r="D188" s="258" t="s">
        <v>141</v>
      </c>
      <c r="E188" s="135">
        <v>0</v>
      </c>
      <c r="F188" s="135">
        <v>0</v>
      </c>
      <c r="G188" s="135">
        <v>0</v>
      </c>
      <c r="H188" s="135">
        <v>0</v>
      </c>
      <c r="I188" s="135">
        <v>0</v>
      </c>
      <c r="J188" s="94"/>
      <c r="K188" s="2"/>
      <c r="L188" s="2"/>
    </row>
    <row r="189" spans="1:35">
      <c r="A189" s="1" t="s">
        <v>142</v>
      </c>
      <c r="B189" s="93"/>
      <c r="C189" s="8"/>
      <c r="D189" s="258" t="s">
        <v>143</v>
      </c>
      <c r="E189" s="135">
        <v>0</v>
      </c>
      <c r="F189" s="135">
        <v>0</v>
      </c>
      <c r="G189" s="135">
        <v>0</v>
      </c>
      <c r="H189" s="135">
        <v>0</v>
      </c>
      <c r="I189" s="135">
        <v>0</v>
      </c>
      <c r="J189" s="94"/>
      <c r="K189" s="2"/>
      <c r="L189" s="2"/>
    </row>
    <row r="190" spans="1:35">
      <c r="A190" s="474"/>
      <c r="D190" s="258" t="s">
        <v>144</v>
      </c>
      <c r="E190" s="135">
        <v>0</v>
      </c>
      <c r="F190" s="135">
        <v>0</v>
      </c>
      <c r="G190" s="135">
        <v>0</v>
      </c>
      <c r="H190" s="135">
        <v>0</v>
      </c>
      <c r="I190" s="135">
        <v>0</v>
      </c>
      <c r="J190" s="45"/>
      <c r="K190" s="2"/>
      <c r="L190" s="2"/>
    </row>
    <row r="191" spans="1:35">
      <c r="A191" s="474"/>
      <c r="B191" s="89" t="s">
        <v>145</v>
      </c>
      <c r="C191" s="89" t="s">
        <v>146</v>
      </c>
      <c r="D191" s="25"/>
      <c r="E191" s="13"/>
      <c r="F191" s="13"/>
      <c r="G191" s="13"/>
      <c r="H191" s="13"/>
      <c r="I191" s="13"/>
      <c r="J191" s="45"/>
      <c r="K191" s="2"/>
      <c r="L191" s="2"/>
    </row>
    <row r="192" spans="1:35">
      <c r="A192" s="475"/>
      <c r="B192" s="88" t="s">
        <v>147</v>
      </c>
      <c r="C192" s="134">
        <v>0</v>
      </c>
      <c r="D192" s="25"/>
      <c r="E192" s="54">
        <f>ROUND($C192*E188*E189*E187,0)</f>
        <v>0</v>
      </c>
      <c r="F192" s="54">
        <f t="shared" ref="F192:I192" si="37">ROUND($C192*F188*F189*F187,0)</f>
        <v>0</v>
      </c>
      <c r="G192" s="54">
        <f t="shared" si="37"/>
        <v>0</v>
      </c>
      <c r="H192" s="54">
        <f t="shared" si="37"/>
        <v>0</v>
      </c>
      <c r="I192" s="54">
        <f t="shared" si="37"/>
        <v>0</v>
      </c>
      <c r="J192" s="177">
        <f t="shared" ref="J192:J197" si="38">SUM(E192:I192)</f>
        <v>0</v>
      </c>
      <c r="K192" s="2"/>
      <c r="L192" s="2"/>
    </row>
    <row r="193" spans="1:15">
      <c r="A193" s="475"/>
      <c r="B193" s="88" t="s">
        <v>148</v>
      </c>
      <c r="C193" s="134">
        <v>0</v>
      </c>
      <c r="D193" s="25"/>
      <c r="E193" s="54">
        <f>ROUND($C193*E188*E190*E187,0)</f>
        <v>0</v>
      </c>
      <c r="F193" s="54">
        <f t="shared" ref="F193:I193" si="39">ROUND($C193*F188*F190*F187,0)</f>
        <v>0</v>
      </c>
      <c r="G193" s="54">
        <f t="shared" si="39"/>
        <v>0</v>
      </c>
      <c r="H193" s="54">
        <f t="shared" si="39"/>
        <v>0</v>
      </c>
      <c r="I193" s="54">
        <f t="shared" si="39"/>
        <v>0</v>
      </c>
      <c r="J193" s="177">
        <f t="shared" si="38"/>
        <v>0</v>
      </c>
      <c r="K193" s="2"/>
      <c r="L193" s="2"/>
    </row>
    <row r="194" spans="1:15">
      <c r="A194" s="475"/>
      <c r="B194" s="88" t="s">
        <v>149</v>
      </c>
      <c r="C194" s="134">
        <v>0</v>
      </c>
      <c r="D194" s="25"/>
      <c r="E194" s="54">
        <f>ROUND($C194*E188*E187,0)</f>
        <v>0</v>
      </c>
      <c r="F194" s="54">
        <f t="shared" ref="F194:I194" si="40">ROUND($C194*F188*F187,0)</f>
        <v>0</v>
      </c>
      <c r="G194" s="54">
        <f t="shared" si="40"/>
        <v>0</v>
      </c>
      <c r="H194" s="54">
        <f t="shared" si="40"/>
        <v>0</v>
      </c>
      <c r="I194" s="54">
        <f t="shared" si="40"/>
        <v>0</v>
      </c>
      <c r="J194" s="177">
        <f t="shared" si="38"/>
        <v>0</v>
      </c>
      <c r="K194" s="2"/>
      <c r="L194" s="2"/>
    </row>
    <row r="195" spans="1:15">
      <c r="A195" s="475"/>
      <c r="B195" s="88" t="s">
        <v>150</v>
      </c>
      <c r="C195" s="134">
        <v>0</v>
      </c>
      <c r="D195" s="25"/>
      <c r="E195" s="54">
        <f>$C195*E187*E189</f>
        <v>0</v>
      </c>
      <c r="F195" s="54">
        <f t="shared" ref="F195:H195" si="41">$C195*F187*F189</f>
        <v>0</v>
      </c>
      <c r="G195" s="54">
        <f t="shared" si="41"/>
        <v>0</v>
      </c>
      <c r="H195" s="54">
        <f t="shared" si="41"/>
        <v>0</v>
      </c>
      <c r="I195" s="54">
        <f>$C195*I187*I189</f>
        <v>0</v>
      </c>
      <c r="J195" s="177">
        <f t="shared" si="38"/>
        <v>0</v>
      </c>
      <c r="K195" s="2"/>
      <c r="L195" s="2"/>
    </row>
    <row r="196" spans="1:15">
      <c r="A196" s="475"/>
      <c r="B196" s="88" t="s">
        <v>151</v>
      </c>
      <c r="C196" s="134">
        <v>0</v>
      </c>
      <c r="D196" s="25"/>
      <c r="E196" s="54">
        <f>ROUND($C196*E187,0)</f>
        <v>0</v>
      </c>
      <c r="F196" s="54">
        <f t="shared" ref="F196:I196" si="42">ROUND($C196*F187,0)</f>
        <v>0</v>
      </c>
      <c r="G196" s="54">
        <f t="shared" si="42"/>
        <v>0</v>
      </c>
      <c r="H196" s="54">
        <f t="shared" si="42"/>
        <v>0</v>
      </c>
      <c r="I196" s="54">
        <f t="shared" si="42"/>
        <v>0</v>
      </c>
      <c r="J196" s="177">
        <f t="shared" si="38"/>
        <v>0</v>
      </c>
      <c r="K196" s="2"/>
      <c r="L196" s="2"/>
    </row>
    <row r="197" spans="1:15">
      <c r="A197" s="475"/>
      <c r="B197" s="88" t="s">
        <v>63</v>
      </c>
      <c r="C197" s="262"/>
      <c r="D197" s="25"/>
      <c r="E197" s="134">
        <v>0</v>
      </c>
      <c r="F197" s="134">
        <v>0</v>
      </c>
      <c r="G197" s="134">
        <v>0</v>
      </c>
      <c r="H197" s="134">
        <v>0</v>
      </c>
      <c r="I197" s="134">
        <v>0</v>
      </c>
      <c r="J197" s="177">
        <f t="shared" si="38"/>
        <v>0</v>
      </c>
      <c r="K197" s="2"/>
      <c r="L197" s="2"/>
    </row>
    <row r="198" spans="1:15">
      <c r="A198" s="476" t="s">
        <v>138</v>
      </c>
      <c r="B198" s="476"/>
      <c r="C198" s="476"/>
      <c r="D198" s="476"/>
      <c r="E198" s="210">
        <f>SUM(E192:E197)</f>
        <v>0</v>
      </c>
      <c r="F198" s="210">
        <f t="shared" ref="F198:J198" si="43">SUM(F192:F197)</f>
        <v>0</v>
      </c>
      <c r="G198" s="210">
        <f t="shared" si="43"/>
        <v>0</v>
      </c>
      <c r="H198" s="210">
        <f t="shared" si="43"/>
        <v>0</v>
      </c>
      <c r="I198" s="210">
        <f t="shared" si="43"/>
        <v>0</v>
      </c>
      <c r="J198" s="211">
        <f t="shared" si="43"/>
        <v>0</v>
      </c>
      <c r="K198" s="2"/>
      <c r="L198" s="7"/>
    </row>
    <row r="199" spans="1:15">
      <c r="E199" s="3"/>
      <c r="F199" s="2"/>
      <c r="G199" s="2"/>
      <c r="H199" s="2"/>
      <c r="I199" s="2"/>
      <c r="J199" s="45"/>
      <c r="K199" s="2"/>
      <c r="L199" s="2"/>
      <c r="M199" s="2"/>
      <c r="N199" s="2"/>
      <c r="O199" s="2"/>
    </row>
    <row r="200" spans="1:15">
      <c r="A200" s="1" t="s">
        <v>139</v>
      </c>
      <c r="B200" s="93"/>
      <c r="C200" s="8"/>
      <c r="D200" s="258" t="s">
        <v>140</v>
      </c>
      <c r="E200" s="135">
        <v>0</v>
      </c>
      <c r="F200" s="135">
        <v>0</v>
      </c>
      <c r="G200" s="135">
        <v>0</v>
      </c>
      <c r="H200" s="135">
        <v>0</v>
      </c>
      <c r="I200" s="135">
        <v>0</v>
      </c>
      <c r="J200" s="94"/>
      <c r="K200" s="2"/>
      <c r="L200" s="2"/>
    </row>
    <row r="201" spans="1:15">
      <c r="D201" s="258" t="s">
        <v>141</v>
      </c>
      <c r="E201" s="135">
        <v>0</v>
      </c>
      <c r="F201" s="135">
        <v>0</v>
      </c>
      <c r="G201" s="135">
        <v>0</v>
      </c>
      <c r="H201" s="135">
        <v>0</v>
      </c>
      <c r="I201" s="135">
        <v>0</v>
      </c>
      <c r="J201" s="94"/>
      <c r="K201" s="2"/>
      <c r="L201" s="2"/>
    </row>
    <row r="202" spans="1:15">
      <c r="A202" s="1" t="s">
        <v>142</v>
      </c>
      <c r="B202" s="93"/>
      <c r="C202" s="8"/>
      <c r="D202" s="258" t="s">
        <v>143</v>
      </c>
      <c r="E202" s="135">
        <v>0</v>
      </c>
      <c r="F202" s="135">
        <v>0</v>
      </c>
      <c r="G202" s="135">
        <v>0</v>
      </c>
      <c r="H202" s="135">
        <v>0</v>
      </c>
      <c r="I202" s="135">
        <v>0</v>
      </c>
      <c r="J202" s="94"/>
      <c r="K202" s="2"/>
      <c r="L202" s="2"/>
    </row>
    <row r="203" spans="1:15">
      <c r="A203" s="474"/>
      <c r="D203" s="258" t="s">
        <v>144</v>
      </c>
      <c r="E203" s="135">
        <v>0</v>
      </c>
      <c r="F203" s="135">
        <v>0</v>
      </c>
      <c r="G203" s="135">
        <v>0</v>
      </c>
      <c r="H203" s="135">
        <v>0</v>
      </c>
      <c r="I203" s="135">
        <v>0</v>
      </c>
      <c r="J203" s="45"/>
      <c r="K203" s="2"/>
      <c r="L203" s="2"/>
    </row>
    <row r="204" spans="1:15">
      <c r="A204" s="474"/>
      <c r="B204" s="89" t="s">
        <v>145</v>
      </c>
      <c r="C204" s="89" t="s">
        <v>146</v>
      </c>
      <c r="D204" s="25"/>
      <c r="E204" s="2"/>
      <c r="F204" s="2"/>
      <c r="G204" s="257"/>
      <c r="H204" s="257"/>
      <c r="I204" s="257"/>
      <c r="J204" s="45"/>
      <c r="K204" s="2"/>
      <c r="L204" s="2"/>
    </row>
    <row r="205" spans="1:15">
      <c r="A205" s="475"/>
      <c r="B205" s="88" t="s">
        <v>147</v>
      </c>
      <c r="C205" s="134">
        <v>0</v>
      </c>
      <c r="D205" s="25"/>
      <c r="E205" s="54">
        <f>ROUND($C205*E201*E202*E200,0)</f>
        <v>0</v>
      </c>
      <c r="F205" s="54">
        <f t="shared" ref="F205:I205" si="44">ROUND($C205*F201*F202*F200,0)</f>
        <v>0</v>
      </c>
      <c r="G205" s="54">
        <f t="shared" si="44"/>
        <v>0</v>
      </c>
      <c r="H205" s="54">
        <f t="shared" si="44"/>
        <v>0</v>
      </c>
      <c r="I205" s="54">
        <f t="shared" si="44"/>
        <v>0</v>
      </c>
      <c r="J205" s="177">
        <f t="shared" ref="J205:J210" si="45">SUM(E205:I205)</f>
        <v>0</v>
      </c>
      <c r="K205" s="2"/>
      <c r="L205" s="2"/>
    </row>
    <row r="206" spans="1:15">
      <c r="A206" s="475"/>
      <c r="B206" s="88" t="s">
        <v>148</v>
      </c>
      <c r="C206" s="134">
        <v>0</v>
      </c>
      <c r="D206" s="25"/>
      <c r="E206" s="54">
        <f>ROUND($C206*E201*E203*E200,0)</f>
        <v>0</v>
      </c>
      <c r="F206" s="54">
        <f t="shared" ref="F206:I206" si="46">ROUND($C206*F201*F203*F200,0)</f>
        <v>0</v>
      </c>
      <c r="G206" s="54">
        <f t="shared" si="46"/>
        <v>0</v>
      </c>
      <c r="H206" s="54">
        <f t="shared" si="46"/>
        <v>0</v>
      </c>
      <c r="I206" s="54">
        <f t="shared" si="46"/>
        <v>0</v>
      </c>
      <c r="J206" s="177">
        <f t="shared" si="45"/>
        <v>0</v>
      </c>
      <c r="K206" s="2"/>
      <c r="L206" s="2"/>
    </row>
    <row r="207" spans="1:15">
      <c r="A207" s="475"/>
      <c r="B207" s="88" t="s">
        <v>149</v>
      </c>
      <c r="C207" s="134">
        <v>0</v>
      </c>
      <c r="D207" s="25"/>
      <c r="E207" s="54">
        <f>ROUND($C207*E201*E200,0)</f>
        <v>0</v>
      </c>
      <c r="F207" s="54">
        <f t="shared" ref="F207:I207" si="47">ROUND($C207*F201*F200,0)</f>
        <v>0</v>
      </c>
      <c r="G207" s="54">
        <f t="shared" si="47"/>
        <v>0</v>
      </c>
      <c r="H207" s="54">
        <f t="shared" si="47"/>
        <v>0</v>
      </c>
      <c r="I207" s="54">
        <f t="shared" si="47"/>
        <v>0</v>
      </c>
      <c r="J207" s="177">
        <f t="shared" si="45"/>
        <v>0</v>
      </c>
      <c r="K207" s="2"/>
      <c r="L207" s="2"/>
    </row>
    <row r="208" spans="1:15">
      <c r="A208" s="475"/>
      <c r="B208" s="88" t="s">
        <v>150</v>
      </c>
      <c r="C208" s="134">
        <v>0</v>
      </c>
      <c r="D208" s="25"/>
      <c r="E208" s="54">
        <f>$C208*E200*E202</f>
        <v>0</v>
      </c>
      <c r="F208" s="54">
        <f t="shared" ref="F208:I208" si="48">$C208*F200*F202</f>
        <v>0</v>
      </c>
      <c r="G208" s="54">
        <f t="shared" si="48"/>
        <v>0</v>
      </c>
      <c r="H208" s="54">
        <f t="shared" si="48"/>
        <v>0</v>
      </c>
      <c r="I208" s="54">
        <f t="shared" si="48"/>
        <v>0</v>
      </c>
      <c r="J208" s="177">
        <f t="shared" si="45"/>
        <v>0</v>
      </c>
      <c r="K208" s="2"/>
      <c r="L208" s="2"/>
    </row>
    <row r="209" spans="1:16">
      <c r="A209" s="475"/>
      <c r="B209" s="88" t="s">
        <v>151</v>
      </c>
      <c r="C209" s="134">
        <v>0</v>
      </c>
      <c r="D209" s="25"/>
      <c r="E209" s="54">
        <f>ROUND($C209*E200,0)</f>
        <v>0</v>
      </c>
      <c r="F209" s="54">
        <f t="shared" ref="F209:I209" si="49">ROUND($C209*F200,0)</f>
        <v>0</v>
      </c>
      <c r="G209" s="54">
        <f t="shared" si="49"/>
        <v>0</v>
      </c>
      <c r="H209" s="54">
        <f t="shared" si="49"/>
        <v>0</v>
      </c>
      <c r="I209" s="54">
        <f t="shared" si="49"/>
        <v>0</v>
      </c>
      <c r="J209" s="177">
        <f t="shared" si="45"/>
        <v>0</v>
      </c>
      <c r="K209" s="2"/>
      <c r="L209" s="2"/>
    </row>
    <row r="210" spans="1:16">
      <c r="A210" s="475"/>
      <c r="B210" s="88" t="s">
        <v>63</v>
      </c>
      <c r="C210" s="262"/>
      <c r="D210" s="25"/>
      <c r="E210" s="134">
        <v>0</v>
      </c>
      <c r="F210" s="134">
        <v>0</v>
      </c>
      <c r="G210" s="134">
        <v>0</v>
      </c>
      <c r="H210" s="134">
        <v>0</v>
      </c>
      <c r="I210" s="134">
        <v>0</v>
      </c>
      <c r="J210" s="177">
        <f t="shared" si="45"/>
        <v>0</v>
      </c>
      <c r="K210" s="2"/>
      <c r="L210" s="2"/>
    </row>
    <row r="211" spans="1:16">
      <c r="A211" s="476" t="s">
        <v>138</v>
      </c>
      <c r="B211" s="476"/>
      <c r="C211" s="476"/>
      <c r="D211" s="476"/>
      <c r="E211" s="210">
        <f>SUM(E205:E210)</f>
        <v>0</v>
      </c>
      <c r="F211" s="210">
        <f t="shared" ref="F211:J211" si="50">SUM(F205:F210)</f>
        <v>0</v>
      </c>
      <c r="G211" s="210">
        <f t="shared" si="50"/>
        <v>0</v>
      </c>
      <c r="H211" s="210">
        <f t="shared" si="50"/>
        <v>0</v>
      </c>
      <c r="I211" s="210">
        <f t="shared" si="50"/>
        <v>0</v>
      </c>
      <c r="J211" s="211">
        <f t="shared" si="50"/>
        <v>0</v>
      </c>
      <c r="K211" s="2"/>
      <c r="L211" s="7"/>
    </row>
    <row r="212" spans="1:16">
      <c r="A212" s="95"/>
      <c r="B212" s="513" t="s">
        <v>152</v>
      </c>
      <c r="C212" s="513"/>
      <c r="D212" s="513"/>
      <c r="E212" s="214">
        <f ca="1">SUMIF($A$183:$D$211,"*Total Trip", E183:E211)</f>
        <v>0</v>
      </c>
      <c r="F212" s="214">
        <f t="shared" ref="F212:I212" ca="1" si="51">SUMIF($A$183:$D$211,"*Total Trip", F183:F211)</f>
        <v>0</v>
      </c>
      <c r="G212" s="214">
        <f t="shared" ca="1" si="51"/>
        <v>0</v>
      </c>
      <c r="H212" s="214">
        <f t="shared" ca="1" si="51"/>
        <v>0</v>
      </c>
      <c r="I212" s="214">
        <f t="shared" ca="1" si="51"/>
        <v>0</v>
      </c>
      <c r="J212" s="215">
        <f ca="1">SUM(E212:I212)</f>
        <v>0</v>
      </c>
      <c r="K212" s="2"/>
      <c r="L212" s="2"/>
      <c r="M212" s="2"/>
      <c r="N212" s="2"/>
      <c r="O212" s="2"/>
      <c r="P212" s="2"/>
    </row>
    <row r="213" spans="1:16">
      <c r="A213" s="26"/>
      <c r="B213" s="27"/>
      <c r="C213" s="27"/>
      <c r="D213" s="27"/>
      <c r="E213" s="27"/>
      <c r="F213" s="27"/>
      <c r="G213" s="28"/>
      <c r="H213" s="28"/>
      <c r="I213" s="28"/>
      <c r="J213" s="96"/>
      <c r="K213" s="28"/>
      <c r="L213" s="2"/>
      <c r="M213" s="2"/>
      <c r="N213" s="2"/>
      <c r="O213" s="2"/>
      <c r="P213" s="2"/>
    </row>
    <row r="214" spans="1:16">
      <c r="A214" s="29" t="s">
        <v>153</v>
      </c>
      <c r="G214" s="2"/>
      <c r="H214" s="2"/>
      <c r="I214" s="2"/>
      <c r="J214" s="45"/>
      <c r="K214" s="2"/>
      <c r="L214" s="2"/>
    </row>
    <row r="215" spans="1:16">
      <c r="B215" s="87" t="s">
        <v>137</v>
      </c>
      <c r="D215" s="3"/>
      <c r="E215" s="17">
        <v>0</v>
      </c>
      <c r="F215" s="17">
        <v>0</v>
      </c>
      <c r="G215" s="17">
        <v>0</v>
      </c>
      <c r="H215" s="17">
        <v>0</v>
      </c>
      <c r="I215" s="17">
        <v>0</v>
      </c>
      <c r="J215" s="91">
        <f>SUM(E215:I215)</f>
        <v>0</v>
      </c>
      <c r="K215" s="2"/>
      <c r="L215" s="2"/>
    </row>
    <row r="216" spans="1:16">
      <c r="D216" s="3"/>
      <c r="E216" s="17">
        <v>0</v>
      </c>
      <c r="F216" s="17">
        <v>0</v>
      </c>
      <c r="G216" s="17">
        <v>0</v>
      </c>
      <c r="H216" s="17">
        <v>0</v>
      </c>
      <c r="I216" s="17">
        <v>0</v>
      </c>
      <c r="J216" s="91">
        <f>SUM(E216:I216)</f>
        <v>0</v>
      </c>
      <c r="K216" s="2"/>
      <c r="L216" s="2"/>
    </row>
    <row r="217" spans="1:16">
      <c r="A217" s="476" t="s">
        <v>138</v>
      </c>
      <c r="B217" s="476"/>
      <c r="C217" s="476"/>
      <c r="D217" s="476"/>
      <c r="E217" s="212">
        <f>SUM(E215:E216)</f>
        <v>0</v>
      </c>
      <c r="F217" s="212">
        <f t="shared" ref="F217:I217" si="52">SUM(F215:F216)</f>
        <v>0</v>
      </c>
      <c r="G217" s="212">
        <f t="shared" si="52"/>
        <v>0</v>
      </c>
      <c r="H217" s="212">
        <f t="shared" si="52"/>
        <v>0</v>
      </c>
      <c r="I217" s="212">
        <f t="shared" si="52"/>
        <v>0</v>
      </c>
      <c r="J217" s="213">
        <f>SUM(J215:J216)</f>
        <v>0</v>
      </c>
      <c r="K217" s="2"/>
      <c r="L217" s="2"/>
      <c r="M217" s="2"/>
      <c r="N217" s="2"/>
      <c r="O217" s="2"/>
    </row>
    <row r="218" spans="1:16">
      <c r="E218" s="3"/>
      <c r="F218" s="2"/>
      <c r="G218" s="2"/>
      <c r="H218" s="2"/>
      <c r="I218" s="2"/>
      <c r="J218" s="45"/>
      <c r="K218" s="2"/>
      <c r="L218" s="2"/>
      <c r="M218" s="2"/>
      <c r="N218" s="2"/>
      <c r="O218" s="2"/>
    </row>
    <row r="219" spans="1:16">
      <c r="A219" s="1" t="s">
        <v>139</v>
      </c>
      <c r="C219" s="257"/>
      <c r="D219" s="258" t="s">
        <v>140</v>
      </c>
      <c r="E219" s="135">
        <v>0</v>
      </c>
      <c r="F219" s="135">
        <v>0</v>
      </c>
      <c r="G219" s="135">
        <v>0</v>
      </c>
      <c r="H219" s="135">
        <v>0</v>
      </c>
      <c r="I219" s="135">
        <v>0</v>
      </c>
      <c r="J219" s="94"/>
      <c r="K219" s="2"/>
      <c r="L219" s="2"/>
    </row>
    <row r="220" spans="1:16">
      <c r="A220" s="1"/>
      <c r="B220" s="93"/>
      <c r="C220" s="8"/>
      <c r="D220" s="258" t="s">
        <v>141</v>
      </c>
      <c r="E220" s="135">
        <v>0</v>
      </c>
      <c r="F220" s="135">
        <v>0</v>
      </c>
      <c r="G220" s="135">
        <v>0</v>
      </c>
      <c r="H220" s="135">
        <v>0</v>
      </c>
      <c r="I220" s="135">
        <v>0</v>
      </c>
      <c r="J220" s="94"/>
      <c r="K220" s="2"/>
      <c r="L220" s="2"/>
    </row>
    <row r="221" spans="1:16">
      <c r="A221" s="1" t="s">
        <v>142</v>
      </c>
      <c r="B221" s="93"/>
      <c r="C221" s="8"/>
      <c r="D221" s="258" t="s">
        <v>143</v>
      </c>
      <c r="E221" s="135">
        <v>0</v>
      </c>
      <c r="F221" s="135">
        <v>0</v>
      </c>
      <c r="G221" s="135">
        <v>0</v>
      </c>
      <c r="H221" s="135">
        <v>0</v>
      </c>
      <c r="I221" s="135">
        <v>0</v>
      </c>
      <c r="J221" s="94"/>
      <c r="K221" s="2"/>
      <c r="L221" s="2"/>
    </row>
    <row r="222" spans="1:16">
      <c r="A222" s="474"/>
      <c r="D222" s="258" t="s">
        <v>144</v>
      </c>
      <c r="E222" s="135">
        <v>0</v>
      </c>
      <c r="F222" s="135">
        <v>0</v>
      </c>
      <c r="G222" s="135">
        <v>0</v>
      </c>
      <c r="H222" s="135">
        <v>0</v>
      </c>
      <c r="I222" s="135">
        <v>0</v>
      </c>
      <c r="J222" s="45"/>
      <c r="K222" s="2"/>
      <c r="L222" s="2"/>
    </row>
    <row r="223" spans="1:16">
      <c r="A223" s="474"/>
      <c r="B223" s="89" t="s">
        <v>145</v>
      </c>
      <c r="C223" s="89" t="s">
        <v>146</v>
      </c>
      <c r="D223" s="25"/>
      <c r="E223" s="2"/>
      <c r="F223" s="2"/>
      <c r="G223" s="257"/>
      <c r="H223" s="257"/>
      <c r="I223" s="257"/>
      <c r="J223" s="45"/>
      <c r="K223" s="2"/>
      <c r="L223" s="2"/>
    </row>
    <row r="224" spans="1:16">
      <c r="A224" s="475"/>
      <c r="B224" s="88" t="s">
        <v>147</v>
      </c>
      <c r="C224" s="134">
        <v>0</v>
      </c>
      <c r="D224" s="25"/>
      <c r="E224" s="54">
        <f>ROUND($C224*E220*E221*E219,0)</f>
        <v>0</v>
      </c>
      <c r="F224" s="54">
        <f t="shared" ref="F224:I224" si="53">ROUND($C224*F220*F221*F219,0)</f>
        <v>0</v>
      </c>
      <c r="G224" s="54">
        <f t="shared" si="53"/>
        <v>0</v>
      </c>
      <c r="H224" s="54">
        <f t="shared" si="53"/>
        <v>0</v>
      </c>
      <c r="I224" s="54">
        <f t="shared" si="53"/>
        <v>0</v>
      </c>
      <c r="J224" s="177">
        <f t="shared" ref="J224:J229" si="54">SUM(E224:I224)</f>
        <v>0</v>
      </c>
      <c r="K224" s="2"/>
      <c r="L224" s="2"/>
    </row>
    <row r="225" spans="1:33">
      <c r="A225" s="475"/>
      <c r="B225" s="88" t="s">
        <v>148</v>
      </c>
      <c r="C225" s="134">
        <v>0</v>
      </c>
      <c r="D225" s="25"/>
      <c r="E225" s="54">
        <f>ROUND($C225*E220*E222*E219,0)</f>
        <v>0</v>
      </c>
      <c r="F225" s="54">
        <f t="shared" ref="F225:I225" si="55">ROUND($C225*F220*F222*F219,0)</f>
        <v>0</v>
      </c>
      <c r="G225" s="54">
        <f t="shared" si="55"/>
        <v>0</v>
      </c>
      <c r="H225" s="54">
        <f t="shared" si="55"/>
        <v>0</v>
      </c>
      <c r="I225" s="54">
        <f t="shared" si="55"/>
        <v>0</v>
      </c>
      <c r="J225" s="177">
        <f t="shared" si="54"/>
        <v>0</v>
      </c>
      <c r="K225" s="2"/>
      <c r="L225" s="2"/>
    </row>
    <row r="226" spans="1:33">
      <c r="A226" s="475"/>
      <c r="B226" s="88" t="s">
        <v>149</v>
      </c>
      <c r="C226" s="134">
        <v>0</v>
      </c>
      <c r="D226" s="25"/>
      <c r="E226" s="54">
        <f>ROUND($C226*E220*E219,0)</f>
        <v>0</v>
      </c>
      <c r="F226" s="54">
        <f t="shared" ref="F226:I226" si="56">ROUND($C226*F220*F219,0)</f>
        <v>0</v>
      </c>
      <c r="G226" s="54">
        <f t="shared" si="56"/>
        <v>0</v>
      </c>
      <c r="H226" s="54">
        <f t="shared" si="56"/>
        <v>0</v>
      </c>
      <c r="I226" s="54">
        <f t="shared" si="56"/>
        <v>0</v>
      </c>
      <c r="J226" s="177">
        <f t="shared" si="54"/>
        <v>0</v>
      </c>
      <c r="K226" s="2"/>
      <c r="L226" s="2"/>
    </row>
    <row r="227" spans="1:33">
      <c r="A227" s="475"/>
      <c r="B227" s="88" t="s">
        <v>150</v>
      </c>
      <c r="C227" s="134">
        <v>0</v>
      </c>
      <c r="D227" s="25"/>
      <c r="E227" s="54">
        <f>$C227*E219*E221</f>
        <v>0</v>
      </c>
      <c r="F227" s="54">
        <f t="shared" ref="F227:I227" si="57">$C227*F219*F221</f>
        <v>0</v>
      </c>
      <c r="G227" s="54">
        <f t="shared" si="57"/>
        <v>0</v>
      </c>
      <c r="H227" s="54">
        <f t="shared" si="57"/>
        <v>0</v>
      </c>
      <c r="I227" s="54">
        <f t="shared" si="57"/>
        <v>0</v>
      </c>
      <c r="J227" s="177">
        <f t="shared" si="54"/>
        <v>0</v>
      </c>
      <c r="K227" s="2"/>
      <c r="L227" s="2"/>
    </row>
    <row r="228" spans="1:33">
      <c r="A228" s="475"/>
      <c r="B228" s="88" t="s">
        <v>151</v>
      </c>
      <c r="C228" s="134">
        <v>0</v>
      </c>
      <c r="D228" s="25"/>
      <c r="E228" s="54">
        <f>ROUND($C228*E219,0)</f>
        <v>0</v>
      </c>
      <c r="F228" s="54">
        <f t="shared" ref="F228:I228" si="58">ROUND($C228*F219,0)</f>
        <v>0</v>
      </c>
      <c r="G228" s="54">
        <f t="shared" si="58"/>
        <v>0</v>
      </c>
      <c r="H228" s="54">
        <f t="shared" si="58"/>
        <v>0</v>
      </c>
      <c r="I228" s="54">
        <f t="shared" si="58"/>
        <v>0</v>
      </c>
      <c r="J228" s="177">
        <f t="shared" si="54"/>
        <v>0</v>
      </c>
      <c r="K228" s="2"/>
      <c r="L228" s="2"/>
    </row>
    <row r="229" spans="1:33">
      <c r="A229" s="475"/>
      <c r="B229" s="88" t="s">
        <v>63</v>
      </c>
      <c r="C229" s="262"/>
      <c r="D229" s="25"/>
      <c r="E229" s="134">
        <v>0</v>
      </c>
      <c r="F229" s="134">
        <v>0</v>
      </c>
      <c r="G229" s="134">
        <v>0</v>
      </c>
      <c r="H229" s="134">
        <v>0</v>
      </c>
      <c r="I229" s="134">
        <v>0</v>
      </c>
      <c r="J229" s="177">
        <f t="shared" si="54"/>
        <v>0</v>
      </c>
      <c r="K229" s="2"/>
      <c r="L229" s="2"/>
    </row>
    <row r="230" spans="1:33">
      <c r="A230" s="476" t="s">
        <v>138</v>
      </c>
      <c r="B230" s="476"/>
      <c r="C230" s="476"/>
      <c r="D230" s="476"/>
      <c r="E230" s="210">
        <f>SUM(E224:E229)</f>
        <v>0</v>
      </c>
      <c r="F230" s="210">
        <f t="shared" ref="F230:J230" si="59">SUM(F224:F229)</f>
        <v>0</v>
      </c>
      <c r="G230" s="210">
        <f t="shared" si="59"/>
        <v>0</v>
      </c>
      <c r="H230" s="210">
        <f t="shared" si="59"/>
        <v>0</v>
      </c>
      <c r="I230" s="210">
        <f t="shared" si="59"/>
        <v>0</v>
      </c>
      <c r="J230" s="211">
        <f t="shared" si="59"/>
        <v>0</v>
      </c>
      <c r="K230" s="2"/>
      <c r="L230" s="7"/>
    </row>
    <row r="231" spans="1:33">
      <c r="E231" s="3"/>
      <c r="F231" s="2"/>
      <c r="G231" s="2"/>
      <c r="H231" s="2"/>
      <c r="I231" s="2"/>
      <c r="J231" s="45"/>
      <c r="K231" s="2"/>
      <c r="L231" s="2"/>
      <c r="M231" s="2"/>
      <c r="N231" s="2"/>
      <c r="O231" s="2"/>
    </row>
    <row r="232" spans="1:33">
      <c r="A232" s="1" t="s">
        <v>139</v>
      </c>
      <c r="C232" s="257"/>
      <c r="D232" s="258" t="s">
        <v>140</v>
      </c>
      <c r="E232" s="135">
        <v>0</v>
      </c>
      <c r="F232" s="135">
        <v>0</v>
      </c>
      <c r="G232" s="135">
        <v>0</v>
      </c>
      <c r="H232" s="135">
        <v>0</v>
      </c>
      <c r="I232" s="135">
        <v>0</v>
      </c>
      <c r="J232" s="94"/>
      <c r="K232" s="2"/>
      <c r="L232" s="2"/>
    </row>
    <row r="233" spans="1:33">
      <c r="A233" s="1"/>
      <c r="B233" s="93"/>
      <c r="C233" s="8"/>
      <c r="D233" s="258" t="s">
        <v>141</v>
      </c>
      <c r="E233" s="135">
        <v>0</v>
      </c>
      <c r="F233" s="135">
        <v>0</v>
      </c>
      <c r="G233" s="135">
        <v>0</v>
      </c>
      <c r="H233" s="135">
        <v>0</v>
      </c>
      <c r="I233" s="135">
        <v>0</v>
      </c>
      <c r="J233" s="94"/>
      <c r="K233" s="2"/>
      <c r="L233" s="2"/>
    </row>
    <row r="234" spans="1:33">
      <c r="A234" s="1" t="s">
        <v>142</v>
      </c>
      <c r="B234" s="93"/>
      <c r="C234" s="8"/>
      <c r="D234" s="258" t="s">
        <v>143</v>
      </c>
      <c r="E234" s="135">
        <v>0</v>
      </c>
      <c r="F234" s="135">
        <v>0</v>
      </c>
      <c r="G234" s="135">
        <v>0</v>
      </c>
      <c r="H234" s="135">
        <v>0</v>
      </c>
      <c r="I234" s="135">
        <v>0</v>
      </c>
      <c r="J234" s="94"/>
      <c r="K234" s="2"/>
      <c r="L234" s="2"/>
      <c r="AA234" s="143"/>
      <c r="AB234" s="143"/>
      <c r="AC234" s="143"/>
      <c r="AD234" s="143"/>
      <c r="AE234" s="143"/>
      <c r="AF234" s="143"/>
      <c r="AG234" s="143"/>
    </row>
    <row r="235" spans="1:33">
      <c r="A235" s="474"/>
      <c r="D235" s="258" t="s">
        <v>144</v>
      </c>
      <c r="E235" s="135">
        <v>0</v>
      </c>
      <c r="F235" s="135">
        <v>0</v>
      </c>
      <c r="G235" s="135">
        <v>0</v>
      </c>
      <c r="H235" s="135">
        <v>0</v>
      </c>
      <c r="I235" s="135">
        <v>0</v>
      </c>
      <c r="J235" s="45"/>
      <c r="K235" s="2"/>
      <c r="L235" s="2"/>
      <c r="Z235" s="143"/>
      <c r="AA235" s="8"/>
      <c r="AB235" s="8"/>
      <c r="AC235" s="8"/>
      <c r="AD235" s="8"/>
      <c r="AE235" s="8"/>
      <c r="AF235" s="8"/>
      <c r="AG235" s="8"/>
    </row>
    <row r="236" spans="1:33">
      <c r="A236" s="474"/>
      <c r="B236" s="89" t="s">
        <v>145</v>
      </c>
      <c r="C236" s="89" t="s">
        <v>146</v>
      </c>
      <c r="D236" s="25"/>
      <c r="E236" s="2"/>
      <c r="F236" s="2"/>
      <c r="G236" s="257"/>
      <c r="H236" s="257"/>
      <c r="I236" s="257"/>
      <c r="J236" s="45"/>
      <c r="K236" s="2"/>
      <c r="L236" s="2"/>
      <c r="Z236" s="8"/>
      <c r="AA236" s="143"/>
      <c r="AB236" s="143"/>
      <c r="AC236" s="143"/>
      <c r="AD236" s="143"/>
      <c r="AE236" s="143"/>
      <c r="AF236" s="143"/>
      <c r="AG236" s="143"/>
    </row>
    <row r="237" spans="1:33">
      <c r="A237" s="475"/>
      <c r="B237" s="88" t="s">
        <v>147</v>
      </c>
      <c r="C237" s="134">
        <v>0</v>
      </c>
      <c r="D237" s="25"/>
      <c r="E237" s="54">
        <f>ROUND($C237*E233*E234*E232,0)</f>
        <v>0</v>
      </c>
      <c r="F237" s="54">
        <f t="shared" ref="F237:I237" si="60">ROUND($C237*F233*F234*F232,0)</f>
        <v>0</v>
      </c>
      <c r="G237" s="54">
        <f t="shared" si="60"/>
        <v>0</v>
      </c>
      <c r="H237" s="54">
        <f t="shared" si="60"/>
        <v>0</v>
      </c>
      <c r="I237" s="54">
        <f t="shared" si="60"/>
        <v>0</v>
      </c>
      <c r="J237" s="177">
        <f t="shared" ref="J237:J242" si="61">SUM(E237:I237)</f>
        <v>0</v>
      </c>
      <c r="K237" s="2"/>
      <c r="L237" s="2"/>
      <c r="Z237" s="143"/>
    </row>
    <row r="238" spans="1:33">
      <c r="A238" s="475"/>
      <c r="B238" s="88" t="s">
        <v>148</v>
      </c>
      <c r="C238" s="134">
        <v>0</v>
      </c>
      <c r="D238" s="25"/>
      <c r="E238" s="54">
        <f>ROUND($C238*E233*E235*E232,0)</f>
        <v>0</v>
      </c>
      <c r="F238" s="54">
        <f t="shared" ref="F238:I238" si="62">ROUND($C238*F233*F235*F232,0)</f>
        <v>0</v>
      </c>
      <c r="G238" s="54">
        <f t="shared" si="62"/>
        <v>0</v>
      </c>
      <c r="H238" s="54">
        <f t="shared" si="62"/>
        <v>0</v>
      </c>
      <c r="I238" s="54">
        <f t="shared" si="62"/>
        <v>0</v>
      </c>
      <c r="J238" s="177">
        <f t="shared" si="61"/>
        <v>0</v>
      </c>
      <c r="K238" s="2"/>
      <c r="L238" s="2"/>
    </row>
    <row r="239" spans="1:33">
      <c r="A239" s="475"/>
      <c r="B239" s="88" t="s">
        <v>149</v>
      </c>
      <c r="C239" s="134">
        <v>0</v>
      </c>
      <c r="D239" s="25"/>
      <c r="E239" s="54">
        <f>ROUND($C239*E233*E232,0)</f>
        <v>0</v>
      </c>
      <c r="F239" s="54">
        <f t="shared" ref="F239:I239" si="63">ROUND($C239*F233*F232,0)</f>
        <v>0</v>
      </c>
      <c r="G239" s="54">
        <f t="shared" si="63"/>
        <v>0</v>
      </c>
      <c r="H239" s="54">
        <f t="shared" si="63"/>
        <v>0</v>
      </c>
      <c r="I239" s="54">
        <f t="shared" si="63"/>
        <v>0</v>
      </c>
      <c r="J239" s="177">
        <f t="shared" si="61"/>
        <v>0</v>
      </c>
      <c r="K239" s="2"/>
      <c r="L239" s="2"/>
    </row>
    <row r="240" spans="1:33">
      <c r="A240" s="475"/>
      <c r="B240" s="88" t="s">
        <v>150</v>
      </c>
      <c r="C240" s="134">
        <v>0</v>
      </c>
      <c r="D240" s="25"/>
      <c r="E240" s="54">
        <f>$C240*E232*E234</f>
        <v>0</v>
      </c>
      <c r="F240" s="54">
        <f t="shared" ref="F240:I240" si="64">$C240*F232*F234</f>
        <v>0</v>
      </c>
      <c r="G240" s="54">
        <f t="shared" si="64"/>
        <v>0</v>
      </c>
      <c r="H240" s="54">
        <f t="shared" si="64"/>
        <v>0</v>
      </c>
      <c r="I240" s="54">
        <f t="shared" si="64"/>
        <v>0</v>
      </c>
      <c r="J240" s="177">
        <f t="shared" si="61"/>
        <v>0</v>
      </c>
      <c r="K240" s="2"/>
      <c r="L240" s="2"/>
    </row>
    <row r="241" spans="1:33">
      <c r="A241" s="475"/>
      <c r="B241" s="88" t="s">
        <v>151</v>
      </c>
      <c r="C241" s="134">
        <v>0</v>
      </c>
      <c r="D241" s="25"/>
      <c r="E241" s="54">
        <f>ROUND($C241*E232,0)</f>
        <v>0</v>
      </c>
      <c r="F241" s="54">
        <f t="shared" ref="F241:I241" si="65">ROUND($C241*F232,0)</f>
        <v>0</v>
      </c>
      <c r="G241" s="54">
        <f t="shared" si="65"/>
        <v>0</v>
      </c>
      <c r="H241" s="54">
        <f t="shared" si="65"/>
        <v>0</v>
      </c>
      <c r="I241" s="54">
        <f t="shared" si="65"/>
        <v>0</v>
      </c>
      <c r="J241" s="177">
        <f t="shared" si="61"/>
        <v>0</v>
      </c>
      <c r="K241" s="2"/>
      <c r="L241" s="2"/>
      <c r="AA241" s="150"/>
      <c r="AB241" s="150"/>
      <c r="AC241" s="150"/>
      <c r="AD241" s="150"/>
      <c r="AE241" s="150"/>
      <c r="AF241" s="150"/>
      <c r="AG241" s="150"/>
    </row>
    <row r="242" spans="1:33">
      <c r="A242" s="475"/>
      <c r="B242" s="88" t="s">
        <v>63</v>
      </c>
      <c r="C242" s="262"/>
      <c r="D242" s="25"/>
      <c r="E242" s="134">
        <v>0</v>
      </c>
      <c r="F242" s="134">
        <v>0</v>
      </c>
      <c r="G242" s="134">
        <v>0</v>
      </c>
      <c r="H242" s="134">
        <v>0</v>
      </c>
      <c r="I242" s="134">
        <v>0</v>
      </c>
      <c r="J242" s="177">
        <f t="shared" si="61"/>
        <v>0</v>
      </c>
      <c r="K242" s="2"/>
      <c r="L242" s="2"/>
      <c r="Z242" s="150"/>
    </row>
    <row r="243" spans="1:33">
      <c r="A243" s="476" t="s">
        <v>138</v>
      </c>
      <c r="B243" s="476"/>
      <c r="C243" s="476"/>
      <c r="D243" s="476"/>
      <c r="E243" s="210">
        <f>SUM(E237:E242)</f>
        <v>0</v>
      </c>
      <c r="F243" s="210">
        <f t="shared" ref="F243:J243" si="66">SUM(F237:F242)</f>
        <v>0</v>
      </c>
      <c r="G243" s="210">
        <f t="shared" si="66"/>
        <v>0</v>
      </c>
      <c r="H243" s="210">
        <f t="shared" si="66"/>
        <v>0</v>
      </c>
      <c r="I243" s="210">
        <f t="shared" si="66"/>
        <v>0</v>
      </c>
      <c r="J243" s="211">
        <f t="shared" si="66"/>
        <v>0</v>
      </c>
      <c r="K243" s="2"/>
      <c r="L243" s="7"/>
      <c r="AA243" s="150"/>
      <c r="AB243" s="150"/>
      <c r="AC243" s="150"/>
      <c r="AD243" s="150"/>
      <c r="AE243" s="150"/>
      <c r="AF243" s="150"/>
      <c r="AG243" s="150"/>
    </row>
    <row r="244" spans="1:33">
      <c r="A244" s="95"/>
      <c r="B244" s="513" t="s">
        <v>154</v>
      </c>
      <c r="C244" s="513"/>
      <c r="D244" s="513"/>
      <c r="E244" s="178">
        <f ca="1">SUMIF($A$215:$D$243,"*Total Trip", E215:E243)</f>
        <v>0</v>
      </c>
      <c r="F244" s="178">
        <f t="shared" ref="F244:I244" ca="1" si="67">SUMIF($A$215:$D$243,"*Total Trip", F215:F243)</f>
        <v>0</v>
      </c>
      <c r="G244" s="178">
        <f t="shared" ca="1" si="67"/>
        <v>0</v>
      </c>
      <c r="H244" s="178">
        <f t="shared" ca="1" si="67"/>
        <v>0</v>
      </c>
      <c r="I244" s="178">
        <f t="shared" ca="1" si="67"/>
        <v>0</v>
      </c>
      <c r="J244" s="179">
        <f ca="1">SUM(E244:I244)</f>
        <v>0</v>
      </c>
      <c r="K244" s="2"/>
      <c r="L244" s="2"/>
      <c r="M244" s="2"/>
      <c r="N244" s="2"/>
      <c r="O244" s="2"/>
      <c r="P244" s="2"/>
      <c r="Z244" s="150"/>
    </row>
    <row r="245" spans="1:33">
      <c r="A245" s="26"/>
      <c r="B245" s="27"/>
      <c r="C245" s="27"/>
      <c r="D245" s="27"/>
      <c r="E245" s="27"/>
      <c r="F245" s="27"/>
      <c r="G245" s="28"/>
      <c r="H245" s="28"/>
      <c r="I245" s="28"/>
      <c r="J245" s="96"/>
      <c r="K245" s="28"/>
      <c r="M245" s="7"/>
      <c r="N245" s="7"/>
      <c r="O245" s="7"/>
      <c r="AA245" s="150"/>
      <c r="AB245" s="150"/>
      <c r="AC245" s="150"/>
      <c r="AD245" s="150"/>
      <c r="AE245" s="150"/>
      <c r="AF245" s="150"/>
      <c r="AG245" s="150"/>
    </row>
    <row r="246" spans="1:33">
      <c r="A246" s="29" t="s">
        <v>155</v>
      </c>
      <c r="J246" s="31"/>
      <c r="M246" s="7"/>
      <c r="N246" s="7"/>
      <c r="O246" s="7"/>
      <c r="Z246" s="150"/>
    </row>
    <row r="247" spans="1:33">
      <c r="A247" s="8"/>
      <c r="B247" s="8" t="s">
        <v>172</v>
      </c>
      <c r="E247" s="54">
        <v>0</v>
      </c>
      <c r="F247" s="54">
        <v>0</v>
      </c>
      <c r="G247" s="54">
        <v>0</v>
      </c>
      <c r="H247" s="54">
        <v>0</v>
      </c>
      <c r="I247" s="54">
        <v>0</v>
      </c>
      <c r="J247" s="177">
        <f>SUM(E247:I247)</f>
        <v>0</v>
      </c>
    </row>
    <row r="248" spans="1:33">
      <c r="A248" s="8"/>
      <c r="B248" s="8" t="s">
        <v>172</v>
      </c>
      <c r="E248" s="54">
        <v>0</v>
      </c>
      <c r="F248" s="54">
        <v>0</v>
      </c>
      <c r="G248" s="54">
        <v>0</v>
      </c>
      <c r="H248" s="54">
        <v>0</v>
      </c>
      <c r="I248" s="54">
        <v>0</v>
      </c>
      <c r="J248" s="177">
        <f t="shared" ref="J248:J249" si="68">SUM(E248:I248)</f>
        <v>0</v>
      </c>
    </row>
    <row r="249" spans="1:33">
      <c r="A249" s="8"/>
      <c r="B249" s="8" t="s">
        <v>172</v>
      </c>
      <c r="E249" s="54">
        <v>0</v>
      </c>
      <c r="F249" s="54">
        <v>0</v>
      </c>
      <c r="G249" s="54">
        <v>0</v>
      </c>
      <c r="H249" s="54">
        <v>0</v>
      </c>
      <c r="I249" s="54">
        <v>0</v>
      </c>
      <c r="J249" s="177">
        <f t="shared" si="68"/>
        <v>0</v>
      </c>
    </row>
    <row r="250" spans="1:33">
      <c r="A250" s="8"/>
      <c r="B250" s="8" t="s">
        <v>172</v>
      </c>
      <c r="E250" s="54">
        <v>0</v>
      </c>
      <c r="F250" s="54">
        <v>0</v>
      </c>
      <c r="G250" s="54">
        <v>0</v>
      </c>
      <c r="H250" s="54">
        <v>0</v>
      </c>
      <c r="I250" s="54">
        <v>0</v>
      </c>
      <c r="J250" s="177">
        <f>SUM(E250:I250)</f>
        <v>0</v>
      </c>
    </row>
    <row r="251" spans="1:33">
      <c r="A251" s="406"/>
      <c r="B251" s="513" t="s">
        <v>159</v>
      </c>
      <c r="C251" s="513"/>
      <c r="D251" s="513"/>
      <c r="E251" s="178">
        <f>SUM(E247:E250)</f>
        <v>0</v>
      </c>
      <c r="F251" s="178">
        <f t="shared" ref="F251:J251" si="69">SUM(F247:F250)</f>
        <v>0</v>
      </c>
      <c r="G251" s="178">
        <f t="shared" si="69"/>
        <v>0</v>
      </c>
      <c r="H251" s="178">
        <f t="shared" si="69"/>
        <v>0</v>
      </c>
      <c r="I251" s="178">
        <f t="shared" si="69"/>
        <v>0</v>
      </c>
      <c r="J251" s="179">
        <f t="shared" si="69"/>
        <v>0</v>
      </c>
    </row>
    <row r="252" spans="1:33">
      <c r="A252" s="8"/>
      <c r="G252" s="15"/>
      <c r="H252" s="15"/>
      <c r="I252" s="15"/>
      <c r="J252" s="24"/>
      <c r="K252" s="19"/>
      <c r="M252" s="7"/>
      <c r="N252" s="7"/>
      <c r="O252" s="7"/>
    </row>
    <row r="253" spans="1:33" ht="13.5" customHeight="1">
      <c r="A253" s="29" t="s">
        <v>160</v>
      </c>
      <c r="B253" s="8"/>
      <c r="J253" s="31"/>
    </row>
    <row r="254" spans="1:33" ht="13.5" customHeight="1">
      <c r="A254" s="29"/>
      <c r="B254" s="8"/>
      <c r="E254" s="54">
        <v>0</v>
      </c>
      <c r="F254" s="54">
        <v>0</v>
      </c>
      <c r="G254" s="54">
        <v>0</v>
      </c>
      <c r="H254" s="54">
        <v>0</v>
      </c>
      <c r="I254" s="54">
        <v>0</v>
      </c>
      <c r="J254" s="177">
        <f>SUM(E254:I254)</f>
        <v>0</v>
      </c>
    </row>
    <row r="255" spans="1:33" ht="13.5" customHeight="1">
      <c r="A255" s="29"/>
      <c r="B255" s="8"/>
      <c r="E255" s="54">
        <v>0</v>
      </c>
      <c r="F255" s="54">
        <v>0</v>
      </c>
      <c r="G255" s="54">
        <v>0</v>
      </c>
      <c r="H255" s="54">
        <v>0</v>
      </c>
      <c r="I255" s="54">
        <v>0</v>
      </c>
      <c r="J255" s="177">
        <f>SUM(E255:I255)</f>
        <v>0</v>
      </c>
    </row>
    <row r="256" spans="1:33">
      <c r="A256" s="102"/>
      <c r="B256" s="513" t="s">
        <v>161</v>
      </c>
      <c r="C256" s="513"/>
      <c r="D256" s="513"/>
      <c r="E256" s="178">
        <f>SUM(E254:E255)</f>
        <v>0</v>
      </c>
      <c r="F256" s="178">
        <f>SUM(F254:F255)</f>
        <v>0</v>
      </c>
      <c r="G256" s="178">
        <f t="shared" ref="G256:I256" si="70">SUM(G254:G255)</f>
        <v>0</v>
      </c>
      <c r="H256" s="178">
        <f t="shared" si="70"/>
        <v>0</v>
      </c>
      <c r="I256" s="178">
        <f t="shared" si="70"/>
        <v>0</v>
      </c>
      <c r="J256" s="179">
        <f>SUM(J254:J255)</f>
        <v>0</v>
      </c>
    </row>
    <row r="257" spans="1:33" ht="15">
      <c r="A257" s="8"/>
      <c r="D257" s="3"/>
      <c r="E257" s="15"/>
      <c r="F257" s="15"/>
      <c r="G257" s="15"/>
      <c r="H257" s="15"/>
      <c r="I257" s="19"/>
      <c r="J257" s="24"/>
      <c r="AA257" s="107"/>
      <c r="AB257" s="107"/>
      <c r="AC257" s="107"/>
      <c r="AD257" s="107"/>
      <c r="AE257" s="107"/>
      <c r="AF257" s="107"/>
      <c r="AG257" s="107"/>
    </row>
    <row r="258" spans="1:33" ht="15">
      <c r="A258" s="29" t="s">
        <v>162</v>
      </c>
      <c r="D258" s="3"/>
      <c r="E258" s="15"/>
      <c r="F258" s="15"/>
      <c r="G258" s="15"/>
      <c r="H258" s="15"/>
      <c r="I258" s="19"/>
      <c r="J258" s="24"/>
      <c r="M258" s="7"/>
      <c r="N258" s="7"/>
      <c r="O258" s="7"/>
      <c r="Z258" s="107"/>
    </row>
    <row r="259" spans="1:33">
      <c r="B259" s="9" t="s">
        <v>163</v>
      </c>
      <c r="E259" s="54">
        <v>0</v>
      </c>
      <c r="F259" s="54">
        <v>0</v>
      </c>
      <c r="G259" s="54">
        <v>0</v>
      </c>
      <c r="H259" s="54">
        <v>0</v>
      </c>
      <c r="I259" s="54">
        <v>0</v>
      </c>
      <c r="J259" s="177">
        <f t="shared" ref="J259:J264" si="71">SUM(E259:I259)</f>
        <v>0</v>
      </c>
    </row>
    <row r="260" spans="1:33">
      <c r="B260" s="9" t="s">
        <v>165</v>
      </c>
      <c r="C260" s="9"/>
      <c r="D260" s="9"/>
      <c r="E260" s="54">
        <v>0</v>
      </c>
      <c r="F260" s="54">
        <v>0</v>
      </c>
      <c r="G260" s="54">
        <v>0</v>
      </c>
      <c r="H260" s="54">
        <v>0</v>
      </c>
      <c r="I260" s="54">
        <v>0</v>
      </c>
      <c r="J260" s="177">
        <f t="shared" si="71"/>
        <v>0</v>
      </c>
      <c r="L260" s="2"/>
    </row>
    <row r="261" spans="1:33">
      <c r="B261" s="9" t="s">
        <v>167</v>
      </c>
      <c r="C261" s="9"/>
      <c r="D261" s="9"/>
      <c r="E261" s="54">
        <v>0</v>
      </c>
      <c r="F261" s="54">
        <v>0</v>
      </c>
      <c r="G261" s="54">
        <v>0</v>
      </c>
      <c r="H261" s="54">
        <v>0</v>
      </c>
      <c r="I261" s="54">
        <v>0</v>
      </c>
      <c r="J261" s="177">
        <f t="shared" si="71"/>
        <v>0</v>
      </c>
      <c r="K261" s="2"/>
      <c r="L261" s="2"/>
    </row>
    <row r="262" spans="1:33">
      <c r="B262" s="9" t="s">
        <v>168</v>
      </c>
      <c r="C262" s="9"/>
      <c r="D262" s="9"/>
      <c r="E262" s="54">
        <v>0</v>
      </c>
      <c r="F262" s="54">
        <v>0</v>
      </c>
      <c r="G262" s="54">
        <v>0</v>
      </c>
      <c r="H262" s="54">
        <v>0</v>
      </c>
      <c r="I262" s="54">
        <v>0</v>
      </c>
      <c r="J262" s="177">
        <f t="shared" si="71"/>
        <v>0</v>
      </c>
      <c r="K262" s="2"/>
      <c r="L262" s="2"/>
    </row>
    <row r="263" spans="1:33">
      <c r="B263" s="9" t="s">
        <v>169</v>
      </c>
      <c r="C263" s="9"/>
      <c r="D263" s="9"/>
      <c r="E263" s="54">
        <v>0</v>
      </c>
      <c r="F263" s="54">
        <v>0</v>
      </c>
      <c r="G263" s="54">
        <v>0</v>
      </c>
      <c r="H263" s="54">
        <v>0</v>
      </c>
      <c r="I263" s="54">
        <v>0</v>
      </c>
      <c r="J263" s="177">
        <f t="shared" si="71"/>
        <v>0</v>
      </c>
      <c r="K263" s="2"/>
      <c r="L263" s="2"/>
    </row>
    <row r="264" spans="1:33">
      <c r="B264" s="9" t="s">
        <v>63</v>
      </c>
      <c r="C264" s="9"/>
      <c r="D264" s="9"/>
      <c r="E264" s="54">
        <v>0</v>
      </c>
      <c r="F264" s="54">
        <v>0</v>
      </c>
      <c r="G264" s="54">
        <v>0</v>
      </c>
      <c r="H264" s="54">
        <v>0</v>
      </c>
      <c r="I264" s="54">
        <v>0</v>
      </c>
      <c r="J264" s="177">
        <f t="shared" si="71"/>
        <v>0</v>
      </c>
      <c r="K264" s="2"/>
      <c r="L264" s="2"/>
    </row>
    <row r="265" spans="1:33">
      <c r="A265" s="406"/>
      <c r="B265" s="525" t="s">
        <v>170</v>
      </c>
      <c r="C265" s="525"/>
      <c r="D265" s="525"/>
      <c r="E265" s="178">
        <f t="shared" ref="E265:J265" si="72">SUM(E259:E264)</f>
        <v>0</v>
      </c>
      <c r="F265" s="178">
        <f t="shared" si="72"/>
        <v>0</v>
      </c>
      <c r="G265" s="178">
        <f t="shared" si="72"/>
        <v>0</v>
      </c>
      <c r="H265" s="178">
        <f t="shared" si="72"/>
        <v>0</v>
      </c>
      <c r="I265" s="178">
        <f t="shared" si="72"/>
        <v>0</v>
      </c>
      <c r="J265" s="179">
        <f t="shared" si="72"/>
        <v>0</v>
      </c>
      <c r="K265" s="2"/>
      <c r="L265" s="2"/>
    </row>
    <row r="266" spans="1:33">
      <c r="A266" s="8"/>
      <c r="B266" s="8"/>
      <c r="E266" s="15"/>
      <c r="F266" s="15"/>
      <c r="G266" s="15"/>
      <c r="H266" s="15"/>
      <c r="I266" s="15"/>
      <c r="J266" s="24"/>
      <c r="K266" s="2"/>
      <c r="L266" s="2"/>
      <c r="M266" s="2"/>
      <c r="N266" s="2"/>
      <c r="O266" s="2"/>
    </row>
    <row r="267" spans="1:33">
      <c r="A267" s="29" t="s">
        <v>183</v>
      </c>
      <c r="G267" s="15"/>
      <c r="H267" s="15"/>
      <c r="I267" s="15"/>
      <c r="J267" s="24"/>
      <c r="K267" s="15"/>
      <c r="L267" s="2"/>
      <c r="M267" s="2"/>
      <c r="N267" s="2"/>
      <c r="O267" s="2"/>
      <c r="P267" s="2"/>
      <c r="Q267" s="2"/>
    </row>
    <row r="268" spans="1:33">
      <c r="B268" s="8" t="s">
        <v>184</v>
      </c>
      <c r="E268" s="54">
        <v>0</v>
      </c>
      <c r="F268" s="54">
        <v>0</v>
      </c>
      <c r="G268" s="54">
        <v>0</v>
      </c>
      <c r="H268" s="54">
        <v>0</v>
      </c>
      <c r="I268" s="54">
        <v>0</v>
      </c>
      <c r="J268" s="177">
        <f>SUM(E268:I268)</f>
        <v>0</v>
      </c>
      <c r="K268" s="2"/>
      <c r="L268" s="2"/>
      <c r="M268" s="2"/>
      <c r="N268" s="2"/>
      <c r="O268" s="2"/>
    </row>
    <row r="269" spans="1:33">
      <c r="B269" s="8" t="s">
        <v>185</v>
      </c>
      <c r="E269" s="54">
        <v>0</v>
      </c>
      <c r="F269" s="54">
        <v>0</v>
      </c>
      <c r="G269" s="54">
        <v>0</v>
      </c>
      <c r="H269" s="54">
        <v>0</v>
      </c>
      <c r="I269" s="54">
        <v>0</v>
      </c>
      <c r="J269" s="177">
        <f t="shared" ref="J269" si="73">SUM(E269:I269)</f>
        <v>0</v>
      </c>
      <c r="K269" s="2"/>
      <c r="L269" s="2"/>
      <c r="M269" s="2"/>
      <c r="N269" s="2"/>
      <c r="O269" s="2"/>
    </row>
    <row r="270" spans="1:33">
      <c r="B270" s="8" t="s">
        <v>186</v>
      </c>
      <c r="E270" s="54">
        <v>0</v>
      </c>
      <c r="F270" s="54">
        <v>0</v>
      </c>
      <c r="G270" s="54">
        <v>0</v>
      </c>
      <c r="H270" s="54">
        <v>0</v>
      </c>
      <c r="I270" s="54">
        <v>0</v>
      </c>
      <c r="J270" s="177">
        <f>SUM(E270:I270)</f>
        <v>0</v>
      </c>
      <c r="K270" s="2"/>
      <c r="L270" s="85"/>
      <c r="M270" s="85"/>
      <c r="N270" s="85"/>
      <c r="O270" s="85"/>
      <c r="P270" s="85"/>
      <c r="Q270" s="85"/>
    </row>
    <row r="271" spans="1:33" ht="12.75" customHeight="1">
      <c r="A271" s="108"/>
      <c r="B271" s="525" t="s">
        <v>187</v>
      </c>
      <c r="C271" s="525"/>
      <c r="D271" s="525"/>
      <c r="E271" s="178">
        <f t="shared" ref="E271:J271" si="74">SUM(E268:E270)</f>
        <v>0</v>
      </c>
      <c r="F271" s="178">
        <f t="shared" si="74"/>
        <v>0</v>
      </c>
      <c r="G271" s="178">
        <f t="shared" si="74"/>
        <v>0</v>
      </c>
      <c r="H271" s="178">
        <f t="shared" si="74"/>
        <v>0</v>
      </c>
      <c r="I271" s="178">
        <f t="shared" si="74"/>
        <v>0</v>
      </c>
      <c r="J271" s="179">
        <f t="shared" si="74"/>
        <v>0</v>
      </c>
      <c r="K271" s="2"/>
      <c r="L271" s="85"/>
      <c r="M271" s="85"/>
      <c r="N271" s="85"/>
      <c r="O271" s="85"/>
      <c r="P271" s="85"/>
      <c r="Q271" s="85"/>
      <c r="R271" s="85"/>
    </row>
    <row r="272" spans="1:33">
      <c r="A272" s="26"/>
      <c r="B272" s="27"/>
      <c r="C272" s="27"/>
      <c r="D272" s="27"/>
      <c r="E272" s="27"/>
      <c r="F272" s="27"/>
      <c r="G272" s="28"/>
      <c r="H272" s="28"/>
      <c r="I272" s="28"/>
      <c r="J272" s="96"/>
      <c r="K272" s="28"/>
      <c r="M272" s="7"/>
      <c r="N272" s="7"/>
      <c r="O272" s="7"/>
    </row>
    <row r="273" spans="1:19" ht="15">
      <c r="A273" s="29" t="s">
        <v>188</v>
      </c>
      <c r="C273" s="133"/>
      <c r="F273"/>
      <c r="J273" s="31"/>
      <c r="L273" s="86"/>
    </row>
    <row r="274" spans="1:19" ht="14.25">
      <c r="A274" s="8" t="s">
        <v>189</v>
      </c>
      <c r="B274" s="132"/>
      <c r="C274" s="132"/>
      <c r="E274" s="54">
        <v>0</v>
      </c>
      <c r="F274" s="54">
        <v>0</v>
      </c>
      <c r="G274" s="54">
        <v>0</v>
      </c>
      <c r="H274" s="54">
        <v>0</v>
      </c>
      <c r="I274" s="54">
        <v>0</v>
      </c>
      <c r="J274" s="177">
        <f>SUM(E274:I274)</f>
        <v>0</v>
      </c>
      <c r="L274" s="86"/>
    </row>
    <row r="275" spans="1:19" ht="14.25">
      <c r="A275" s="8" t="s">
        <v>190</v>
      </c>
      <c r="B275" s="132"/>
      <c r="C275" s="132"/>
      <c r="E275" s="54">
        <v>0</v>
      </c>
      <c r="F275" s="54">
        <v>0</v>
      </c>
      <c r="G275" s="54">
        <v>0</v>
      </c>
      <c r="H275" s="54">
        <v>0</v>
      </c>
      <c r="I275" s="54">
        <v>0</v>
      </c>
      <c r="J275" s="177">
        <f>SUM(E275:I275)</f>
        <v>0</v>
      </c>
      <c r="L275" s="86"/>
    </row>
    <row r="276" spans="1:19" ht="15.75" customHeight="1">
      <c r="A276" s="8" t="s">
        <v>191</v>
      </c>
      <c r="B276" s="132"/>
      <c r="C276" s="132"/>
      <c r="E276" s="54">
        <v>0</v>
      </c>
      <c r="F276" s="54">
        <v>0</v>
      </c>
      <c r="G276" s="54">
        <v>0</v>
      </c>
      <c r="H276" s="54">
        <v>0</v>
      </c>
      <c r="I276" s="54">
        <v>0</v>
      </c>
      <c r="J276" s="177">
        <f>SUM(E276:I276)</f>
        <v>0</v>
      </c>
      <c r="L276" s="503" t="s">
        <v>192</v>
      </c>
      <c r="M276" s="503"/>
      <c r="N276" s="432"/>
      <c r="O276" s="432"/>
    </row>
    <row r="277" spans="1:19" ht="14.25">
      <c r="A277" s="8" t="s">
        <v>63</v>
      </c>
      <c r="B277" s="132"/>
      <c r="C277" s="132"/>
      <c r="E277" s="54">
        <v>0</v>
      </c>
      <c r="F277" s="54">
        <v>0</v>
      </c>
      <c r="G277" s="54">
        <v>0</v>
      </c>
      <c r="H277" s="54">
        <v>0</v>
      </c>
      <c r="I277" s="54">
        <v>0</v>
      </c>
      <c r="J277" s="177">
        <f t="shared" ref="J277:J280" si="75">SUM(E277:I277)</f>
        <v>0</v>
      </c>
      <c r="L277" s="503"/>
      <c r="M277" s="503"/>
      <c r="N277" s="432"/>
      <c r="O277" s="432"/>
    </row>
    <row r="278" spans="1:19" ht="14.25" hidden="1">
      <c r="A278" s="8" t="s">
        <v>63</v>
      </c>
      <c r="B278" s="132"/>
      <c r="C278" s="132"/>
      <c r="E278" s="54">
        <v>0</v>
      </c>
      <c r="F278" s="54">
        <v>0</v>
      </c>
      <c r="G278" s="54">
        <v>0</v>
      </c>
      <c r="H278" s="54">
        <v>0</v>
      </c>
      <c r="I278" s="54">
        <v>0</v>
      </c>
      <c r="J278" s="177">
        <f t="shared" si="75"/>
        <v>0</v>
      </c>
      <c r="L278" s="86"/>
    </row>
    <row r="279" spans="1:19" ht="14.25" hidden="1">
      <c r="A279" s="8" t="s">
        <v>63</v>
      </c>
      <c r="B279" s="132"/>
      <c r="C279" s="132"/>
      <c r="E279" s="54">
        <v>0</v>
      </c>
      <c r="F279" s="54">
        <v>0</v>
      </c>
      <c r="G279" s="54">
        <v>0</v>
      </c>
      <c r="H279" s="54">
        <v>0</v>
      </c>
      <c r="I279" s="54">
        <v>0</v>
      </c>
      <c r="J279" s="177">
        <f t="shared" si="75"/>
        <v>0</v>
      </c>
      <c r="L279" s="86"/>
    </row>
    <row r="280" spans="1:19" ht="14.25" hidden="1">
      <c r="A280" s="8" t="s">
        <v>63</v>
      </c>
      <c r="B280" s="132"/>
      <c r="C280" s="132"/>
      <c r="E280" s="54">
        <v>0</v>
      </c>
      <c r="F280" s="54">
        <v>0</v>
      </c>
      <c r="G280" s="54">
        <v>0</v>
      </c>
      <c r="H280" s="54">
        <v>0</v>
      </c>
      <c r="I280" s="54">
        <v>0</v>
      </c>
      <c r="J280" s="177">
        <f t="shared" si="75"/>
        <v>0</v>
      </c>
      <c r="L280" s="86"/>
    </row>
    <row r="281" spans="1:19" ht="14.25" hidden="1">
      <c r="A281" s="8" t="s">
        <v>63</v>
      </c>
      <c r="B281" s="132"/>
      <c r="C281" s="132"/>
      <c r="E281" s="54">
        <v>0</v>
      </c>
      <c r="F281" s="54">
        <v>0</v>
      </c>
      <c r="G281" s="54">
        <v>0</v>
      </c>
      <c r="H281" s="54">
        <v>0</v>
      </c>
      <c r="I281" s="54">
        <v>0</v>
      </c>
      <c r="J281" s="177">
        <f>SUM(E281:I281)</f>
        <v>0</v>
      </c>
      <c r="L281" s="86"/>
    </row>
    <row r="282" spans="1:19">
      <c r="B282" s="13"/>
      <c r="D282" s="175" t="s">
        <v>193</v>
      </c>
      <c r="E282" s="136">
        <v>0</v>
      </c>
      <c r="F282" s="136">
        <v>0</v>
      </c>
      <c r="G282" s="136">
        <v>0</v>
      </c>
      <c r="H282" s="136">
        <v>0</v>
      </c>
      <c r="I282" s="136">
        <v>0</v>
      </c>
      <c r="J282" s="125"/>
    </row>
    <row r="283" spans="1:19">
      <c r="A283" s="406"/>
      <c r="B283" s="513" t="s">
        <v>194</v>
      </c>
      <c r="C283" s="513"/>
      <c r="D283" s="513"/>
      <c r="E283" s="178">
        <f t="shared" ref="E283:J283" si="76">SUM(E274:E281)</f>
        <v>0</v>
      </c>
      <c r="F283" s="178">
        <f t="shared" si="76"/>
        <v>0</v>
      </c>
      <c r="G283" s="178">
        <f t="shared" si="76"/>
        <v>0</v>
      </c>
      <c r="H283" s="178">
        <f t="shared" si="76"/>
        <v>0</v>
      </c>
      <c r="I283" s="178">
        <f t="shared" si="76"/>
        <v>0</v>
      </c>
      <c r="J283" s="179">
        <f t="shared" si="76"/>
        <v>0</v>
      </c>
      <c r="L283" s="2"/>
    </row>
    <row r="284" spans="1:19">
      <c r="A284" s="8"/>
      <c r="B284" s="8"/>
      <c r="E284" s="15"/>
      <c r="F284" s="15"/>
      <c r="G284" s="15"/>
      <c r="H284" s="15"/>
      <c r="I284" s="15"/>
      <c r="J284" s="24"/>
      <c r="K284" s="2"/>
    </row>
    <row r="285" spans="1:19" ht="12.75" customHeight="1">
      <c r="A285" s="29" t="s">
        <v>195</v>
      </c>
      <c r="G285" s="15"/>
      <c r="H285" s="15"/>
      <c r="I285" s="15"/>
      <c r="J285" s="24"/>
      <c r="K285" s="15"/>
      <c r="L285" s="504" t="s">
        <v>196</v>
      </c>
      <c r="M285" s="504"/>
      <c r="N285" s="504"/>
      <c r="O285" s="504"/>
      <c r="P285" s="504"/>
      <c r="Q285" s="504"/>
      <c r="R285" s="504"/>
    </row>
    <row r="286" spans="1:19">
      <c r="A286" s="89" t="s">
        <v>40</v>
      </c>
      <c r="B286" s="89" t="s">
        <v>41</v>
      </c>
      <c r="C286" s="89" t="s">
        <v>80</v>
      </c>
      <c r="G286" s="15"/>
      <c r="H286" s="15"/>
      <c r="I286" s="15"/>
      <c r="J286" s="24"/>
      <c r="K286" s="15"/>
      <c r="L286" s="504"/>
      <c r="M286" s="504"/>
      <c r="N286" s="504"/>
      <c r="O286" s="504"/>
      <c r="P286" s="504"/>
      <c r="Q286" s="504"/>
      <c r="R286" s="504"/>
    </row>
    <row r="287" spans="1:19">
      <c r="A287" s="176">
        <f>A119</f>
        <v>0</v>
      </c>
      <c r="B287" s="23" t="str">
        <f>B119</f>
        <v>Graduate Student</v>
      </c>
      <c r="C287" s="116" t="str">
        <f>C119</f>
        <v>Not Allowed</v>
      </c>
      <c r="E287" s="54">
        <f>AA119</f>
        <v>0</v>
      </c>
      <c r="F287" s="54">
        <f t="shared" ref="F287:I287" si="77">AB119</f>
        <v>0</v>
      </c>
      <c r="G287" s="54">
        <f t="shared" si="77"/>
        <v>0</v>
      </c>
      <c r="H287" s="54">
        <f t="shared" si="77"/>
        <v>0</v>
      </c>
      <c r="I287" s="54">
        <f t="shared" si="77"/>
        <v>0</v>
      </c>
      <c r="J287" s="177">
        <f>SUM(E287:I287)</f>
        <v>0</v>
      </c>
      <c r="K287" s="15"/>
      <c r="L287" s="123" t="s">
        <v>197</v>
      </c>
      <c r="M287" s="256"/>
      <c r="N287" s="256"/>
      <c r="O287" s="256"/>
      <c r="P287" s="256"/>
      <c r="Q287" s="256"/>
      <c r="R287" s="128"/>
      <c r="S287" s="124"/>
    </row>
    <row r="288" spans="1:19">
      <c r="A288" s="176">
        <f>A126</f>
        <v>0</v>
      </c>
      <c r="B288" s="23" t="str">
        <f>B126</f>
        <v>Graduate Student</v>
      </c>
      <c r="C288" s="116" t="str">
        <f>C126</f>
        <v>Not Allowed</v>
      </c>
      <c r="E288" s="54">
        <f>AA126</f>
        <v>0</v>
      </c>
      <c r="F288" s="54">
        <f t="shared" ref="F288:I288" si="78">AB126</f>
        <v>0</v>
      </c>
      <c r="G288" s="54">
        <f t="shared" si="78"/>
        <v>0</v>
      </c>
      <c r="H288" s="54">
        <f t="shared" si="78"/>
        <v>0</v>
      </c>
      <c r="I288" s="54">
        <f t="shared" si="78"/>
        <v>0</v>
      </c>
      <c r="J288" s="177">
        <f>SUM(E288:I288)</f>
        <v>0</v>
      </c>
      <c r="K288" s="15"/>
      <c r="L288" s="2"/>
      <c r="M288" s="2"/>
      <c r="N288" s="2"/>
      <c r="O288" s="2"/>
      <c r="P288" s="2"/>
      <c r="Q288" s="2"/>
    </row>
    <row r="289" spans="1:44">
      <c r="A289" s="176">
        <f>A133</f>
        <v>0</v>
      </c>
      <c r="B289" s="23" t="str">
        <f>B133</f>
        <v>Graduate Student</v>
      </c>
      <c r="C289" s="116" t="str">
        <f>C133</f>
        <v>Not Allowed</v>
      </c>
      <c r="E289" s="54">
        <f>AA133</f>
        <v>0</v>
      </c>
      <c r="F289" s="54">
        <f t="shared" ref="F289:I289" si="79">AB133</f>
        <v>0</v>
      </c>
      <c r="G289" s="54">
        <f t="shared" si="79"/>
        <v>0</v>
      </c>
      <c r="H289" s="54">
        <f t="shared" si="79"/>
        <v>0</v>
      </c>
      <c r="I289" s="54">
        <f t="shared" si="79"/>
        <v>0</v>
      </c>
      <c r="J289" s="177">
        <f>SUM(E289:I289)</f>
        <v>0</v>
      </c>
      <c r="K289" s="15"/>
      <c r="L289" s="2"/>
      <c r="M289" s="2"/>
      <c r="N289" s="2"/>
      <c r="O289" s="2"/>
      <c r="P289" s="2"/>
      <c r="Q289" s="2"/>
    </row>
    <row r="290" spans="1:44">
      <c r="A290" s="176">
        <f>A140</f>
        <v>0</v>
      </c>
      <c r="B290" s="23" t="str">
        <f>B140</f>
        <v>Graduate Student</v>
      </c>
      <c r="C290" s="116" t="str">
        <f>C140</f>
        <v>Not Allowed</v>
      </c>
      <c r="E290" s="54">
        <f>AA140</f>
        <v>0</v>
      </c>
      <c r="F290" s="54">
        <f t="shared" ref="F290:I290" si="80">AB140</f>
        <v>0</v>
      </c>
      <c r="G290" s="54">
        <f t="shared" si="80"/>
        <v>0</v>
      </c>
      <c r="H290" s="54">
        <f t="shared" si="80"/>
        <v>0</v>
      </c>
      <c r="I290" s="54">
        <f t="shared" si="80"/>
        <v>0</v>
      </c>
      <c r="J290" s="177">
        <f>SUM(E290:I290)</f>
        <v>0</v>
      </c>
      <c r="K290" s="15"/>
      <c r="L290" s="2"/>
      <c r="M290" s="2"/>
      <c r="N290" s="2"/>
      <c r="O290" s="2"/>
      <c r="P290" s="2"/>
      <c r="Q290" s="2"/>
    </row>
    <row r="291" spans="1:44" ht="12.75" customHeight="1">
      <c r="A291" s="176">
        <f>A147</f>
        <v>0</v>
      </c>
      <c r="B291" s="99" t="str">
        <f>B147</f>
        <v>Graduate Student</v>
      </c>
      <c r="C291" s="116" t="str">
        <f>C147</f>
        <v>Not Allowed</v>
      </c>
      <c r="E291" s="54">
        <f>AA147</f>
        <v>0</v>
      </c>
      <c r="F291" s="54">
        <f t="shared" ref="F291:I291" si="81">AB147</f>
        <v>0</v>
      </c>
      <c r="G291" s="54">
        <f t="shared" si="81"/>
        <v>0</v>
      </c>
      <c r="H291" s="54">
        <f t="shared" si="81"/>
        <v>0</v>
      </c>
      <c r="I291" s="54">
        <f t="shared" si="81"/>
        <v>0</v>
      </c>
      <c r="J291" s="177">
        <f>SUM(E291:I291)</f>
        <v>0</v>
      </c>
      <c r="K291" s="2"/>
    </row>
    <row r="292" spans="1:44" ht="12.75" customHeight="1">
      <c r="A292" s="108"/>
      <c r="B292" s="525" t="s">
        <v>198</v>
      </c>
      <c r="C292" s="525"/>
      <c r="D292" s="525"/>
      <c r="E292" s="178">
        <f t="shared" ref="E292:J292" si="82">SUM(E287:E291)</f>
        <v>0</v>
      </c>
      <c r="F292" s="178">
        <f t="shared" si="82"/>
        <v>0</v>
      </c>
      <c r="G292" s="178">
        <f t="shared" si="82"/>
        <v>0</v>
      </c>
      <c r="H292" s="178">
        <f t="shared" si="82"/>
        <v>0</v>
      </c>
      <c r="I292" s="178">
        <f t="shared" si="82"/>
        <v>0</v>
      </c>
      <c r="J292" s="179">
        <f t="shared" si="82"/>
        <v>0</v>
      </c>
      <c r="K292" s="2"/>
    </row>
    <row r="293" spans="1:44">
      <c r="A293" s="8"/>
      <c r="B293" s="8"/>
      <c r="E293" s="15"/>
      <c r="F293" s="15"/>
      <c r="G293" s="15"/>
      <c r="H293" s="15"/>
      <c r="I293" s="15"/>
      <c r="J293" s="24"/>
      <c r="K293" s="2"/>
      <c r="L293" s="2"/>
      <c r="M293" s="2"/>
      <c r="N293" s="2"/>
      <c r="O293" s="2"/>
    </row>
    <row r="294" spans="1:44" ht="3.75" customHeight="1">
      <c r="E294" s="20"/>
      <c r="F294" s="20"/>
      <c r="G294" s="20"/>
      <c r="H294" s="20"/>
      <c r="I294" s="20"/>
      <c r="J294" s="73"/>
      <c r="K294" s="2"/>
      <c r="L294" s="2"/>
      <c r="M294" s="2"/>
      <c r="N294" s="2"/>
      <c r="O294" s="2"/>
    </row>
    <row r="295" spans="1:44" s="143" customFormat="1" ht="20.100000000000001" customHeight="1">
      <c r="A295" s="524" t="s">
        <v>199</v>
      </c>
      <c r="B295" s="524"/>
      <c r="C295" s="140"/>
      <c r="D295" s="141"/>
      <c r="E295" s="224">
        <f ca="1">(SUM(E179:E265))-(SUMIF($A179:$D265,"*Total Trip",E179:E265)+SUMIF($B179:$D265,"*Total Domestic Travel",E179:E265)+SUMIF($B179:$D265,"*Total Foreign Travel",E179:E265)+SUMIF($B179:$D265,"*Total Supplies",E179:E265)+SUMIF($B179:$D265,"Total Publications",E179:E265)+SUMIF($B179:$D265,"*Total Other Costs",E179:E265)+SUMIF($D179:$D265,"*# Trips/Yr",E179:E265)+SUMIF($D179:$D265,"*# Persons/Yr",E179:E265)+SUMIF($D179:$D265,"*# Days Per Diem/Yr",E179:E265)+SUMIF($D179:$D265,"*# Days Lodging/Yr",E179:E265)+SUMIF($D179:$D265,"*TOTAL NUMBER PARTICIPANTS PER YEAR",E179:E265))</f>
        <v>0</v>
      </c>
      <c r="F295" s="224">
        <f t="shared" ref="F295:I295" ca="1" si="83">(SUM(F179:F265))-(SUMIF($A179:$D265,"*Total Trip",F179:F265)+SUMIF($B179:$D265,"*Total Domestic Travel",F179:F265)+SUMIF($B179:$D265,"*Total Foreign Travel",F179:F265)+SUMIF($B179:$D265,"*Total Supplies",F179:F265)+SUMIF($B179:$D265,"Total Publications",F179:F265)+SUMIF($B179:$D265,"*Total Other Costs",F179:F265)+SUMIF($D179:$D265,"*# Trips/Yr",F179:F265)+SUMIF($D179:$D265,"*# Persons/Yr",F179:F265)+SUMIF($D179:$D265,"*# Days Per Diem/Yr",F179:F265)+SUMIF($D179:$D265,"*# Days Lodging/Yr",F179:F265)+SUMIF($D179:$D265,"*TOTAL NUMBER PARTICIPANTS PER YEAR",F179:F265))</f>
        <v>0</v>
      </c>
      <c r="G295" s="224">
        <f t="shared" ca="1" si="83"/>
        <v>0</v>
      </c>
      <c r="H295" s="224">
        <f t="shared" ca="1" si="83"/>
        <v>0</v>
      </c>
      <c r="I295" s="224">
        <f t="shared" ca="1" si="83"/>
        <v>0</v>
      </c>
      <c r="J295" s="217">
        <f ca="1">SUM(E295:I295)</f>
        <v>0</v>
      </c>
      <c r="K295" s="142"/>
      <c r="V295"/>
      <c r="W295"/>
      <c r="X295"/>
      <c r="Y295"/>
      <c r="Z295"/>
      <c r="AA295"/>
      <c r="AB295"/>
      <c r="AC295"/>
      <c r="AD295"/>
      <c r="AE295"/>
      <c r="AF295"/>
      <c r="AG295"/>
      <c r="AH295"/>
      <c r="AI295"/>
      <c r="AJ295"/>
      <c r="AK295"/>
      <c r="AL295"/>
      <c r="AM295"/>
      <c r="AN295"/>
      <c r="AO295"/>
      <c r="AP295"/>
      <c r="AQ295"/>
      <c r="AR295"/>
    </row>
    <row r="296" spans="1:44" s="8" customFormat="1" ht="3.75" customHeight="1">
      <c r="J296" s="73"/>
      <c r="K296" s="20"/>
      <c r="L296" s="22"/>
      <c r="M296" s="22"/>
      <c r="N296" s="22"/>
      <c r="O296" s="22"/>
      <c r="P296" s="22"/>
      <c r="Q296" s="22"/>
      <c r="V296"/>
      <c r="W296"/>
      <c r="X296"/>
      <c r="Y296"/>
      <c r="Z296"/>
      <c r="AA296"/>
      <c r="AB296"/>
      <c r="AC296"/>
      <c r="AD296"/>
      <c r="AE296"/>
      <c r="AF296"/>
      <c r="AG296"/>
      <c r="AH296" s="143"/>
      <c r="AI296"/>
      <c r="AJ296"/>
      <c r="AK296"/>
      <c r="AL296"/>
      <c r="AM296"/>
      <c r="AN296"/>
      <c r="AO296"/>
      <c r="AP296"/>
      <c r="AQ296"/>
      <c r="AR296"/>
    </row>
    <row r="297" spans="1:44" s="143" customFormat="1" ht="20.100000000000001" customHeight="1">
      <c r="A297" s="524" t="s">
        <v>200</v>
      </c>
      <c r="B297" s="524"/>
      <c r="C297" s="144"/>
      <c r="D297" s="145"/>
      <c r="E297" s="216">
        <f ca="1">SUM(E266:E295)-(SUMIF($B266:$D295,"*Total Capital Equipment",E266:E295)+SUMIF($B266:$D295,"Total Tuition &amp; Fees",E266:E295)+SUMIF($B266:$D295,"*Total Participant Support Costs",E266:E295))-E282</f>
        <v>0</v>
      </c>
      <c r="F297" s="216">
        <f t="shared" ref="F297:I297" ca="1" si="84">SUM(F266:F295)-(SUMIF($B266:$D295,"*Total Capital Equipment",F266:F295)+SUMIF($B266:$D295,"Total Tuition &amp; Fees",F266:F295)+SUMIF($B266:$D295,"*Total Participant Support Costs",F266:F295))-F282</f>
        <v>0</v>
      </c>
      <c r="G297" s="216">
        <f t="shared" ca="1" si="84"/>
        <v>0</v>
      </c>
      <c r="H297" s="216">
        <f t="shared" ca="1" si="84"/>
        <v>0</v>
      </c>
      <c r="I297" s="216">
        <f t="shared" ca="1" si="84"/>
        <v>0</v>
      </c>
      <c r="J297" s="217">
        <f ca="1">SUM(E297:I297)</f>
        <v>0</v>
      </c>
      <c r="K297" s="146"/>
      <c r="L297" s="147"/>
      <c r="M297" s="147"/>
      <c r="N297" s="147"/>
      <c r="O297" s="147"/>
      <c r="Z297"/>
      <c r="AA297"/>
      <c r="AB297"/>
      <c r="AC297"/>
      <c r="AD297"/>
      <c r="AE297"/>
      <c r="AF297"/>
      <c r="AG297"/>
      <c r="AH297" s="8"/>
    </row>
    <row r="298" spans="1:44" ht="3.75" customHeight="1">
      <c r="G298" s="19"/>
      <c r="H298" s="19"/>
      <c r="I298" s="19"/>
      <c r="J298" s="125"/>
      <c r="K298" s="19"/>
      <c r="P298" s="2"/>
      <c r="Q298" s="2"/>
      <c r="V298" s="8"/>
      <c r="W298" s="8"/>
      <c r="X298" s="8"/>
      <c r="Y298" s="8"/>
      <c r="AH298" s="143"/>
      <c r="AI298" s="8"/>
      <c r="AJ298" s="8"/>
      <c r="AK298" s="8"/>
      <c r="AL298" s="8"/>
      <c r="AM298" s="8"/>
      <c r="AN298" s="8"/>
      <c r="AO298" s="8"/>
      <c r="AP298" s="8"/>
      <c r="AQ298" s="8"/>
      <c r="AR298" s="8"/>
    </row>
    <row r="299" spans="1:44">
      <c r="A299" s="1" t="s">
        <v>201</v>
      </c>
      <c r="C299" s="55"/>
      <c r="D299" s="55" t="s">
        <v>202</v>
      </c>
      <c r="E299" s="457">
        <f>L301</f>
        <v>0.375</v>
      </c>
      <c r="F299" s="457">
        <f>L303</f>
        <v>0.38</v>
      </c>
      <c r="G299" s="457">
        <f>L305</f>
        <v>0.38</v>
      </c>
      <c r="H299" s="457">
        <f>L306</f>
        <v>0.38</v>
      </c>
      <c r="I299" s="457">
        <f>L307</f>
        <v>0.38</v>
      </c>
      <c r="J299" s="24"/>
      <c r="K299" s="15"/>
      <c r="V299" s="143"/>
      <c r="W299" s="143"/>
      <c r="X299" s="143"/>
      <c r="Y299" s="143"/>
      <c r="AI299" s="143"/>
      <c r="AJ299" s="143"/>
      <c r="AK299" s="143"/>
      <c r="AL299" s="143"/>
      <c r="AM299" s="143"/>
      <c r="AN299" s="143"/>
      <c r="AO299" s="143"/>
      <c r="AP299" s="143"/>
      <c r="AQ299" s="143"/>
      <c r="AR299" s="143"/>
    </row>
    <row r="300" spans="1:44" ht="13.5" thickBot="1">
      <c r="A300" s="1"/>
      <c r="C300" s="55"/>
      <c r="D300" s="55" t="s">
        <v>203</v>
      </c>
      <c r="E300" s="457" t="str">
        <f>N301</f>
        <v>MTDC</v>
      </c>
      <c r="F300" s="457" t="str">
        <f>N303</f>
        <v>MTDC</v>
      </c>
      <c r="G300" s="457" t="str">
        <f>N305</f>
        <v>MTDC</v>
      </c>
      <c r="H300" s="457" t="str">
        <f>N306</f>
        <v>MTDC</v>
      </c>
      <c r="I300" s="457" t="str">
        <f>N307</f>
        <v>MTDC</v>
      </c>
      <c r="J300" s="24"/>
      <c r="K300" s="15"/>
      <c r="V300" s="143"/>
      <c r="W300" s="143"/>
      <c r="X300" s="143"/>
      <c r="Y300" s="143"/>
      <c r="AI300" s="143"/>
      <c r="AJ300" s="143"/>
      <c r="AK300" s="143"/>
      <c r="AL300" s="143"/>
      <c r="AM300" s="143"/>
      <c r="AN300" s="143"/>
      <c r="AO300" s="143"/>
      <c r="AP300" s="143"/>
      <c r="AQ300" s="143"/>
      <c r="AR300" s="143"/>
    </row>
    <row r="301" spans="1:44" ht="15" customHeight="1" thickBot="1">
      <c r="A301" s="8"/>
      <c r="B301" s="8" t="s">
        <v>298</v>
      </c>
      <c r="C301" s="137"/>
      <c r="D301" s="138"/>
      <c r="E301" s="218">
        <f ca="1">IF(N301="MTDC",ROUND(E295*L301,0),IF(N301="TDC",ROUND(E297*L301,0),"ERROR"))</f>
        <v>0</v>
      </c>
      <c r="F301" s="218">
        <f ca="1">IF(N303="MTDC",ROUND(F295*L303,0),IF(N303="TDC",ROUND(F297*L303,0),"ERROR"))</f>
        <v>0</v>
      </c>
      <c r="G301" s="218">
        <f ca="1">IF(N305="MTDC",ROUND(G295*L305,0),IF(N305="TDC",ROUND(G297*L305,0),"ERROR"))</f>
        <v>0</v>
      </c>
      <c r="H301" s="218">
        <f ca="1">IF(N306="MTDC",ROUND(H295*L306,0),IF(N306="TDC",ROUND(H297*L306,0),"ERROR"))</f>
        <v>0</v>
      </c>
      <c r="I301" s="218">
        <f ca="1">IF(N307="MTDC",ROUND(I295*L307,0),IF(N307="TDC",ROUND(I297*L307,0),"ERROR"))</f>
        <v>0</v>
      </c>
      <c r="J301" s="219">
        <f ca="1">SUM(E301:I301)</f>
        <v>0</v>
      </c>
      <c r="K301" s="2"/>
      <c r="L301" s="151">
        <v>0.375</v>
      </c>
      <c r="M301" s="13" t="s">
        <v>204</v>
      </c>
      <c r="N301" s="152" t="s">
        <v>205</v>
      </c>
      <c r="O301" s="13" t="s">
        <v>35</v>
      </c>
    </row>
    <row r="302" spans="1:44" s="8" customFormat="1" ht="3.75" customHeight="1" thickBot="1">
      <c r="J302" s="73"/>
      <c r="K302" s="20"/>
      <c r="L302" s="22"/>
      <c r="M302" s="22"/>
      <c r="N302" s="22"/>
      <c r="O302" s="2"/>
      <c r="P302" s="22"/>
      <c r="Q302" s="22"/>
      <c r="V302"/>
      <c r="W302"/>
      <c r="X302"/>
      <c r="Y302"/>
      <c r="Z302"/>
      <c r="AA302"/>
      <c r="AB302"/>
      <c r="AC302"/>
      <c r="AD302"/>
      <c r="AE302"/>
      <c r="AF302"/>
      <c r="AG302"/>
      <c r="AH302" s="143"/>
      <c r="AI302"/>
      <c r="AJ302"/>
      <c r="AK302"/>
      <c r="AL302"/>
      <c r="AM302"/>
      <c r="AN302"/>
      <c r="AO302"/>
      <c r="AP302"/>
      <c r="AQ302"/>
      <c r="AR302"/>
    </row>
    <row r="303" spans="1:44" s="143" customFormat="1" ht="20.100000000000001" customHeight="1" thickBot="1">
      <c r="A303" s="524" t="s">
        <v>299</v>
      </c>
      <c r="B303" s="524"/>
      <c r="C303" s="144"/>
      <c r="D303" s="145"/>
      <c r="E303" s="216">
        <f ca="1">SUM(E301:E302)</f>
        <v>0</v>
      </c>
      <c r="F303" s="216">
        <f ca="1">SUM(F301:F302)</f>
        <v>0</v>
      </c>
      <c r="G303" s="216">
        <f ca="1">SUM(G301:G302)</f>
        <v>0</v>
      </c>
      <c r="H303" s="216">
        <f ca="1">SUM(H301:H302)</f>
        <v>0</v>
      </c>
      <c r="I303" s="216">
        <f ca="1">SUM(I301:I302)</f>
        <v>0</v>
      </c>
      <c r="J303" s="217">
        <f ca="1">SUM(E303:I303)</f>
        <v>0</v>
      </c>
      <c r="K303" s="146"/>
      <c r="L303" s="151">
        <v>0.38</v>
      </c>
      <c r="M303" s="13" t="s">
        <v>204</v>
      </c>
      <c r="N303" s="152" t="s">
        <v>205</v>
      </c>
      <c r="O303" s="359" t="s">
        <v>36</v>
      </c>
      <c r="Z303"/>
      <c r="AA303"/>
      <c r="AB303"/>
      <c r="AC303"/>
      <c r="AD303"/>
      <c r="AE303"/>
      <c r="AF303"/>
      <c r="AG303"/>
      <c r="AH303"/>
    </row>
    <row r="304" spans="1:44" ht="3.75" customHeight="1" thickBot="1">
      <c r="F304"/>
      <c r="J304" s="73"/>
      <c r="K304" s="20"/>
      <c r="L304" s="22"/>
      <c r="M304" s="2"/>
      <c r="N304" s="2"/>
      <c r="O304" s="13"/>
      <c r="P304" s="2"/>
      <c r="Q304" s="2"/>
    </row>
    <row r="305" spans="1:44" s="150" customFormat="1" ht="20.100000000000001" customHeight="1" thickBot="1">
      <c r="A305" s="140" t="s">
        <v>335</v>
      </c>
      <c r="B305" s="148"/>
      <c r="C305" s="148"/>
      <c r="D305" s="148"/>
      <c r="E305" s="216">
        <f ca="1">SUM(E297,E303)</f>
        <v>0</v>
      </c>
      <c r="F305" s="216">
        <f ca="1">SUM(F297,F303)</f>
        <v>0</v>
      </c>
      <c r="G305" s="216">
        <f ca="1">SUM(G297,G303)</f>
        <v>0</v>
      </c>
      <c r="H305" s="216">
        <f ca="1">SUM(H297,H303)</f>
        <v>0</v>
      </c>
      <c r="I305" s="216">
        <f ca="1">SUM(I297,I303)</f>
        <v>0</v>
      </c>
      <c r="J305" s="217">
        <f ca="1">SUM(E305:I305)</f>
        <v>0</v>
      </c>
      <c r="K305" s="149"/>
      <c r="L305" s="151">
        <v>0.38</v>
      </c>
      <c r="M305" s="13" t="s">
        <v>204</v>
      </c>
      <c r="N305" s="152" t="s">
        <v>205</v>
      </c>
      <c r="O305" s="13" t="s">
        <v>37</v>
      </c>
      <c r="V305"/>
      <c r="W305"/>
      <c r="X305"/>
      <c r="Y305"/>
      <c r="Z305"/>
      <c r="AA305"/>
      <c r="AB305"/>
      <c r="AC305"/>
      <c r="AD305"/>
      <c r="AE305"/>
      <c r="AF305"/>
      <c r="AG305"/>
      <c r="AH305"/>
      <c r="AI305"/>
      <c r="AJ305"/>
      <c r="AK305"/>
      <c r="AL305"/>
      <c r="AM305"/>
      <c r="AN305"/>
      <c r="AO305"/>
      <c r="AP305"/>
      <c r="AQ305"/>
      <c r="AR305"/>
    </row>
    <row r="306" spans="1:44" ht="13.5" thickBot="1">
      <c r="A306" s="139"/>
      <c r="L306" s="151">
        <v>0.38</v>
      </c>
      <c r="M306" s="13" t="s">
        <v>204</v>
      </c>
      <c r="N306" s="152" t="s">
        <v>205</v>
      </c>
      <c r="O306" s="13" t="s">
        <v>38</v>
      </c>
    </row>
    <row r="307" spans="1:44" ht="13.5" thickBot="1">
      <c r="A307" s="139"/>
      <c r="L307" s="151">
        <v>0.38</v>
      </c>
      <c r="M307" s="13" t="s">
        <v>204</v>
      </c>
      <c r="N307" s="152" t="s">
        <v>205</v>
      </c>
      <c r="O307" s="13" t="s">
        <v>39</v>
      </c>
    </row>
    <row r="308" spans="1:44">
      <c r="E308" s="19"/>
      <c r="F308" s="15"/>
      <c r="G308" s="19"/>
      <c r="H308" s="19"/>
      <c r="I308" s="19"/>
      <c r="J308" s="19"/>
    </row>
    <row r="309" spans="1:44">
      <c r="E309" s="19"/>
      <c r="F309" s="15"/>
      <c r="G309" s="19"/>
      <c r="H309" s="19"/>
      <c r="I309" s="19"/>
      <c r="J309" s="19"/>
    </row>
    <row r="310" spans="1:44">
      <c r="E310" s="19"/>
      <c r="F310" s="15"/>
      <c r="G310" s="19"/>
      <c r="H310" s="19"/>
      <c r="I310" s="19"/>
      <c r="J310" s="19"/>
    </row>
    <row r="311" spans="1:44">
      <c r="E311" s="19"/>
      <c r="F311" s="15"/>
      <c r="G311" s="19"/>
      <c r="H311" s="19"/>
      <c r="I311" s="19"/>
      <c r="J311" s="19"/>
    </row>
    <row r="312" spans="1:44">
      <c r="E312" s="19"/>
      <c r="F312" s="15"/>
      <c r="G312" s="19"/>
      <c r="H312" s="19"/>
      <c r="I312" s="19"/>
      <c r="J312" s="19"/>
    </row>
    <row r="313" spans="1:44">
      <c r="E313" s="19"/>
      <c r="F313" s="15"/>
      <c r="G313" s="19"/>
      <c r="H313" s="19"/>
      <c r="I313" s="19"/>
      <c r="J313" s="19"/>
    </row>
    <row r="314" spans="1:44">
      <c r="E314" s="19"/>
      <c r="F314" s="15"/>
      <c r="G314" s="19"/>
      <c r="H314" s="19"/>
      <c r="I314" s="19"/>
      <c r="J314" s="19"/>
    </row>
    <row r="315" spans="1:44">
      <c r="E315" s="19"/>
      <c r="F315" s="15"/>
      <c r="G315" s="19"/>
      <c r="H315" s="19"/>
      <c r="I315" s="19"/>
      <c r="J315" s="19"/>
    </row>
    <row r="316" spans="1:44">
      <c r="E316" s="19"/>
      <c r="F316" s="15"/>
      <c r="G316" s="19"/>
      <c r="H316" s="19"/>
      <c r="I316" s="19"/>
      <c r="J316" s="19"/>
    </row>
    <row r="317" spans="1:44">
      <c r="E317" s="19"/>
      <c r="F317" s="15"/>
      <c r="G317" s="19"/>
      <c r="H317" s="19"/>
      <c r="I317" s="19"/>
      <c r="J317" s="19"/>
    </row>
    <row r="318" spans="1:44">
      <c r="E318" s="19"/>
      <c r="F318" s="15"/>
      <c r="G318" s="19"/>
      <c r="H318" s="19"/>
      <c r="I318" s="19"/>
      <c r="J318" s="19"/>
    </row>
    <row r="319" spans="1:44">
      <c r="E319" s="19"/>
      <c r="F319" s="15"/>
      <c r="G319" s="19"/>
      <c r="H319" s="19"/>
      <c r="I319" s="19"/>
      <c r="J319" s="19"/>
    </row>
    <row r="320" spans="1:44">
      <c r="E320" s="19"/>
      <c r="F320" s="15"/>
      <c r="G320" s="19"/>
      <c r="H320" s="19"/>
      <c r="I320" s="19"/>
      <c r="J320" s="19"/>
    </row>
    <row r="321" spans="5:10">
      <c r="E321" s="19"/>
      <c r="F321" s="15"/>
      <c r="G321" s="19"/>
      <c r="H321" s="19"/>
      <c r="I321" s="19"/>
      <c r="J321" s="19"/>
    </row>
    <row r="322" spans="5:10">
      <c r="E322" s="19"/>
      <c r="F322" s="15"/>
      <c r="G322" s="19"/>
      <c r="H322" s="19"/>
      <c r="I322" s="19"/>
      <c r="J322" s="19"/>
    </row>
    <row r="323" spans="5:10">
      <c r="E323" s="19"/>
      <c r="F323" s="15"/>
      <c r="G323" s="19"/>
      <c r="H323" s="19"/>
      <c r="I323" s="19"/>
      <c r="J323" s="19"/>
    </row>
    <row r="324" spans="5:10">
      <c r="E324" s="19"/>
      <c r="F324" s="15"/>
      <c r="G324" s="19"/>
      <c r="H324" s="19"/>
      <c r="I324" s="19"/>
      <c r="J324" s="19"/>
    </row>
    <row r="325" spans="5:10">
      <c r="E325" s="19"/>
      <c r="F325" s="15"/>
      <c r="G325" s="19"/>
      <c r="H325" s="19"/>
      <c r="I325" s="19"/>
      <c r="J325" s="19"/>
    </row>
    <row r="326" spans="5:10">
      <c r="E326" s="19"/>
      <c r="F326" s="15"/>
      <c r="G326" s="19"/>
      <c r="H326" s="19"/>
      <c r="I326" s="19"/>
      <c r="J326" s="19"/>
    </row>
    <row r="327" spans="5:10">
      <c r="E327" s="19"/>
      <c r="F327" s="15"/>
      <c r="G327" s="19"/>
      <c r="H327" s="19"/>
      <c r="I327" s="19"/>
      <c r="J327" s="19"/>
    </row>
    <row r="328" spans="5:10">
      <c r="E328" s="19"/>
      <c r="F328" s="15"/>
      <c r="G328" s="19"/>
      <c r="H328" s="19"/>
      <c r="I328" s="19"/>
      <c r="J328" s="19"/>
    </row>
    <row r="329" spans="5:10">
      <c r="E329" s="19"/>
      <c r="F329" s="15"/>
      <c r="G329" s="19"/>
      <c r="H329" s="19"/>
      <c r="I329" s="19"/>
      <c r="J329" s="19"/>
    </row>
    <row r="330" spans="5:10">
      <c r="E330" s="19"/>
      <c r="F330" s="15"/>
      <c r="G330" s="19"/>
      <c r="H330" s="19"/>
      <c r="I330" s="19"/>
      <c r="J330" s="19"/>
    </row>
    <row r="331" spans="5:10">
      <c r="E331" s="19"/>
      <c r="F331" s="15"/>
      <c r="G331" s="19"/>
      <c r="H331" s="19"/>
      <c r="I331" s="19"/>
      <c r="J331" s="19"/>
    </row>
    <row r="332" spans="5:10">
      <c r="E332" s="19"/>
      <c r="F332" s="15"/>
      <c r="G332" s="19"/>
      <c r="H332" s="19"/>
      <c r="I332" s="19"/>
      <c r="J332" s="19"/>
    </row>
    <row r="333" spans="5:10">
      <c r="E333" s="19"/>
      <c r="F333" s="15"/>
      <c r="G333" s="19"/>
      <c r="H333" s="19"/>
      <c r="I333" s="19"/>
      <c r="J333" s="19"/>
    </row>
    <row r="334" spans="5:10">
      <c r="E334" s="19"/>
      <c r="F334" s="15"/>
      <c r="G334" s="19"/>
      <c r="H334" s="19"/>
      <c r="I334" s="19"/>
      <c r="J334" s="19"/>
    </row>
    <row r="335" spans="5:10">
      <c r="E335" s="19"/>
      <c r="F335" s="15"/>
      <c r="G335" s="19"/>
      <c r="H335" s="19"/>
      <c r="I335" s="19"/>
      <c r="J335" s="19"/>
    </row>
    <row r="336" spans="5:10">
      <c r="E336" s="19"/>
      <c r="F336" s="15"/>
      <c r="G336" s="19"/>
      <c r="H336" s="19"/>
      <c r="I336" s="19"/>
      <c r="J336" s="19"/>
    </row>
    <row r="337" spans="5:10">
      <c r="E337" s="19"/>
      <c r="F337" s="15"/>
      <c r="G337" s="19"/>
      <c r="H337" s="19"/>
      <c r="I337" s="19"/>
      <c r="J337" s="19"/>
    </row>
    <row r="338" spans="5:10">
      <c r="E338" s="19"/>
      <c r="F338" s="15"/>
      <c r="G338" s="19"/>
      <c r="H338" s="19"/>
      <c r="I338" s="19"/>
      <c r="J338" s="19"/>
    </row>
    <row r="339" spans="5:10">
      <c r="E339" s="19"/>
      <c r="F339" s="15"/>
      <c r="G339" s="19"/>
      <c r="H339" s="19"/>
      <c r="I339" s="19"/>
      <c r="J339" s="19"/>
    </row>
    <row r="340" spans="5:10">
      <c r="E340" s="19"/>
      <c r="F340" s="15"/>
      <c r="G340" s="19"/>
      <c r="H340" s="19"/>
      <c r="I340" s="19"/>
      <c r="J340" s="19"/>
    </row>
    <row r="341" spans="5:10">
      <c r="E341" s="19"/>
      <c r="F341" s="15"/>
      <c r="G341" s="19"/>
      <c r="H341" s="19"/>
      <c r="I341" s="19"/>
      <c r="J341" s="19"/>
    </row>
    <row r="342" spans="5:10">
      <c r="E342" s="19"/>
      <c r="F342" s="15"/>
      <c r="G342" s="19"/>
      <c r="H342" s="19"/>
      <c r="I342" s="19"/>
      <c r="J342" s="19"/>
    </row>
    <row r="343" spans="5:10">
      <c r="E343" s="19"/>
      <c r="F343" s="15"/>
      <c r="G343" s="19"/>
      <c r="H343" s="19"/>
      <c r="I343" s="19"/>
      <c r="J343" s="19"/>
    </row>
    <row r="344" spans="5:10">
      <c r="E344" s="19"/>
      <c r="F344" s="15"/>
      <c r="G344" s="19"/>
      <c r="H344" s="19"/>
      <c r="I344" s="19"/>
      <c r="J344" s="19"/>
    </row>
    <row r="345" spans="5:10">
      <c r="E345" s="19"/>
      <c r="F345" s="15"/>
      <c r="G345" s="19"/>
      <c r="H345" s="19"/>
      <c r="I345" s="19"/>
      <c r="J345" s="19"/>
    </row>
    <row r="346" spans="5:10">
      <c r="E346" s="19"/>
      <c r="F346" s="15"/>
      <c r="G346" s="19"/>
      <c r="H346" s="19"/>
      <c r="I346" s="19"/>
      <c r="J346" s="19"/>
    </row>
    <row r="347" spans="5:10">
      <c r="E347" s="19"/>
      <c r="F347" s="15"/>
      <c r="G347" s="19"/>
      <c r="H347" s="19"/>
      <c r="I347" s="19"/>
      <c r="J347" s="19"/>
    </row>
    <row r="348" spans="5:10">
      <c r="E348" s="19"/>
      <c r="F348" s="15"/>
      <c r="G348" s="19"/>
      <c r="H348" s="19"/>
      <c r="I348" s="19"/>
      <c r="J348" s="19"/>
    </row>
    <row r="349" spans="5:10">
      <c r="E349" s="19"/>
      <c r="F349" s="15"/>
      <c r="G349" s="19"/>
      <c r="H349" s="19"/>
      <c r="I349" s="19"/>
      <c r="J349" s="19"/>
    </row>
    <row r="350" spans="5:10">
      <c r="E350" s="19"/>
      <c r="F350" s="15"/>
      <c r="G350" s="19"/>
      <c r="H350" s="19"/>
      <c r="I350" s="19"/>
      <c r="J350" s="19"/>
    </row>
    <row r="351" spans="5:10">
      <c r="E351" s="19"/>
      <c r="F351" s="15"/>
      <c r="G351" s="19"/>
      <c r="H351" s="19"/>
      <c r="I351" s="19"/>
      <c r="J351" s="19"/>
    </row>
    <row r="352" spans="5:10">
      <c r="E352" s="19"/>
      <c r="F352" s="15"/>
      <c r="G352" s="19"/>
      <c r="H352" s="19"/>
      <c r="I352" s="19"/>
      <c r="J352" s="19"/>
    </row>
    <row r="353" spans="5:10">
      <c r="E353" s="19"/>
      <c r="F353" s="15"/>
      <c r="G353" s="19"/>
      <c r="H353" s="19"/>
      <c r="I353" s="19"/>
      <c r="J353" s="19"/>
    </row>
    <row r="354" spans="5:10">
      <c r="E354" s="19"/>
      <c r="F354" s="15"/>
      <c r="G354" s="19"/>
      <c r="H354" s="19"/>
      <c r="I354" s="19"/>
      <c r="J354" s="19"/>
    </row>
    <row r="355" spans="5:10">
      <c r="E355" s="19"/>
      <c r="F355" s="15"/>
      <c r="G355" s="19"/>
      <c r="H355" s="19"/>
      <c r="I355" s="19"/>
      <c r="J355" s="19"/>
    </row>
    <row r="356" spans="5:10">
      <c r="E356" s="19"/>
      <c r="F356" s="15"/>
      <c r="G356" s="19"/>
      <c r="H356" s="19"/>
      <c r="I356" s="19"/>
      <c r="J356" s="19"/>
    </row>
    <row r="357" spans="5:10">
      <c r="E357" s="19"/>
      <c r="F357" s="15"/>
      <c r="G357" s="19"/>
      <c r="H357" s="19"/>
      <c r="I357" s="19"/>
      <c r="J357" s="19"/>
    </row>
    <row r="358" spans="5:10">
      <c r="E358" s="19"/>
      <c r="F358" s="15"/>
      <c r="G358" s="19"/>
      <c r="H358" s="19"/>
      <c r="I358" s="19"/>
      <c r="J358" s="19"/>
    </row>
    <row r="359" spans="5:10">
      <c r="E359" s="19"/>
      <c r="F359" s="15"/>
      <c r="G359" s="19"/>
      <c r="H359" s="19"/>
      <c r="I359" s="19"/>
      <c r="J359" s="19"/>
    </row>
    <row r="360" spans="5:10">
      <c r="E360" s="19"/>
      <c r="F360" s="15"/>
      <c r="G360" s="19"/>
      <c r="H360" s="19"/>
      <c r="I360" s="19"/>
      <c r="J360" s="19"/>
    </row>
    <row r="361" spans="5:10">
      <c r="E361" s="19"/>
      <c r="F361" s="15"/>
      <c r="G361" s="19"/>
      <c r="H361" s="19"/>
      <c r="I361" s="19"/>
      <c r="J361" s="19"/>
    </row>
    <row r="362" spans="5:10">
      <c r="E362" s="19"/>
      <c r="F362" s="15"/>
      <c r="G362" s="19"/>
      <c r="H362" s="19"/>
      <c r="I362" s="19"/>
      <c r="J362" s="19"/>
    </row>
    <row r="363" spans="5:10">
      <c r="E363" s="19"/>
      <c r="F363" s="15"/>
      <c r="G363" s="19"/>
      <c r="H363" s="19"/>
      <c r="I363" s="19"/>
      <c r="J363" s="19"/>
    </row>
    <row r="364" spans="5:10">
      <c r="E364" s="19"/>
      <c r="F364" s="15"/>
      <c r="G364" s="19"/>
      <c r="H364" s="19"/>
      <c r="I364" s="19"/>
      <c r="J364" s="19"/>
    </row>
    <row r="365" spans="5:10">
      <c r="E365" s="19"/>
      <c r="F365" s="15"/>
      <c r="G365" s="19"/>
      <c r="H365" s="19"/>
      <c r="I365" s="19"/>
      <c r="J365" s="19"/>
    </row>
    <row r="366" spans="5:10">
      <c r="E366" s="19"/>
      <c r="F366" s="15"/>
      <c r="G366" s="19"/>
      <c r="H366" s="19"/>
      <c r="I366" s="19"/>
      <c r="J366" s="19"/>
    </row>
    <row r="367" spans="5:10">
      <c r="E367" s="19"/>
      <c r="F367" s="15"/>
      <c r="G367" s="19"/>
      <c r="H367" s="19"/>
      <c r="I367" s="19"/>
      <c r="J367" s="19"/>
    </row>
    <row r="368" spans="5:10">
      <c r="E368" s="19"/>
      <c r="F368" s="15"/>
      <c r="G368" s="19"/>
      <c r="H368" s="19"/>
      <c r="I368" s="19"/>
      <c r="J368" s="19"/>
    </row>
    <row r="369" spans="5:10">
      <c r="E369" s="19"/>
      <c r="F369" s="15"/>
      <c r="G369" s="19"/>
      <c r="H369" s="19"/>
      <c r="I369" s="19"/>
      <c r="J369" s="19"/>
    </row>
    <row r="370" spans="5:10">
      <c r="E370" s="19"/>
      <c r="F370" s="15"/>
      <c r="G370" s="19"/>
      <c r="H370" s="19"/>
      <c r="I370" s="19"/>
      <c r="J370" s="19"/>
    </row>
    <row r="371" spans="5:10">
      <c r="E371" s="19"/>
      <c r="F371" s="15"/>
      <c r="G371" s="19"/>
      <c r="H371" s="19"/>
      <c r="I371" s="19"/>
      <c r="J371" s="19"/>
    </row>
    <row r="372" spans="5:10">
      <c r="E372" s="19"/>
      <c r="F372" s="15"/>
      <c r="G372" s="19"/>
      <c r="H372" s="19"/>
      <c r="I372" s="19"/>
      <c r="J372" s="19"/>
    </row>
    <row r="373" spans="5:10">
      <c r="E373" s="19"/>
      <c r="F373" s="15"/>
      <c r="G373" s="19"/>
      <c r="H373" s="19"/>
      <c r="I373" s="19"/>
      <c r="J373" s="19"/>
    </row>
    <row r="374" spans="5:10">
      <c r="E374" s="19"/>
      <c r="F374" s="15"/>
      <c r="G374" s="19"/>
      <c r="H374" s="19"/>
      <c r="I374" s="19"/>
      <c r="J374" s="19"/>
    </row>
    <row r="375" spans="5:10">
      <c r="E375" s="19"/>
      <c r="F375" s="15"/>
      <c r="G375" s="19"/>
      <c r="H375" s="19"/>
      <c r="I375" s="19"/>
      <c r="J375" s="19"/>
    </row>
    <row r="376" spans="5:10">
      <c r="E376" s="19"/>
      <c r="F376" s="15"/>
      <c r="G376" s="19"/>
      <c r="H376" s="19"/>
      <c r="I376" s="19"/>
      <c r="J376" s="19"/>
    </row>
    <row r="377" spans="5:10">
      <c r="E377" s="19"/>
      <c r="F377" s="15"/>
      <c r="G377" s="19"/>
      <c r="H377" s="19"/>
      <c r="I377" s="19"/>
      <c r="J377" s="19"/>
    </row>
    <row r="378" spans="5:10">
      <c r="E378" s="19"/>
      <c r="F378" s="15"/>
      <c r="G378" s="19"/>
      <c r="H378" s="19"/>
      <c r="I378" s="19"/>
      <c r="J378" s="19"/>
    </row>
    <row r="379" spans="5:10">
      <c r="E379" s="19"/>
      <c r="F379" s="15"/>
      <c r="G379" s="19"/>
      <c r="H379" s="19"/>
      <c r="I379" s="19"/>
      <c r="J379" s="19"/>
    </row>
    <row r="380" spans="5:10">
      <c r="E380" s="19"/>
      <c r="F380" s="15"/>
      <c r="G380" s="19"/>
      <c r="H380" s="19"/>
      <c r="I380" s="19"/>
      <c r="J380" s="19"/>
    </row>
    <row r="381" spans="5:10">
      <c r="E381" s="19"/>
      <c r="F381" s="15"/>
      <c r="G381" s="19"/>
      <c r="H381" s="19"/>
      <c r="I381" s="19"/>
      <c r="J381" s="19"/>
    </row>
    <row r="382" spans="5:10">
      <c r="E382" s="19"/>
      <c r="F382" s="15"/>
      <c r="G382" s="19"/>
      <c r="H382" s="19"/>
      <c r="I382" s="19"/>
      <c r="J382" s="19"/>
    </row>
    <row r="383" spans="5:10">
      <c r="E383" s="19"/>
      <c r="F383" s="15"/>
      <c r="G383" s="19"/>
      <c r="H383" s="19"/>
      <c r="I383" s="19"/>
      <c r="J383" s="19"/>
    </row>
    <row r="384" spans="5:10">
      <c r="E384" s="19"/>
      <c r="F384" s="15"/>
      <c r="G384" s="19"/>
      <c r="H384" s="19"/>
      <c r="I384" s="19"/>
      <c r="J384" s="19"/>
    </row>
    <row r="385" spans="5:10">
      <c r="E385" s="19"/>
      <c r="F385" s="15"/>
      <c r="G385" s="19"/>
      <c r="H385" s="19"/>
      <c r="I385" s="19"/>
      <c r="J385" s="19"/>
    </row>
    <row r="386" spans="5:10">
      <c r="E386" s="19"/>
      <c r="F386" s="15"/>
      <c r="G386" s="19"/>
      <c r="H386" s="19"/>
      <c r="I386" s="19"/>
      <c r="J386" s="19"/>
    </row>
    <row r="387" spans="5:10">
      <c r="E387" s="19"/>
      <c r="F387" s="15"/>
      <c r="G387" s="19"/>
      <c r="H387" s="19"/>
      <c r="I387" s="19"/>
      <c r="J387" s="19"/>
    </row>
    <row r="388" spans="5:10">
      <c r="E388" s="19"/>
      <c r="F388" s="15"/>
      <c r="G388" s="19"/>
      <c r="H388" s="19"/>
      <c r="I388" s="19"/>
      <c r="J388" s="19"/>
    </row>
    <row r="389" spans="5:10">
      <c r="E389" s="19"/>
      <c r="F389" s="15"/>
      <c r="G389" s="19"/>
      <c r="H389" s="19"/>
      <c r="I389" s="19"/>
      <c r="J389" s="19"/>
    </row>
    <row r="390" spans="5:10">
      <c r="E390" s="19"/>
      <c r="F390" s="15"/>
      <c r="G390" s="19"/>
      <c r="H390" s="19"/>
      <c r="I390" s="19"/>
      <c r="J390" s="19"/>
    </row>
    <row r="391" spans="5:10">
      <c r="E391" s="19"/>
      <c r="F391" s="15"/>
      <c r="G391" s="19"/>
      <c r="H391" s="19"/>
      <c r="I391" s="19"/>
      <c r="J391" s="19"/>
    </row>
    <row r="392" spans="5:10">
      <c r="E392" s="19"/>
      <c r="F392" s="15"/>
      <c r="G392" s="19"/>
      <c r="H392" s="19"/>
      <c r="I392" s="19"/>
      <c r="J392" s="19"/>
    </row>
    <row r="393" spans="5:10">
      <c r="E393" s="19"/>
      <c r="F393" s="15"/>
      <c r="G393" s="19"/>
      <c r="H393" s="19"/>
      <c r="I393" s="19"/>
      <c r="J393" s="19"/>
    </row>
    <row r="394" spans="5:10">
      <c r="E394" s="19"/>
      <c r="F394" s="15"/>
      <c r="G394" s="19"/>
      <c r="H394" s="19"/>
      <c r="I394" s="19"/>
      <c r="J394" s="19"/>
    </row>
    <row r="395" spans="5:10">
      <c r="E395" s="19"/>
      <c r="F395" s="15"/>
      <c r="G395" s="19"/>
      <c r="H395" s="19"/>
      <c r="I395" s="19"/>
      <c r="J395" s="19"/>
    </row>
    <row r="396" spans="5:10">
      <c r="E396" s="19"/>
      <c r="F396" s="15"/>
      <c r="G396" s="19"/>
      <c r="H396" s="19"/>
      <c r="I396" s="19"/>
      <c r="J396" s="19"/>
    </row>
    <row r="397" spans="5:10">
      <c r="E397" s="19"/>
      <c r="F397" s="15"/>
      <c r="G397" s="19"/>
      <c r="H397" s="19"/>
      <c r="I397" s="19"/>
      <c r="J397" s="19"/>
    </row>
    <row r="398" spans="5:10">
      <c r="E398" s="19"/>
      <c r="F398" s="15"/>
      <c r="G398" s="19"/>
      <c r="H398" s="19"/>
      <c r="I398" s="19"/>
      <c r="J398" s="19"/>
    </row>
    <row r="399" spans="5:10">
      <c r="E399" s="19"/>
      <c r="F399" s="15"/>
      <c r="G399" s="19"/>
      <c r="H399" s="19"/>
      <c r="I399" s="19"/>
      <c r="J399" s="19"/>
    </row>
    <row r="400" spans="5:10">
      <c r="E400" s="19"/>
      <c r="F400" s="15"/>
      <c r="G400" s="19"/>
      <c r="H400" s="19"/>
      <c r="I400" s="19"/>
      <c r="J400" s="19"/>
    </row>
    <row r="401" spans="5:10">
      <c r="E401" s="19"/>
      <c r="F401" s="15"/>
      <c r="G401" s="19"/>
      <c r="H401" s="19"/>
      <c r="I401" s="19"/>
      <c r="J401" s="19"/>
    </row>
    <row r="402" spans="5:10">
      <c r="E402" s="19"/>
      <c r="F402" s="15"/>
      <c r="G402" s="19"/>
      <c r="H402" s="19"/>
      <c r="I402" s="19"/>
      <c r="J402" s="19"/>
    </row>
    <row r="403" spans="5:10">
      <c r="E403" s="19"/>
      <c r="F403" s="15"/>
      <c r="G403" s="19"/>
      <c r="H403" s="19"/>
      <c r="I403" s="19"/>
      <c r="J403" s="19"/>
    </row>
    <row r="404" spans="5:10">
      <c r="E404" s="19"/>
      <c r="F404" s="15"/>
      <c r="G404" s="19"/>
      <c r="H404" s="19"/>
      <c r="I404" s="19"/>
      <c r="J404" s="19"/>
    </row>
    <row r="405" spans="5:10">
      <c r="E405" s="19"/>
      <c r="F405" s="15"/>
      <c r="G405" s="19"/>
      <c r="H405" s="19"/>
      <c r="I405" s="19"/>
      <c r="J405" s="19"/>
    </row>
    <row r="406" spans="5:10">
      <c r="E406" s="19"/>
      <c r="F406" s="15"/>
      <c r="G406" s="19"/>
      <c r="H406" s="19"/>
      <c r="I406" s="19"/>
      <c r="J406" s="19"/>
    </row>
    <row r="407" spans="5:10">
      <c r="E407" s="19"/>
      <c r="F407" s="15"/>
      <c r="G407" s="19"/>
      <c r="H407" s="19"/>
      <c r="I407" s="19"/>
      <c r="J407" s="19"/>
    </row>
    <row r="408" spans="5:10">
      <c r="E408" s="19"/>
      <c r="F408" s="15"/>
      <c r="G408" s="19"/>
      <c r="H408" s="19"/>
      <c r="I408" s="19"/>
      <c r="J408" s="19"/>
    </row>
    <row r="409" spans="5:10">
      <c r="E409" s="19"/>
      <c r="F409" s="15"/>
      <c r="G409" s="19"/>
      <c r="H409" s="19"/>
      <c r="I409" s="19"/>
      <c r="J409" s="19"/>
    </row>
    <row r="410" spans="5:10">
      <c r="E410" s="19"/>
      <c r="F410" s="15"/>
      <c r="G410" s="19"/>
      <c r="H410" s="19"/>
      <c r="I410" s="19"/>
      <c r="J410" s="19"/>
    </row>
    <row r="411" spans="5:10">
      <c r="E411" s="19"/>
      <c r="F411" s="15"/>
      <c r="G411" s="19"/>
      <c r="H411" s="19"/>
      <c r="I411" s="19"/>
      <c r="J411" s="19"/>
    </row>
    <row r="412" spans="5:10">
      <c r="E412" s="19"/>
      <c r="F412" s="15"/>
      <c r="G412" s="19"/>
      <c r="H412" s="19"/>
      <c r="I412" s="19"/>
      <c r="J412" s="19"/>
    </row>
    <row r="413" spans="5:10">
      <c r="E413" s="19"/>
      <c r="F413" s="15"/>
      <c r="G413" s="19"/>
      <c r="H413" s="19"/>
      <c r="I413" s="19"/>
      <c r="J413" s="19"/>
    </row>
    <row r="414" spans="5:10">
      <c r="E414" s="19"/>
      <c r="F414" s="15"/>
      <c r="G414" s="19"/>
      <c r="H414" s="19"/>
      <c r="I414" s="19"/>
      <c r="J414" s="19"/>
    </row>
    <row r="415" spans="5:10">
      <c r="E415" s="19"/>
      <c r="F415" s="15"/>
      <c r="G415" s="19"/>
      <c r="H415" s="19"/>
      <c r="I415" s="19"/>
      <c r="J415" s="19"/>
    </row>
    <row r="416" spans="5:10">
      <c r="E416" s="19"/>
      <c r="F416" s="15"/>
      <c r="G416" s="19"/>
      <c r="H416" s="19"/>
      <c r="I416" s="19"/>
      <c r="J416" s="19"/>
    </row>
    <row r="417" spans="5:10">
      <c r="E417" s="19"/>
      <c r="F417" s="15"/>
      <c r="G417" s="19"/>
      <c r="H417" s="19"/>
      <c r="I417" s="19"/>
      <c r="J417" s="19"/>
    </row>
    <row r="418" spans="5:10">
      <c r="E418" s="19"/>
      <c r="F418" s="15"/>
      <c r="G418" s="19"/>
      <c r="H418" s="19"/>
      <c r="I418" s="19"/>
      <c r="J418" s="19"/>
    </row>
    <row r="419" spans="5:10">
      <c r="E419" s="19"/>
      <c r="F419" s="15"/>
      <c r="G419" s="19"/>
      <c r="H419" s="19"/>
      <c r="I419" s="19"/>
      <c r="J419" s="19"/>
    </row>
    <row r="420" spans="5:10">
      <c r="E420" s="19"/>
      <c r="F420" s="15"/>
      <c r="G420" s="19"/>
      <c r="H420" s="19"/>
      <c r="I420" s="19"/>
      <c r="J420" s="19"/>
    </row>
    <row r="421" spans="5:10">
      <c r="E421" s="19"/>
      <c r="F421" s="15"/>
      <c r="G421" s="19"/>
      <c r="H421" s="19"/>
      <c r="I421" s="19"/>
      <c r="J421" s="19"/>
    </row>
    <row r="422" spans="5:10">
      <c r="E422" s="19"/>
      <c r="F422" s="15"/>
      <c r="G422" s="19"/>
      <c r="H422" s="19"/>
      <c r="I422" s="19"/>
      <c r="J422" s="19"/>
    </row>
    <row r="423" spans="5:10">
      <c r="E423" s="19"/>
      <c r="F423" s="15"/>
      <c r="G423" s="19"/>
      <c r="H423" s="19"/>
      <c r="I423" s="19"/>
      <c r="J423" s="19"/>
    </row>
    <row r="424" spans="5:10">
      <c r="E424" s="19"/>
      <c r="F424" s="15"/>
      <c r="G424" s="19"/>
      <c r="H424" s="19"/>
      <c r="I424" s="19"/>
      <c r="J424" s="19"/>
    </row>
    <row r="425" spans="5:10">
      <c r="E425" s="19"/>
      <c r="F425" s="15"/>
      <c r="G425" s="19"/>
      <c r="H425" s="19"/>
      <c r="I425" s="19"/>
      <c r="J425" s="19"/>
    </row>
    <row r="426" spans="5:10">
      <c r="E426" s="19"/>
      <c r="F426" s="15"/>
      <c r="G426" s="19"/>
      <c r="H426" s="19"/>
      <c r="I426" s="19"/>
      <c r="J426" s="19"/>
    </row>
    <row r="427" spans="5:10">
      <c r="E427" s="19"/>
      <c r="F427" s="15"/>
      <c r="G427" s="19"/>
      <c r="H427" s="19"/>
      <c r="I427" s="19"/>
      <c r="J427" s="19"/>
    </row>
    <row r="428" spans="5:10">
      <c r="E428" s="19"/>
      <c r="F428" s="15"/>
      <c r="G428" s="19"/>
      <c r="H428" s="19"/>
      <c r="I428" s="19"/>
      <c r="J428" s="19"/>
    </row>
    <row r="429" spans="5:10">
      <c r="E429" s="19"/>
      <c r="F429" s="15"/>
      <c r="G429" s="19"/>
      <c r="H429" s="19"/>
      <c r="I429" s="19"/>
      <c r="J429" s="19"/>
    </row>
    <row r="430" spans="5:10">
      <c r="E430" s="19"/>
      <c r="F430" s="15"/>
      <c r="G430" s="19"/>
      <c r="H430" s="19"/>
      <c r="I430" s="19"/>
      <c r="J430" s="19"/>
    </row>
    <row r="431" spans="5:10">
      <c r="E431" s="19"/>
      <c r="F431" s="15"/>
      <c r="G431" s="19"/>
      <c r="H431" s="19"/>
      <c r="I431" s="19"/>
      <c r="J431" s="19"/>
    </row>
    <row r="432" spans="5:10">
      <c r="E432" s="19"/>
      <c r="F432" s="15"/>
      <c r="G432" s="19"/>
      <c r="H432" s="19"/>
      <c r="I432" s="19"/>
      <c r="J432" s="19"/>
    </row>
    <row r="433" spans="5:10">
      <c r="E433" s="19"/>
      <c r="F433" s="15"/>
      <c r="G433" s="19"/>
      <c r="H433" s="19"/>
      <c r="I433" s="19"/>
      <c r="J433" s="19"/>
    </row>
    <row r="434" spans="5:10">
      <c r="E434" s="19"/>
      <c r="F434" s="15"/>
      <c r="G434" s="19"/>
      <c r="H434" s="19"/>
      <c r="I434" s="19"/>
      <c r="J434" s="19"/>
    </row>
    <row r="435" spans="5:10">
      <c r="E435" s="19"/>
      <c r="F435" s="15"/>
      <c r="G435" s="19"/>
      <c r="H435" s="19"/>
      <c r="I435" s="19"/>
      <c r="J435" s="19"/>
    </row>
    <row r="436" spans="5:10">
      <c r="E436" s="19"/>
      <c r="F436" s="15"/>
      <c r="G436" s="19"/>
      <c r="H436" s="19"/>
      <c r="I436" s="19"/>
      <c r="J436" s="19"/>
    </row>
    <row r="437" spans="5:10">
      <c r="E437" s="19"/>
      <c r="F437" s="15"/>
      <c r="G437" s="19"/>
      <c r="H437" s="19"/>
      <c r="I437" s="19"/>
      <c r="J437" s="19"/>
    </row>
    <row r="438" spans="5:10">
      <c r="E438" s="19"/>
      <c r="F438" s="15"/>
      <c r="G438" s="19"/>
      <c r="H438" s="19"/>
      <c r="I438" s="19"/>
      <c r="J438" s="19"/>
    </row>
    <row r="439" spans="5:10">
      <c r="E439" s="19"/>
      <c r="F439" s="15"/>
      <c r="G439" s="19"/>
      <c r="H439" s="19"/>
      <c r="I439" s="19"/>
      <c r="J439" s="19"/>
    </row>
    <row r="440" spans="5:10">
      <c r="E440" s="19"/>
      <c r="F440" s="15"/>
      <c r="G440" s="19"/>
      <c r="H440" s="19"/>
      <c r="I440" s="19"/>
      <c r="J440" s="19"/>
    </row>
    <row r="441" spans="5:10">
      <c r="E441" s="19"/>
      <c r="F441" s="15"/>
      <c r="G441" s="19"/>
      <c r="H441" s="19"/>
      <c r="I441" s="19"/>
      <c r="J441" s="19"/>
    </row>
    <row r="442" spans="5:10">
      <c r="E442" s="19"/>
      <c r="F442" s="15"/>
      <c r="G442" s="19"/>
      <c r="H442" s="19"/>
      <c r="I442" s="19"/>
      <c r="J442" s="19"/>
    </row>
    <row r="443" spans="5:10">
      <c r="E443" s="19"/>
      <c r="F443" s="15"/>
      <c r="G443" s="19"/>
      <c r="H443" s="19"/>
      <c r="I443" s="19"/>
      <c r="J443" s="19"/>
    </row>
    <row r="444" spans="5:10">
      <c r="E444" s="19"/>
      <c r="F444" s="15"/>
      <c r="G444" s="19"/>
      <c r="H444" s="19"/>
      <c r="I444" s="19"/>
      <c r="J444" s="19"/>
    </row>
    <row r="445" spans="5:10">
      <c r="E445" s="19"/>
      <c r="F445" s="15"/>
      <c r="G445" s="19"/>
      <c r="H445" s="19"/>
      <c r="I445" s="19"/>
      <c r="J445" s="19"/>
    </row>
    <row r="446" spans="5:10">
      <c r="E446" s="19"/>
      <c r="F446" s="15"/>
      <c r="G446" s="19"/>
      <c r="H446" s="19"/>
      <c r="I446" s="19"/>
      <c r="J446" s="19"/>
    </row>
    <row r="447" spans="5:10">
      <c r="E447" s="19"/>
      <c r="F447" s="15"/>
      <c r="G447" s="19"/>
      <c r="H447" s="19"/>
      <c r="I447" s="19"/>
      <c r="J447" s="19"/>
    </row>
    <row r="448" spans="5:10">
      <c r="E448" s="19"/>
      <c r="F448" s="15"/>
      <c r="G448" s="19"/>
      <c r="H448" s="19"/>
      <c r="I448" s="19"/>
      <c r="J448" s="19"/>
    </row>
    <row r="449" spans="5:10">
      <c r="E449" s="19"/>
      <c r="F449" s="15"/>
      <c r="G449" s="19"/>
      <c r="H449" s="19"/>
      <c r="I449" s="19"/>
      <c r="J449" s="19"/>
    </row>
    <row r="450" spans="5:10">
      <c r="E450" s="19"/>
      <c r="F450" s="15"/>
      <c r="G450" s="19"/>
      <c r="H450" s="19"/>
      <c r="I450" s="19"/>
      <c r="J450" s="19"/>
    </row>
    <row r="451" spans="5:10">
      <c r="E451" s="19"/>
      <c r="F451" s="15"/>
      <c r="G451" s="19"/>
      <c r="H451" s="19"/>
      <c r="I451" s="19"/>
      <c r="J451" s="19"/>
    </row>
    <row r="452" spans="5:10">
      <c r="E452" s="19"/>
      <c r="F452" s="15"/>
      <c r="G452" s="19"/>
      <c r="H452" s="19"/>
      <c r="I452" s="19"/>
      <c r="J452" s="19"/>
    </row>
    <row r="453" spans="5:10">
      <c r="E453" s="19"/>
      <c r="F453" s="15"/>
      <c r="G453" s="19"/>
      <c r="H453" s="19"/>
      <c r="I453" s="19"/>
      <c r="J453" s="19"/>
    </row>
    <row r="454" spans="5:10">
      <c r="E454" s="19"/>
      <c r="F454" s="15"/>
      <c r="G454" s="19"/>
      <c r="H454" s="19"/>
      <c r="I454" s="19"/>
      <c r="J454" s="19"/>
    </row>
    <row r="455" spans="5:10">
      <c r="E455" s="19"/>
      <c r="F455" s="15"/>
      <c r="G455" s="19"/>
      <c r="H455" s="19"/>
      <c r="I455" s="19"/>
      <c r="J455" s="19"/>
    </row>
    <row r="456" spans="5:10">
      <c r="E456" s="19"/>
      <c r="F456" s="15"/>
      <c r="G456" s="19"/>
      <c r="H456" s="19"/>
      <c r="I456" s="19"/>
      <c r="J456" s="19"/>
    </row>
    <row r="457" spans="5:10">
      <c r="E457" s="19"/>
      <c r="F457" s="15"/>
      <c r="G457" s="19"/>
      <c r="H457" s="19"/>
      <c r="I457" s="19"/>
      <c r="J457" s="19"/>
    </row>
    <row r="458" spans="5:10">
      <c r="E458" s="19"/>
      <c r="F458" s="15"/>
      <c r="G458" s="19"/>
      <c r="H458" s="19"/>
      <c r="I458" s="19"/>
      <c r="J458" s="19"/>
    </row>
    <row r="459" spans="5:10">
      <c r="E459" s="19"/>
      <c r="F459" s="15"/>
      <c r="G459" s="19"/>
      <c r="H459" s="19"/>
      <c r="I459" s="19"/>
      <c r="J459" s="19"/>
    </row>
    <row r="460" spans="5:10">
      <c r="E460" s="19"/>
      <c r="F460" s="15"/>
      <c r="G460" s="19"/>
      <c r="H460" s="19"/>
      <c r="I460" s="19"/>
      <c r="J460" s="19"/>
    </row>
    <row r="461" spans="5:10">
      <c r="E461" s="19"/>
      <c r="F461" s="15"/>
      <c r="G461" s="19"/>
      <c r="H461" s="19"/>
      <c r="I461" s="19"/>
      <c r="J461" s="19"/>
    </row>
    <row r="462" spans="5:10">
      <c r="E462" s="19"/>
      <c r="F462" s="15"/>
      <c r="G462" s="19"/>
      <c r="H462" s="19"/>
      <c r="I462" s="19"/>
      <c r="J462" s="19"/>
    </row>
    <row r="463" spans="5:10">
      <c r="E463" s="19"/>
      <c r="F463" s="15"/>
      <c r="G463" s="19"/>
      <c r="H463" s="19"/>
      <c r="I463" s="19"/>
      <c r="J463" s="19"/>
    </row>
    <row r="464" spans="5:10">
      <c r="E464" s="19"/>
      <c r="F464" s="15"/>
      <c r="G464" s="19"/>
      <c r="H464" s="19"/>
      <c r="I464" s="19"/>
      <c r="J464" s="19"/>
    </row>
    <row r="465" spans="5:10">
      <c r="E465" s="19"/>
      <c r="F465" s="15"/>
      <c r="G465" s="19"/>
      <c r="H465" s="19"/>
      <c r="I465" s="19"/>
      <c r="J465" s="19"/>
    </row>
    <row r="466" spans="5:10">
      <c r="E466" s="19"/>
      <c r="F466" s="15"/>
      <c r="G466" s="19"/>
      <c r="H466" s="19"/>
      <c r="I466" s="19"/>
      <c r="J466" s="19"/>
    </row>
    <row r="467" spans="5:10">
      <c r="E467" s="19"/>
      <c r="F467" s="15"/>
      <c r="G467" s="19"/>
      <c r="H467" s="19"/>
      <c r="I467" s="19"/>
      <c r="J467" s="19"/>
    </row>
    <row r="468" spans="5:10">
      <c r="E468" s="19"/>
      <c r="F468" s="15"/>
      <c r="G468" s="19"/>
      <c r="H468" s="19"/>
      <c r="I468" s="19"/>
      <c r="J468" s="19"/>
    </row>
    <row r="469" spans="5:10">
      <c r="E469" s="19"/>
      <c r="F469" s="15"/>
      <c r="G469" s="19"/>
      <c r="H469" s="19"/>
      <c r="I469" s="19"/>
      <c r="J469" s="19"/>
    </row>
    <row r="470" spans="5:10">
      <c r="E470" s="19"/>
      <c r="F470" s="15"/>
      <c r="G470" s="19"/>
      <c r="H470" s="19"/>
      <c r="I470" s="19"/>
      <c r="J470" s="19"/>
    </row>
    <row r="471" spans="5:10">
      <c r="E471" s="19"/>
      <c r="F471" s="15"/>
      <c r="G471" s="19"/>
      <c r="H471" s="19"/>
      <c r="I471" s="19"/>
      <c r="J471" s="19"/>
    </row>
    <row r="472" spans="5:10">
      <c r="E472" s="19"/>
      <c r="F472" s="15"/>
      <c r="G472" s="19"/>
      <c r="H472" s="19"/>
      <c r="I472" s="19"/>
      <c r="J472" s="19"/>
    </row>
    <row r="473" spans="5:10">
      <c r="E473" s="19"/>
      <c r="F473" s="15"/>
      <c r="G473" s="19"/>
      <c r="H473" s="19"/>
      <c r="I473" s="19"/>
      <c r="J473" s="19"/>
    </row>
    <row r="474" spans="5:10">
      <c r="E474" s="19"/>
      <c r="F474" s="15"/>
      <c r="G474" s="19"/>
      <c r="H474" s="19"/>
      <c r="I474" s="19"/>
      <c r="J474" s="19"/>
    </row>
    <row r="475" spans="5:10">
      <c r="E475" s="19"/>
      <c r="F475" s="15"/>
      <c r="G475" s="19"/>
      <c r="H475" s="19"/>
      <c r="I475" s="19"/>
      <c r="J475" s="19"/>
    </row>
    <row r="476" spans="5:10">
      <c r="E476" s="19"/>
      <c r="F476" s="15"/>
      <c r="G476" s="19"/>
      <c r="H476" s="19"/>
      <c r="I476" s="19"/>
      <c r="J476" s="19"/>
    </row>
    <row r="477" spans="5:10">
      <c r="E477" s="19"/>
      <c r="F477" s="15"/>
      <c r="G477" s="19"/>
      <c r="H477" s="19"/>
      <c r="I477" s="19"/>
      <c r="J477" s="19"/>
    </row>
    <row r="478" spans="5:10">
      <c r="E478" s="19"/>
      <c r="F478" s="15"/>
      <c r="G478" s="19"/>
      <c r="H478" s="19"/>
      <c r="I478" s="19"/>
      <c r="J478" s="19"/>
    </row>
    <row r="479" spans="5:10">
      <c r="E479" s="19"/>
      <c r="F479" s="15"/>
      <c r="G479" s="19"/>
      <c r="H479" s="19"/>
      <c r="I479" s="19"/>
      <c r="J479" s="19"/>
    </row>
    <row r="480" spans="5:10">
      <c r="E480" s="19"/>
      <c r="F480" s="15"/>
      <c r="G480" s="19"/>
      <c r="H480" s="19"/>
      <c r="I480" s="19"/>
      <c r="J480" s="19"/>
    </row>
    <row r="481" spans="5:10">
      <c r="E481" s="19"/>
      <c r="F481" s="15"/>
      <c r="G481" s="19"/>
      <c r="H481" s="19"/>
      <c r="I481" s="19"/>
      <c r="J481" s="19"/>
    </row>
    <row r="482" spans="5:10">
      <c r="E482" s="19"/>
      <c r="F482" s="15"/>
      <c r="G482" s="19"/>
      <c r="H482" s="19"/>
      <c r="I482" s="19"/>
      <c r="J482" s="19"/>
    </row>
    <row r="483" spans="5:10">
      <c r="E483" s="19"/>
      <c r="F483" s="15"/>
      <c r="G483" s="19"/>
      <c r="H483" s="19"/>
      <c r="I483" s="19"/>
      <c r="J483" s="19"/>
    </row>
    <row r="484" spans="5:10">
      <c r="E484" s="19"/>
      <c r="F484" s="15"/>
      <c r="G484" s="19"/>
      <c r="H484" s="19"/>
      <c r="I484" s="19"/>
      <c r="J484" s="19"/>
    </row>
    <row r="485" spans="5:10">
      <c r="E485" s="19"/>
      <c r="F485" s="15"/>
      <c r="G485" s="19"/>
      <c r="H485" s="19"/>
      <c r="I485" s="19"/>
      <c r="J485" s="19"/>
    </row>
    <row r="486" spans="5:10">
      <c r="E486" s="19"/>
      <c r="F486" s="15"/>
      <c r="G486" s="19"/>
      <c r="H486" s="19"/>
      <c r="I486" s="19"/>
      <c r="J486" s="19"/>
    </row>
    <row r="487" spans="5:10">
      <c r="E487" s="19"/>
      <c r="F487" s="15"/>
      <c r="G487" s="19"/>
      <c r="H487" s="19"/>
      <c r="I487" s="19"/>
      <c r="J487" s="19"/>
    </row>
    <row r="488" spans="5:10">
      <c r="E488" s="19"/>
      <c r="F488" s="15"/>
      <c r="G488" s="19"/>
      <c r="H488" s="19"/>
      <c r="I488" s="19"/>
      <c r="J488" s="19"/>
    </row>
    <row r="489" spans="5:10">
      <c r="E489" s="19"/>
      <c r="F489" s="15"/>
      <c r="G489" s="19"/>
      <c r="H489" s="19"/>
      <c r="I489" s="19"/>
      <c r="J489" s="19"/>
    </row>
    <row r="490" spans="5:10">
      <c r="E490" s="19"/>
      <c r="F490" s="15"/>
      <c r="G490" s="19"/>
      <c r="H490" s="19"/>
      <c r="I490" s="19"/>
      <c r="J490" s="19"/>
    </row>
    <row r="491" spans="5:10">
      <c r="E491" s="19"/>
      <c r="F491" s="15"/>
      <c r="G491" s="19"/>
      <c r="H491" s="19"/>
      <c r="I491" s="19"/>
      <c r="J491" s="19"/>
    </row>
    <row r="492" spans="5:10">
      <c r="E492" s="19"/>
      <c r="F492" s="15"/>
      <c r="G492" s="19"/>
      <c r="H492" s="19"/>
      <c r="I492" s="19"/>
      <c r="J492" s="19"/>
    </row>
    <row r="493" spans="5:10">
      <c r="E493" s="19"/>
      <c r="F493" s="15"/>
      <c r="G493" s="19"/>
      <c r="H493" s="19"/>
      <c r="I493" s="19"/>
      <c r="J493" s="19"/>
    </row>
    <row r="494" spans="5:10">
      <c r="E494" s="19"/>
      <c r="F494" s="15"/>
      <c r="G494" s="19"/>
      <c r="H494" s="19"/>
      <c r="I494" s="19"/>
      <c r="J494" s="19"/>
    </row>
    <row r="495" spans="5:10">
      <c r="E495" s="19"/>
      <c r="F495" s="15"/>
      <c r="G495" s="19"/>
      <c r="H495" s="19"/>
      <c r="I495" s="19"/>
      <c r="J495" s="19"/>
    </row>
    <row r="496" spans="5:10">
      <c r="E496" s="19"/>
      <c r="F496" s="15"/>
      <c r="G496" s="19"/>
      <c r="H496" s="19"/>
      <c r="I496" s="19"/>
      <c r="J496" s="19"/>
    </row>
    <row r="497" spans="5:10">
      <c r="E497" s="19"/>
      <c r="F497" s="15"/>
      <c r="G497" s="19"/>
      <c r="H497" s="19"/>
      <c r="I497" s="19"/>
      <c r="J497" s="19"/>
    </row>
    <row r="498" spans="5:10">
      <c r="E498" s="19"/>
      <c r="F498" s="15"/>
      <c r="G498" s="19"/>
      <c r="H498" s="19"/>
      <c r="I498" s="19"/>
      <c r="J498" s="19"/>
    </row>
    <row r="499" spans="5:10">
      <c r="E499" s="19"/>
      <c r="F499" s="15"/>
      <c r="G499" s="19"/>
      <c r="H499" s="19"/>
      <c r="I499" s="19"/>
      <c r="J499" s="19"/>
    </row>
    <row r="500" spans="5:10">
      <c r="E500" s="19"/>
      <c r="F500" s="15"/>
      <c r="G500" s="19"/>
      <c r="H500" s="19"/>
      <c r="I500" s="19"/>
      <c r="J500" s="19"/>
    </row>
    <row r="501" spans="5:10">
      <c r="E501" s="19"/>
      <c r="F501" s="15"/>
      <c r="G501" s="19"/>
      <c r="H501" s="19"/>
      <c r="I501" s="19"/>
      <c r="J501" s="19"/>
    </row>
    <row r="502" spans="5:10">
      <c r="E502" s="19"/>
      <c r="F502" s="15"/>
      <c r="G502" s="19"/>
      <c r="H502" s="19"/>
      <c r="I502" s="19"/>
      <c r="J502" s="19"/>
    </row>
    <row r="503" spans="5:10">
      <c r="E503" s="19"/>
      <c r="F503" s="15"/>
      <c r="G503" s="19"/>
      <c r="H503" s="19"/>
      <c r="I503" s="19"/>
      <c r="J503" s="19"/>
    </row>
    <row r="504" spans="5:10">
      <c r="E504" s="19"/>
      <c r="F504" s="15"/>
      <c r="G504" s="19"/>
      <c r="H504" s="19"/>
      <c r="I504" s="19"/>
      <c r="J504" s="19"/>
    </row>
    <row r="505" spans="5:10">
      <c r="E505" s="19"/>
      <c r="F505" s="15"/>
      <c r="G505" s="19"/>
      <c r="H505" s="19"/>
      <c r="I505" s="19"/>
      <c r="J505" s="19"/>
    </row>
    <row r="506" spans="5:10">
      <c r="E506" s="19"/>
      <c r="F506" s="15"/>
      <c r="G506" s="19"/>
      <c r="H506" s="19"/>
      <c r="I506" s="19"/>
      <c r="J506" s="19"/>
    </row>
    <row r="507" spans="5:10">
      <c r="E507" s="19"/>
      <c r="F507" s="15"/>
      <c r="G507" s="19"/>
      <c r="H507" s="19"/>
      <c r="I507" s="19"/>
      <c r="J507" s="19"/>
    </row>
    <row r="508" spans="5:10">
      <c r="E508" s="19"/>
      <c r="F508" s="15"/>
      <c r="G508" s="19"/>
      <c r="H508" s="19"/>
      <c r="I508" s="19"/>
      <c r="J508" s="19"/>
    </row>
    <row r="509" spans="5:10">
      <c r="E509" s="19"/>
      <c r="F509" s="15"/>
      <c r="G509" s="19"/>
      <c r="H509" s="19"/>
      <c r="I509" s="19"/>
      <c r="J509" s="19"/>
    </row>
    <row r="510" spans="5:10">
      <c r="E510" s="19"/>
      <c r="F510" s="15"/>
      <c r="G510" s="19"/>
      <c r="H510" s="19"/>
      <c r="I510" s="19"/>
      <c r="J510" s="19"/>
    </row>
    <row r="511" spans="5:10">
      <c r="E511" s="19"/>
      <c r="F511" s="15"/>
      <c r="G511" s="19"/>
      <c r="H511" s="19"/>
      <c r="I511" s="19"/>
      <c r="J511" s="19"/>
    </row>
    <row r="512" spans="5:10">
      <c r="E512" s="19"/>
      <c r="F512" s="15"/>
      <c r="G512" s="19"/>
      <c r="H512" s="19"/>
      <c r="I512" s="19"/>
      <c r="J512" s="19"/>
    </row>
    <row r="513" spans="5:10">
      <c r="E513" s="19"/>
      <c r="F513" s="15"/>
      <c r="G513" s="19"/>
      <c r="H513" s="19"/>
      <c r="I513" s="19"/>
      <c r="J513" s="19"/>
    </row>
    <row r="514" spans="5:10">
      <c r="E514" s="19"/>
      <c r="F514" s="15"/>
      <c r="G514" s="19"/>
      <c r="H514" s="19"/>
      <c r="I514" s="19"/>
      <c r="J514" s="19"/>
    </row>
    <row r="515" spans="5:10">
      <c r="E515" s="19"/>
      <c r="F515" s="15"/>
      <c r="G515" s="19"/>
      <c r="H515" s="19"/>
      <c r="I515" s="19"/>
      <c r="J515" s="19"/>
    </row>
    <row r="516" spans="5:10">
      <c r="E516" s="19"/>
      <c r="F516" s="15"/>
      <c r="G516" s="19"/>
      <c r="H516" s="19"/>
      <c r="I516" s="19"/>
      <c r="J516" s="19"/>
    </row>
    <row r="517" spans="5:10">
      <c r="E517" s="19"/>
      <c r="F517" s="15"/>
      <c r="G517" s="19"/>
      <c r="H517" s="19"/>
      <c r="I517" s="19"/>
      <c r="J517" s="19"/>
    </row>
    <row r="518" spans="5:10">
      <c r="E518" s="19"/>
      <c r="F518" s="15"/>
      <c r="G518" s="19"/>
      <c r="H518" s="19"/>
      <c r="I518" s="19"/>
      <c r="J518" s="19"/>
    </row>
    <row r="519" spans="5:10">
      <c r="E519" s="19"/>
      <c r="F519" s="15"/>
      <c r="G519" s="19"/>
      <c r="H519" s="19"/>
      <c r="I519" s="19"/>
      <c r="J519" s="19"/>
    </row>
    <row r="520" spans="5:10">
      <c r="E520" s="19"/>
      <c r="F520" s="15"/>
      <c r="G520" s="19"/>
      <c r="H520" s="19"/>
      <c r="I520" s="19"/>
      <c r="J520" s="19"/>
    </row>
    <row r="521" spans="5:10">
      <c r="E521" s="19"/>
      <c r="F521" s="15"/>
      <c r="G521" s="19"/>
      <c r="H521" s="19"/>
      <c r="I521" s="19"/>
      <c r="J521" s="19"/>
    </row>
    <row r="522" spans="5:10">
      <c r="E522" s="19"/>
      <c r="F522" s="15"/>
      <c r="G522" s="19"/>
      <c r="H522" s="19"/>
      <c r="I522" s="19"/>
      <c r="J522" s="19"/>
    </row>
    <row r="523" spans="5:10">
      <c r="E523" s="19"/>
      <c r="F523" s="15"/>
      <c r="G523" s="19"/>
      <c r="H523" s="19"/>
      <c r="I523" s="19"/>
      <c r="J523" s="19"/>
    </row>
    <row r="524" spans="5:10">
      <c r="E524" s="19"/>
      <c r="F524" s="15"/>
      <c r="G524" s="19"/>
      <c r="H524" s="19"/>
      <c r="I524" s="19"/>
      <c r="J524" s="19"/>
    </row>
    <row r="525" spans="5:10">
      <c r="E525" s="19"/>
      <c r="F525" s="15"/>
      <c r="G525" s="19"/>
      <c r="H525" s="19"/>
      <c r="I525" s="19"/>
      <c r="J525" s="19"/>
    </row>
    <row r="526" spans="5:10">
      <c r="E526" s="19"/>
      <c r="F526" s="15"/>
      <c r="G526" s="19"/>
      <c r="H526" s="19"/>
      <c r="I526" s="19"/>
      <c r="J526" s="19"/>
    </row>
    <row r="527" spans="5:10">
      <c r="E527" s="19"/>
      <c r="F527" s="15"/>
      <c r="G527" s="19"/>
      <c r="H527" s="19"/>
      <c r="I527" s="19"/>
      <c r="J527" s="19"/>
    </row>
    <row r="528" spans="5:10">
      <c r="E528" s="19"/>
      <c r="F528" s="15"/>
      <c r="G528" s="19"/>
      <c r="H528" s="19"/>
      <c r="I528" s="19"/>
      <c r="J528" s="19"/>
    </row>
    <row r="529" spans="5:10">
      <c r="E529" s="19"/>
      <c r="F529" s="15"/>
      <c r="G529" s="19"/>
      <c r="H529" s="19"/>
      <c r="I529" s="19"/>
      <c r="J529" s="19"/>
    </row>
    <row r="530" spans="5:10">
      <c r="E530" s="19"/>
      <c r="F530" s="15"/>
      <c r="G530" s="19"/>
      <c r="H530" s="19"/>
      <c r="I530" s="19"/>
      <c r="J530" s="19"/>
    </row>
    <row r="531" spans="5:10">
      <c r="E531" s="19"/>
      <c r="F531" s="15"/>
      <c r="G531" s="19"/>
      <c r="H531" s="19"/>
      <c r="I531" s="19"/>
      <c r="J531" s="19"/>
    </row>
    <row r="532" spans="5:10">
      <c r="E532" s="19"/>
      <c r="F532" s="15"/>
      <c r="G532" s="19"/>
      <c r="H532" s="19"/>
      <c r="I532" s="19"/>
      <c r="J532" s="19"/>
    </row>
    <row r="533" spans="5:10">
      <c r="E533" s="19"/>
      <c r="F533" s="15"/>
      <c r="G533" s="19"/>
      <c r="H533" s="19"/>
      <c r="I533" s="19"/>
      <c r="J533" s="19"/>
    </row>
    <row r="534" spans="5:10">
      <c r="E534" s="19"/>
      <c r="F534" s="15"/>
      <c r="G534" s="19"/>
      <c r="H534" s="19"/>
      <c r="I534" s="19"/>
      <c r="J534" s="19"/>
    </row>
    <row r="535" spans="5:10">
      <c r="E535" s="19"/>
      <c r="F535" s="15"/>
      <c r="G535" s="19"/>
      <c r="H535" s="19"/>
      <c r="I535" s="19"/>
      <c r="J535" s="19"/>
    </row>
    <row r="536" spans="5:10">
      <c r="E536" s="19"/>
      <c r="F536" s="15"/>
      <c r="G536" s="19"/>
      <c r="H536" s="19"/>
      <c r="I536" s="19"/>
      <c r="J536" s="19"/>
    </row>
    <row r="537" spans="5:10">
      <c r="E537" s="19"/>
      <c r="F537" s="15"/>
      <c r="G537" s="19"/>
      <c r="H537" s="19"/>
      <c r="I537" s="19"/>
      <c r="J537" s="19"/>
    </row>
    <row r="538" spans="5:10">
      <c r="E538" s="19"/>
      <c r="F538" s="15"/>
      <c r="G538" s="19"/>
      <c r="H538" s="19"/>
      <c r="I538" s="19"/>
      <c r="J538" s="19"/>
    </row>
    <row r="539" spans="5:10">
      <c r="E539" s="19"/>
      <c r="F539" s="15"/>
      <c r="G539" s="19"/>
      <c r="H539" s="19"/>
      <c r="I539" s="19"/>
      <c r="J539" s="19"/>
    </row>
    <row r="540" spans="5:10">
      <c r="E540" s="19"/>
      <c r="F540" s="15"/>
      <c r="G540" s="19"/>
      <c r="H540" s="19"/>
      <c r="I540" s="19"/>
      <c r="J540" s="19"/>
    </row>
    <row r="541" spans="5:10">
      <c r="E541" s="19"/>
      <c r="F541" s="15"/>
      <c r="G541" s="19"/>
      <c r="H541" s="19"/>
      <c r="I541" s="19"/>
      <c r="J541" s="19"/>
    </row>
    <row r="542" spans="5:10">
      <c r="E542" s="19"/>
      <c r="F542" s="15"/>
      <c r="G542" s="19"/>
      <c r="H542" s="19"/>
      <c r="I542" s="19"/>
      <c r="J542" s="19"/>
    </row>
    <row r="543" spans="5:10">
      <c r="E543" s="19"/>
      <c r="F543" s="15"/>
      <c r="G543" s="19"/>
      <c r="H543" s="19"/>
      <c r="I543" s="19"/>
      <c r="J543" s="19"/>
    </row>
    <row r="544" spans="5:10">
      <c r="E544" s="19"/>
      <c r="F544" s="15"/>
      <c r="G544" s="19"/>
      <c r="H544" s="19"/>
      <c r="I544" s="19"/>
      <c r="J544" s="19"/>
    </row>
    <row r="545" spans="5:10">
      <c r="E545" s="19"/>
      <c r="F545" s="15"/>
      <c r="G545" s="19"/>
      <c r="H545" s="19"/>
      <c r="I545" s="19"/>
      <c r="J545" s="19"/>
    </row>
    <row r="546" spans="5:10">
      <c r="E546" s="19"/>
      <c r="F546" s="15"/>
      <c r="G546" s="19"/>
      <c r="H546" s="19"/>
      <c r="I546" s="19"/>
      <c r="J546" s="19"/>
    </row>
    <row r="547" spans="5:10">
      <c r="E547" s="19"/>
      <c r="F547" s="15"/>
      <c r="G547" s="19"/>
      <c r="H547" s="19"/>
      <c r="I547" s="19"/>
      <c r="J547" s="19"/>
    </row>
    <row r="548" spans="5:10">
      <c r="E548" s="19"/>
      <c r="F548" s="15"/>
      <c r="G548" s="19"/>
      <c r="H548" s="19"/>
      <c r="I548" s="19"/>
      <c r="J548" s="19"/>
    </row>
    <row r="549" spans="5:10">
      <c r="E549" s="19"/>
      <c r="F549" s="15"/>
      <c r="G549" s="19"/>
      <c r="H549" s="19"/>
      <c r="I549" s="19"/>
      <c r="J549" s="19"/>
    </row>
    <row r="550" spans="5:10">
      <c r="E550" s="19"/>
      <c r="F550" s="15"/>
      <c r="G550" s="19"/>
      <c r="H550" s="19"/>
      <c r="I550" s="19"/>
      <c r="J550" s="19"/>
    </row>
    <row r="551" spans="5:10">
      <c r="E551" s="19"/>
      <c r="F551" s="15"/>
      <c r="G551" s="19"/>
      <c r="H551" s="19"/>
      <c r="I551" s="19"/>
      <c r="J551" s="19"/>
    </row>
    <row r="552" spans="5:10">
      <c r="E552" s="19"/>
      <c r="F552" s="15"/>
      <c r="G552" s="19"/>
      <c r="H552" s="19"/>
      <c r="I552" s="19"/>
      <c r="J552" s="19"/>
    </row>
    <row r="553" spans="5:10">
      <c r="E553" s="19"/>
      <c r="F553" s="15"/>
      <c r="G553" s="19"/>
      <c r="H553" s="19"/>
      <c r="I553" s="19"/>
      <c r="J553" s="19"/>
    </row>
    <row r="554" spans="5:10">
      <c r="E554" s="19"/>
      <c r="F554" s="15"/>
      <c r="G554" s="19"/>
      <c r="H554" s="19"/>
      <c r="I554" s="19"/>
      <c r="J554" s="19"/>
    </row>
    <row r="555" spans="5:10">
      <c r="E555" s="19"/>
      <c r="F555" s="15"/>
      <c r="G555" s="19"/>
      <c r="H555" s="19"/>
      <c r="I555" s="19"/>
      <c r="J555" s="19"/>
    </row>
    <row r="556" spans="5:10">
      <c r="E556" s="19"/>
      <c r="F556" s="15"/>
      <c r="G556" s="19"/>
      <c r="H556" s="19"/>
      <c r="I556" s="19"/>
      <c r="J556" s="19"/>
    </row>
    <row r="557" spans="5:10">
      <c r="E557" s="19"/>
      <c r="F557" s="15"/>
      <c r="G557" s="19"/>
      <c r="H557" s="19"/>
      <c r="I557" s="19"/>
      <c r="J557" s="19"/>
    </row>
    <row r="558" spans="5:10">
      <c r="E558" s="19"/>
      <c r="F558" s="15"/>
      <c r="G558" s="19"/>
      <c r="H558" s="19"/>
      <c r="I558" s="19"/>
      <c r="J558" s="19"/>
    </row>
    <row r="559" spans="5:10">
      <c r="E559" s="19"/>
      <c r="F559" s="15"/>
      <c r="G559" s="19"/>
      <c r="H559" s="19"/>
      <c r="I559" s="19"/>
      <c r="J559" s="19"/>
    </row>
    <row r="560" spans="5:10">
      <c r="E560" s="19"/>
      <c r="F560" s="15"/>
      <c r="G560" s="19"/>
      <c r="H560" s="19"/>
      <c r="I560" s="19"/>
      <c r="J560" s="19"/>
    </row>
    <row r="561" spans="5:10">
      <c r="E561" s="19"/>
      <c r="F561" s="15"/>
      <c r="G561" s="19"/>
      <c r="H561" s="19"/>
      <c r="I561" s="19"/>
      <c r="J561" s="19"/>
    </row>
    <row r="562" spans="5:10">
      <c r="E562" s="19"/>
      <c r="F562" s="15"/>
      <c r="G562" s="19"/>
      <c r="H562" s="19"/>
      <c r="I562" s="19"/>
      <c r="J562" s="19"/>
    </row>
    <row r="563" spans="5:10">
      <c r="E563" s="19"/>
      <c r="F563" s="15"/>
      <c r="G563" s="19"/>
      <c r="H563" s="19"/>
      <c r="I563" s="19"/>
      <c r="J563" s="19"/>
    </row>
    <row r="564" spans="5:10">
      <c r="E564" s="19"/>
      <c r="F564" s="15"/>
      <c r="G564" s="19"/>
      <c r="H564" s="19"/>
      <c r="I564" s="19"/>
      <c r="J564" s="19"/>
    </row>
    <row r="565" spans="5:10">
      <c r="E565" s="19"/>
      <c r="F565" s="15"/>
      <c r="G565" s="19"/>
      <c r="H565" s="19"/>
      <c r="I565" s="19"/>
      <c r="J565" s="19"/>
    </row>
    <row r="566" spans="5:10">
      <c r="E566" s="19"/>
      <c r="F566" s="15"/>
      <c r="G566" s="19"/>
      <c r="H566" s="19"/>
      <c r="I566" s="19"/>
      <c r="J566" s="19"/>
    </row>
    <row r="567" spans="5:10">
      <c r="E567" s="19"/>
      <c r="F567" s="15"/>
      <c r="G567" s="19"/>
      <c r="H567" s="19"/>
      <c r="I567" s="19"/>
      <c r="J567" s="19"/>
    </row>
    <row r="568" spans="5:10">
      <c r="E568" s="19"/>
      <c r="F568" s="15"/>
      <c r="G568" s="19"/>
      <c r="H568" s="19"/>
      <c r="I568" s="19"/>
      <c r="J568" s="19"/>
    </row>
    <row r="569" spans="5:10">
      <c r="E569" s="19"/>
      <c r="F569" s="15"/>
      <c r="G569" s="19"/>
      <c r="H569" s="19"/>
      <c r="I569" s="19"/>
      <c r="J569" s="19"/>
    </row>
    <row r="570" spans="5:10">
      <c r="E570" s="19"/>
      <c r="F570" s="15"/>
      <c r="G570" s="19"/>
      <c r="H570" s="19"/>
      <c r="I570" s="19"/>
      <c r="J570" s="19"/>
    </row>
    <row r="571" spans="5:10">
      <c r="E571" s="19"/>
      <c r="F571" s="15"/>
      <c r="G571" s="19"/>
      <c r="H571" s="19"/>
      <c r="I571" s="19"/>
      <c r="J571" s="19"/>
    </row>
    <row r="572" spans="5:10">
      <c r="E572" s="19"/>
      <c r="F572" s="15"/>
      <c r="G572" s="19"/>
      <c r="H572" s="19"/>
      <c r="I572" s="19"/>
      <c r="J572" s="19"/>
    </row>
    <row r="573" spans="5:10">
      <c r="E573" s="19"/>
      <c r="F573" s="15"/>
      <c r="G573" s="19"/>
      <c r="H573" s="19"/>
      <c r="I573" s="19"/>
      <c r="J573" s="19"/>
    </row>
  </sheetData>
  <mergeCells count="44">
    <mergeCell ref="Z163:AG163"/>
    <mergeCell ref="A1:J1"/>
    <mergeCell ref="A2:J2"/>
    <mergeCell ref="B3:D3"/>
    <mergeCell ref="B4:D4"/>
    <mergeCell ref="B5:D5"/>
    <mergeCell ref="B6:D6"/>
    <mergeCell ref="B7:D7"/>
    <mergeCell ref="Z116:AF116"/>
    <mergeCell ref="S154:U155"/>
    <mergeCell ref="M157:T157"/>
    <mergeCell ref="Z159:AG159"/>
    <mergeCell ref="Z162:AB162"/>
    <mergeCell ref="A9:J9"/>
    <mergeCell ref="T11:X11"/>
    <mergeCell ref="T65:X65"/>
    <mergeCell ref="T91:X91"/>
    <mergeCell ref="T116:X116"/>
    <mergeCell ref="B292:D292"/>
    <mergeCell ref="A295:B295"/>
    <mergeCell ref="A217:D217"/>
    <mergeCell ref="A222:A229"/>
    <mergeCell ref="A230:D230"/>
    <mergeCell ref="B265:D265"/>
    <mergeCell ref="B271:D271"/>
    <mergeCell ref="L276:M277"/>
    <mergeCell ref="B283:D283"/>
    <mergeCell ref="L285:R286"/>
    <mergeCell ref="A297:B297"/>
    <mergeCell ref="A303:B303"/>
    <mergeCell ref="AH116:AO116"/>
    <mergeCell ref="AH120:AJ120"/>
    <mergeCell ref="B179:D179"/>
    <mergeCell ref="A185:D185"/>
    <mergeCell ref="A190:A197"/>
    <mergeCell ref="A198:D198"/>
    <mergeCell ref="A203:A210"/>
    <mergeCell ref="A211:D211"/>
    <mergeCell ref="B212:D212"/>
    <mergeCell ref="A235:A242"/>
    <mergeCell ref="A243:D243"/>
    <mergeCell ref="B244:D244"/>
    <mergeCell ref="B251:D251"/>
    <mergeCell ref="B256:D256"/>
  </mergeCells>
  <dataValidations count="1">
    <dataValidation type="list" allowBlank="1" showInputMessage="1" showErrorMessage="1" promptTitle="College" prompt="Choose college for graduate student.  If tuition is not allowed by sponsor, choose Not Allowed." sqref="C140:C144 C133:C137 C119:C123 C126:C130 C147:C151" xr:uid="{00000000-0002-0000-0F00-000000000000}">
      <formula1>#REF!</formula1>
    </dataValidation>
  </dataValidations>
  <pageMargins left="0.25" right="0.25" top="0.75" bottom="0.75" header="0.3" footer="0.3"/>
  <pageSetup scale="58" fitToHeight="0"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030A0"/>
    <pageSetUpPr fitToPage="1"/>
  </sheetPr>
  <dimension ref="A1:AR573"/>
  <sheetViews>
    <sheetView workbookViewId="0">
      <selection activeCell="AH116" sqref="AH116:AO153"/>
    </sheetView>
  </sheetViews>
  <sheetFormatPr defaultColWidth="9.28515625" defaultRowHeight="12.75"/>
  <cols>
    <col min="1" max="1" width="30.28515625" customWidth="1"/>
    <col min="2" max="2" width="24" customWidth="1"/>
    <col min="3" max="3" width="17.28515625" customWidth="1"/>
    <col min="4" max="4" width="15.5703125" customWidth="1"/>
    <col min="5" max="5" width="14.7109375" customWidth="1"/>
    <col min="6" max="6" width="14.7109375" style="3" customWidth="1"/>
    <col min="7" max="10" width="14.7109375" customWidth="1"/>
    <col min="11" max="11" width="10.28515625" customWidth="1"/>
    <col min="12" max="12" width="15.7109375" customWidth="1"/>
    <col min="13" max="13" width="16.5703125" customWidth="1"/>
    <col min="14" max="25" width="10.7109375" customWidth="1"/>
    <col min="26" max="26" width="17.7109375" customWidth="1"/>
    <col min="27" max="27" width="18.28515625" customWidth="1"/>
    <col min="28" max="33" width="10.7109375" customWidth="1"/>
    <col min="34" max="34" width="22.28515625" bestFit="1" customWidth="1"/>
  </cols>
  <sheetData>
    <row r="1" spans="1:28" s="107" customFormat="1" ht="18">
      <c r="A1" s="522" t="s">
        <v>331</v>
      </c>
      <c r="B1" s="522"/>
      <c r="C1" s="522"/>
      <c r="D1" s="522"/>
      <c r="E1" s="522"/>
      <c r="F1" s="522"/>
      <c r="G1" s="522"/>
      <c r="H1" s="522"/>
      <c r="I1" s="522"/>
      <c r="J1" s="522"/>
      <c r="K1" s="104"/>
      <c r="M1" s="446"/>
      <c r="N1" s="106"/>
      <c r="O1" s="106"/>
      <c r="P1" s="105"/>
    </row>
    <row r="2" spans="1:28" s="107" customFormat="1" ht="15">
      <c r="A2" s="573" t="s">
        <v>301</v>
      </c>
      <c r="B2" s="573"/>
      <c r="C2" s="573"/>
      <c r="D2" s="573"/>
      <c r="E2" s="573"/>
      <c r="F2" s="573"/>
      <c r="G2" s="573"/>
      <c r="H2" s="573"/>
      <c r="I2" s="573"/>
      <c r="J2" s="573"/>
      <c r="K2" s="1"/>
      <c r="L2" s="1"/>
      <c r="M2" s="1"/>
      <c r="N2" s="1"/>
      <c r="O2" s="1"/>
      <c r="P2" s="1"/>
      <c r="Q2" s="1"/>
    </row>
    <row r="3" spans="1:28" s="107" customFormat="1" ht="15.75">
      <c r="A3" s="104" t="s">
        <v>4</v>
      </c>
      <c r="B3" s="530">
        <f>'Cumulative Budget Request '!B3</f>
        <v>0</v>
      </c>
      <c r="C3" s="530"/>
      <c r="D3" s="530"/>
      <c r="G3" s="104"/>
      <c r="I3" s="104"/>
      <c r="J3" s="130"/>
      <c r="K3" s="104"/>
      <c r="L3" s="106"/>
      <c r="M3" s="106"/>
      <c r="N3" s="106"/>
      <c r="O3" s="106"/>
      <c r="P3" s="106"/>
      <c r="Q3" s="105"/>
    </row>
    <row r="4" spans="1:28" s="107" customFormat="1" ht="15.75">
      <c r="A4" s="104" t="s">
        <v>8</v>
      </c>
      <c r="B4" s="563">
        <f>'Cumulative Budget Request '!B4</f>
        <v>0</v>
      </c>
      <c r="C4" s="563"/>
      <c r="D4" s="563"/>
    </row>
    <row r="5" spans="1:28" s="107" customFormat="1" ht="15.75">
      <c r="A5" s="104" t="s">
        <v>13</v>
      </c>
      <c r="B5" s="563" t="str">
        <f>'Cumulative Budget Request '!B5</f>
        <v>NSF</v>
      </c>
      <c r="C5" s="563"/>
      <c r="D5" s="563"/>
      <c r="F5" s="105"/>
      <c r="K5" s="104"/>
    </row>
    <row r="6" spans="1:28" s="107" customFormat="1" ht="15.75">
      <c r="A6" s="104" t="s">
        <v>333</v>
      </c>
      <c r="B6" s="520"/>
      <c r="C6" s="520"/>
      <c r="D6" s="520"/>
      <c r="K6" s="104"/>
    </row>
    <row r="7" spans="1:28" s="107" customFormat="1" ht="15.75">
      <c r="A7" s="104" t="s">
        <v>253</v>
      </c>
      <c r="B7" s="575"/>
      <c r="C7" s="575"/>
      <c r="D7" s="575"/>
      <c r="K7" s="104"/>
    </row>
    <row r="8" spans="1:28" s="107" customFormat="1" ht="16.5" thickBot="1">
      <c r="A8" s="104"/>
      <c r="B8" s="130"/>
      <c r="C8" s="130"/>
      <c r="D8" s="130"/>
      <c r="F8" s="105"/>
      <c r="K8" s="104"/>
      <c r="L8" s="320"/>
    </row>
    <row r="9" spans="1:28" ht="15" customHeight="1" thickBot="1">
      <c r="A9" s="523" t="s">
        <v>334</v>
      </c>
      <c r="B9" s="523"/>
      <c r="C9" s="523"/>
      <c r="D9" s="523"/>
      <c r="E9" s="523"/>
      <c r="F9" s="523"/>
      <c r="G9" s="523"/>
      <c r="H9" s="523"/>
      <c r="I9" s="523"/>
      <c r="J9" s="523"/>
      <c r="K9" s="103"/>
      <c r="M9" s="35" t="s">
        <v>15</v>
      </c>
      <c r="N9" s="36"/>
      <c r="O9" s="37"/>
      <c r="P9" s="237">
        <f>'Cumulative Budget Request '!Q6</f>
        <v>0.188</v>
      </c>
    </row>
    <row r="10" spans="1:28" ht="13.5" thickBot="1">
      <c r="J10" s="31"/>
      <c r="M10" s="38" t="s">
        <v>17</v>
      </c>
      <c r="N10" s="39"/>
      <c r="O10" s="39"/>
      <c r="P10" s="238">
        <f>'Cumulative Budget Request '!Q7</f>
        <v>825</v>
      </c>
    </row>
    <row r="11" spans="1:28">
      <c r="A11" s="1" t="s">
        <v>18</v>
      </c>
      <c r="C11" s="55"/>
      <c r="D11" s="55"/>
      <c r="E11" s="6"/>
      <c r="F11" s="6"/>
      <c r="G11" s="6"/>
      <c r="H11" s="6"/>
      <c r="I11" s="6"/>
      <c r="J11" s="43"/>
      <c r="L11" s="55" t="s">
        <v>19</v>
      </c>
      <c r="M11" s="68" t="s">
        <v>6</v>
      </c>
      <c r="N11" s="68"/>
      <c r="O11" s="68" t="s">
        <v>20</v>
      </c>
      <c r="P11" s="68" t="s">
        <v>21</v>
      </c>
      <c r="Q11" s="68" t="s">
        <v>22</v>
      </c>
      <c r="R11" s="68"/>
      <c r="T11" s="546" t="s">
        <v>23</v>
      </c>
      <c r="U11" s="546"/>
      <c r="V11" s="546"/>
      <c r="W11" s="546"/>
      <c r="X11" s="546"/>
    </row>
    <row r="12" spans="1:28">
      <c r="A12" s="1" t="s">
        <v>24</v>
      </c>
      <c r="C12" s="89"/>
      <c r="D12" s="89"/>
      <c r="E12" s="16" t="s">
        <v>25</v>
      </c>
      <c r="F12" s="16" t="s">
        <v>26</v>
      </c>
      <c r="G12" s="16" t="s">
        <v>27</v>
      </c>
      <c r="H12" s="16" t="s">
        <v>28</v>
      </c>
      <c r="I12" s="16" t="s">
        <v>29</v>
      </c>
      <c r="J12" s="44" t="s">
        <v>30</v>
      </c>
      <c r="L12" s="75" t="s">
        <v>31</v>
      </c>
      <c r="M12" s="44" t="s">
        <v>9</v>
      </c>
      <c r="N12" s="44" t="s">
        <v>20</v>
      </c>
      <c r="O12" s="44" t="s">
        <v>32</v>
      </c>
      <c r="P12" s="44" t="s">
        <v>33</v>
      </c>
      <c r="Q12" s="44" t="s">
        <v>34</v>
      </c>
      <c r="R12" s="44" t="s">
        <v>32</v>
      </c>
      <c r="S12" s="21"/>
      <c r="T12" s="22" t="s">
        <v>35</v>
      </c>
      <c r="U12" s="13" t="s">
        <v>36</v>
      </c>
      <c r="V12" s="13" t="s">
        <v>37</v>
      </c>
      <c r="W12" s="13" t="s">
        <v>38</v>
      </c>
      <c r="X12" s="13" t="s">
        <v>39</v>
      </c>
    </row>
    <row r="13" spans="1:28">
      <c r="A13" s="55" t="s">
        <v>40</v>
      </c>
      <c r="B13" s="55" t="s">
        <v>41</v>
      </c>
      <c r="D13" s="3"/>
      <c r="E13" s="2"/>
      <c r="F13" s="2"/>
      <c r="G13" s="2"/>
      <c r="H13" s="2"/>
      <c r="I13" s="2"/>
      <c r="J13" s="45"/>
      <c r="L13" s="22"/>
      <c r="M13" s="60"/>
      <c r="N13" s="60"/>
      <c r="O13" s="60"/>
      <c r="P13" s="241"/>
      <c r="Q13" s="60"/>
      <c r="R13" s="241"/>
      <c r="S13" s="2"/>
      <c r="T13" s="22"/>
      <c r="U13" s="13"/>
      <c r="V13" s="13"/>
      <c r="W13" s="13"/>
      <c r="X13" s="13"/>
      <c r="Y13" s="3"/>
      <c r="Z13" s="3"/>
      <c r="AA13" s="3"/>
      <c r="AB13" s="3"/>
    </row>
    <row r="14" spans="1:28">
      <c r="A14" s="100"/>
      <c r="B14" s="13" t="s">
        <v>43</v>
      </c>
      <c r="D14" s="32" t="s">
        <v>44</v>
      </c>
      <c r="E14" s="97">
        <f>ROUND($Q14*$R14,6)</f>
        <v>0</v>
      </c>
      <c r="F14" s="97">
        <f>ROUND($Q15*$R15,6)</f>
        <v>0</v>
      </c>
      <c r="G14" s="97">
        <f>ROUND($Q16*$R16,6)</f>
        <v>0</v>
      </c>
      <c r="H14" s="97">
        <f>ROUND($Q17*$R17,6)</f>
        <v>0</v>
      </c>
      <c r="I14" s="97">
        <f>ROUND($Q18*$R18,6)</f>
        <v>0</v>
      </c>
      <c r="J14" s="45"/>
      <c r="L14" s="155">
        <v>0</v>
      </c>
      <c r="M14" s="242">
        <f>ROUND(L14/12,2)</f>
        <v>0</v>
      </c>
      <c r="N14" s="242">
        <f>LOOKUP(O14,'Longevity Lookup'!$A$3:$A$506,'Longevity Lookup'!$B$3:$B$506)</f>
        <v>0</v>
      </c>
      <c r="O14" s="236">
        <v>0</v>
      </c>
      <c r="P14" s="239">
        <v>1.03</v>
      </c>
      <c r="Q14" s="240">
        <v>0</v>
      </c>
      <c r="R14" s="236">
        <v>12</v>
      </c>
      <c r="S14" s="2"/>
      <c r="T14" s="23" t="e">
        <f>(E16+E17)/E15</f>
        <v>#DIV/0!</v>
      </c>
      <c r="U14" s="23" t="e">
        <f>(F16+F17)/F15</f>
        <v>#DIV/0!</v>
      </c>
      <c r="V14" s="23" t="e">
        <f>(G16+G17)/G15</f>
        <v>#DIV/0!</v>
      </c>
      <c r="W14" s="23" t="e">
        <f>(H16+H17)/H15</f>
        <v>#DIV/0!</v>
      </c>
      <c r="X14" s="23" t="e">
        <f>(I16+I17)/I15</f>
        <v>#DIV/0!</v>
      </c>
      <c r="Y14" s="3"/>
      <c r="Z14" s="3"/>
      <c r="AA14" s="3"/>
      <c r="AB14" s="3"/>
    </row>
    <row r="15" spans="1:28">
      <c r="B15" s="3"/>
      <c r="C15" s="97"/>
      <c r="D15" s="71" t="s">
        <v>9</v>
      </c>
      <c r="E15" s="54">
        <f>ROUND((M14+N14)*E14*P14,0)</f>
        <v>0</v>
      </c>
      <c r="F15" s="54">
        <f>ROUND((M14+N14)*F14*P14*P15,0)</f>
        <v>0</v>
      </c>
      <c r="G15" s="54">
        <f>ROUND((M14+N14)*G14*P14*P15*P16,0)</f>
        <v>0</v>
      </c>
      <c r="H15" s="54">
        <f>ROUND((M14+N14)*H14*P14*P15*P16*P17,0)</f>
        <v>0</v>
      </c>
      <c r="I15" s="54">
        <f>ROUND((M14+N14)*I14*P14*P15*P16*P17*P18,0)</f>
        <v>0</v>
      </c>
      <c r="J15" s="177">
        <f>SUM(E15:I15)</f>
        <v>0</v>
      </c>
      <c r="L15" s="243"/>
      <c r="M15" s="60"/>
      <c r="N15" s="60"/>
      <c r="O15" s="60"/>
      <c r="P15" s="239">
        <v>1.03</v>
      </c>
      <c r="Q15" s="240">
        <v>0</v>
      </c>
      <c r="R15" s="236">
        <v>12</v>
      </c>
      <c r="S15" s="15"/>
    </row>
    <row r="16" spans="1:28">
      <c r="A16" s="8"/>
      <c r="B16" s="3"/>
      <c r="C16" s="97"/>
      <c r="D16" s="71" t="s">
        <v>46</v>
      </c>
      <c r="E16" s="54">
        <f>ROUND(E15*$P$9,0)</f>
        <v>0</v>
      </c>
      <c r="F16" s="54">
        <f>ROUND(F15*$P$9,0)</f>
        <v>0</v>
      </c>
      <c r="G16" s="54">
        <f>ROUND(G15*$P$9,0)</f>
        <v>0</v>
      </c>
      <c r="H16" s="54">
        <f>ROUND(H15*$P$9,0)</f>
        <v>0</v>
      </c>
      <c r="I16" s="54">
        <f>ROUND(I15*$P$9,0)</f>
        <v>0</v>
      </c>
      <c r="J16" s="177">
        <f>SUM(E16:I16)</f>
        <v>0</v>
      </c>
      <c r="L16" s="243"/>
      <c r="M16" s="60"/>
      <c r="N16" s="60"/>
      <c r="O16" s="60"/>
      <c r="P16" s="239">
        <v>1.03</v>
      </c>
      <c r="Q16" s="240">
        <v>0</v>
      </c>
      <c r="R16" s="236">
        <v>12</v>
      </c>
      <c r="S16" s="15"/>
      <c r="T16" s="23"/>
      <c r="U16" s="23"/>
      <c r="V16" s="23"/>
      <c r="W16" s="23"/>
      <c r="X16" s="23"/>
    </row>
    <row r="17" spans="1:24" ht="15">
      <c r="A17" s="8"/>
      <c r="B17" s="3"/>
      <c r="C17" s="97"/>
      <c r="D17" s="71" t="s">
        <v>47</v>
      </c>
      <c r="E17" s="189">
        <f>ROUND($P$10*E14,0)</f>
        <v>0</v>
      </c>
      <c r="F17" s="189">
        <f>ROUND($P$10*F14,0)</f>
        <v>0</v>
      </c>
      <c r="G17" s="189">
        <f>ROUND($P$10*G14,0)</f>
        <v>0</v>
      </c>
      <c r="H17" s="189">
        <f>ROUND($P$10*H14,0)</f>
        <v>0</v>
      </c>
      <c r="I17" s="189">
        <f>ROUND($P$10*I14,0)</f>
        <v>0</v>
      </c>
      <c r="J17" s="186">
        <f>SUM(E17:I17)</f>
        <v>0</v>
      </c>
      <c r="L17" s="243"/>
      <c r="M17" s="60"/>
      <c r="N17" s="60"/>
      <c r="O17" s="60"/>
      <c r="P17" s="239">
        <v>1.03</v>
      </c>
      <c r="Q17" s="240">
        <v>0</v>
      </c>
      <c r="R17" s="236">
        <v>12</v>
      </c>
      <c r="S17" s="15"/>
      <c r="T17" s="23"/>
      <c r="U17" s="23"/>
      <c r="V17" s="23"/>
      <c r="W17" s="23"/>
      <c r="X17" s="23"/>
    </row>
    <row r="18" spans="1:24">
      <c r="A18" s="8"/>
      <c r="B18" s="3"/>
      <c r="C18" s="97"/>
      <c r="D18" s="74" t="s">
        <v>48</v>
      </c>
      <c r="E18" s="190">
        <f>SUM(E16:E17)</f>
        <v>0</v>
      </c>
      <c r="F18" s="190">
        <f t="shared" ref="F18:I18" si="0">SUM(F16:F17)</f>
        <v>0</v>
      </c>
      <c r="G18" s="190">
        <f t="shared" si="0"/>
        <v>0</v>
      </c>
      <c r="H18" s="190">
        <f t="shared" si="0"/>
        <v>0</v>
      </c>
      <c r="I18" s="190">
        <f t="shared" si="0"/>
        <v>0</v>
      </c>
      <c r="J18" s="191">
        <f>SUM(J16:J17)</f>
        <v>0</v>
      </c>
      <c r="L18" s="243"/>
      <c r="M18" s="60"/>
      <c r="N18" s="60"/>
      <c r="O18" s="60"/>
      <c r="P18" s="239">
        <v>1.03</v>
      </c>
      <c r="Q18" s="240">
        <v>0</v>
      </c>
      <c r="R18" s="236">
        <v>12</v>
      </c>
      <c r="S18" s="15"/>
      <c r="T18" s="23"/>
      <c r="U18" s="23"/>
      <c r="V18" s="23"/>
      <c r="W18" s="23"/>
      <c r="X18" s="23"/>
    </row>
    <row r="19" spans="1:24">
      <c r="A19" s="8"/>
      <c r="B19" s="3"/>
      <c r="C19" s="97"/>
      <c r="D19" s="71"/>
      <c r="E19" s="15"/>
      <c r="F19" s="15"/>
      <c r="G19" s="15"/>
      <c r="H19" s="15"/>
      <c r="I19" s="15"/>
      <c r="J19" s="24"/>
      <c r="L19" s="243"/>
      <c r="M19" s="60"/>
      <c r="N19" s="60"/>
      <c r="O19" s="60"/>
      <c r="P19" s="30"/>
      <c r="Q19" s="60"/>
      <c r="R19" s="30"/>
      <c r="S19" s="15"/>
      <c r="T19" s="4"/>
      <c r="U19" s="3"/>
    </row>
    <row r="20" spans="1:24">
      <c r="A20" s="100"/>
      <c r="B20" s="13" t="s">
        <v>49</v>
      </c>
      <c r="C20" s="98"/>
      <c r="D20" s="32" t="s">
        <v>44</v>
      </c>
      <c r="E20" s="97">
        <f>ROUND($Q20*$R20,6)</f>
        <v>0</v>
      </c>
      <c r="F20" s="97">
        <f>ROUND($Q21*$R21,6)</f>
        <v>0</v>
      </c>
      <c r="G20" s="97">
        <f>ROUND($Q22*$R22,6)</f>
        <v>0</v>
      </c>
      <c r="H20" s="97">
        <f>ROUND($Q23*$R23,6)</f>
        <v>0</v>
      </c>
      <c r="I20" s="97">
        <f>ROUND($Q24*$R24,6)</f>
        <v>0</v>
      </c>
      <c r="J20" s="45"/>
      <c r="L20" s="155">
        <v>0</v>
      </c>
      <c r="M20" s="242">
        <f>ROUND(L20/12,2)</f>
        <v>0</v>
      </c>
      <c r="N20" s="242">
        <f>LOOKUP(O20,'Longevity Lookup'!$A$3:$A$506,'Longevity Lookup'!$B$3:$B$506)</f>
        <v>0</v>
      </c>
      <c r="O20" s="236">
        <v>0</v>
      </c>
      <c r="P20" s="239">
        <v>1.03</v>
      </c>
      <c r="Q20" s="240">
        <v>0</v>
      </c>
      <c r="R20" s="73">
        <f>$R$14</f>
        <v>12</v>
      </c>
      <c r="S20" s="2"/>
      <c r="T20" s="23" t="e">
        <f>(E22+E23)/E21</f>
        <v>#DIV/0!</v>
      </c>
      <c r="U20" s="23" t="e">
        <f>(F22+F23)/F21</f>
        <v>#DIV/0!</v>
      </c>
      <c r="V20" s="23" t="e">
        <f>(G22+G23)/G21</f>
        <v>#DIV/0!</v>
      </c>
      <c r="W20" s="23" t="e">
        <f>(H22+H23)/H21</f>
        <v>#DIV/0!</v>
      </c>
      <c r="X20" s="23" t="e">
        <f>(I22+I23)/I21</f>
        <v>#DIV/0!</v>
      </c>
    </row>
    <row r="21" spans="1:24">
      <c r="A21" s="8"/>
      <c r="B21" s="3"/>
      <c r="C21" s="97"/>
      <c r="D21" s="71" t="s">
        <v>9</v>
      </c>
      <c r="E21" s="54">
        <f>ROUND((M20+N20)*E20*P20,0)</f>
        <v>0</v>
      </c>
      <c r="F21" s="54">
        <f>ROUND((M20+N20)*F20*P20*P21,0)</f>
        <v>0</v>
      </c>
      <c r="G21" s="54">
        <f>ROUND((M20+N20)*G20*P20*P21*P22,0)</f>
        <v>0</v>
      </c>
      <c r="H21" s="54">
        <f>ROUND((M20+N20)*H20*P20*P21*P22*P23,0)</f>
        <v>0</v>
      </c>
      <c r="I21" s="54">
        <f>ROUND((M20+N20)*I20*P20*P21*P22*P23*P24,0)</f>
        <v>0</v>
      </c>
      <c r="J21" s="177">
        <f>SUM(E21:I21)</f>
        <v>0</v>
      </c>
      <c r="L21" s="243"/>
      <c r="M21" s="60"/>
      <c r="N21" s="60"/>
      <c r="O21" s="60"/>
      <c r="P21" s="239">
        <v>1.03</v>
      </c>
      <c r="Q21" s="240">
        <v>0</v>
      </c>
      <c r="R21" s="73">
        <f>$R$15</f>
        <v>12</v>
      </c>
      <c r="S21" s="15"/>
    </row>
    <row r="22" spans="1:24" ht="15" customHeight="1">
      <c r="A22" s="8"/>
      <c r="B22" s="3"/>
      <c r="C22" s="97"/>
      <c r="D22" s="71" t="s">
        <v>46</v>
      </c>
      <c r="E22" s="54">
        <f>ROUND(E21*$P$9,0)</f>
        <v>0</v>
      </c>
      <c r="F22" s="54">
        <f>ROUND(F21*$P$9,0)</f>
        <v>0</v>
      </c>
      <c r="G22" s="54">
        <f>ROUND(G21*$P$9,0)</f>
        <v>0</v>
      </c>
      <c r="H22" s="54">
        <f>ROUND(H21*$P$9,0)</f>
        <v>0</v>
      </c>
      <c r="I22" s="54">
        <f>ROUND(I21*$P$9,0)</f>
        <v>0</v>
      </c>
      <c r="J22" s="177">
        <f>SUM(E22:I22)</f>
        <v>0</v>
      </c>
      <c r="L22" s="243"/>
      <c r="M22" s="60"/>
      <c r="N22" s="60"/>
      <c r="O22" s="60"/>
      <c r="P22" s="239">
        <v>1.03</v>
      </c>
      <c r="Q22" s="240">
        <v>0</v>
      </c>
      <c r="R22" s="73">
        <f>$R$16</f>
        <v>12</v>
      </c>
      <c r="S22" s="15"/>
      <c r="T22" s="23"/>
      <c r="U22" s="23"/>
      <c r="V22" s="23"/>
      <c r="W22" s="23"/>
      <c r="X22" s="23"/>
    </row>
    <row r="23" spans="1:24" ht="13.5" customHeight="1">
      <c r="A23" s="8"/>
      <c r="B23" s="3"/>
      <c r="C23" s="97"/>
      <c r="D23" s="71" t="s">
        <v>47</v>
      </c>
      <c r="E23" s="189">
        <f>ROUND($P$10*E20,0)</f>
        <v>0</v>
      </c>
      <c r="F23" s="189">
        <f>ROUND($P$10*F20,0)</f>
        <v>0</v>
      </c>
      <c r="G23" s="189">
        <f>ROUND($P$10*G20,0)</f>
        <v>0</v>
      </c>
      <c r="H23" s="189">
        <f>ROUND($P$10*H20,0)</f>
        <v>0</v>
      </c>
      <c r="I23" s="189">
        <f>ROUND($P$10*I20,0)</f>
        <v>0</v>
      </c>
      <c r="J23" s="186">
        <f>SUM(E23:I23)</f>
        <v>0</v>
      </c>
      <c r="L23" s="243"/>
      <c r="M23" s="60"/>
      <c r="N23" s="60"/>
      <c r="O23" s="60"/>
      <c r="P23" s="239">
        <v>1.03</v>
      </c>
      <c r="Q23" s="240">
        <v>0</v>
      </c>
      <c r="R23" s="73">
        <f>$R$17</f>
        <v>12</v>
      </c>
      <c r="S23" s="15"/>
      <c r="T23" s="23"/>
      <c r="U23" s="23"/>
      <c r="V23" s="23"/>
      <c r="W23" s="23"/>
      <c r="X23" s="23"/>
    </row>
    <row r="24" spans="1:24">
      <c r="A24" s="8"/>
      <c r="B24" s="3"/>
      <c r="C24" s="97"/>
      <c r="D24" s="74" t="s">
        <v>48</v>
      </c>
      <c r="E24" s="190">
        <f>SUM(E22:E23)</f>
        <v>0</v>
      </c>
      <c r="F24" s="190">
        <f t="shared" ref="F24:I24" si="1">SUM(F22:F23)</f>
        <v>0</v>
      </c>
      <c r="G24" s="190">
        <f t="shared" si="1"/>
        <v>0</v>
      </c>
      <c r="H24" s="190">
        <f t="shared" si="1"/>
        <v>0</v>
      </c>
      <c r="I24" s="190">
        <f t="shared" si="1"/>
        <v>0</v>
      </c>
      <c r="J24" s="191">
        <f>SUM(J22:J23)</f>
        <v>0</v>
      </c>
      <c r="L24" s="243"/>
      <c r="M24" s="60"/>
      <c r="N24" s="60"/>
      <c r="O24" s="60"/>
      <c r="P24" s="239">
        <v>1.03</v>
      </c>
      <c r="Q24" s="240">
        <v>0</v>
      </c>
      <c r="R24" s="73">
        <f>$R$18</f>
        <v>12</v>
      </c>
      <c r="S24" s="15"/>
      <c r="T24" s="23"/>
      <c r="U24" s="23"/>
      <c r="V24" s="23"/>
      <c r="W24" s="23"/>
      <c r="X24" s="23"/>
    </row>
    <row r="25" spans="1:24">
      <c r="A25" s="8"/>
      <c r="B25" s="3"/>
      <c r="C25" s="97"/>
      <c r="D25" s="71"/>
      <c r="E25" s="15"/>
      <c r="F25" s="15"/>
      <c r="G25" s="15"/>
      <c r="H25" s="15"/>
      <c r="I25" s="15"/>
      <c r="J25" s="24"/>
      <c r="L25" s="243"/>
      <c r="M25" s="60"/>
      <c r="N25" s="60"/>
      <c r="O25" s="60"/>
      <c r="P25" s="30"/>
      <c r="Q25" s="60"/>
      <c r="R25" s="30"/>
      <c r="S25" s="15"/>
      <c r="T25" s="4"/>
      <c r="U25" s="3"/>
    </row>
    <row r="26" spans="1:24">
      <c r="A26" s="100"/>
      <c r="B26" s="13" t="s">
        <v>49</v>
      </c>
      <c r="C26" s="98"/>
      <c r="D26" s="32" t="s">
        <v>44</v>
      </c>
      <c r="E26" s="97">
        <f>ROUND($Q26*$R26,6)</f>
        <v>0</v>
      </c>
      <c r="F26" s="97">
        <f>ROUND($Q27*$R27,6)</f>
        <v>0</v>
      </c>
      <c r="G26" s="97">
        <f>ROUND($Q28*$R28,6)</f>
        <v>0</v>
      </c>
      <c r="H26" s="97">
        <f>ROUND($Q29*$R29,6)</f>
        <v>0</v>
      </c>
      <c r="I26" s="97">
        <f>ROUND($Q30*$R30,6)</f>
        <v>0</v>
      </c>
      <c r="J26" s="45"/>
      <c r="L26" s="155">
        <v>0</v>
      </c>
      <c r="M26" s="242">
        <f>ROUND(L26/12,2)</f>
        <v>0</v>
      </c>
      <c r="N26" s="242">
        <f>LOOKUP(O26,'Longevity Lookup'!$A$3:$A$506,'Longevity Lookup'!$B$3:$B$506)</f>
        <v>0</v>
      </c>
      <c r="O26" s="236">
        <v>0</v>
      </c>
      <c r="P26" s="239">
        <v>1.03</v>
      </c>
      <c r="Q26" s="240">
        <v>0</v>
      </c>
      <c r="R26" s="73">
        <f>$R$14</f>
        <v>12</v>
      </c>
      <c r="S26" s="2"/>
      <c r="T26" s="23" t="e">
        <f>(E28+E29)/E27</f>
        <v>#DIV/0!</v>
      </c>
      <c r="U26" s="23" t="e">
        <f>(F28+F29)/F27</f>
        <v>#DIV/0!</v>
      </c>
      <c r="V26" s="23" t="e">
        <f>(G28+G29)/G27</f>
        <v>#DIV/0!</v>
      </c>
      <c r="W26" s="23" t="e">
        <f>(H28+H29)/H27</f>
        <v>#DIV/0!</v>
      </c>
      <c r="X26" s="23" t="e">
        <f>(I28+I29)/I27</f>
        <v>#DIV/0!</v>
      </c>
    </row>
    <row r="27" spans="1:24">
      <c r="B27" s="3"/>
      <c r="C27" s="97"/>
      <c r="D27" s="71" t="s">
        <v>9</v>
      </c>
      <c r="E27" s="54">
        <f>ROUND((M26+N26)*E26*P26,0)</f>
        <v>0</v>
      </c>
      <c r="F27" s="54">
        <f>ROUND((M26+N26)*F26*P26*P27,0)</f>
        <v>0</v>
      </c>
      <c r="G27" s="54">
        <f>ROUND((M26+N26)*G26*P26*P27*P28,0)</f>
        <v>0</v>
      </c>
      <c r="H27" s="54">
        <f>ROUND((M26+N26)*H26*P26*P27*P28*P29,0)</f>
        <v>0</v>
      </c>
      <c r="I27" s="54">
        <f>ROUND((M26+N26)*I26*P26*P27*P28*P29*P30,0)</f>
        <v>0</v>
      </c>
      <c r="J27" s="177">
        <f>SUM(E27:I27)</f>
        <v>0</v>
      </c>
      <c r="L27" s="243"/>
      <c r="M27" s="60"/>
      <c r="N27" s="60"/>
      <c r="O27" s="60"/>
      <c r="P27" s="239">
        <v>1.03</v>
      </c>
      <c r="Q27" s="240">
        <v>0</v>
      </c>
      <c r="R27" s="73">
        <f>$R$15</f>
        <v>12</v>
      </c>
      <c r="S27" s="15"/>
    </row>
    <row r="28" spans="1:24">
      <c r="A28" s="8"/>
      <c r="B28" s="3"/>
      <c r="C28" s="97"/>
      <c r="D28" s="71" t="s">
        <v>46</v>
      </c>
      <c r="E28" s="54">
        <f>ROUND(E27*$P$9,0)</f>
        <v>0</v>
      </c>
      <c r="F28" s="54">
        <f>ROUND(F27*$P$9,0)</f>
        <v>0</v>
      </c>
      <c r="G28" s="54">
        <f>ROUND(G27*$P$9,0)</f>
        <v>0</v>
      </c>
      <c r="H28" s="54">
        <f>ROUND(H27*$P$9,0)</f>
        <v>0</v>
      </c>
      <c r="I28" s="54">
        <f>ROUND(I27*$P$9,0)</f>
        <v>0</v>
      </c>
      <c r="J28" s="177">
        <f>SUM(E28:I28)</f>
        <v>0</v>
      </c>
      <c r="L28" s="243"/>
      <c r="M28" s="60"/>
      <c r="N28" s="60"/>
      <c r="O28" s="60"/>
      <c r="P28" s="239">
        <v>1.03</v>
      </c>
      <c r="Q28" s="240">
        <v>0</v>
      </c>
      <c r="R28" s="73">
        <f>$R$16</f>
        <v>12</v>
      </c>
      <c r="S28" s="15"/>
      <c r="T28" s="23"/>
      <c r="U28" s="23"/>
      <c r="V28" s="23"/>
      <c r="W28" s="23"/>
      <c r="X28" s="23"/>
    </row>
    <row r="29" spans="1:24" ht="15">
      <c r="A29" s="8"/>
      <c r="B29" s="3"/>
      <c r="C29" s="97"/>
      <c r="D29" s="71" t="s">
        <v>47</v>
      </c>
      <c r="E29" s="189">
        <f>ROUND($P$10*E26,0)</f>
        <v>0</v>
      </c>
      <c r="F29" s="189">
        <f>ROUND($P$10*F26,0)</f>
        <v>0</v>
      </c>
      <c r="G29" s="189">
        <f>ROUND($P$10*G26,0)</f>
        <v>0</v>
      </c>
      <c r="H29" s="189">
        <f>ROUND($P$10*H26,0)</f>
        <v>0</v>
      </c>
      <c r="I29" s="189">
        <f>ROUND($P$10*I26,0)</f>
        <v>0</v>
      </c>
      <c r="J29" s="186">
        <f>SUM(E29:I29)</f>
        <v>0</v>
      </c>
      <c r="L29" s="243"/>
      <c r="M29" s="60"/>
      <c r="N29" s="60"/>
      <c r="O29" s="60"/>
      <c r="P29" s="239">
        <v>1.03</v>
      </c>
      <c r="Q29" s="240">
        <v>0</v>
      </c>
      <c r="R29" s="73">
        <f>$R$17</f>
        <v>12</v>
      </c>
      <c r="S29" s="15"/>
      <c r="T29" s="23"/>
      <c r="U29" s="23"/>
      <c r="V29" s="23"/>
      <c r="W29" s="23"/>
      <c r="X29" s="23"/>
    </row>
    <row r="30" spans="1:24">
      <c r="A30" s="8"/>
      <c r="B30" s="3"/>
      <c r="C30" s="97"/>
      <c r="D30" s="74" t="s">
        <v>48</v>
      </c>
      <c r="E30" s="190">
        <f>SUM(E28:E29)</f>
        <v>0</v>
      </c>
      <c r="F30" s="190">
        <f t="shared" ref="F30:I30" si="2">SUM(F28:F29)</f>
        <v>0</v>
      </c>
      <c r="G30" s="190">
        <f t="shared" si="2"/>
        <v>0</v>
      </c>
      <c r="H30" s="190">
        <f t="shared" si="2"/>
        <v>0</v>
      </c>
      <c r="I30" s="190">
        <f t="shared" si="2"/>
        <v>0</v>
      </c>
      <c r="J30" s="191">
        <f>SUM(J28:J29)</f>
        <v>0</v>
      </c>
      <c r="L30" s="243"/>
      <c r="M30" s="60"/>
      <c r="N30" s="60"/>
      <c r="O30" s="60"/>
      <c r="P30" s="239">
        <v>1.03</v>
      </c>
      <c r="Q30" s="240">
        <v>0</v>
      </c>
      <c r="R30" s="73">
        <f>$R$18</f>
        <v>12</v>
      </c>
      <c r="S30" s="15"/>
      <c r="T30" s="23"/>
      <c r="U30" s="23"/>
      <c r="V30" s="23"/>
      <c r="W30" s="23"/>
      <c r="X30" s="23"/>
    </row>
    <row r="31" spans="1:24">
      <c r="A31" s="8"/>
      <c r="B31" s="3"/>
      <c r="C31" s="97"/>
      <c r="D31" s="71"/>
      <c r="E31" s="15"/>
      <c r="F31" s="15"/>
      <c r="G31" s="15"/>
      <c r="H31" s="15"/>
      <c r="I31" s="15"/>
      <c r="J31" s="24"/>
      <c r="L31" s="243"/>
      <c r="M31" s="60"/>
      <c r="N31" s="60"/>
      <c r="O31" s="60"/>
      <c r="P31" s="30"/>
      <c r="Q31" s="60"/>
      <c r="R31" s="30"/>
      <c r="S31" s="15"/>
      <c r="T31" s="4"/>
      <c r="U31" s="3"/>
    </row>
    <row r="32" spans="1:24">
      <c r="A32" s="101"/>
      <c r="B32" s="13" t="s">
        <v>49</v>
      </c>
      <c r="C32" s="98"/>
      <c r="D32" s="32" t="s">
        <v>44</v>
      </c>
      <c r="E32" s="97">
        <f>ROUND($Q32*$R32,6)</f>
        <v>0</v>
      </c>
      <c r="F32" s="97">
        <f>ROUND($Q33*$R33,6)</f>
        <v>0</v>
      </c>
      <c r="G32" s="97">
        <f>ROUND($Q34*$R34,6)</f>
        <v>0</v>
      </c>
      <c r="H32" s="97">
        <f>ROUND($Q35*$R35,6)</f>
        <v>0</v>
      </c>
      <c r="I32" s="97">
        <f>ROUND($Q36*$R36,6)</f>
        <v>0</v>
      </c>
      <c r="J32" s="45"/>
      <c r="L32" s="155">
        <v>0</v>
      </c>
      <c r="M32" s="242">
        <f>ROUND(L32/12,2)</f>
        <v>0</v>
      </c>
      <c r="N32" s="242">
        <f>LOOKUP(O32,'Longevity Lookup'!$A$3:$A$506,'Longevity Lookup'!$B$3:$B$506)</f>
        <v>0</v>
      </c>
      <c r="O32" s="236">
        <v>0</v>
      </c>
      <c r="P32" s="239">
        <v>1.03</v>
      </c>
      <c r="Q32" s="240">
        <v>0</v>
      </c>
      <c r="R32" s="73">
        <f>$R$14</f>
        <v>12</v>
      </c>
      <c r="S32" s="2"/>
      <c r="T32" s="23" t="e">
        <f>(E34+E35)/E33</f>
        <v>#DIV/0!</v>
      </c>
      <c r="U32" s="23" t="e">
        <f>(F34+F35)/F33</f>
        <v>#DIV/0!</v>
      </c>
      <c r="V32" s="23" t="e">
        <f>(G34+G35)/G33</f>
        <v>#DIV/0!</v>
      </c>
      <c r="W32" s="23" t="e">
        <f>(H34+H35)/H33</f>
        <v>#DIV/0!</v>
      </c>
      <c r="X32" s="23" t="e">
        <f>(I34+I35)/I33</f>
        <v>#DIV/0!</v>
      </c>
    </row>
    <row r="33" spans="1:24">
      <c r="A33" s="8"/>
      <c r="C33" s="97"/>
      <c r="D33" s="71" t="s">
        <v>9</v>
      </c>
      <c r="E33" s="54">
        <f>ROUND((M32+N32)*E32*P32,0)</f>
        <v>0</v>
      </c>
      <c r="F33" s="54">
        <f>ROUND((M32+N32)*F32*P32*P33,0)</f>
        <v>0</v>
      </c>
      <c r="G33" s="54">
        <f>ROUND((M32+N32)*G32*P32*P33*P34,0)</f>
        <v>0</v>
      </c>
      <c r="H33" s="54">
        <f>ROUND((M32+N32)*H32*P32*P33*P34*P35,0)</f>
        <v>0</v>
      </c>
      <c r="I33" s="54">
        <f>ROUND((M32+N32)*I32*P32*P33*P34*P35*P36,0)</f>
        <v>0</v>
      </c>
      <c r="J33" s="177">
        <f>SUM(E33:I33)</f>
        <v>0</v>
      </c>
      <c r="L33" s="243"/>
      <c r="M33" s="60"/>
      <c r="N33" s="60"/>
      <c r="O33" s="60"/>
      <c r="P33" s="239">
        <v>1.03</v>
      </c>
      <c r="Q33" s="240">
        <v>0</v>
      </c>
      <c r="R33" s="73">
        <f>$R$15</f>
        <v>12</v>
      </c>
      <c r="S33" s="15"/>
    </row>
    <row r="34" spans="1:24">
      <c r="A34" s="8"/>
      <c r="B34" s="3"/>
      <c r="C34" s="97"/>
      <c r="D34" s="71" t="s">
        <v>46</v>
      </c>
      <c r="E34" s="54">
        <f>ROUND(E33*$P$9,0)</f>
        <v>0</v>
      </c>
      <c r="F34" s="54">
        <f>ROUND(F33*$P$9,0)</f>
        <v>0</v>
      </c>
      <c r="G34" s="54">
        <f>ROUND(G33*$P$9,0)</f>
        <v>0</v>
      </c>
      <c r="H34" s="54">
        <f>ROUND(H33*$P$9,0)</f>
        <v>0</v>
      </c>
      <c r="I34" s="54">
        <f>ROUND(I33*$P$9,0)</f>
        <v>0</v>
      </c>
      <c r="J34" s="177">
        <f>SUM(E34:I34)</f>
        <v>0</v>
      </c>
      <c r="L34" s="243"/>
      <c r="M34" s="60"/>
      <c r="N34" s="60"/>
      <c r="O34" s="60"/>
      <c r="P34" s="239">
        <v>1.03</v>
      </c>
      <c r="Q34" s="240">
        <v>0</v>
      </c>
      <c r="R34" s="73">
        <f>$R$16</f>
        <v>12</v>
      </c>
      <c r="S34" s="15"/>
      <c r="T34" s="23"/>
      <c r="U34" s="23"/>
      <c r="V34" s="23"/>
      <c r="W34" s="23"/>
      <c r="X34" s="23"/>
    </row>
    <row r="35" spans="1:24" ht="15">
      <c r="A35" s="8"/>
      <c r="B35" s="3"/>
      <c r="C35" s="97"/>
      <c r="D35" s="71" t="s">
        <v>47</v>
      </c>
      <c r="E35" s="189">
        <f>ROUND($P$10*E32,0)</f>
        <v>0</v>
      </c>
      <c r="F35" s="189">
        <f>ROUND($P$10*F32,0)</f>
        <v>0</v>
      </c>
      <c r="G35" s="189">
        <f>ROUND($P$10*G32,0)</f>
        <v>0</v>
      </c>
      <c r="H35" s="189">
        <f>ROUND($P$10*H32,0)</f>
        <v>0</v>
      </c>
      <c r="I35" s="189">
        <f>ROUND($P$10*I32,0)</f>
        <v>0</v>
      </c>
      <c r="J35" s="186">
        <f>SUM(E35:I35)</f>
        <v>0</v>
      </c>
      <c r="L35" s="243"/>
      <c r="M35" s="60"/>
      <c r="N35" s="60"/>
      <c r="O35" s="60"/>
      <c r="P35" s="239">
        <v>1.03</v>
      </c>
      <c r="Q35" s="240">
        <v>0</v>
      </c>
      <c r="R35" s="73">
        <f>$R$17</f>
        <v>12</v>
      </c>
      <c r="S35" s="15"/>
      <c r="T35" s="23"/>
      <c r="U35" s="23"/>
      <c r="V35" s="23"/>
      <c r="W35" s="23"/>
      <c r="X35" s="23"/>
    </row>
    <row r="36" spans="1:24">
      <c r="A36" s="8"/>
      <c r="B36" s="3"/>
      <c r="C36" s="97"/>
      <c r="D36" s="74" t="s">
        <v>48</v>
      </c>
      <c r="E36" s="190">
        <f>SUM(E34:E35)</f>
        <v>0</v>
      </c>
      <c r="F36" s="190">
        <f t="shared" ref="F36:I36" si="3">SUM(F34:F35)</f>
        <v>0</v>
      </c>
      <c r="G36" s="190">
        <f t="shared" si="3"/>
        <v>0</v>
      </c>
      <c r="H36" s="190">
        <f t="shared" si="3"/>
        <v>0</v>
      </c>
      <c r="I36" s="190">
        <f t="shared" si="3"/>
        <v>0</v>
      </c>
      <c r="J36" s="191">
        <f>SUM(J34:J35)</f>
        <v>0</v>
      </c>
      <c r="L36" s="243"/>
      <c r="M36" s="60"/>
      <c r="N36" s="60"/>
      <c r="O36" s="60"/>
      <c r="P36" s="239">
        <v>1.03</v>
      </c>
      <c r="Q36" s="240">
        <v>0</v>
      </c>
      <c r="R36" s="73">
        <f>$R$18</f>
        <v>12</v>
      </c>
      <c r="S36" s="15"/>
      <c r="T36" s="23"/>
      <c r="U36" s="23"/>
      <c r="V36" s="23"/>
      <c r="W36" s="23"/>
      <c r="X36" s="23"/>
    </row>
    <row r="37" spans="1:24">
      <c r="A37" s="8"/>
      <c r="B37" s="3"/>
      <c r="C37" s="97"/>
      <c r="D37" s="71"/>
      <c r="E37" s="15"/>
      <c r="F37" s="15"/>
      <c r="G37" s="15"/>
      <c r="H37" s="15"/>
      <c r="I37" s="15"/>
      <c r="J37" s="24"/>
      <c r="L37" s="243"/>
      <c r="M37" s="60"/>
      <c r="N37" s="60"/>
      <c r="O37" s="60"/>
      <c r="P37" s="30"/>
      <c r="Q37" s="60"/>
      <c r="R37" s="30"/>
      <c r="S37" s="15"/>
      <c r="T37" s="4"/>
      <c r="U37" s="3"/>
    </row>
    <row r="38" spans="1:24">
      <c r="A38" s="101"/>
      <c r="B38" s="13" t="s">
        <v>49</v>
      </c>
      <c r="C38" s="98"/>
      <c r="D38" s="32" t="s">
        <v>44</v>
      </c>
      <c r="E38" s="97">
        <f>ROUND($Q38*$R38,6)</f>
        <v>0</v>
      </c>
      <c r="F38" s="97">
        <f>ROUND($Q39*$R39,6)</f>
        <v>0</v>
      </c>
      <c r="G38" s="97">
        <f>ROUND($Q40*$R40,6)</f>
        <v>0</v>
      </c>
      <c r="H38" s="97">
        <f>ROUND($Q41*$R41,6)</f>
        <v>0</v>
      </c>
      <c r="I38" s="97">
        <f>ROUND($Q42*$R42,6)</f>
        <v>0</v>
      </c>
      <c r="J38" s="45"/>
      <c r="L38" s="155">
        <v>0</v>
      </c>
      <c r="M38" s="242">
        <f>ROUND(L38/12,2)</f>
        <v>0</v>
      </c>
      <c r="N38" s="242">
        <f>LOOKUP(O38,'Longevity Lookup'!$A$3:$A$506,'Longevity Lookup'!$B$3:$B$506)</f>
        <v>0</v>
      </c>
      <c r="O38" s="236">
        <v>0</v>
      </c>
      <c r="P38" s="239">
        <v>1.03</v>
      </c>
      <c r="Q38" s="240">
        <v>0</v>
      </c>
      <c r="R38" s="73">
        <f>$R$14</f>
        <v>12</v>
      </c>
      <c r="S38" s="2"/>
      <c r="T38" s="23" t="e">
        <f>(E40+E41)/E39</f>
        <v>#DIV/0!</v>
      </c>
      <c r="U38" s="23" t="e">
        <f>(F40+F41)/F39</f>
        <v>#DIV/0!</v>
      </c>
      <c r="V38" s="23" t="e">
        <f>(G40+G41)/G39</f>
        <v>#DIV/0!</v>
      </c>
      <c r="W38" s="23" t="e">
        <f>(H40+H41)/H39</f>
        <v>#DIV/0!</v>
      </c>
      <c r="X38" s="23" t="e">
        <f>(I40+I41)/I39</f>
        <v>#DIV/0!</v>
      </c>
    </row>
    <row r="39" spans="1:24">
      <c r="A39" s="8"/>
      <c r="C39" s="97"/>
      <c r="D39" s="71" t="s">
        <v>9</v>
      </c>
      <c r="E39" s="54">
        <f>ROUND((M38+N38)*E38*P38,0)</f>
        <v>0</v>
      </c>
      <c r="F39" s="54">
        <f>ROUND((M38+N38)*F38*P38*P39,0)</f>
        <v>0</v>
      </c>
      <c r="G39" s="54">
        <f>ROUND((M38+N38)*G38*P38*P39*P40,0)</f>
        <v>0</v>
      </c>
      <c r="H39" s="54">
        <f>ROUND((M38+N38)*H38*P38*P39*P40*P41,0)</f>
        <v>0</v>
      </c>
      <c r="I39" s="54">
        <f>ROUND((M38+N38)*I38*P38*P39*P40*P41*P42,0)</f>
        <v>0</v>
      </c>
      <c r="J39" s="177">
        <f>SUM(E39:I39)</f>
        <v>0</v>
      </c>
      <c r="L39" s="243"/>
      <c r="M39" s="60"/>
      <c r="N39" s="60"/>
      <c r="O39" s="60"/>
      <c r="P39" s="239">
        <v>1.03</v>
      </c>
      <c r="Q39" s="240">
        <v>0</v>
      </c>
      <c r="R39" s="73">
        <f>$R$15</f>
        <v>12</v>
      </c>
      <c r="S39" s="15"/>
    </row>
    <row r="40" spans="1:24">
      <c r="A40" s="8"/>
      <c r="B40" s="3"/>
      <c r="C40" s="97"/>
      <c r="D40" s="71" t="s">
        <v>46</v>
      </c>
      <c r="E40" s="54">
        <f>ROUND(E39*$P$9,0)</f>
        <v>0</v>
      </c>
      <c r="F40" s="54">
        <f>ROUND(F39*$P$9,0)</f>
        <v>0</v>
      </c>
      <c r="G40" s="54">
        <f>ROUND(G39*$P$9,0)</f>
        <v>0</v>
      </c>
      <c r="H40" s="54">
        <f>ROUND(H39*$P$9,0)</f>
        <v>0</v>
      </c>
      <c r="I40" s="54">
        <f>ROUND(I39*$P$9,0)</f>
        <v>0</v>
      </c>
      <c r="J40" s="177">
        <f>SUM(E40:I40)</f>
        <v>0</v>
      </c>
      <c r="L40" s="243"/>
      <c r="M40" s="60"/>
      <c r="N40" s="60"/>
      <c r="O40" s="60"/>
      <c r="P40" s="239">
        <v>1.03</v>
      </c>
      <c r="Q40" s="240">
        <v>0</v>
      </c>
      <c r="R40" s="73">
        <f>$R$16</f>
        <v>12</v>
      </c>
      <c r="S40" s="15"/>
      <c r="T40" s="23"/>
      <c r="U40" s="23"/>
      <c r="V40" s="23"/>
      <c r="W40" s="23"/>
      <c r="X40" s="23"/>
    </row>
    <row r="41" spans="1:24" ht="15">
      <c r="A41" s="8"/>
      <c r="B41" s="3"/>
      <c r="C41" s="97"/>
      <c r="D41" s="71" t="s">
        <v>47</v>
      </c>
      <c r="E41" s="189">
        <f>ROUND($P$10*E38,0)</f>
        <v>0</v>
      </c>
      <c r="F41" s="189">
        <f>ROUND($P$10*F38,0)</f>
        <v>0</v>
      </c>
      <c r="G41" s="189">
        <f>ROUND($P$10*G38,0)</f>
        <v>0</v>
      </c>
      <c r="H41" s="189">
        <f>ROUND($P$10*H38,0)</f>
        <v>0</v>
      </c>
      <c r="I41" s="189">
        <f>ROUND($P$10*I38,0)</f>
        <v>0</v>
      </c>
      <c r="J41" s="186">
        <f>SUM(E41:I41)</f>
        <v>0</v>
      </c>
      <c r="L41" s="243"/>
      <c r="M41" s="60"/>
      <c r="N41" s="60"/>
      <c r="O41" s="60"/>
      <c r="P41" s="239">
        <v>1.03</v>
      </c>
      <c r="Q41" s="240">
        <v>0</v>
      </c>
      <c r="R41" s="73">
        <f>$R$17</f>
        <v>12</v>
      </c>
      <c r="S41" s="15"/>
      <c r="T41" s="23"/>
      <c r="U41" s="23"/>
      <c r="V41" s="23"/>
      <c r="W41" s="23"/>
      <c r="X41" s="23"/>
    </row>
    <row r="42" spans="1:24">
      <c r="A42" s="8"/>
      <c r="B42" s="3"/>
      <c r="C42" s="97"/>
      <c r="D42" s="74" t="s">
        <v>48</v>
      </c>
      <c r="E42" s="190">
        <f>SUM(E40:E41)</f>
        <v>0</v>
      </c>
      <c r="F42" s="190">
        <f t="shared" ref="F42:I42" si="4">SUM(F40:F41)</f>
        <v>0</v>
      </c>
      <c r="G42" s="190">
        <f t="shared" si="4"/>
        <v>0</v>
      </c>
      <c r="H42" s="190">
        <f t="shared" si="4"/>
        <v>0</v>
      </c>
      <c r="I42" s="190">
        <f t="shared" si="4"/>
        <v>0</v>
      </c>
      <c r="J42" s="191">
        <f>SUM(J40:J41)</f>
        <v>0</v>
      </c>
      <c r="L42" s="243"/>
      <c r="M42" s="60"/>
      <c r="N42" s="60"/>
      <c r="O42" s="60"/>
      <c r="P42" s="239">
        <v>1.03</v>
      </c>
      <c r="Q42" s="240">
        <v>0</v>
      </c>
      <c r="R42" s="73">
        <f>$R$18</f>
        <v>12</v>
      </c>
      <c r="S42" s="15"/>
      <c r="T42" s="23"/>
      <c r="U42" s="23"/>
      <c r="V42" s="23"/>
      <c r="W42" s="23"/>
      <c r="X42" s="23"/>
    </row>
    <row r="43" spans="1:24">
      <c r="A43" s="8"/>
      <c r="B43" s="3"/>
      <c r="C43" s="97"/>
      <c r="D43" s="71"/>
      <c r="E43" s="15"/>
      <c r="F43" s="15"/>
      <c r="G43" s="15"/>
      <c r="H43" s="15"/>
      <c r="I43" s="15"/>
      <c r="J43" s="24"/>
      <c r="L43" s="243"/>
      <c r="M43" s="60"/>
      <c r="N43" s="60"/>
      <c r="O43" s="60"/>
      <c r="P43" s="30"/>
      <c r="Q43" s="60"/>
      <c r="R43" s="30"/>
      <c r="S43" s="15"/>
      <c r="T43" s="4"/>
      <c r="U43" s="3"/>
    </row>
    <row r="44" spans="1:24">
      <c r="A44" s="101"/>
      <c r="B44" s="13" t="s">
        <v>52</v>
      </c>
      <c r="C44" s="98"/>
      <c r="D44" s="32" t="s">
        <v>44</v>
      </c>
      <c r="E44" s="97">
        <f>ROUND($Q44*$R44,6)</f>
        <v>0</v>
      </c>
      <c r="F44" s="97">
        <f>ROUND($Q45*$R45,6)</f>
        <v>0</v>
      </c>
      <c r="G44" s="97">
        <f>ROUND($Q46*$R46,6)</f>
        <v>0</v>
      </c>
      <c r="H44" s="97">
        <f>ROUND($Q47*$R47,6)</f>
        <v>0</v>
      </c>
      <c r="I44" s="97">
        <f>ROUND($Q48*$R48,6)</f>
        <v>0</v>
      </c>
      <c r="J44" s="45"/>
      <c r="L44" s="155">
        <v>0</v>
      </c>
      <c r="M44" s="242">
        <f>ROUND(L44/12,2)</f>
        <v>0</v>
      </c>
      <c r="N44" s="242">
        <f>LOOKUP(O44,'Longevity Lookup'!$A$3:$A$506,'Longevity Lookup'!$B$3:$B$506)</f>
        <v>0</v>
      </c>
      <c r="O44" s="236">
        <v>0</v>
      </c>
      <c r="P44" s="239">
        <v>1.03</v>
      </c>
      <c r="Q44" s="240">
        <v>0</v>
      </c>
      <c r="R44" s="73">
        <f>$R$14</f>
        <v>12</v>
      </c>
      <c r="S44" s="2"/>
      <c r="T44" s="23" t="e">
        <f>(E46+E47)/E45</f>
        <v>#DIV/0!</v>
      </c>
      <c r="U44" s="23" t="e">
        <f>(F46+F47)/F45</f>
        <v>#DIV/0!</v>
      </c>
      <c r="V44" s="23" t="e">
        <f>(G46+G47)/G45</f>
        <v>#DIV/0!</v>
      </c>
      <c r="W44" s="23" t="e">
        <f>(H46+H47)/H45</f>
        <v>#DIV/0!</v>
      </c>
      <c r="X44" s="23" t="e">
        <f>(I46+I47)/I45</f>
        <v>#DIV/0!</v>
      </c>
    </row>
    <row r="45" spans="1:24">
      <c r="A45" s="8"/>
      <c r="C45" s="97"/>
      <c r="D45" s="71" t="s">
        <v>9</v>
      </c>
      <c r="E45" s="54">
        <f>ROUND((M44+N44)*E44*P44,0)</f>
        <v>0</v>
      </c>
      <c r="F45" s="54">
        <f>ROUND((M44+N44)*F44*P44*P45,0)</f>
        <v>0</v>
      </c>
      <c r="G45" s="54">
        <f>ROUND((M44+N44)*G44*P44*P45*P46,0)</f>
        <v>0</v>
      </c>
      <c r="H45" s="54">
        <f>ROUND((M44+N44)*H44*P44*P45*P46*P47,0)</f>
        <v>0</v>
      </c>
      <c r="I45" s="54">
        <f>ROUND((M44+N44)*I44*P44*P45*P46*P47*P48,0)</f>
        <v>0</v>
      </c>
      <c r="J45" s="177">
        <f>SUM(E45:I45)</f>
        <v>0</v>
      </c>
      <c r="L45" s="243"/>
      <c r="M45" s="60"/>
      <c r="N45" s="60"/>
      <c r="O45" s="60"/>
      <c r="P45" s="239">
        <v>1.03</v>
      </c>
      <c r="Q45" s="240">
        <v>0</v>
      </c>
      <c r="R45" s="73">
        <f>$R$15</f>
        <v>12</v>
      </c>
      <c r="S45" s="15"/>
    </row>
    <row r="46" spans="1:24">
      <c r="A46" s="8"/>
      <c r="B46" s="3"/>
      <c r="C46" s="97"/>
      <c r="D46" s="71" t="s">
        <v>46</v>
      </c>
      <c r="E46" s="54">
        <f>ROUND(E45*$P$9,0)</f>
        <v>0</v>
      </c>
      <c r="F46" s="54">
        <f>ROUND(F45*$P$9,0)</f>
        <v>0</v>
      </c>
      <c r="G46" s="54">
        <f>ROUND(G45*$P$9,0)</f>
        <v>0</v>
      </c>
      <c r="H46" s="54">
        <f>ROUND(H45*$P$9,0)</f>
        <v>0</v>
      </c>
      <c r="I46" s="54">
        <f>ROUND(I45*$P$9,0)</f>
        <v>0</v>
      </c>
      <c r="J46" s="177">
        <f>SUM(E46:I46)</f>
        <v>0</v>
      </c>
      <c r="L46" s="243"/>
      <c r="M46" s="60"/>
      <c r="N46" s="60"/>
      <c r="O46" s="60"/>
      <c r="P46" s="239">
        <v>1.03</v>
      </c>
      <c r="Q46" s="240">
        <v>0</v>
      </c>
      <c r="R46" s="73">
        <f>$R$16</f>
        <v>12</v>
      </c>
      <c r="S46" s="15"/>
      <c r="T46" s="23"/>
      <c r="U46" s="23"/>
      <c r="V46" s="23"/>
      <c r="W46" s="23"/>
      <c r="X46" s="23"/>
    </row>
    <row r="47" spans="1:24" ht="15">
      <c r="A47" s="8"/>
      <c r="B47" s="3"/>
      <c r="C47" s="97"/>
      <c r="D47" s="71" t="s">
        <v>47</v>
      </c>
      <c r="E47" s="189">
        <f>ROUND($P$10*E44,0)</f>
        <v>0</v>
      </c>
      <c r="F47" s="189">
        <f>ROUND($P$10*F44,0)</f>
        <v>0</v>
      </c>
      <c r="G47" s="189">
        <f>ROUND($P$10*G44,0)</f>
        <v>0</v>
      </c>
      <c r="H47" s="189">
        <f>ROUND($P$10*H44,0)</f>
        <v>0</v>
      </c>
      <c r="I47" s="189">
        <f>ROUND($P$10*I44,0)</f>
        <v>0</v>
      </c>
      <c r="J47" s="186">
        <f>SUM(E47:I47)</f>
        <v>0</v>
      </c>
      <c r="L47" s="243"/>
      <c r="M47" s="60"/>
      <c r="N47" s="60"/>
      <c r="O47" s="60"/>
      <c r="P47" s="239">
        <v>1.03</v>
      </c>
      <c r="Q47" s="240">
        <v>0</v>
      </c>
      <c r="R47" s="73">
        <f>$R$17</f>
        <v>12</v>
      </c>
      <c r="S47" s="15"/>
      <c r="T47" s="23"/>
      <c r="U47" s="23"/>
      <c r="V47" s="23"/>
      <c r="W47" s="23"/>
      <c r="X47" s="23"/>
    </row>
    <row r="48" spans="1:24">
      <c r="A48" s="8"/>
      <c r="B48" s="3"/>
      <c r="C48" s="97"/>
      <c r="D48" s="74" t="s">
        <v>48</v>
      </c>
      <c r="E48" s="190">
        <f>SUM(E46:E47)</f>
        <v>0</v>
      </c>
      <c r="F48" s="190">
        <f t="shared" ref="F48:I48" si="5">SUM(F46:F47)</f>
        <v>0</v>
      </c>
      <c r="G48" s="190">
        <f t="shared" si="5"/>
        <v>0</v>
      </c>
      <c r="H48" s="190">
        <f t="shared" si="5"/>
        <v>0</v>
      </c>
      <c r="I48" s="190">
        <f t="shared" si="5"/>
        <v>0</v>
      </c>
      <c r="J48" s="191">
        <f>SUM(J46:J47)</f>
        <v>0</v>
      </c>
      <c r="L48" s="243"/>
      <c r="M48" s="60"/>
      <c r="N48" s="60"/>
      <c r="O48" s="60"/>
      <c r="P48" s="239">
        <v>1.03</v>
      </c>
      <c r="Q48" s="240">
        <v>0</v>
      </c>
      <c r="R48" s="73">
        <f>$R$18</f>
        <v>12</v>
      </c>
      <c r="S48" s="15"/>
      <c r="T48" s="23"/>
      <c r="U48" s="23"/>
      <c r="V48" s="23"/>
      <c r="W48" s="23"/>
      <c r="X48" s="23"/>
    </row>
    <row r="49" spans="1:24">
      <c r="A49" s="8"/>
      <c r="B49" s="3"/>
      <c r="C49" s="97"/>
      <c r="D49" s="71"/>
      <c r="E49" s="15"/>
      <c r="F49" s="15"/>
      <c r="G49" s="15"/>
      <c r="H49" s="15"/>
      <c r="I49" s="15"/>
      <c r="J49" s="24"/>
      <c r="L49" s="243"/>
      <c r="M49" s="60"/>
      <c r="N49" s="60"/>
      <c r="O49" s="60"/>
      <c r="P49" s="30"/>
      <c r="Q49" s="60"/>
      <c r="R49" s="30"/>
      <c r="S49" s="15"/>
      <c r="T49" s="4"/>
      <c r="U49" s="3"/>
    </row>
    <row r="50" spans="1:24">
      <c r="A50" s="101"/>
      <c r="B50" s="13" t="s">
        <v>52</v>
      </c>
      <c r="C50" s="98"/>
      <c r="D50" s="32" t="s">
        <v>44</v>
      </c>
      <c r="E50" s="97">
        <f>ROUND($Q50*$R50,6)</f>
        <v>0</v>
      </c>
      <c r="F50" s="97">
        <f>ROUND($Q51*$R51,6)</f>
        <v>0</v>
      </c>
      <c r="G50" s="97">
        <f>ROUND($Q52*$R52,6)</f>
        <v>0</v>
      </c>
      <c r="H50" s="97">
        <f>ROUND($Q53*$R53,6)</f>
        <v>0</v>
      </c>
      <c r="I50" s="97">
        <f>ROUND($Q54*$R54,6)</f>
        <v>0</v>
      </c>
      <c r="J50" s="45"/>
      <c r="L50" s="155">
        <v>0</v>
      </c>
      <c r="M50" s="242">
        <f>ROUND(L50/12,2)</f>
        <v>0</v>
      </c>
      <c r="N50" s="242">
        <f>LOOKUP(O50,'Longevity Lookup'!$A$3:$A$506,'Longevity Lookup'!$B$3:$B$506)</f>
        <v>0</v>
      </c>
      <c r="O50" s="236">
        <v>0</v>
      </c>
      <c r="P50" s="239">
        <v>1.03</v>
      </c>
      <c r="Q50" s="240">
        <v>0</v>
      </c>
      <c r="R50" s="73">
        <f>$R$14</f>
        <v>12</v>
      </c>
      <c r="S50" s="2"/>
      <c r="T50" s="23" t="e">
        <f>(E52+E53)/E51</f>
        <v>#DIV/0!</v>
      </c>
      <c r="U50" s="23" t="e">
        <f>(F52+F53)/F51</f>
        <v>#DIV/0!</v>
      </c>
      <c r="V50" s="23" t="e">
        <f>(G52+G53)/G51</f>
        <v>#DIV/0!</v>
      </c>
      <c r="W50" s="23" t="e">
        <f>(H52+H53)/H51</f>
        <v>#DIV/0!</v>
      </c>
      <c r="X50" s="23" t="e">
        <f>(I52+I53)/I51</f>
        <v>#DIV/0!</v>
      </c>
    </row>
    <row r="51" spans="1:24">
      <c r="A51" s="8"/>
      <c r="C51" s="97"/>
      <c r="D51" s="71" t="s">
        <v>9</v>
      </c>
      <c r="E51" s="54">
        <f>ROUND((M50+N50)*E50*P50,0)</f>
        <v>0</v>
      </c>
      <c r="F51" s="54">
        <f>ROUND((M50+N50)*F50*P50*P51,0)</f>
        <v>0</v>
      </c>
      <c r="G51" s="54">
        <f>ROUND((M50+N50)*G50*P50*P51*P52,0)</f>
        <v>0</v>
      </c>
      <c r="H51" s="54">
        <f>ROUND((M50+N50)*H50*P50*P51*P52*P53,0)</f>
        <v>0</v>
      </c>
      <c r="I51" s="54">
        <f>ROUND((M50+N50)*I50*P50*P51*P52*P53*P54,0)</f>
        <v>0</v>
      </c>
      <c r="J51" s="177">
        <f>SUM(E51:I51)</f>
        <v>0</v>
      </c>
      <c r="L51" s="243"/>
      <c r="M51" s="60"/>
      <c r="N51" s="60"/>
      <c r="O51" s="60"/>
      <c r="P51" s="239">
        <v>1.03</v>
      </c>
      <c r="Q51" s="240">
        <v>0</v>
      </c>
      <c r="R51" s="73">
        <f>$R$15</f>
        <v>12</v>
      </c>
      <c r="S51" s="15"/>
    </row>
    <row r="52" spans="1:24">
      <c r="A52" s="8"/>
      <c r="B52" s="3"/>
      <c r="C52" s="97"/>
      <c r="D52" s="71" t="s">
        <v>46</v>
      </c>
      <c r="E52" s="54">
        <f>ROUND(E51*$P$9,0)</f>
        <v>0</v>
      </c>
      <c r="F52" s="54">
        <f>ROUND(F51*$P$9,0)</f>
        <v>0</v>
      </c>
      <c r="G52" s="54">
        <f>ROUND(G51*$P$9,0)</f>
        <v>0</v>
      </c>
      <c r="H52" s="54">
        <f>ROUND(H51*$P$9,0)</f>
        <v>0</v>
      </c>
      <c r="I52" s="54">
        <f>ROUND(I51*$P$9,0)</f>
        <v>0</v>
      </c>
      <c r="J52" s="177">
        <f>SUM(E52:I52)</f>
        <v>0</v>
      </c>
      <c r="L52" s="243"/>
      <c r="M52" s="60"/>
      <c r="N52" s="60"/>
      <c r="O52" s="60"/>
      <c r="P52" s="239">
        <v>1.03</v>
      </c>
      <c r="Q52" s="240">
        <v>0</v>
      </c>
      <c r="R52" s="73">
        <f>$R$16</f>
        <v>12</v>
      </c>
      <c r="S52" s="15"/>
      <c r="T52" s="23"/>
      <c r="U52" s="23"/>
      <c r="V52" s="23"/>
      <c r="W52" s="23"/>
      <c r="X52" s="23"/>
    </row>
    <row r="53" spans="1:24" ht="15">
      <c r="A53" s="8"/>
      <c r="B53" s="3"/>
      <c r="C53" s="97"/>
      <c r="D53" s="71" t="s">
        <v>47</v>
      </c>
      <c r="E53" s="189">
        <f>ROUND($P$10*E50,0)</f>
        <v>0</v>
      </c>
      <c r="F53" s="189">
        <f>ROUND($P$10*F50,0)</f>
        <v>0</v>
      </c>
      <c r="G53" s="189">
        <f>ROUND($P$10*G50,0)</f>
        <v>0</v>
      </c>
      <c r="H53" s="189">
        <f>ROUND($P$10*H50,0)</f>
        <v>0</v>
      </c>
      <c r="I53" s="189">
        <f>ROUND($P$10*I50,0)</f>
        <v>0</v>
      </c>
      <c r="J53" s="186">
        <f>SUM(E53:I53)</f>
        <v>0</v>
      </c>
      <c r="L53" s="243"/>
      <c r="M53" s="60"/>
      <c r="N53" s="60"/>
      <c r="O53" s="60"/>
      <c r="P53" s="239">
        <v>1.03</v>
      </c>
      <c r="Q53" s="240">
        <v>0</v>
      </c>
      <c r="R53" s="73">
        <f>$R$17</f>
        <v>12</v>
      </c>
      <c r="S53" s="15"/>
      <c r="T53" s="23"/>
      <c r="U53" s="23"/>
      <c r="V53" s="23"/>
      <c r="W53" s="23"/>
      <c r="X53" s="23"/>
    </row>
    <row r="54" spans="1:24">
      <c r="A54" s="8"/>
      <c r="B54" s="3"/>
      <c r="C54" s="97"/>
      <c r="D54" s="74" t="s">
        <v>48</v>
      </c>
      <c r="E54" s="190">
        <f>SUM(E52:E53)</f>
        <v>0</v>
      </c>
      <c r="F54" s="190">
        <f t="shared" ref="F54:I54" si="6">SUM(F52:F53)</f>
        <v>0</v>
      </c>
      <c r="G54" s="190">
        <f t="shared" si="6"/>
        <v>0</v>
      </c>
      <c r="H54" s="190">
        <f t="shared" si="6"/>
        <v>0</v>
      </c>
      <c r="I54" s="190">
        <f t="shared" si="6"/>
        <v>0</v>
      </c>
      <c r="J54" s="191">
        <f>SUM(J52:J53)</f>
        <v>0</v>
      </c>
      <c r="L54" s="243"/>
      <c r="M54" s="60"/>
      <c r="N54" s="60"/>
      <c r="O54" s="60"/>
      <c r="P54" s="239">
        <v>1.03</v>
      </c>
      <c r="Q54" s="240">
        <v>0</v>
      </c>
      <c r="R54" s="73">
        <f>$R$18</f>
        <v>12</v>
      </c>
      <c r="S54" s="15"/>
      <c r="T54" s="23"/>
      <c r="U54" s="23"/>
      <c r="V54" s="23"/>
      <c r="W54" s="23"/>
      <c r="X54" s="23"/>
    </row>
    <row r="55" spans="1:24">
      <c r="A55" s="8"/>
      <c r="B55" s="3"/>
      <c r="C55" s="97"/>
      <c r="D55" s="71"/>
      <c r="E55" s="15"/>
      <c r="F55" s="15"/>
      <c r="G55" s="15"/>
      <c r="H55" s="15"/>
      <c r="I55" s="15"/>
      <c r="J55" s="24"/>
      <c r="L55" s="243"/>
      <c r="M55" s="60"/>
      <c r="N55" s="60"/>
      <c r="O55" s="60"/>
      <c r="P55" s="30"/>
      <c r="Q55" s="60"/>
      <c r="R55" s="30"/>
      <c r="S55" s="15"/>
      <c r="T55" s="4"/>
      <c r="U55" s="3"/>
    </row>
    <row r="56" spans="1:24">
      <c r="A56" s="101"/>
      <c r="B56" s="13" t="s">
        <v>52</v>
      </c>
      <c r="C56" s="98"/>
      <c r="D56" s="32" t="s">
        <v>44</v>
      </c>
      <c r="E56" s="97">
        <f>ROUND($Q56*$R56,6)</f>
        <v>0</v>
      </c>
      <c r="F56" s="97">
        <f>ROUND($Q57*$R57,6)</f>
        <v>0</v>
      </c>
      <c r="G56" s="97">
        <f>ROUND($Q58*$R58,6)</f>
        <v>0</v>
      </c>
      <c r="H56" s="97">
        <f>ROUND($Q59*$R59,6)</f>
        <v>0</v>
      </c>
      <c r="I56" s="97">
        <f>ROUND($Q60*$R60,6)</f>
        <v>0</v>
      </c>
      <c r="J56" s="45"/>
      <c r="L56" s="155">
        <v>0</v>
      </c>
      <c r="M56" s="242">
        <f>ROUND(L56/12,2)</f>
        <v>0</v>
      </c>
      <c r="N56" s="242">
        <f>LOOKUP(O56,'Longevity Lookup'!$A$3:$A$506,'Longevity Lookup'!$B$3:$B$506)</f>
        <v>0</v>
      </c>
      <c r="O56" s="236">
        <v>0</v>
      </c>
      <c r="P56" s="239">
        <v>1.03</v>
      </c>
      <c r="Q56" s="240">
        <v>0</v>
      </c>
      <c r="R56" s="73">
        <f>$R$14</f>
        <v>12</v>
      </c>
      <c r="S56" s="2"/>
      <c r="T56" s="23" t="e">
        <f>(E58+E59)/E57</f>
        <v>#DIV/0!</v>
      </c>
      <c r="U56" s="23" t="e">
        <f>(F58+F59)/F57</f>
        <v>#DIV/0!</v>
      </c>
      <c r="V56" s="23" t="e">
        <f>(G58+G59)/G57</f>
        <v>#DIV/0!</v>
      </c>
      <c r="W56" s="23" t="e">
        <f>(H58+H59)/H57</f>
        <v>#DIV/0!</v>
      </c>
      <c r="X56" s="23" t="e">
        <f>(I58+I59)/I57</f>
        <v>#DIV/0!</v>
      </c>
    </row>
    <row r="57" spans="1:24">
      <c r="A57" s="8"/>
      <c r="C57" s="97"/>
      <c r="D57" s="71" t="s">
        <v>9</v>
      </c>
      <c r="E57" s="54">
        <f>ROUND((M56+N56)*E56*P56,0)</f>
        <v>0</v>
      </c>
      <c r="F57" s="54">
        <f>ROUND((M56+N56)*F56*P56*P57,0)</f>
        <v>0</v>
      </c>
      <c r="G57" s="54">
        <f>ROUND((M56+N56)*G56*P56*P57*P58,0)</f>
        <v>0</v>
      </c>
      <c r="H57" s="54">
        <f>ROUND((M56+N56)*H56*P56*P57*P58*P59,0)</f>
        <v>0</v>
      </c>
      <c r="I57" s="54">
        <f>ROUND((M56+N56)*I56*P56*P57*P58*P59*P60,0)</f>
        <v>0</v>
      </c>
      <c r="J57" s="177">
        <f>SUM(E57:I57)</f>
        <v>0</v>
      </c>
      <c r="L57" s="243"/>
      <c r="M57" s="60"/>
      <c r="N57" s="60"/>
      <c r="O57" s="60"/>
      <c r="P57" s="239">
        <v>1.03</v>
      </c>
      <c r="Q57" s="240">
        <v>0</v>
      </c>
      <c r="R57" s="73">
        <f>$R$15</f>
        <v>12</v>
      </c>
      <c r="S57" s="15"/>
    </row>
    <row r="58" spans="1:24">
      <c r="A58" s="8"/>
      <c r="C58" s="97"/>
      <c r="D58" s="71" t="s">
        <v>46</v>
      </c>
      <c r="E58" s="54">
        <f>ROUND(E57*$P$9,0)</f>
        <v>0</v>
      </c>
      <c r="F58" s="54">
        <f>ROUND(F57*$P$9,0)</f>
        <v>0</v>
      </c>
      <c r="G58" s="54">
        <f>ROUND(G57*$P$9,0)</f>
        <v>0</v>
      </c>
      <c r="H58" s="54">
        <f>ROUND(H57*$P$9,0)</f>
        <v>0</v>
      </c>
      <c r="I58" s="54">
        <f>ROUND(I57*$P$9,0)</f>
        <v>0</v>
      </c>
      <c r="J58" s="177">
        <f>SUM(E58:I58)</f>
        <v>0</v>
      </c>
      <c r="L58" s="243"/>
      <c r="M58" s="60"/>
      <c r="N58" s="60"/>
      <c r="O58" s="60"/>
      <c r="P58" s="239">
        <v>1.03</v>
      </c>
      <c r="Q58" s="240">
        <v>0</v>
      </c>
      <c r="R58" s="73">
        <f>$R$16</f>
        <v>12</v>
      </c>
      <c r="S58" s="15"/>
      <c r="T58" s="23"/>
      <c r="U58" s="23"/>
      <c r="V58" s="23"/>
      <c r="W58" s="23"/>
      <c r="X58" s="23"/>
    </row>
    <row r="59" spans="1:24" ht="15">
      <c r="A59" s="8"/>
      <c r="C59" s="97"/>
      <c r="D59" s="71" t="s">
        <v>47</v>
      </c>
      <c r="E59" s="189">
        <f>ROUND($P$10*E56,0)</f>
        <v>0</v>
      </c>
      <c r="F59" s="189">
        <f>ROUND($P$10*F56,0)</f>
        <v>0</v>
      </c>
      <c r="G59" s="189">
        <f>ROUND($P$10*G56,0)</f>
        <v>0</v>
      </c>
      <c r="H59" s="189">
        <f>ROUND($P$10*H56,0)</f>
        <v>0</v>
      </c>
      <c r="I59" s="189">
        <f>ROUND($P$10*I56,0)</f>
        <v>0</v>
      </c>
      <c r="J59" s="186">
        <f>SUM(E59:I59)</f>
        <v>0</v>
      </c>
      <c r="L59" s="243"/>
      <c r="M59" s="60"/>
      <c r="N59" s="60"/>
      <c r="O59" s="60"/>
      <c r="P59" s="239">
        <v>1.03</v>
      </c>
      <c r="Q59" s="240">
        <v>0</v>
      </c>
      <c r="R59" s="73">
        <f>$R$17</f>
        <v>12</v>
      </c>
      <c r="S59" s="15"/>
    </row>
    <row r="60" spans="1:24">
      <c r="A60" s="8"/>
      <c r="C60" s="97"/>
      <c r="D60" s="74" t="s">
        <v>48</v>
      </c>
      <c r="E60" s="190">
        <f>SUM(E58:E59)</f>
        <v>0</v>
      </c>
      <c r="F60" s="190">
        <f t="shared" ref="F60:I60" si="7">SUM(F58:F59)</f>
        <v>0</v>
      </c>
      <c r="G60" s="190">
        <f t="shared" si="7"/>
        <v>0</v>
      </c>
      <c r="H60" s="190">
        <f t="shared" si="7"/>
        <v>0</v>
      </c>
      <c r="I60" s="190">
        <f t="shared" si="7"/>
        <v>0</v>
      </c>
      <c r="J60" s="191">
        <f>SUM(J58:J59)</f>
        <v>0</v>
      </c>
      <c r="L60" s="243"/>
      <c r="M60" s="60"/>
      <c r="N60" s="60"/>
      <c r="O60" s="60"/>
      <c r="P60" s="239">
        <v>1.03</v>
      </c>
      <c r="Q60" s="240">
        <v>0</v>
      </c>
      <c r="R60" s="73">
        <f>$R$18</f>
        <v>12</v>
      </c>
      <c r="S60" s="15"/>
      <c r="T60" s="23"/>
      <c r="U60" s="23"/>
      <c r="V60" s="23"/>
      <c r="W60" s="23"/>
      <c r="X60" s="23"/>
    </row>
    <row r="61" spans="1:24">
      <c r="A61" s="8"/>
      <c r="C61" s="97"/>
      <c r="D61" s="71"/>
      <c r="E61" s="15"/>
      <c r="F61" s="15"/>
      <c r="G61" s="15"/>
      <c r="H61" s="15"/>
      <c r="I61" s="15"/>
      <c r="J61" s="24"/>
      <c r="L61" s="2"/>
      <c r="M61" s="2"/>
      <c r="N61" s="2"/>
      <c r="O61" s="2"/>
      <c r="P61" s="2"/>
      <c r="Q61" s="4"/>
      <c r="R61" s="3"/>
      <c r="S61" s="15"/>
      <c r="T61" s="23"/>
      <c r="U61" s="23"/>
      <c r="V61" s="23"/>
      <c r="W61" s="23"/>
      <c r="X61" s="23"/>
    </row>
    <row r="62" spans="1:24" ht="3.75" customHeight="1">
      <c r="A62" s="8"/>
      <c r="D62" s="20"/>
      <c r="E62" s="20"/>
      <c r="F62" s="20"/>
      <c r="G62" s="20"/>
      <c r="H62" s="20"/>
      <c r="I62" s="20"/>
      <c r="J62" s="73"/>
      <c r="R62" s="15"/>
    </row>
    <row r="63" spans="1:24">
      <c r="A63" s="46" t="s">
        <v>53</v>
      </c>
      <c r="B63" s="47"/>
      <c r="C63" s="47"/>
      <c r="D63" s="48"/>
      <c r="E63" s="183">
        <f>SUMIF($D$13:$D$62,"*Salary",E13:E62)</f>
        <v>0</v>
      </c>
      <c r="F63" s="183">
        <f t="shared" ref="F63:I63" si="8">SUMIF($D$13:$D$62,"*Salary",F13:F62)</f>
        <v>0</v>
      </c>
      <c r="G63" s="183">
        <f t="shared" si="8"/>
        <v>0</v>
      </c>
      <c r="H63" s="183">
        <f t="shared" si="8"/>
        <v>0</v>
      </c>
      <c r="I63" s="183">
        <f t="shared" si="8"/>
        <v>0</v>
      </c>
      <c r="J63" s="177">
        <f>SUM(E63:I63)</f>
        <v>0</v>
      </c>
      <c r="R63" s="3"/>
    </row>
    <row r="64" spans="1:24" ht="15">
      <c r="A64" s="46" t="s">
        <v>54</v>
      </c>
      <c r="B64" s="47"/>
      <c r="C64" s="47"/>
      <c r="D64" s="48"/>
      <c r="E64" s="185">
        <f>SUMIF(D15:D62,"*Total Fringe",E15:E62)</f>
        <v>0</v>
      </c>
      <c r="F64" s="185">
        <f>SUMIF($D$15:$D$62,"*Total Fringe",F15:F62)</f>
        <v>0</v>
      </c>
      <c r="G64" s="185">
        <f t="shared" ref="G64:I64" si="9">SUMIF($D$15:$D$62,"*Total Fringe",G15:G62)</f>
        <v>0</v>
      </c>
      <c r="H64" s="185">
        <f t="shared" si="9"/>
        <v>0</v>
      </c>
      <c r="I64" s="185">
        <f t="shared" si="9"/>
        <v>0</v>
      </c>
      <c r="J64" s="186">
        <f>SUM(E64:I64)</f>
        <v>0</v>
      </c>
      <c r="R64" s="3"/>
    </row>
    <row r="65" spans="1:24">
      <c r="A65" s="46" t="s">
        <v>55</v>
      </c>
      <c r="B65" s="47"/>
      <c r="C65" s="47"/>
      <c r="D65" s="48"/>
      <c r="E65" s="196">
        <f>SUM(E63:E64)</f>
        <v>0</v>
      </c>
      <c r="F65" s="196">
        <f t="shared" ref="F65:I65" si="10">SUM(F63:F64)</f>
        <v>0</v>
      </c>
      <c r="G65" s="196">
        <f t="shared" si="10"/>
        <v>0</v>
      </c>
      <c r="H65" s="196">
        <f t="shared" si="10"/>
        <v>0</v>
      </c>
      <c r="I65" s="196">
        <f t="shared" si="10"/>
        <v>0</v>
      </c>
      <c r="J65" s="177">
        <f>SUM(E65:I65)</f>
        <v>0</v>
      </c>
      <c r="T65" s="546" t="s">
        <v>23</v>
      </c>
      <c r="U65" s="546"/>
      <c r="V65" s="546"/>
      <c r="W65" s="546"/>
      <c r="X65" s="546"/>
    </row>
    <row r="66" spans="1:24">
      <c r="A66" s="1"/>
      <c r="B66" s="55"/>
      <c r="C66" s="55"/>
      <c r="D66" s="68"/>
      <c r="E66" s="6"/>
      <c r="F66" s="6"/>
      <c r="G66" s="6"/>
      <c r="H66" s="6"/>
      <c r="I66" s="6"/>
      <c r="J66" s="43"/>
      <c r="T66" s="22" t="s">
        <v>35</v>
      </c>
      <c r="U66" s="13" t="s">
        <v>36</v>
      </c>
      <c r="V66" s="13" t="s">
        <v>37</v>
      </c>
      <c r="W66" s="13" t="s">
        <v>38</v>
      </c>
      <c r="X66" s="13" t="s">
        <v>39</v>
      </c>
    </row>
    <row r="67" spans="1:24">
      <c r="A67" s="18" t="s">
        <v>56</v>
      </c>
      <c r="B67" s="89"/>
      <c r="C67" s="89"/>
      <c r="D67" s="44"/>
      <c r="J67" s="31"/>
      <c r="L67" s="55" t="s">
        <v>19</v>
      </c>
      <c r="M67" s="68" t="s">
        <v>6</v>
      </c>
      <c r="N67" s="68"/>
      <c r="O67" s="68" t="s">
        <v>20</v>
      </c>
      <c r="P67" s="68" t="s">
        <v>21</v>
      </c>
      <c r="Q67" s="68" t="s">
        <v>22</v>
      </c>
      <c r="R67" s="68"/>
      <c r="S67" s="68" t="s">
        <v>57</v>
      </c>
      <c r="T67" s="22"/>
      <c r="U67" s="13"/>
      <c r="V67" s="13"/>
      <c r="W67" s="13"/>
      <c r="X67" s="13"/>
    </row>
    <row r="68" spans="1:24">
      <c r="A68" s="55" t="s">
        <v>40</v>
      </c>
      <c r="B68" s="55" t="s">
        <v>41</v>
      </c>
      <c r="D68" s="44"/>
      <c r="E68" s="16" t="str">
        <f>E12</f>
        <v>Year 1</v>
      </c>
      <c r="F68" s="16" t="str">
        <f>F12</f>
        <v>Year 2</v>
      </c>
      <c r="G68" s="16" t="str">
        <f>G12</f>
        <v>Year 3</v>
      </c>
      <c r="H68" s="16" t="str">
        <f>H12</f>
        <v>Year 4</v>
      </c>
      <c r="I68" s="16" t="str">
        <f>I12</f>
        <v>Year 5</v>
      </c>
      <c r="J68" s="44" t="s">
        <v>30</v>
      </c>
      <c r="L68" s="89" t="s">
        <v>31</v>
      </c>
      <c r="M68" s="44" t="s">
        <v>9</v>
      </c>
      <c r="N68" s="44" t="s">
        <v>20</v>
      </c>
      <c r="O68" s="44" t="s">
        <v>32</v>
      </c>
      <c r="P68" s="44" t="s">
        <v>33</v>
      </c>
      <c r="Q68" s="44" t="s">
        <v>34</v>
      </c>
      <c r="R68" s="44" t="s">
        <v>32</v>
      </c>
      <c r="S68" s="44" t="s">
        <v>58</v>
      </c>
      <c r="T68" s="22"/>
      <c r="U68" s="13"/>
      <c r="V68" s="13"/>
      <c r="W68" s="13"/>
      <c r="X68" s="13"/>
    </row>
    <row r="69" spans="1:24">
      <c r="A69" s="235"/>
      <c r="B69" s="99" t="s">
        <v>62</v>
      </c>
      <c r="C69" s="89"/>
      <c r="D69" s="32" t="s">
        <v>44</v>
      </c>
      <c r="E69" s="97">
        <f>ROUND($Q69*$R69*S69,6)</f>
        <v>0</v>
      </c>
      <c r="F69" s="97">
        <f>ROUND($Q70*$R70*S70,6)</f>
        <v>0</v>
      </c>
      <c r="G69" s="97">
        <f>ROUND($Q71*$R71*S71,6)</f>
        <v>0</v>
      </c>
      <c r="H69" s="97">
        <f>ROUND($Q72*$R72*S72,6)</f>
        <v>0</v>
      </c>
      <c r="I69" s="97">
        <f>ROUND($Q73*$R73*S73,6)</f>
        <v>0</v>
      </c>
      <c r="J69" s="44"/>
      <c r="L69" s="155">
        <v>0</v>
      </c>
      <c r="M69" s="242">
        <f>ROUND(L69/12,2)</f>
        <v>0</v>
      </c>
      <c r="N69" s="242">
        <f>LOOKUP(O69,'Longevity Lookup'!$A$3:$A$506,'Longevity Lookup'!$B$3:$B$506)</f>
        <v>0</v>
      </c>
      <c r="O69" s="236">
        <v>0</v>
      </c>
      <c r="P69" s="239">
        <v>1</v>
      </c>
      <c r="Q69" s="240">
        <v>0</v>
      </c>
      <c r="R69" s="73">
        <f>$R$14</f>
        <v>12</v>
      </c>
      <c r="S69" s="239">
        <v>0</v>
      </c>
      <c r="T69" s="23" t="e">
        <f>(E72+E73)/E71</f>
        <v>#DIV/0!</v>
      </c>
      <c r="U69" s="23" t="e">
        <f>(F72+F73)/F71</f>
        <v>#DIV/0!</v>
      </c>
      <c r="V69" s="23" t="e">
        <f>(G72+G73)/G71</f>
        <v>#DIV/0!</v>
      </c>
      <c r="W69" s="23" t="e">
        <f>(H72+H73)/H71</f>
        <v>#DIV/0!</v>
      </c>
      <c r="X69" s="23" t="e">
        <f>(I72+I73)/I71</f>
        <v>#DIV/0!</v>
      </c>
    </row>
    <row r="70" spans="1:24">
      <c r="A70" s="18"/>
      <c r="B70" s="99"/>
      <c r="C70" s="89"/>
      <c r="D70" s="32" t="s">
        <v>61</v>
      </c>
      <c r="E70" s="20">
        <f>S69</f>
        <v>0</v>
      </c>
      <c r="F70" s="20">
        <f>S70</f>
        <v>0</v>
      </c>
      <c r="G70" s="20">
        <f>S71</f>
        <v>0</v>
      </c>
      <c r="H70" s="20">
        <f>S72</f>
        <v>0</v>
      </c>
      <c r="I70" s="20">
        <f>S73</f>
        <v>0</v>
      </c>
      <c r="J70" s="44"/>
      <c r="L70" s="243"/>
      <c r="M70" s="242"/>
      <c r="N70" s="242"/>
      <c r="O70" s="242"/>
      <c r="P70" s="239">
        <v>1.03</v>
      </c>
      <c r="Q70" s="240">
        <v>0</v>
      </c>
      <c r="R70" s="73">
        <f>$R$15</f>
        <v>12</v>
      </c>
      <c r="S70" s="239">
        <v>0</v>
      </c>
      <c r="T70" s="23"/>
      <c r="U70" s="23"/>
      <c r="V70" s="23"/>
      <c r="W70" s="23"/>
      <c r="X70" s="23"/>
    </row>
    <row r="71" spans="1:24">
      <c r="A71" s="8"/>
      <c r="C71" s="97"/>
      <c r="D71" s="71" t="s">
        <v>9</v>
      </c>
      <c r="E71" s="54">
        <f>ROUND((M69+N69)*E69*P69,0)</f>
        <v>0</v>
      </c>
      <c r="F71" s="54">
        <f>ROUND((M69+N69)*F69*P69*P70,0)</f>
        <v>0</v>
      </c>
      <c r="G71" s="54">
        <f>ROUND((M69+N69)*G69*P69*P70*P71,0)</f>
        <v>0</v>
      </c>
      <c r="H71" s="54">
        <f>ROUND((M69+N69)*H69*P69*P70*P71*P72,0)</f>
        <v>0</v>
      </c>
      <c r="I71" s="54">
        <f>ROUND((M69+N69)*I69*P69*P70*P71*P72*P73,0)</f>
        <v>0</v>
      </c>
      <c r="J71" s="177">
        <f>SUM(E71:I71)</f>
        <v>0</v>
      </c>
      <c r="L71" s="243"/>
      <c r="M71" s="60"/>
      <c r="N71" s="60"/>
      <c r="O71" s="60"/>
      <c r="P71" s="239">
        <v>1.03</v>
      </c>
      <c r="Q71" s="240">
        <v>0</v>
      </c>
      <c r="R71" s="73">
        <f>$R$16</f>
        <v>12</v>
      </c>
      <c r="S71" s="239">
        <v>0</v>
      </c>
    </row>
    <row r="72" spans="1:24">
      <c r="A72" s="8"/>
      <c r="B72" s="99"/>
      <c r="C72" s="97"/>
      <c r="D72" s="71" t="s">
        <v>46</v>
      </c>
      <c r="E72" s="54">
        <f>ROUND(E71*$P$9,0)</f>
        <v>0</v>
      </c>
      <c r="F72" s="54">
        <f>ROUND(F71*$P$9,0)</f>
        <v>0</v>
      </c>
      <c r="G72" s="54">
        <f>ROUND(G71*$P$9,0)</f>
        <v>0</v>
      </c>
      <c r="H72" s="54">
        <f>ROUND(H71*$P$9,0)</f>
        <v>0</v>
      </c>
      <c r="I72" s="54">
        <f>ROUND(I71*$P$9,0)</f>
        <v>0</v>
      </c>
      <c r="J72" s="177">
        <f>SUM(E72:I72)</f>
        <v>0</v>
      </c>
      <c r="L72" s="243"/>
      <c r="M72" s="60"/>
      <c r="N72" s="60"/>
      <c r="O72" s="60"/>
      <c r="P72" s="239">
        <v>1.03</v>
      </c>
      <c r="Q72" s="240">
        <v>0</v>
      </c>
      <c r="R72" s="73">
        <f>$R$17</f>
        <v>12</v>
      </c>
      <c r="S72" s="239">
        <v>0</v>
      </c>
      <c r="T72" s="23"/>
      <c r="U72" s="23"/>
      <c r="V72" s="23"/>
      <c r="W72" s="23"/>
      <c r="X72" s="23"/>
    </row>
    <row r="73" spans="1:24" ht="15">
      <c r="A73" s="8"/>
      <c r="B73" s="99"/>
      <c r="C73" s="97"/>
      <c r="D73" s="71" t="s">
        <v>47</v>
      </c>
      <c r="E73" s="189">
        <f>ROUND($P$10*E69,0)</f>
        <v>0</v>
      </c>
      <c r="F73" s="189">
        <f>ROUND($P$10*F69,0)</f>
        <v>0</v>
      </c>
      <c r="G73" s="189">
        <f>ROUND($P$10*G69,0)</f>
        <v>0</v>
      </c>
      <c r="H73" s="189">
        <f>ROUND($P$10*H69,0)</f>
        <v>0</v>
      </c>
      <c r="I73" s="189">
        <f>ROUND($P$10*I69,0)</f>
        <v>0</v>
      </c>
      <c r="J73" s="186">
        <f>SUM(E73:I73)</f>
        <v>0</v>
      </c>
      <c r="L73" s="243"/>
      <c r="M73" s="60"/>
      <c r="N73" s="60"/>
      <c r="O73" s="60"/>
      <c r="P73" s="239">
        <v>1.03</v>
      </c>
      <c r="Q73" s="240">
        <v>0</v>
      </c>
      <c r="R73" s="73">
        <f>$R$18</f>
        <v>12</v>
      </c>
      <c r="S73" s="239">
        <v>0</v>
      </c>
      <c r="T73" s="23"/>
      <c r="U73" s="23"/>
      <c r="V73" s="23"/>
      <c r="W73" s="23"/>
      <c r="X73" s="23"/>
    </row>
    <row r="74" spans="1:24">
      <c r="A74" s="8"/>
      <c r="B74" s="99"/>
      <c r="C74" s="97"/>
      <c r="D74" s="74" t="s">
        <v>48</v>
      </c>
      <c r="E74" s="190">
        <f>SUM(E72:E73)</f>
        <v>0</v>
      </c>
      <c r="F74" s="190">
        <f t="shared" ref="F74:I74" si="11">SUM(F72:F73)</f>
        <v>0</v>
      </c>
      <c r="G74" s="190">
        <f t="shared" si="11"/>
        <v>0</v>
      </c>
      <c r="H74" s="190">
        <f t="shared" si="11"/>
        <v>0</v>
      </c>
      <c r="I74" s="190">
        <f t="shared" si="11"/>
        <v>0</v>
      </c>
      <c r="J74" s="191">
        <f>SUM(J72:J73)</f>
        <v>0</v>
      </c>
      <c r="L74" s="243"/>
      <c r="M74" s="60"/>
      <c r="N74" s="60"/>
      <c r="O74" s="60"/>
      <c r="P74" s="71"/>
      <c r="Q74" s="244"/>
      <c r="R74" s="73"/>
      <c r="S74" s="71"/>
      <c r="T74" s="23"/>
      <c r="U74" s="23"/>
      <c r="V74" s="23"/>
      <c r="W74" s="23"/>
      <c r="X74" s="23"/>
    </row>
    <row r="75" spans="1:24">
      <c r="A75" s="8"/>
      <c r="B75" s="99"/>
      <c r="C75" s="97"/>
      <c r="D75" s="71"/>
      <c r="E75" s="15"/>
      <c r="F75" s="15"/>
      <c r="G75" s="15"/>
      <c r="H75" s="15"/>
      <c r="I75" s="15"/>
      <c r="J75" s="24"/>
      <c r="L75" s="243"/>
      <c r="M75" s="60"/>
      <c r="N75" s="60"/>
      <c r="O75" s="60"/>
      <c r="P75" s="32"/>
      <c r="Q75" s="60"/>
      <c r="R75" s="32"/>
      <c r="S75" s="241"/>
      <c r="T75" s="4"/>
      <c r="U75" s="3"/>
    </row>
    <row r="76" spans="1:24">
      <c r="A76" s="101"/>
      <c r="B76" s="99" t="s">
        <v>62</v>
      </c>
      <c r="D76" s="32" t="s">
        <v>44</v>
      </c>
      <c r="E76" s="97">
        <f>ROUND($Q76*$R76*S76,6)</f>
        <v>0</v>
      </c>
      <c r="F76" s="97">
        <f>ROUND($Q77*$R77*S77,6)</f>
        <v>0</v>
      </c>
      <c r="G76" s="97">
        <f>ROUND($Q78*$R78*S78,6)</f>
        <v>0</v>
      </c>
      <c r="H76" s="97">
        <f>ROUND($Q79*$R79*S79,6)</f>
        <v>0</v>
      </c>
      <c r="I76" s="97">
        <f>ROUND($Q80*$R80*S80,6)</f>
        <v>0</v>
      </c>
      <c r="J76" s="44"/>
      <c r="L76" s="155">
        <v>0</v>
      </c>
      <c r="M76" s="242">
        <f>ROUND(L76/12,2)</f>
        <v>0</v>
      </c>
      <c r="N76" s="242">
        <f>LOOKUP(O76,'Longevity Lookup'!$A$3:$A$506,'Longevity Lookup'!$B$3:$B$506)</f>
        <v>0</v>
      </c>
      <c r="O76" s="236">
        <v>0</v>
      </c>
      <c r="P76" s="239">
        <v>1</v>
      </c>
      <c r="Q76" s="240">
        <v>0</v>
      </c>
      <c r="R76" s="73">
        <f>$R$14</f>
        <v>12</v>
      </c>
      <c r="S76" s="239">
        <v>0</v>
      </c>
      <c r="T76" s="23" t="e">
        <f>(E79+E80)/E78</f>
        <v>#DIV/0!</v>
      </c>
      <c r="U76" s="23" t="e">
        <f>(F79+F80)/F78</f>
        <v>#DIV/0!</v>
      </c>
      <c r="V76" s="23" t="e">
        <f>(G79+G80)/G78</f>
        <v>#DIV/0!</v>
      </c>
      <c r="W76" s="23" t="e">
        <f>(H79+H80)/H78</f>
        <v>#DIV/0!</v>
      </c>
      <c r="X76" s="23" t="e">
        <f>(I79+I80)/I78</f>
        <v>#DIV/0!</v>
      </c>
    </row>
    <row r="77" spans="1:24">
      <c r="B77" s="99"/>
      <c r="D77" s="32" t="s">
        <v>61</v>
      </c>
      <c r="E77" s="20">
        <f>S76</f>
        <v>0</v>
      </c>
      <c r="F77" s="20">
        <f>S77</f>
        <v>0</v>
      </c>
      <c r="G77" s="20">
        <f>S78</f>
        <v>0</v>
      </c>
      <c r="H77" s="20">
        <f>S79</f>
        <v>0</v>
      </c>
      <c r="I77" s="20">
        <f>S80</f>
        <v>0</v>
      </c>
      <c r="J77" s="168"/>
      <c r="L77" s="243"/>
      <c r="M77" s="242"/>
      <c r="N77" s="242"/>
      <c r="O77" s="242"/>
      <c r="P77" s="239">
        <v>1.03</v>
      </c>
      <c r="Q77" s="240">
        <v>0</v>
      </c>
      <c r="R77" s="73">
        <f>$R$15</f>
        <v>12</v>
      </c>
      <c r="S77" s="239">
        <v>0</v>
      </c>
      <c r="T77" s="23"/>
      <c r="U77" s="23"/>
      <c r="V77" s="23"/>
      <c r="W77" s="23"/>
      <c r="X77" s="23"/>
    </row>
    <row r="78" spans="1:24">
      <c r="A78" s="8"/>
      <c r="C78" s="97"/>
      <c r="D78" s="71" t="s">
        <v>9</v>
      </c>
      <c r="E78" s="54">
        <f>ROUND((M76+N76)*E76*P76,0)</f>
        <v>0</v>
      </c>
      <c r="F78" s="54">
        <f>ROUND((M76+N76)*F76*P76*P77,0)</f>
        <v>0</v>
      </c>
      <c r="G78" s="54">
        <f>ROUND((M76+N76)*G76*P76*P77*P78,0)</f>
        <v>0</v>
      </c>
      <c r="H78" s="54">
        <f>ROUND((M76+N76)*H76*P76*P77*P78*P79,0)</f>
        <v>0</v>
      </c>
      <c r="I78" s="54">
        <f>ROUND((M76+N76)*I76*P76*P77*P78*P79*P80,0)</f>
        <v>0</v>
      </c>
      <c r="J78" s="177">
        <f>SUM(E78:I78)</f>
        <v>0</v>
      </c>
      <c r="L78" s="243"/>
      <c r="M78" s="60"/>
      <c r="N78" s="60"/>
      <c r="O78" s="60"/>
      <c r="P78" s="239">
        <v>1.03</v>
      </c>
      <c r="Q78" s="240">
        <v>0</v>
      </c>
      <c r="R78" s="73">
        <f>$R$16</f>
        <v>12</v>
      </c>
      <c r="S78" s="239">
        <v>0</v>
      </c>
    </row>
    <row r="79" spans="1:24">
      <c r="A79" s="8"/>
      <c r="B79" s="99"/>
      <c r="C79" s="97"/>
      <c r="D79" s="71" t="s">
        <v>46</v>
      </c>
      <c r="E79" s="54">
        <f>ROUND(E78*$P$9,0)</f>
        <v>0</v>
      </c>
      <c r="F79" s="54">
        <f>ROUND(F78*$P$9,0)</f>
        <v>0</v>
      </c>
      <c r="G79" s="54">
        <f>ROUND(G78*$P$9,0)</f>
        <v>0</v>
      </c>
      <c r="H79" s="54">
        <f>ROUND(H78*$P$9,0)</f>
        <v>0</v>
      </c>
      <c r="I79" s="54">
        <f>ROUND(I78*$P$9,0)</f>
        <v>0</v>
      </c>
      <c r="J79" s="177">
        <f>SUM(E79:I79)</f>
        <v>0</v>
      </c>
      <c r="L79" s="243"/>
      <c r="M79" s="60"/>
      <c r="N79" s="60"/>
      <c r="O79" s="60"/>
      <c r="P79" s="239">
        <v>1.03</v>
      </c>
      <c r="Q79" s="240">
        <v>0</v>
      </c>
      <c r="R79" s="73">
        <f>$R$17</f>
        <v>12</v>
      </c>
      <c r="S79" s="239">
        <v>0</v>
      </c>
      <c r="T79" s="23"/>
      <c r="U79" s="23"/>
      <c r="V79" s="23"/>
      <c r="W79" s="23"/>
      <c r="X79" s="23"/>
    </row>
    <row r="80" spans="1:24" ht="15">
      <c r="A80" s="8"/>
      <c r="B80" s="99"/>
      <c r="C80" s="97"/>
      <c r="D80" s="71" t="s">
        <v>47</v>
      </c>
      <c r="E80" s="189">
        <f>ROUND($P$10*E76,0)</f>
        <v>0</v>
      </c>
      <c r="F80" s="189">
        <f>ROUND($P$10*F76,0)</f>
        <v>0</v>
      </c>
      <c r="G80" s="189">
        <f>ROUND($P$10*G76,0)</f>
        <v>0</v>
      </c>
      <c r="H80" s="189">
        <f>ROUND($P$10*H76,0)</f>
        <v>0</v>
      </c>
      <c r="I80" s="189">
        <f>ROUND($P$10*I76,0)</f>
        <v>0</v>
      </c>
      <c r="J80" s="186">
        <f>SUM(E80:I80)</f>
        <v>0</v>
      </c>
      <c r="L80" s="243"/>
      <c r="M80" s="60"/>
      <c r="N80" s="60"/>
      <c r="O80" s="60"/>
      <c r="P80" s="239">
        <v>1.03</v>
      </c>
      <c r="Q80" s="240">
        <v>0</v>
      </c>
      <c r="R80" s="73">
        <f>$R$18</f>
        <v>12</v>
      </c>
      <c r="S80" s="239">
        <v>0</v>
      </c>
      <c r="T80" s="23"/>
      <c r="U80" s="23"/>
      <c r="V80" s="23"/>
      <c r="W80" s="23"/>
      <c r="X80" s="23"/>
    </row>
    <row r="81" spans="1:24">
      <c r="A81" s="8"/>
      <c r="B81" s="99"/>
      <c r="C81" s="97"/>
      <c r="D81" s="74" t="s">
        <v>48</v>
      </c>
      <c r="E81" s="190">
        <f>SUM(E79:E80)</f>
        <v>0</v>
      </c>
      <c r="F81" s="190">
        <f t="shared" ref="F81:I81" si="12">SUM(F79:F80)</f>
        <v>0</v>
      </c>
      <c r="G81" s="190">
        <f t="shared" si="12"/>
        <v>0</v>
      </c>
      <c r="H81" s="190">
        <f t="shared" si="12"/>
        <v>0</v>
      </c>
      <c r="I81" s="190">
        <f t="shared" si="12"/>
        <v>0</v>
      </c>
      <c r="J81" s="191">
        <f>SUM(J79:J80)</f>
        <v>0</v>
      </c>
      <c r="L81" s="243"/>
      <c r="M81" s="60"/>
      <c r="N81" s="60"/>
      <c r="O81" s="60"/>
      <c r="P81" s="71"/>
      <c r="Q81" s="244"/>
      <c r="R81" s="73"/>
      <c r="S81" s="71"/>
      <c r="T81" s="23"/>
      <c r="U81" s="23"/>
      <c r="V81" s="23"/>
      <c r="W81" s="23"/>
      <c r="X81" s="23"/>
    </row>
    <row r="82" spans="1:24">
      <c r="A82" s="8"/>
      <c r="B82" s="99"/>
      <c r="C82" s="97"/>
      <c r="D82" s="71"/>
      <c r="E82" s="15"/>
      <c r="F82" s="15"/>
      <c r="G82" s="15"/>
      <c r="H82" s="15"/>
      <c r="I82" s="15"/>
      <c r="J82" s="24"/>
      <c r="L82" s="243"/>
      <c r="M82" s="60"/>
      <c r="N82" s="60"/>
      <c r="O82" s="60"/>
      <c r="P82" s="32"/>
      <c r="Q82" s="60"/>
      <c r="R82" s="32"/>
      <c r="S82" s="241"/>
      <c r="T82" s="4"/>
      <c r="U82" s="3"/>
    </row>
    <row r="83" spans="1:24">
      <c r="A83" s="101"/>
      <c r="B83" s="99" t="s">
        <v>63</v>
      </c>
      <c r="D83" s="32" t="s">
        <v>44</v>
      </c>
      <c r="E83" s="97">
        <f>ROUND($Q83*$R83*S83,6)</f>
        <v>0</v>
      </c>
      <c r="F83" s="97">
        <f>ROUND($Q84*$R84*S84,6)</f>
        <v>0</v>
      </c>
      <c r="G83" s="97">
        <f>ROUND($Q85*$R85*S85,6)</f>
        <v>0</v>
      </c>
      <c r="H83" s="97">
        <f>ROUND($Q86*$R86*S86,6)</f>
        <v>0</v>
      </c>
      <c r="I83" s="97">
        <f>ROUND($Q87*$R87*S87,6)</f>
        <v>0</v>
      </c>
      <c r="J83" s="44"/>
      <c r="L83" s="155">
        <v>0</v>
      </c>
      <c r="M83" s="242">
        <f>ROUND(L83/12,2)</f>
        <v>0</v>
      </c>
      <c r="N83" s="242">
        <f>LOOKUP(O83,'Longevity Lookup'!$A$3:$A$506,'Longevity Lookup'!$B$3:$B$506)</f>
        <v>0</v>
      </c>
      <c r="O83" s="236">
        <v>0</v>
      </c>
      <c r="P83" s="239">
        <v>1</v>
      </c>
      <c r="Q83" s="240">
        <v>0</v>
      </c>
      <c r="R83" s="73">
        <f>$R$14</f>
        <v>12</v>
      </c>
      <c r="S83" s="239">
        <v>0</v>
      </c>
      <c r="T83" s="23" t="e">
        <f>(E86+E87)/E85</f>
        <v>#DIV/0!</v>
      </c>
      <c r="U83" s="23" t="e">
        <f>(F86+F87)/F85</f>
        <v>#DIV/0!</v>
      </c>
      <c r="V83" s="23" t="e">
        <f>(G86+G87)/G85</f>
        <v>#DIV/0!</v>
      </c>
      <c r="W83" s="23" t="e">
        <f>(H86+H87)/H85</f>
        <v>#DIV/0!</v>
      </c>
      <c r="X83" s="23" t="e">
        <f>(I86+I87)/I85</f>
        <v>#DIV/0!</v>
      </c>
    </row>
    <row r="84" spans="1:24">
      <c r="B84" s="99"/>
      <c r="D84" s="32" t="s">
        <v>61</v>
      </c>
      <c r="E84" s="20">
        <f>S83</f>
        <v>0</v>
      </c>
      <c r="F84" s="20">
        <f>S84</f>
        <v>0</v>
      </c>
      <c r="G84" s="20">
        <f>S85</f>
        <v>0</v>
      </c>
      <c r="H84" s="20">
        <f>S86</f>
        <v>0</v>
      </c>
      <c r="I84" s="20">
        <f>S87</f>
        <v>0</v>
      </c>
      <c r="J84" s="44"/>
      <c r="L84" s="243"/>
      <c r="M84" s="242"/>
      <c r="N84" s="242"/>
      <c r="O84" s="242"/>
      <c r="P84" s="239">
        <v>1.03</v>
      </c>
      <c r="Q84" s="240">
        <v>0</v>
      </c>
      <c r="R84" s="73">
        <f>$R$15</f>
        <v>12</v>
      </c>
      <c r="S84" s="239">
        <v>0</v>
      </c>
      <c r="T84" s="23"/>
      <c r="U84" s="23"/>
      <c r="V84" s="23"/>
      <c r="W84" s="23"/>
      <c r="X84" s="23"/>
    </row>
    <row r="85" spans="1:24">
      <c r="A85" s="8"/>
      <c r="C85" s="97"/>
      <c r="D85" s="71" t="s">
        <v>9</v>
      </c>
      <c r="E85" s="54">
        <f>ROUND((M83+N83)*E83*P83,0)</f>
        <v>0</v>
      </c>
      <c r="F85" s="54">
        <f>ROUND((M83+N83)*F83*P83*P84,0)</f>
        <v>0</v>
      </c>
      <c r="G85" s="54">
        <f>ROUND((M83+N83)*G83*P83*P84*P85,0)</f>
        <v>0</v>
      </c>
      <c r="H85" s="54">
        <f>ROUND((M83+N83)*H83*P83*P84*P85*P86,0)</f>
        <v>0</v>
      </c>
      <c r="I85" s="54">
        <f>ROUND((M83+N83)*I83*P83*P84*P85*P86*P87,0)</f>
        <v>0</v>
      </c>
      <c r="J85" s="177">
        <f>SUM(E85:I85)</f>
        <v>0</v>
      </c>
      <c r="L85" s="243"/>
      <c r="M85" s="60"/>
      <c r="N85" s="60"/>
      <c r="O85" s="60"/>
      <c r="P85" s="239">
        <v>1.03</v>
      </c>
      <c r="Q85" s="240">
        <v>0</v>
      </c>
      <c r="R85" s="73">
        <f>$R$16</f>
        <v>12</v>
      </c>
      <c r="S85" s="239">
        <v>0</v>
      </c>
    </row>
    <row r="86" spans="1:24">
      <c r="A86" s="8"/>
      <c r="B86" s="99"/>
      <c r="C86" s="97"/>
      <c r="D86" s="71" t="s">
        <v>46</v>
      </c>
      <c r="E86" s="54">
        <f>ROUND(E85*$P$9,0)</f>
        <v>0</v>
      </c>
      <c r="F86" s="54">
        <f>ROUND(F85*$P$9,0)</f>
        <v>0</v>
      </c>
      <c r="G86" s="54">
        <f>ROUND(G85*$P$9,0)</f>
        <v>0</v>
      </c>
      <c r="H86" s="54">
        <f>ROUND(H85*$P$9,0)</f>
        <v>0</v>
      </c>
      <c r="I86" s="54">
        <f>ROUND(I85*$P$9,0)</f>
        <v>0</v>
      </c>
      <c r="J86" s="177">
        <f>SUM(E86:I86)</f>
        <v>0</v>
      </c>
      <c r="L86" s="243"/>
      <c r="M86" s="60"/>
      <c r="N86" s="60"/>
      <c r="O86" s="60"/>
      <c r="P86" s="239">
        <v>1.03</v>
      </c>
      <c r="Q86" s="240">
        <v>0</v>
      </c>
      <c r="R86" s="73">
        <f>$R$17</f>
        <v>12</v>
      </c>
      <c r="S86" s="239">
        <v>0</v>
      </c>
    </row>
    <row r="87" spans="1:24" ht="15">
      <c r="A87" s="8"/>
      <c r="B87" s="99"/>
      <c r="C87" s="97"/>
      <c r="D87" s="71" t="s">
        <v>47</v>
      </c>
      <c r="E87" s="189">
        <f>ROUND($P$10*E83,0)</f>
        <v>0</v>
      </c>
      <c r="F87" s="189">
        <f>ROUND($P$10*F83,0)</f>
        <v>0</v>
      </c>
      <c r="G87" s="189">
        <f>ROUND($P$10*G83,0)</f>
        <v>0</v>
      </c>
      <c r="H87" s="189">
        <f>ROUND($P$10*H83,0)</f>
        <v>0</v>
      </c>
      <c r="I87" s="189">
        <f>ROUND($P$10*I83,0)</f>
        <v>0</v>
      </c>
      <c r="J87" s="186">
        <f>SUM(E87:I87)</f>
        <v>0</v>
      </c>
      <c r="L87" s="243"/>
      <c r="M87" s="60"/>
      <c r="N87" s="60"/>
      <c r="O87" s="60"/>
      <c r="P87" s="239">
        <v>1.03</v>
      </c>
      <c r="Q87" s="240">
        <v>0</v>
      </c>
      <c r="R87" s="73">
        <f>$R$18</f>
        <v>12</v>
      </c>
      <c r="S87" s="239">
        <v>0</v>
      </c>
      <c r="T87" s="23"/>
      <c r="U87" s="23"/>
      <c r="V87" s="23"/>
      <c r="W87" s="23"/>
      <c r="X87" s="23"/>
    </row>
    <row r="88" spans="1:24">
      <c r="A88" s="8"/>
      <c r="B88" s="99"/>
      <c r="C88" s="97"/>
      <c r="D88" s="74" t="s">
        <v>48</v>
      </c>
      <c r="E88" s="190">
        <f>SUM(E86:E87)</f>
        <v>0</v>
      </c>
      <c r="F88" s="190">
        <f t="shared" ref="F88:I88" si="13">SUM(F86:F87)</f>
        <v>0</v>
      </c>
      <c r="G88" s="190">
        <f t="shared" si="13"/>
        <v>0</v>
      </c>
      <c r="H88" s="190">
        <f t="shared" si="13"/>
        <v>0</v>
      </c>
      <c r="I88" s="190">
        <f t="shared" si="13"/>
        <v>0</v>
      </c>
      <c r="J88" s="191">
        <f>SUM(J86:J87)</f>
        <v>0</v>
      </c>
      <c r="L88" s="17"/>
      <c r="M88" s="31"/>
      <c r="N88" s="31"/>
      <c r="O88" s="31"/>
      <c r="P88" s="45"/>
      <c r="Q88" s="45"/>
      <c r="R88" s="45"/>
      <c r="S88" s="24"/>
      <c r="T88" s="23"/>
      <c r="U88" s="23"/>
      <c r="V88" s="23"/>
      <c r="W88" s="23"/>
      <c r="X88" s="23"/>
    </row>
    <row r="89" spans="1:24">
      <c r="A89" s="8"/>
      <c r="B89" s="99"/>
      <c r="C89" s="97"/>
      <c r="D89" s="71"/>
      <c r="E89" s="15"/>
      <c r="F89" s="15"/>
      <c r="G89" s="15"/>
      <c r="H89" s="15"/>
      <c r="I89" s="15"/>
      <c r="J89" s="24"/>
      <c r="L89" s="17"/>
      <c r="M89" s="91"/>
      <c r="N89" s="91"/>
      <c r="O89" s="91"/>
      <c r="P89" s="45"/>
      <c r="Q89" s="45"/>
      <c r="R89" s="45"/>
      <c r="S89" s="24"/>
      <c r="T89" s="23"/>
      <c r="U89" s="23"/>
      <c r="V89" s="23"/>
      <c r="W89" s="23"/>
      <c r="X89" s="23"/>
    </row>
    <row r="90" spans="1:24">
      <c r="A90" s="8"/>
      <c r="C90" s="72"/>
      <c r="D90" s="72" t="s">
        <v>64</v>
      </c>
      <c r="E90" s="169">
        <f>SUMIF($D$68:$D$89,"*Salary",E68:E89)</f>
        <v>0</v>
      </c>
      <c r="F90" s="169">
        <f>SUMIF($D$68:$D$89,"*Salary",F68:F89)</f>
        <v>0</v>
      </c>
      <c r="G90" s="169">
        <f>SUMIF($D$68:$D$89,"*Salary",G68:G89)</f>
        <v>0</v>
      </c>
      <c r="H90" s="169">
        <f>SUMIF($D$68:$D$89,"*Salary",H68:H89)</f>
        <v>0</v>
      </c>
      <c r="I90" s="169">
        <f>SUMIF($D$68:$D$89,"*Salary",I68:I89)</f>
        <v>0</v>
      </c>
      <c r="J90" s="170">
        <f>SUM(E90:I90)</f>
        <v>0</v>
      </c>
      <c r="L90" s="55"/>
      <c r="M90" s="68"/>
      <c r="N90" s="68"/>
      <c r="O90" s="68"/>
      <c r="P90" s="68"/>
      <c r="Q90" s="68"/>
      <c r="R90" s="68"/>
      <c r="S90" s="24"/>
      <c r="T90" s="23"/>
      <c r="U90" s="23"/>
      <c r="V90" s="23"/>
      <c r="W90" s="23"/>
      <c r="X90" s="23"/>
    </row>
    <row r="91" spans="1:24">
      <c r="A91" s="8"/>
      <c r="C91" s="72"/>
      <c r="D91" s="72" t="s">
        <v>65</v>
      </c>
      <c r="E91" s="171">
        <f>SUMIF($D$71:$D$89,"*Total Fringe",E71:E89)</f>
        <v>0</v>
      </c>
      <c r="F91" s="171">
        <f t="shared" ref="F91:I91" si="14">SUMIF($D$71:$D$89,"*Total Fringe",F71:F89)</f>
        <v>0</v>
      </c>
      <c r="G91" s="171">
        <f t="shared" si="14"/>
        <v>0</v>
      </c>
      <c r="H91" s="171">
        <f t="shared" si="14"/>
        <v>0</v>
      </c>
      <c r="I91" s="171">
        <f t="shared" si="14"/>
        <v>0</v>
      </c>
      <c r="J91" s="172">
        <f>SUM(E91:I91)</f>
        <v>0</v>
      </c>
      <c r="L91" s="55"/>
      <c r="M91" s="68"/>
      <c r="N91" s="68"/>
      <c r="O91" s="68"/>
      <c r="P91" s="68"/>
      <c r="Q91" s="68"/>
      <c r="R91" s="68"/>
      <c r="S91" s="68"/>
      <c r="T91" s="546" t="s">
        <v>23</v>
      </c>
      <c r="U91" s="546"/>
      <c r="V91" s="546"/>
      <c r="W91" s="546"/>
      <c r="X91" s="546"/>
    </row>
    <row r="92" spans="1:24">
      <c r="A92" s="8"/>
      <c r="C92" s="72"/>
      <c r="D92" s="174"/>
      <c r="E92" s="69"/>
      <c r="F92" s="69"/>
      <c r="G92" s="69"/>
      <c r="H92" s="69"/>
      <c r="I92" s="69"/>
      <c r="J92" s="70"/>
      <c r="L92" s="55" t="s">
        <v>19</v>
      </c>
      <c r="M92" s="68" t="s">
        <v>6</v>
      </c>
      <c r="N92" s="68"/>
      <c r="O92" s="68" t="s">
        <v>20</v>
      </c>
      <c r="P92" s="68" t="s">
        <v>21</v>
      </c>
      <c r="Q92" s="68" t="s">
        <v>22</v>
      </c>
      <c r="R92" s="68"/>
      <c r="S92" s="68" t="s">
        <v>57</v>
      </c>
      <c r="T92" s="89"/>
      <c r="U92" s="89"/>
      <c r="V92" s="89"/>
      <c r="W92" s="89"/>
      <c r="X92" s="89"/>
    </row>
    <row r="93" spans="1:24">
      <c r="A93" s="55" t="s">
        <v>40</v>
      </c>
      <c r="B93" s="55" t="s">
        <v>41</v>
      </c>
      <c r="C93" s="72"/>
      <c r="D93" s="174"/>
      <c r="E93" s="16" t="str">
        <f>E12</f>
        <v>Year 1</v>
      </c>
      <c r="F93" s="16" t="str">
        <f>F12</f>
        <v>Year 2</v>
      </c>
      <c r="G93" s="16" t="str">
        <f>G12</f>
        <v>Year 3</v>
      </c>
      <c r="H93" s="16" t="str">
        <f>H12</f>
        <v>Year 4</v>
      </c>
      <c r="I93" s="16" t="str">
        <f>I12</f>
        <v>Year 5</v>
      </c>
      <c r="J93" s="44" t="s">
        <v>30</v>
      </c>
      <c r="L93" s="89" t="s">
        <v>31</v>
      </c>
      <c r="M93" s="44" t="s">
        <v>9</v>
      </c>
      <c r="N93" s="44" t="s">
        <v>20</v>
      </c>
      <c r="O93" s="44" t="s">
        <v>32</v>
      </c>
      <c r="P93" s="44" t="s">
        <v>33</v>
      </c>
      <c r="Q93" s="44" t="s">
        <v>34</v>
      </c>
      <c r="R93" s="44" t="s">
        <v>32</v>
      </c>
      <c r="S93" s="44" t="s">
        <v>58</v>
      </c>
      <c r="T93" s="22" t="s">
        <v>35</v>
      </c>
      <c r="U93" s="13" t="s">
        <v>36</v>
      </c>
      <c r="V93" s="13" t="s">
        <v>37</v>
      </c>
      <c r="W93" s="13" t="s">
        <v>38</v>
      </c>
      <c r="X93" s="13" t="s">
        <v>39</v>
      </c>
    </row>
    <row r="94" spans="1:24">
      <c r="A94" s="101"/>
      <c r="B94" s="99" t="s">
        <v>66</v>
      </c>
      <c r="D94" s="32" t="s">
        <v>44</v>
      </c>
      <c r="E94" s="97">
        <f>ROUND($Q94*$R94*S94,6)</f>
        <v>0</v>
      </c>
      <c r="F94" s="97">
        <f>ROUND($Q95*$R95*S95,6)</f>
        <v>0</v>
      </c>
      <c r="G94" s="97">
        <f>ROUND($Q96*$R96*S96,6)</f>
        <v>0</v>
      </c>
      <c r="H94" s="97">
        <f>ROUND($Q97*$R97*S97,6)</f>
        <v>0</v>
      </c>
      <c r="I94" s="97">
        <f>ROUND($Q98*$R98*S98,6)</f>
        <v>0</v>
      </c>
      <c r="J94" s="44"/>
      <c r="K94" s="15"/>
      <c r="L94" s="155">
        <v>0</v>
      </c>
      <c r="M94" s="242">
        <f>ROUND(L94/12,2)</f>
        <v>0</v>
      </c>
      <c r="N94" s="242">
        <f>LOOKUP(O94,'Longevity Lookup'!$A$3:$A$506,'Longevity Lookup'!$B$3:$B$506)</f>
        <v>0</v>
      </c>
      <c r="O94" s="236">
        <v>0</v>
      </c>
      <c r="P94" s="239">
        <v>1</v>
      </c>
      <c r="Q94" s="240">
        <v>0</v>
      </c>
      <c r="R94" s="73">
        <f>$R$14</f>
        <v>12</v>
      </c>
      <c r="S94" s="239">
        <v>0</v>
      </c>
      <c r="T94" s="23" t="e">
        <f>(E97+E98)/E96</f>
        <v>#DIV/0!</v>
      </c>
      <c r="U94" s="23" t="e">
        <f>(F97+F98)/F96</f>
        <v>#DIV/0!</v>
      </c>
      <c r="V94" s="23" t="e">
        <f>(G97+G98)/G96</f>
        <v>#DIV/0!</v>
      </c>
      <c r="W94" s="23" t="e">
        <f>(H97+H98)/H96</f>
        <v>#DIV/0!</v>
      </c>
      <c r="X94" s="23" t="e">
        <f>(I97+I98)/I96</f>
        <v>#DIV/0!</v>
      </c>
    </row>
    <row r="95" spans="1:24">
      <c r="B95" s="99"/>
      <c r="D95" s="32" t="s">
        <v>61</v>
      </c>
      <c r="E95" s="20">
        <f>S94</f>
        <v>0</v>
      </c>
      <c r="F95" s="20">
        <f>S95</f>
        <v>0</v>
      </c>
      <c r="G95" s="20">
        <f>S96</f>
        <v>0</v>
      </c>
      <c r="H95" s="20">
        <f>S97</f>
        <v>0</v>
      </c>
      <c r="I95" s="20">
        <f>S98</f>
        <v>0</v>
      </c>
      <c r="J95" s="44"/>
      <c r="K95" s="15"/>
      <c r="L95" s="243"/>
      <c r="M95" s="242"/>
      <c r="N95" s="242"/>
      <c r="O95" s="242"/>
      <c r="P95" s="239">
        <v>1.03</v>
      </c>
      <c r="Q95" s="240">
        <v>0</v>
      </c>
      <c r="R95" s="73">
        <f>$R$15</f>
        <v>12</v>
      </c>
      <c r="S95" s="239">
        <v>0</v>
      </c>
      <c r="T95" s="23"/>
      <c r="U95" s="23"/>
      <c r="V95" s="23"/>
      <c r="W95" s="23"/>
      <c r="X95" s="23"/>
    </row>
    <row r="96" spans="1:24">
      <c r="A96" s="8"/>
      <c r="C96" s="97"/>
      <c r="D96" s="71" t="s">
        <v>9</v>
      </c>
      <c r="E96" s="54">
        <f>ROUND((M94+N94)*E94*P94,0)</f>
        <v>0</v>
      </c>
      <c r="F96" s="54">
        <f>ROUND((M94+N94)*F94*P94*P95,0)</f>
        <v>0</v>
      </c>
      <c r="G96" s="54">
        <f>ROUND((M94+N94)*G94*P94*P95*P96,0)</f>
        <v>0</v>
      </c>
      <c r="H96" s="54">
        <f>ROUND((M94+N94)*H94*P94*P95*P96*P97,0)</f>
        <v>0</v>
      </c>
      <c r="I96" s="54">
        <f>ROUND((M94+N94)*I94*P94*P95*P96*P97*P98,0)</f>
        <v>0</v>
      </c>
      <c r="J96" s="177">
        <f>SUM(E96:I96)</f>
        <v>0</v>
      </c>
      <c r="L96" s="243"/>
      <c r="M96" s="60"/>
      <c r="N96" s="60"/>
      <c r="O96" s="60"/>
      <c r="P96" s="239">
        <v>1.03</v>
      </c>
      <c r="Q96" s="240">
        <v>0</v>
      </c>
      <c r="R96" s="73">
        <f>$R$16</f>
        <v>12</v>
      </c>
      <c r="S96" s="239">
        <v>0</v>
      </c>
      <c r="T96" s="23"/>
      <c r="U96" s="23"/>
      <c r="V96" s="23"/>
      <c r="W96" s="23"/>
      <c r="X96" s="23"/>
    </row>
    <row r="97" spans="1:24">
      <c r="A97" s="8"/>
      <c r="B97" s="90"/>
      <c r="C97" s="97"/>
      <c r="D97" s="71" t="s">
        <v>46</v>
      </c>
      <c r="E97" s="54">
        <f>ROUND(E96*$P$9,0)</f>
        <v>0</v>
      </c>
      <c r="F97" s="54">
        <f>ROUND(F96*$P$9,0)</f>
        <v>0</v>
      </c>
      <c r="G97" s="54">
        <f>ROUND(G96*$P$9,0)</f>
        <v>0</v>
      </c>
      <c r="H97" s="54">
        <f>ROUND(H96*$P$9,0)</f>
        <v>0</v>
      </c>
      <c r="I97" s="54">
        <f>ROUND(I96*$P$9,0)</f>
        <v>0</v>
      </c>
      <c r="J97" s="177">
        <f>SUM(E97:I97)</f>
        <v>0</v>
      </c>
      <c r="L97" s="243"/>
      <c r="M97" s="60"/>
      <c r="N97" s="60"/>
      <c r="O97" s="60"/>
      <c r="P97" s="239">
        <v>1.03</v>
      </c>
      <c r="Q97" s="240">
        <v>0</v>
      </c>
      <c r="R97" s="73">
        <f>$R$17</f>
        <v>12</v>
      </c>
      <c r="S97" s="239">
        <v>0</v>
      </c>
      <c r="T97" s="23"/>
      <c r="U97" s="23"/>
      <c r="V97" s="23"/>
      <c r="W97" s="23"/>
      <c r="X97" s="23"/>
    </row>
    <row r="98" spans="1:24" ht="15">
      <c r="A98" s="8"/>
      <c r="B98" s="90"/>
      <c r="C98" s="97"/>
      <c r="D98" s="71" t="s">
        <v>47</v>
      </c>
      <c r="E98" s="189">
        <f>ROUND($P$10*E94,0)</f>
        <v>0</v>
      </c>
      <c r="F98" s="189">
        <f>ROUND($P$10*F94,0)</f>
        <v>0</v>
      </c>
      <c r="G98" s="189">
        <f>ROUND($P$10*G94,0)</f>
        <v>0</v>
      </c>
      <c r="H98" s="189">
        <f>ROUND($P$10*H94,0)</f>
        <v>0</v>
      </c>
      <c r="I98" s="189">
        <f>ROUND($P$10*I94,0)</f>
        <v>0</v>
      </c>
      <c r="J98" s="186">
        <f>SUM(E98:I98)</f>
        <v>0</v>
      </c>
      <c r="L98" s="243"/>
      <c r="M98" s="60"/>
      <c r="N98" s="60"/>
      <c r="O98" s="60"/>
      <c r="P98" s="239">
        <v>1.03</v>
      </c>
      <c r="Q98" s="240">
        <v>0</v>
      </c>
      <c r="R98" s="73">
        <f>$R$18</f>
        <v>12</v>
      </c>
      <c r="S98" s="239">
        <v>0</v>
      </c>
      <c r="T98" s="23"/>
      <c r="U98" s="23"/>
      <c r="V98" s="23"/>
      <c r="W98" s="23"/>
      <c r="X98" s="23"/>
    </row>
    <row r="99" spans="1:24">
      <c r="A99" s="8"/>
      <c r="B99" s="90"/>
      <c r="C99" s="97"/>
      <c r="D99" s="74" t="s">
        <v>48</v>
      </c>
      <c r="E99" s="190">
        <f>SUM(E97:E98)</f>
        <v>0</v>
      </c>
      <c r="F99" s="190">
        <f t="shared" ref="F99:I99" si="15">SUM(F97:F98)</f>
        <v>0</v>
      </c>
      <c r="G99" s="190">
        <f t="shared" si="15"/>
        <v>0</v>
      </c>
      <c r="H99" s="190">
        <f t="shared" si="15"/>
        <v>0</v>
      </c>
      <c r="I99" s="190">
        <f t="shared" si="15"/>
        <v>0</v>
      </c>
      <c r="J99" s="191">
        <f>SUM(J97:J98)</f>
        <v>0</v>
      </c>
      <c r="L99" s="243"/>
      <c r="M99" s="60"/>
      <c r="N99" s="60"/>
      <c r="O99" s="60"/>
      <c r="P99" s="71"/>
      <c r="Q99" s="244"/>
      <c r="R99" s="73"/>
      <c r="S99" s="71"/>
      <c r="T99" s="4"/>
      <c r="U99" s="3"/>
    </row>
    <row r="100" spans="1:24">
      <c r="C100" s="97"/>
      <c r="D100" s="71"/>
      <c r="E100" s="15"/>
      <c r="F100" s="15"/>
      <c r="G100" s="15"/>
      <c r="H100" s="15"/>
      <c r="I100" s="15"/>
      <c r="J100" s="24"/>
      <c r="L100" s="243"/>
      <c r="M100" s="60"/>
      <c r="N100" s="60"/>
      <c r="O100" s="60"/>
      <c r="P100" s="32"/>
      <c r="Q100" s="60"/>
      <c r="R100" s="32"/>
      <c r="S100" s="241"/>
      <c r="T100" s="15"/>
      <c r="U100" s="15"/>
      <c r="V100" s="15"/>
      <c r="W100" s="15"/>
      <c r="X100" s="15"/>
    </row>
    <row r="101" spans="1:24">
      <c r="A101" s="101"/>
      <c r="B101" s="99" t="s">
        <v>66</v>
      </c>
      <c r="D101" s="32" t="s">
        <v>44</v>
      </c>
      <c r="E101" s="97">
        <f>ROUND($Q101*$R101*S101,6)</f>
        <v>0</v>
      </c>
      <c r="F101" s="97">
        <f>ROUND($Q102*$R102*S102,6)</f>
        <v>0</v>
      </c>
      <c r="G101" s="97">
        <f>ROUND($Q103*$R103*S103,6)</f>
        <v>0</v>
      </c>
      <c r="H101" s="97">
        <f>ROUND($Q104*$R104*S104,6)</f>
        <v>0</v>
      </c>
      <c r="I101" s="97">
        <f>ROUND($Q105*$R105*S105,6)</f>
        <v>0</v>
      </c>
      <c r="J101" s="44"/>
      <c r="L101" s="155">
        <v>0</v>
      </c>
      <c r="M101" s="242">
        <f>ROUND(L101/12,2)</f>
        <v>0</v>
      </c>
      <c r="N101" s="242">
        <f>LOOKUP(O101,'Longevity Lookup'!$A$3:$A$506,'Longevity Lookup'!$B$3:$B$506)</f>
        <v>0</v>
      </c>
      <c r="O101" s="236">
        <v>0</v>
      </c>
      <c r="P101" s="239">
        <v>1</v>
      </c>
      <c r="Q101" s="240">
        <v>0</v>
      </c>
      <c r="R101" s="73">
        <f>$R$14</f>
        <v>12</v>
      </c>
      <c r="S101" s="239">
        <v>0</v>
      </c>
      <c r="T101" s="23" t="e">
        <f>(E104+E105)/E103</f>
        <v>#DIV/0!</v>
      </c>
      <c r="U101" s="23" t="e">
        <f>(F104+F105)/F103</f>
        <v>#DIV/0!</v>
      </c>
      <c r="V101" s="23" t="e">
        <f>(G104+G105)/G103</f>
        <v>#DIV/0!</v>
      </c>
      <c r="W101" s="23" t="e">
        <f>(H104+H105)/H103</f>
        <v>#DIV/0!</v>
      </c>
      <c r="X101" s="23" t="e">
        <f>(I104+I105)/I103</f>
        <v>#DIV/0!</v>
      </c>
    </row>
    <row r="102" spans="1:24">
      <c r="B102" s="99"/>
      <c r="D102" s="32" t="s">
        <v>61</v>
      </c>
      <c r="E102" s="20">
        <f>S101</f>
        <v>0</v>
      </c>
      <c r="F102" s="20">
        <f>S102</f>
        <v>0</v>
      </c>
      <c r="G102" s="20">
        <f>S103</f>
        <v>0</v>
      </c>
      <c r="H102" s="20">
        <f>S104</f>
        <v>0</v>
      </c>
      <c r="I102" s="20">
        <f>S105</f>
        <v>0</v>
      </c>
      <c r="J102" s="44"/>
      <c r="L102" s="243"/>
      <c r="M102" s="242"/>
      <c r="N102" s="242"/>
      <c r="O102" s="242"/>
      <c r="P102" s="239">
        <v>1.03</v>
      </c>
      <c r="Q102" s="240">
        <v>0</v>
      </c>
      <c r="R102" s="73">
        <f>$R$15</f>
        <v>12</v>
      </c>
      <c r="S102" s="239">
        <v>0</v>
      </c>
      <c r="T102" s="23"/>
      <c r="U102" s="23"/>
      <c r="V102" s="23"/>
      <c r="W102" s="23"/>
      <c r="X102" s="23"/>
    </row>
    <row r="103" spans="1:24">
      <c r="A103" s="8"/>
      <c r="B103" s="90"/>
      <c r="C103" s="97"/>
      <c r="D103" s="71" t="s">
        <v>9</v>
      </c>
      <c r="E103" s="54">
        <f>ROUND((M101+N101)*E101*P101,0)</f>
        <v>0</v>
      </c>
      <c r="F103" s="54">
        <f>ROUND((M101+N101)*F101*P101*P102,0)</f>
        <v>0</v>
      </c>
      <c r="G103" s="54">
        <f>ROUND((M101+N101)*G101*P101*P102*P103,0)</f>
        <v>0</v>
      </c>
      <c r="H103" s="54">
        <f>ROUND((M101+N101)*H101*P101*P102*P103*P104,0)</f>
        <v>0</v>
      </c>
      <c r="I103" s="54">
        <f>ROUND((M101+N101)*I101*P101*P102*P103*P104*P105,0)</f>
        <v>0</v>
      </c>
      <c r="J103" s="177">
        <f>SUM(E103:I103)</f>
        <v>0</v>
      </c>
      <c r="L103" s="243"/>
      <c r="M103" s="60"/>
      <c r="N103" s="60"/>
      <c r="O103" s="60"/>
      <c r="P103" s="239">
        <v>1.03</v>
      </c>
      <c r="Q103" s="240">
        <v>0</v>
      </c>
      <c r="R103" s="73">
        <f>$R$16</f>
        <v>12</v>
      </c>
      <c r="S103" s="239">
        <v>0</v>
      </c>
      <c r="T103" s="23"/>
      <c r="U103" s="23"/>
      <c r="V103" s="23"/>
      <c r="W103" s="23"/>
      <c r="X103" s="23"/>
    </row>
    <row r="104" spans="1:24">
      <c r="A104" s="8"/>
      <c r="B104" s="90"/>
      <c r="C104" s="97"/>
      <c r="D104" s="71" t="s">
        <v>46</v>
      </c>
      <c r="E104" s="54">
        <f>ROUND(E103*$P$9,0)</f>
        <v>0</v>
      </c>
      <c r="F104" s="54">
        <f>ROUND(F103*$P$9,0)</f>
        <v>0</v>
      </c>
      <c r="G104" s="54">
        <f>ROUND(G103*$P$9,0)</f>
        <v>0</v>
      </c>
      <c r="H104" s="54">
        <f>ROUND(H103*$P$9,0)</f>
        <v>0</v>
      </c>
      <c r="I104" s="54">
        <f>ROUND(I103*$P$9,0)</f>
        <v>0</v>
      </c>
      <c r="J104" s="177">
        <f>SUM(E104:I104)</f>
        <v>0</v>
      </c>
      <c r="L104" s="243"/>
      <c r="M104" s="60"/>
      <c r="N104" s="60"/>
      <c r="O104" s="60"/>
      <c r="P104" s="239">
        <v>1.03</v>
      </c>
      <c r="Q104" s="240">
        <v>0</v>
      </c>
      <c r="R104" s="73">
        <f>$R$17</f>
        <v>12</v>
      </c>
      <c r="S104" s="239">
        <v>0</v>
      </c>
      <c r="T104" s="23"/>
      <c r="U104" s="23"/>
      <c r="V104" s="23"/>
      <c r="W104" s="23"/>
      <c r="X104" s="23"/>
    </row>
    <row r="105" spans="1:24" ht="15">
      <c r="A105" s="8"/>
      <c r="B105" s="90"/>
      <c r="C105" s="97"/>
      <c r="D105" s="71" t="s">
        <v>47</v>
      </c>
      <c r="E105" s="189">
        <f>ROUND($P$10*E101,0)</f>
        <v>0</v>
      </c>
      <c r="F105" s="189">
        <f>ROUND($P$10*F101,0)</f>
        <v>0</v>
      </c>
      <c r="G105" s="189">
        <f>ROUND($P$10*G101,0)</f>
        <v>0</v>
      </c>
      <c r="H105" s="189">
        <f>ROUND($P$10*H101,0)</f>
        <v>0</v>
      </c>
      <c r="I105" s="189">
        <f>ROUND($P$10*I101,0)</f>
        <v>0</v>
      </c>
      <c r="J105" s="186">
        <f>SUM(E105:I105)</f>
        <v>0</v>
      </c>
      <c r="L105" s="243"/>
      <c r="M105" s="60"/>
      <c r="N105" s="60"/>
      <c r="O105" s="60"/>
      <c r="P105" s="239">
        <v>1.03</v>
      </c>
      <c r="Q105" s="240">
        <v>0</v>
      </c>
      <c r="R105" s="73">
        <f>$R$18</f>
        <v>12</v>
      </c>
      <c r="S105" s="239">
        <v>0</v>
      </c>
      <c r="T105" s="23"/>
      <c r="U105" s="23"/>
      <c r="V105" s="23"/>
      <c r="W105" s="23"/>
      <c r="X105" s="23"/>
    </row>
    <row r="106" spans="1:24">
      <c r="A106" s="8"/>
      <c r="B106" s="90"/>
      <c r="C106" s="97"/>
      <c r="D106" s="74" t="s">
        <v>48</v>
      </c>
      <c r="E106" s="190">
        <f>SUM(E104:E105)</f>
        <v>0</v>
      </c>
      <c r="F106" s="190">
        <f t="shared" ref="F106:I106" si="16">SUM(F104:F105)</f>
        <v>0</v>
      </c>
      <c r="G106" s="190">
        <f t="shared" si="16"/>
        <v>0</v>
      </c>
      <c r="H106" s="190">
        <f t="shared" si="16"/>
        <v>0</v>
      </c>
      <c r="I106" s="190">
        <f t="shared" si="16"/>
        <v>0</v>
      </c>
      <c r="J106" s="191">
        <f>SUM(J104:J105)</f>
        <v>0</v>
      </c>
      <c r="L106" s="243"/>
      <c r="M106" s="60"/>
      <c r="N106" s="60"/>
      <c r="O106" s="60"/>
      <c r="P106" s="71"/>
      <c r="Q106" s="244"/>
      <c r="R106" s="73"/>
      <c r="S106" s="71"/>
      <c r="T106" s="4"/>
      <c r="U106" s="3"/>
    </row>
    <row r="107" spans="1:24">
      <c r="A107" s="8"/>
      <c r="B107" s="90"/>
      <c r="C107" s="97"/>
      <c r="D107" s="71"/>
      <c r="E107" s="15"/>
      <c r="F107" s="15"/>
      <c r="G107" s="15"/>
      <c r="H107" s="15"/>
      <c r="I107" s="15"/>
      <c r="J107" s="24"/>
      <c r="L107" s="243"/>
      <c r="M107" s="60"/>
      <c r="N107" s="60"/>
      <c r="O107" s="60"/>
      <c r="P107" s="32"/>
      <c r="Q107" s="60"/>
      <c r="R107" s="32"/>
      <c r="S107" s="241"/>
      <c r="T107" s="15"/>
      <c r="U107" s="15"/>
      <c r="V107" s="15"/>
      <c r="W107" s="15"/>
      <c r="X107" s="15"/>
    </row>
    <row r="108" spans="1:24">
      <c r="A108" s="101"/>
      <c r="B108" s="99" t="s">
        <v>66</v>
      </c>
      <c r="D108" s="32" t="s">
        <v>44</v>
      </c>
      <c r="E108" s="97">
        <f>ROUND($Q108*$R108*S108,6)</f>
        <v>0</v>
      </c>
      <c r="F108" s="97">
        <f>ROUND($Q109*$R109*S109,6)</f>
        <v>0</v>
      </c>
      <c r="G108" s="97">
        <f>ROUND($Q110*$R110*S110,6)</f>
        <v>0</v>
      </c>
      <c r="H108" s="97">
        <f>ROUND($Q111*$R111*S111,6)</f>
        <v>0</v>
      </c>
      <c r="I108" s="97">
        <f>ROUND($Q112*$R112*S112,6)</f>
        <v>0</v>
      </c>
      <c r="J108" s="44"/>
      <c r="L108" s="155">
        <v>0</v>
      </c>
      <c r="M108" s="242">
        <f>ROUND(L108/12,2)</f>
        <v>0</v>
      </c>
      <c r="N108" s="242">
        <f>LOOKUP(O108,'Longevity Lookup'!$A$3:$A$506,'Longevity Lookup'!$B$3:$B$506)</f>
        <v>0</v>
      </c>
      <c r="O108" s="236">
        <v>0</v>
      </c>
      <c r="P108" s="239">
        <v>1</v>
      </c>
      <c r="Q108" s="240">
        <v>0</v>
      </c>
      <c r="R108" s="73">
        <f>$R$14</f>
        <v>12</v>
      </c>
      <c r="S108" s="239">
        <v>0</v>
      </c>
      <c r="T108" s="23" t="e">
        <f>(E111+E112)/E110</f>
        <v>#DIV/0!</v>
      </c>
      <c r="U108" s="23" t="e">
        <f>(F111+F112)/F110</f>
        <v>#DIV/0!</v>
      </c>
      <c r="V108" s="23" t="e">
        <f>(G111+G112)/G110</f>
        <v>#DIV/0!</v>
      </c>
      <c r="W108" s="23" t="e">
        <f>(H111+H112)/H110</f>
        <v>#DIV/0!</v>
      </c>
      <c r="X108" s="23" t="e">
        <f>(I111+I112)/I110</f>
        <v>#DIV/0!</v>
      </c>
    </row>
    <row r="109" spans="1:24">
      <c r="B109" s="99"/>
      <c r="D109" s="32" t="s">
        <v>61</v>
      </c>
      <c r="E109" s="20">
        <f>S108</f>
        <v>0</v>
      </c>
      <c r="F109" s="20">
        <f>S109</f>
        <v>0</v>
      </c>
      <c r="G109" s="20">
        <f>S110</f>
        <v>0</v>
      </c>
      <c r="H109" s="20">
        <f>S111</f>
        <v>0</v>
      </c>
      <c r="I109" s="20">
        <f>S112</f>
        <v>0</v>
      </c>
      <c r="J109" s="44"/>
      <c r="L109" s="243"/>
      <c r="M109" s="242"/>
      <c r="N109" s="242"/>
      <c r="O109" s="242"/>
      <c r="P109" s="239">
        <v>1.03</v>
      </c>
      <c r="Q109" s="240">
        <v>0</v>
      </c>
      <c r="R109" s="73">
        <f>$R$15</f>
        <v>12</v>
      </c>
      <c r="S109" s="239">
        <v>0</v>
      </c>
      <c r="T109" s="23"/>
      <c r="U109" s="23"/>
      <c r="V109" s="23"/>
      <c r="W109" s="23"/>
      <c r="X109" s="23"/>
    </row>
    <row r="110" spans="1:24">
      <c r="A110" s="8"/>
      <c r="B110" s="90"/>
      <c r="C110" s="97"/>
      <c r="D110" s="71" t="s">
        <v>9</v>
      </c>
      <c r="E110" s="54">
        <f>ROUND((M108+N108)*E108*P108,0)</f>
        <v>0</v>
      </c>
      <c r="F110" s="54">
        <f>ROUND((M108+N108)*F108*P108*P109,0)</f>
        <v>0</v>
      </c>
      <c r="G110" s="54">
        <f>ROUND((M108+N108)*G108*P108*P109*P110,0)</f>
        <v>0</v>
      </c>
      <c r="H110" s="54">
        <f>ROUND((M108+N108)*H108*P108*P109*P110*P111,0)</f>
        <v>0</v>
      </c>
      <c r="I110" s="54">
        <f>ROUND((M108+N108)*I108*P108*P109*P110*P111*P112,0)</f>
        <v>0</v>
      </c>
      <c r="J110" s="177">
        <f>SUM(E110:I110)</f>
        <v>0</v>
      </c>
      <c r="L110" s="243"/>
      <c r="M110" s="60"/>
      <c r="N110" s="60"/>
      <c r="O110" s="60"/>
      <c r="P110" s="239">
        <v>1.03</v>
      </c>
      <c r="Q110" s="240">
        <v>0</v>
      </c>
      <c r="R110" s="73">
        <f>$R$16</f>
        <v>12</v>
      </c>
      <c r="S110" s="239">
        <v>0</v>
      </c>
    </row>
    <row r="111" spans="1:24">
      <c r="A111" s="8"/>
      <c r="B111" s="90"/>
      <c r="C111" s="97"/>
      <c r="D111" s="71" t="s">
        <v>46</v>
      </c>
      <c r="E111" s="54">
        <f>ROUND(E110*$P$9,0)</f>
        <v>0</v>
      </c>
      <c r="F111" s="54">
        <f>ROUND(F110*$P$9,0)</f>
        <v>0</v>
      </c>
      <c r="G111" s="54">
        <f>ROUND(G110*$P$9,0)</f>
        <v>0</v>
      </c>
      <c r="H111" s="54">
        <f>ROUND(H110*$P$9,0)</f>
        <v>0</v>
      </c>
      <c r="I111" s="54">
        <f>ROUND(I110*$P$9,0)</f>
        <v>0</v>
      </c>
      <c r="J111" s="177">
        <f>SUM(E111:I111)</f>
        <v>0</v>
      </c>
      <c r="L111" s="243"/>
      <c r="M111" s="60"/>
      <c r="N111" s="60"/>
      <c r="O111" s="60"/>
      <c r="P111" s="239">
        <v>1.03</v>
      </c>
      <c r="Q111" s="240">
        <v>0</v>
      </c>
      <c r="R111" s="73">
        <f>$R$17</f>
        <v>12</v>
      </c>
      <c r="S111" s="239">
        <v>0</v>
      </c>
    </row>
    <row r="112" spans="1:24" ht="15">
      <c r="A112" s="8"/>
      <c r="B112" s="90"/>
      <c r="C112" s="97"/>
      <c r="D112" s="71" t="s">
        <v>47</v>
      </c>
      <c r="E112" s="189">
        <f>ROUND($P$10*E108,0)</f>
        <v>0</v>
      </c>
      <c r="F112" s="189">
        <f>ROUND($P$10*F108,0)</f>
        <v>0</v>
      </c>
      <c r="G112" s="189">
        <f>ROUND($P$10*G108,0)</f>
        <v>0</v>
      </c>
      <c r="H112" s="189">
        <f>ROUND($P$10*H108,0)</f>
        <v>0</v>
      </c>
      <c r="I112" s="189">
        <f>ROUND($P$10*I108,0)</f>
        <v>0</v>
      </c>
      <c r="J112" s="186">
        <f>SUM(E112:I112)</f>
        <v>0</v>
      </c>
      <c r="L112" s="243"/>
      <c r="M112" s="60"/>
      <c r="N112" s="60"/>
      <c r="O112" s="60"/>
      <c r="P112" s="239">
        <v>1.03</v>
      </c>
      <c r="Q112" s="240">
        <v>0</v>
      </c>
      <c r="R112" s="73">
        <f>$R$18</f>
        <v>12</v>
      </c>
      <c r="S112" s="239">
        <v>0</v>
      </c>
      <c r="T112" s="23"/>
      <c r="U112" s="23"/>
      <c r="V112" s="23"/>
      <c r="W112" s="23"/>
      <c r="X112" s="23"/>
    </row>
    <row r="113" spans="1:41">
      <c r="A113" s="8"/>
      <c r="B113" s="90"/>
      <c r="C113" s="97"/>
      <c r="D113" s="74" t="s">
        <v>48</v>
      </c>
      <c r="E113" s="190">
        <f>SUM(E111:E112)</f>
        <v>0</v>
      </c>
      <c r="F113" s="190">
        <f t="shared" ref="F113:I113" si="17">SUM(F111:F112)</f>
        <v>0</v>
      </c>
      <c r="G113" s="190">
        <f t="shared" si="17"/>
        <v>0</v>
      </c>
      <c r="H113" s="190">
        <f t="shared" si="17"/>
        <v>0</v>
      </c>
      <c r="I113" s="190">
        <f t="shared" si="17"/>
        <v>0</v>
      </c>
      <c r="J113" s="191">
        <f>SUM(J111:J112)</f>
        <v>0</v>
      </c>
      <c r="L113" s="17"/>
      <c r="M113" s="31"/>
      <c r="N113" s="31"/>
      <c r="O113" s="31"/>
      <c r="P113" s="110"/>
      <c r="Q113" s="111"/>
      <c r="R113" s="73"/>
      <c r="S113" s="110"/>
      <c r="T113" s="23"/>
      <c r="U113" s="23"/>
      <c r="V113" s="23"/>
      <c r="W113" s="23"/>
      <c r="X113" s="23"/>
    </row>
    <row r="114" spans="1:41">
      <c r="A114" s="8"/>
      <c r="B114" s="90"/>
      <c r="C114" s="97"/>
      <c r="D114" s="71"/>
      <c r="E114" s="15"/>
      <c r="F114" s="15"/>
      <c r="G114" s="15"/>
      <c r="H114" s="15"/>
      <c r="I114" s="15"/>
      <c r="J114" s="24"/>
      <c r="L114" s="17"/>
      <c r="M114" s="31"/>
      <c r="N114" s="31"/>
      <c r="O114" s="31"/>
      <c r="P114" s="110"/>
      <c r="Q114" s="111"/>
      <c r="R114" s="73"/>
      <c r="S114" s="24"/>
      <c r="T114" s="23"/>
      <c r="U114" s="23"/>
      <c r="V114" s="23"/>
      <c r="W114" s="23"/>
      <c r="X114" s="23"/>
    </row>
    <row r="115" spans="1:41" ht="13.5" thickBot="1">
      <c r="A115" s="8"/>
      <c r="C115" s="72"/>
      <c r="D115" s="72" t="s">
        <v>68</v>
      </c>
      <c r="E115" s="192">
        <f>SUMIF($D$93:$D$114,"Salary",E93:E114)</f>
        <v>0</v>
      </c>
      <c r="F115" s="192">
        <f t="shared" ref="F115:I115" si="18">SUMIF($D$93:$D$114,"Salary",F93:F114)</f>
        <v>0</v>
      </c>
      <c r="G115" s="192">
        <f t="shared" si="18"/>
        <v>0</v>
      </c>
      <c r="H115" s="192">
        <f t="shared" si="18"/>
        <v>0</v>
      </c>
      <c r="I115" s="192">
        <f t="shared" si="18"/>
        <v>0</v>
      </c>
      <c r="J115" s="193">
        <f>SUM(E115:I115)</f>
        <v>0</v>
      </c>
      <c r="L115" s="17"/>
      <c r="M115" s="91"/>
      <c r="N115" s="91"/>
      <c r="O115" s="91"/>
      <c r="P115" s="45"/>
      <c r="Q115" s="45"/>
      <c r="R115" s="45"/>
      <c r="S115" s="24"/>
      <c r="T115" s="23"/>
      <c r="U115" s="23"/>
      <c r="V115" s="23"/>
      <c r="W115" s="23"/>
      <c r="X115" s="23"/>
    </row>
    <row r="116" spans="1:41">
      <c r="A116" s="8"/>
      <c r="C116" s="72"/>
      <c r="D116" s="72" t="s">
        <v>69</v>
      </c>
      <c r="E116" s="194">
        <f>SUMIF($D$93:$D$114,"*Total Fringe",E93:E114)</f>
        <v>0</v>
      </c>
      <c r="F116" s="194">
        <f t="shared" ref="F116:I116" si="19">SUMIF($D$93:$D$114,"*Total Fringe",F93:F114)</f>
        <v>0</v>
      </c>
      <c r="G116" s="194">
        <f t="shared" si="19"/>
        <v>0</v>
      </c>
      <c r="H116" s="194">
        <f t="shared" si="19"/>
        <v>0</v>
      </c>
      <c r="I116" s="194">
        <f t="shared" si="19"/>
        <v>0</v>
      </c>
      <c r="J116" s="195">
        <f>SUM(E116:I116)</f>
        <v>0</v>
      </c>
      <c r="L116" s="55"/>
      <c r="M116" s="68"/>
      <c r="N116" s="68"/>
      <c r="O116" s="68"/>
      <c r="P116" s="68"/>
      <c r="Q116" s="68"/>
      <c r="R116" s="68"/>
      <c r="S116" s="68"/>
      <c r="T116" s="546" t="s">
        <v>23</v>
      </c>
      <c r="U116" s="546"/>
      <c r="V116" s="546"/>
      <c r="W116" s="546"/>
      <c r="X116" s="546"/>
      <c r="Y116" s="8"/>
      <c r="Z116" s="490" t="s">
        <v>70</v>
      </c>
      <c r="AA116" s="491"/>
      <c r="AB116" s="491"/>
      <c r="AC116" s="491"/>
      <c r="AD116" s="491"/>
      <c r="AE116" s="491"/>
      <c r="AF116" s="492"/>
      <c r="AH116" s="484" t="s">
        <v>71</v>
      </c>
      <c r="AI116" s="485"/>
      <c r="AJ116" s="485"/>
      <c r="AK116" s="485"/>
      <c r="AL116" s="485"/>
      <c r="AM116" s="485"/>
      <c r="AN116" s="485"/>
      <c r="AO116" s="486"/>
    </row>
    <row r="117" spans="1:41">
      <c r="A117" s="8"/>
      <c r="C117" s="72"/>
      <c r="D117" s="174"/>
      <c r="E117" s="171"/>
      <c r="F117" s="171"/>
      <c r="G117" s="171"/>
      <c r="H117" s="171"/>
      <c r="I117" s="171"/>
      <c r="J117" s="172"/>
      <c r="L117" s="55" t="s">
        <v>19</v>
      </c>
      <c r="M117" s="68" t="s">
        <v>6</v>
      </c>
      <c r="N117" s="68" t="s">
        <v>21</v>
      </c>
      <c r="O117" s="68" t="s">
        <v>22</v>
      </c>
      <c r="P117" s="68"/>
      <c r="Q117" s="68" t="s">
        <v>57</v>
      </c>
      <c r="R117" s="68"/>
      <c r="S117" s="68"/>
      <c r="T117" s="89"/>
      <c r="U117" s="89"/>
      <c r="V117" s="89"/>
      <c r="W117" s="89"/>
      <c r="X117" s="89"/>
      <c r="Y117" s="13"/>
      <c r="Z117" s="173"/>
      <c r="AA117" s="44"/>
      <c r="AB117" s="44"/>
      <c r="AC117" s="44"/>
      <c r="AD117" s="44"/>
      <c r="AE117" s="44"/>
      <c r="AF117" s="162"/>
      <c r="AH117" s="284"/>
      <c r="AI117" s="55"/>
      <c r="AJ117" s="55"/>
      <c r="AK117" s="55"/>
      <c r="AL117" s="55"/>
      <c r="AM117" s="55"/>
      <c r="AN117" s="55"/>
      <c r="AO117" s="113"/>
    </row>
    <row r="118" spans="1:41">
      <c r="A118" s="55" t="s">
        <v>40</v>
      </c>
      <c r="B118" s="55" t="s">
        <v>41</v>
      </c>
      <c r="C118" s="348" t="s">
        <v>72</v>
      </c>
      <c r="D118" s="174"/>
      <c r="E118" s="16" t="str">
        <f>E12</f>
        <v>Year 1</v>
      </c>
      <c r="F118" s="16" t="str">
        <f>F12</f>
        <v>Year 2</v>
      </c>
      <c r="G118" s="16" t="str">
        <f>G12</f>
        <v>Year 3</v>
      </c>
      <c r="H118" s="16" t="str">
        <f>H12</f>
        <v>Year 4</v>
      </c>
      <c r="I118" s="16" t="str">
        <f>I12</f>
        <v>Year 5</v>
      </c>
      <c r="J118" s="44" t="s">
        <v>30</v>
      </c>
      <c r="L118" s="89" t="s">
        <v>31</v>
      </c>
      <c r="M118" s="44" t="s">
        <v>9</v>
      </c>
      <c r="N118" s="44" t="s">
        <v>33</v>
      </c>
      <c r="O118" s="44" t="s">
        <v>34</v>
      </c>
      <c r="P118" s="44" t="s">
        <v>32</v>
      </c>
      <c r="Q118" s="44" t="s">
        <v>58</v>
      </c>
      <c r="R118" s="44"/>
      <c r="S118" s="44"/>
      <c r="T118" s="22" t="s">
        <v>35</v>
      </c>
      <c r="U118" s="13" t="s">
        <v>36</v>
      </c>
      <c r="V118" s="13" t="s">
        <v>37</v>
      </c>
      <c r="W118" s="13" t="s">
        <v>38</v>
      </c>
      <c r="X118" s="13" t="s">
        <v>39</v>
      </c>
      <c r="Y118" s="20"/>
      <c r="Z118" s="157"/>
      <c r="AA118" s="159" t="str">
        <f>E12</f>
        <v>Year 1</v>
      </c>
      <c r="AB118" s="159" t="str">
        <f>F12</f>
        <v>Year 2</v>
      </c>
      <c r="AC118" s="159" t="str">
        <f>G12</f>
        <v>Year 3</v>
      </c>
      <c r="AD118" s="159" t="str">
        <f>H12</f>
        <v>Year 4</v>
      </c>
      <c r="AE118" s="159" t="str">
        <f>I12</f>
        <v>Year 5</v>
      </c>
      <c r="AF118" s="162" t="s">
        <v>30</v>
      </c>
      <c r="AH118" s="284"/>
      <c r="AI118" s="55"/>
      <c r="AJ118" s="55"/>
      <c r="AK118" s="55"/>
      <c r="AL118" s="55"/>
      <c r="AM118" s="55"/>
      <c r="AN118" s="55"/>
      <c r="AO118" s="113"/>
    </row>
    <row r="119" spans="1:41">
      <c r="A119" s="100"/>
      <c r="B119" s="99" t="s">
        <v>73</v>
      </c>
      <c r="C119" s="117" t="s">
        <v>74</v>
      </c>
      <c r="D119" s="32" t="s">
        <v>44</v>
      </c>
      <c r="E119" s="97">
        <f>ROUND($O119*$P119*Q119,6)</f>
        <v>0</v>
      </c>
      <c r="F119" s="97">
        <f>ROUND($O120*$P120*Q120,6)</f>
        <v>0</v>
      </c>
      <c r="G119" s="97">
        <f>ROUND($O121*$P121*Q121,6)</f>
        <v>0</v>
      </c>
      <c r="H119" s="97">
        <f>ROUND($O122*$P122*Q122,6)</f>
        <v>0</v>
      </c>
      <c r="I119" s="97">
        <f>ROUND($O123*$P123*Q123,6)</f>
        <v>0</v>
      </c>
      <c r="J119" s="24"/>
      <c r="K119" s="15"/>
      <c r="L119" s="155">
        <v>0</v>
      </c>
      <c r="M119" s="242">
        <f>ROUND(L119/12,2)</f>
        <v>0</v>
      </c>
      <c r="N119" s="239">
        <v>1</v>
      </c>
      <c r="O119" s="240">
        <v>0</v>
      </c>
      <c r="P119" s="73">
        <f>$R$14</f>
        <v>12</v>
      </c>
      <c r="Q119" s="239">
        <v>0</v>
      </c>
      <c r="R119" s="73"/>
      <c r="S119" s="71"/>
      <c r="T119" s="23" t="e">
        <f>(E122+E123)/E121</f>
        <v>#DIV/0!</v>
      </c>
      <c r="U119" s="23" t="e">
        <f>(F122+F123)/F121</f>
        <v>#DIV/0!</v>
      </c>
      <c r="V119" s="23" t="e">
        <f>(G122+G123)/G121</f>
        <v>#DIV/0!</v>
      </c>
      <c r="W119" s="23" t="e">
        <f>(H122+H123)/H121</f>
        <v>#DIV/0!</v>
      </c>
      <c r="X119" s="23" t="e">
        <f>(I122+I123)/I121</f>
        <v>#DIV/0!</v>
      </c>
      <c r="Y119" s="319"/>
      <c r="Z119" s="160" t="str">
        <f>C119</f>
        <v>Not Allowed</v>
      </c>
      <c r="AA119" s="125">
        <f>ROUND(VLOOKUP($C119,$AH$125:AO153,4,FALSE)*E119,0)</f>
        <v>0</v>
      </c>
      <c r="AB119" s="125">
        <f>ROUND(VLOOKUP($C120,$AH$125:AO153,5,FALSE)*F119,0)</f>
        <v>0</v>
      </c>
      <c r="AC119" s="125">
        <f>ROUND(VLOOKUP($C121,$AH$125:AO154,6,FALSE)*G119,0)</f>
        <v>0</v>
      </c>
      <c r="AD119" s="125">
        <f>ROUND(VLOOKUP($C122,$AH$125:AO154,7,FALSE)*H119,0)</f>
        <v>0</v>
      </c>
      <c r="AE119" s="125">
        <f>ROUND(VLOOKUP($C123,$AH$125:AO154,8,FALSE)*I119,0)</f>
        <v>0</v>
      </c>
      <c r="AF119" s="163">
        <f>SUM(AA119:AE119)</f>
        <v>0</v>
      </c>
      <c r="AH119" s="112"/>
      <c r="AK119" s="55" t="s">
        <v>35</v>
      </c>
      <c r="AL119" s="55" t="s">
        <v>36</v>
      </c>
      <c r="AM119" s="55" t="s">
        <v>37</v>
      </c>
      <c r="AN119" s="55" t="s">
        <v>38</v>
      </c>
      <c r="AO119" s="113" t="s">
        <v>39</v>
      </c>
    </row>
    <row r="120" spans="1:41">
      <c r="A120" s="8"/>
      <c r="B120" s="99"/>
      <c r="C120" s="117" t="s">
        <v>74</v>
      </c>
      <c r="D120" s="32" t="s">
        <v>61</v>
      </c>
      <c r="E120" s="20">
        <f>Q119</f>
        <v>0</v>
      </c>
      <c r="F120" s="20">
        <f>Q120</f>
        <v>0</v>
      </c>
      <c r="G120" s="20">
        <f>Q121</f>
        <v>0</v>
      </c>
      <c r="H120" s="20">
        <f>Q122</f>
        <v>0</v>
      </c>
      <c r="I120" s="20">
        <f>Q123</f>
        <v>0</v>
      </c>
      <c r="J120" s="24"/>
      <c r="K120" s="15"/>
      <c r="L120" s="243"/>
      <c r="M120" s="242"/>
      <c r="N120" s="239">
        <v>1.03</v>
      </c>
      <c r="O120" s="240">
        <v>0</v>
      </c>
      <c r="P120" s="73">
        <f>$R$15</f>
        <v>12</v>
      </c>
      <c r="Q120" s="239">
        <v>0</v>
      </c>
      <c r="R120" s="73"/>
      <c r="S120" s="71"/>
      <c r="T120" s="23"/>
      <c r="U120" s="23"/>
      <c r="V120" s="23"/>
      <c r="W120" s="23"/>
      <c r="X120" s="23"/>
      <c r="Y120" s="319"/>
      <c r="Z120" s="160"/>
      <c r="AA120" s="125"/>
      <c r="AB120" s="125"/>
      <c r="AC120" s="125"/>
      <c r="AD120" s="125"/>
      <c r="AE120" s="125"/>
      <c r="AF120" s="163"/>
      <c r="AH120" s="505" t="s">
        <v>76</v>
      </c>
      <c r="AI120" s="488"/>
      <c r="AJ120" s="488"/>
      <c r="AK120" s="282">
        <v>1</v>
      </c>
      <c r="AL120" s="282">
        <v>1.05</v>
      </c>
      <c r="AM120" s="282">
        <v>1.05</v>
      </c>
      <c r="AN120" s="282">
        <v>1.05</v>
      </c>
      <c r="AO120" s="283">
        <v>1.05</v>
      </c>
    </row>
    <row r="121" spans="1:41">
      <c r="A121" s="8"/>
      <c r="C121" s="117" t="s">
        <v>74</v>
      </c>
      <c r="D121" s="71" t="s">
        <v>9</v>
      </c>
      <c r="E121" s="54">
        <f>ROUND(M119*E119*N119,0)</f>
        <v>0</v>
      </c>
      <c r="F121" s="54">
        <f>ROUND(M119*F119*N119*N120,0)</f>
        <v>0</v>
      </c>
      <c r="G121" s="54">
        <f>ROUND(M119*G119*N119*N120*N121,0)</f>
        <v>0</v>
      </c>
      <c r="H121" s="54">
        <f>ROUND(M119*H119*N119*N120*N121*N122,0)</f>
        <v>0</v>
      </c>
      <c r="I121" s="54">
        <f>ROUND(M119*I119*N119*N120*N121*N122*N123,0)</f>
        <v>0</v>
      </c>
      <c r="J121" s="177">
        <f>SUM(E121:I121)</f>
        <v>0</v>
      </c>
      <c r="L121" s="243"/>
      <c r="M121" s="60"/>
      <c r="N121" s="239">
        <v>1.03</v>
      </c>
      <c r="O121" s="240">
        <v>0</v>
      </c>
      <c r="P121" s="73">
        <f>$R$16</f>
        <v>12</v>
      </c>
      <c r="Q121" s="239">
        <v>0</v>
      </c>
      <c r="R121" s="73"/>
      <c r="S121" s="71"/>
      <c r="T121" s="23"/>
      <c r="U121" s="23"/>
      <c r="V121" s="23"/>
      <c r="W121" s="23"/>
      <c r="X121" s="23"/>
      <c r="Y121" s="8"/>
      <c r="Z121" s="59"/>
      <c r="AA121" s="125"/>
      <c r="AB121" s="125"/>
      <c r="AC121" s="125"/>
      <c r="AD121" s="125"/>
      <c r="AE121" s="125"/>
      <c r="AF121" s="163"/>
      <c r="AH121" s="463"/>
      <c r="AI121" s="316"/>
      <c r="AJ121" s="316"/>
      <c r="AK121" s="131"/>
      <c r="AL121" s="131"/>
      <c r="AM121" s="131"/>
      <c r="AN121" s="131"/>
      <c r="AO121" s="281"/>
    </row>
    <row r="122" spans="1:41">
      <c r="A122" s="8"/>
      <c r="B122" s="90"/>
      <c r="C122" s="117" t="s">
        <v>74</v>
      </c>
      <c r="D122" s="71" t="s">
        <v>46</v>
      </c>
      <c r="E122" s="54">
        <f>ROUND($E$121*$R$154,0)</f>
        <v>0</v>
      </c>
      <c r="F122" s="54">
        <f>ROUND($F$121*$R$154,0)</f>
        <v>0</v>
      </c>
      <c r="G122" s="54">
        <f>ROUND($G$121*$R$154,0)</f>
        <v>0</v>
      </c>
      <c r="H122" s="54">
        <f>ROUND($H$121*$R$154,0)</f>
        <v>0</v>
      </c>
      <c r="I122" s="54">
        <f>ROUND($I$121*$R$154,0)</f>
        <v>0</v>
      </c>
      <c r="J122" s="177">
        <f>SUM(E122:I122)</f>
        <v>0</v>
      </c>
      <c r="L122" s="243"/>
      <c r="M122" s="60"/>
      <c r="N122" s="239">
        <v>1.03</v>
      </c>
      <c r="O122" s="240">
        <v>0</v>
      </c>
      <c r="P122" s="73">
        <f>$R$17</f>
        <v>12</v>
      </c>
      <c r="Q122" s="239">
        <v>0</v>
      </c>
      <c r="R122" s="73"/>
      <c r="S122" s="71"/>
      <c r="T122" s="23"/>
      <c r="U122" s="23"/>
      <c r="V122" s="23"/>
      <c r="W122" s="23"/>
      <c r="X122" s="23"/>
      <c r="Y122" s="8"/>
      <c r="Z122" s="59"/>
      <c r="AA122" s="125"/>
      <c r="AB122" s="125"/>
      <c r="AC122" s="125"/>
      <c r="AD122" s="125"/>
      <c r="AE122" s="125"/>
      <c r="AF122" s="163"/>
      <c r="AH122" s="463"/>
      <c r="AI122" s="316"/>
      <c r="AJ122" s="316"/>
      <c r="AK122" s="131"/>
      <c r="AL122" s="131"/>
      <c r="AM122" s="131"/>
      <c r="AN122" s="131"/>
      <c r="AO122" s="281"/>
    </row>
    <row r="123" spans="1:41" ht="15">
      <c r="A123" s="8"/>
      <c r="B123" s="90"/>
      <c r="C123" s="117" t="s">
        <v>74</v>
      </c>
      <c r="D123" s="71" t="s">
        <v>47</v>
      </c>
      <c r="E123" s="189">
        <f>ROUND($R$155*$E$119,0)</f>
        <v>0</v>
      </c>
      <c r="F123" s="189">
        <f>ROUND($R$155*$F$119,0)</f>
        <v>0</v>
      </c>
      <c r="G123" s="189">
        <f>ROUND($R$155*$G$119,0)</f>
        <v>0</v>
      </c>
      <c r="H123" s="189">
        <f>ROUND($R$155*$H$119,0)</f>
        <v>0</v>
      </c>
      <c r="I123" s="189">
        <f>ROUND($R$155*$I$119,0)</f>
        <v>0</v>
      </c>
      <c r="J123" s="186">
        <f>SUM(E123:I123)</f>
        <v>0</v>
      </c>
      <c r="L123" s="243"/>
      <c r="M123" s="60"/>
      <c r="N123" s="239">
        <v>1.03</v>
      </c>
      <c r="O123" s="240">
        <v>0</v>
      </c>
      <c r="P123" s="73">
        <f>$R$18</f>
        <v>12</v>
      </c>
      <c r="Q123" s="239">
        <v>0</v>
      </c>
      <c r="R123" s="73"/>
      <c r="S123" s="71"/>
      <c r="T123" s="23"/>
      <c r="U123" s="23"/>
      <c r="V123" s="23"/>
      <c r="W123" s="23"/>
      <c r="X123" s="23"/>
      <c r="Y123" s="8"/>
      <c r="Z123" s="59"/>
      <c r="AA123" s="125"/>
      <c r="AB123" s="125"/>
      <c r="AC123" s="125"/>
      <c r="AD123" s="125"/>
      <c r="AE123" s="125"/>
      <c r="AF123" s="163"/>
      <c r="AH123" s="112"/>
      <c r="AO123" s="114"/>
    </row>
    <row r="124" spans="1:41">
      <c r="A124" s="8"/>
      <c r="B124" s="90"/>
      <c r="C124" s="97"/>
      <c r="D124" s="74" t="s">
        <v>48</v>
      </c>
      <c r="E124" s="190">
        <f>SUM(E122:E123)</f>
        <v>0</v>
      </c>
      <c r="F124" s="190">
        <f t="shared" ref="F124:I124" si="20">SUM(F122:F123)</f>
        <v>0</v>
      </c>
      <c r="G124" s="190">
        <f t="shared" si="20"/>
        <v>0</v>
      </c>
      <c r="H124" s="190">
        <f t="shared" si="20"/>
        <v>0</v>
      </c>
      <c r="I124" s="190">
        <f t="shared" si="20"/>
        <v>0</v>
      </c>
      <c r="J124" s="191">
        <f>SUM(J122:J123)</f>
        <v>0</v>
      </c>
      <c r="L124" s="243"/>
      <c r="M124" s="60"/>
      <c r="N124" s="71"/>
      <c r="O124" s="244"/>
      <c r="P124" s="73"/>
      <c r="Q124" s="71"/>
      <c r="R124" s="73"/>
      <c r="S124" s="71"/>
      <c r="T124" s="4"/>
      <c r="U124" s="3"/>
      <c r="Y124" s="8"/>
      <c r="Z124" s="59"/>
      <c r="AA124" s="125"/>
      <c r="AB124" s="125"/>
      <c r="AC124" s="125"/>
      <c r="AD124" s="125"/>
      <c r="AE124" s="125"/>
      <c r="AF124" s="163"/>
      <c r="AH124" s="280" t="s">
        <v>80</v>
      </c>
      <c r="AO124" s="114"/>
    </row>
    <row r="125" spans="1:41">
      <c r="A125" s="8"/>
      <c r="B125" s="90"/>
      <c r="C125" s="97"/>
      <c r="D125" s="71"/>
      <c r="E125" s="15"/>
      <c r="F125" s="15"/>
      <c r="G125" s="15"/>
      <c r="H125" s="15"/>
      <c r="I125" s="15"/>
      <c r="J125" s="24"/>
      <c r="L125" s="243"/>
      <c r="M125" s="60"/>
      <c r="N125" s="32"/>
      <c r="O125" s="60"/>
      <c r="P125" s="32"/>
      <c r="Q125" s="241"/>
      <c r="R125" s="32"/>
      <c r="S125" s="241"/>
      <c r="T125" s="15"/>
      <c r="U125" s="15"/>
      <c r="V125" s="15"/>
      <c r="W125" s="15"/>
      <c r="X125" s="15"/>
      <c r="Y125" s="8"/>
      <c r="Z125" s="59"/>
      <c r="AA125" s="125"/>
      <c r="AB125" s="125"/>
      <c r="AC125" s="125"/>
      <c r="AD125" s="125"/>
      <c r="AE125" s="125"/>
      <c r="AF125" s="163"/>
      <c r="AH125" s="280" t="s">
        <v>74</v>
      </c>
      <c r="AI125">
        <v>0</v>
      </c>
      <c r="AJ125">
        <v>0</v>
      </c>
      <c r="AK125">
        <v>0</v>
      </c>
      <c r="AL125">
        <v>0</v>
      </c>
      <c r="AM125">
        <v>0</v>
      </c>
      <c r="AN125">
        <v>0</v>
      </c>
      <c r="AO125" s="114">
        <v>0</v>
      </c>
    </row>
    <row r="126" spans="1:41">
      <c r="A126" s="101"/>
      <c r="B126" s="99" t="s">
        <v>73</v>
      </c>
      <c r="C126" s="117" t="s">
        <v>74</v>
      </c>
      <c r="D126" s="32" t="s">
        <v>44</v>
      </c>
      <c r="E126" s="97">
        <f>ROUND($O126*$P126*Q126,6)</f>
        <v>0</v>
      </c>
      <c r="F126" s="97">
        <f>ROUND($O127*$P127*Q127,6)</f>
        <v>0</v>
      </c>
      <c r="G126" s="97">
        <f>ROUND($O128*$P128*Q128,6)</f>
        <v>0</v>
      </c>
      <c r="H126" s="97">
        <f>ROUND($O129*$P129*Q129,6)</f>
        <v>0</v>
      </c>
      <c r="I126" s="97">
        <f>ROUND($O130*$P130*Q130,6)</f>
        <v>0</v>
      </c>
      <c r="J126" s="24"/>
      <c r="L126" s="155">
        <v>0</v>
      </c>
      <c r="M126" s="242">
        <f>ROUND(L126/12,2)</f>
        <v>0</v>
      </c>
      <c r="N126" s="239">
        <v>1</v>
      </c>
      <c r="O126" s="240">
        <v>0</v>
      </c>
      <c r="P126" s="73">
        <f>$R$14</f>
        <v>12</v>
      </c>
      <c r="Q126" s="239">
        <v>0</v>
      </c>
      <c r="R126" s="73"/>
      <c r="S126" s="71"/>
      <c r="T126" s="23" t="e">
        <f>(E129+E130)/E128</f>
        <v>#DIV/0!</v>
      </c>
      <c r="U126" s="23" t="e">
        <f>(F129+F130)/F128</f>
        <v>#DIV/0!</v>
      </c>
      <c r="V126" s="23" t="e">
        <f>(G129+G130)/G128</f>
        <v>#DIV/0!</v>
      </c>
      <c r="W126" s="23" t="e">
        <f>(H129+H130)/H128</f>
        <v>#DIV/0!</v>
      </c>
      <c r="X126" s="23" t="e">
        <f>(I129+I130)/I128</f>
        <v>#DIV/0!</v>
      </c>
      <c r="Y126" s="319"/>
      <c r="Z126" s="160" t="str">
        <f>C126</f>
        <v>Not Allowed</v>
      </c>
      <c r="AA126" s="125">
        <f>ROUND(VLOOKUP($C126,$AH$125:AO160,4,FALSE)*E126,0)</f>
        <v>0</v>
      </c>
      <c r="AB126" s="125">
        <f>ROUND(VLOOKUP($C127,$AH$125:AO160,5,FALSE)*F126,0)</f>
        <v>0</v>
      </c>
      <c r="AC126" s="125">
        <f>ROUND(VLOOKUP($C128,$AH$125:AO161,6,FALSE)*G126,0)</f>
        <v>0</v>
      </c>
      <c r="AD126" s="125">
        <f>ROUND(VLOOKUP($C129,$AH$125:AO161,7,FALSE)*H126,0)</f>
        <v>0</v>
      </c>
      <c r="AE126" s="125">
        <f>ROUND(VLOOKUP($C130,$AH$125:AO161,8,FALSE)*I126,0)</f>
        <v>0</v>
      </c>
      <c r="AF126" s="163">
        <f>SUM(AA126:AE126)</f>
        <v>0</v>
      </c>
      <c r="AH126" s="274" t="s">
        <v>81</v>
      </c>
      <c r="AI126" s="273">
        <f>'Tuition Lookup'!$D4*24</f>
        <v>10752</v>
      </c>
      <c r="AJ126" s="272">
        <f>AI126/6</f>
        <v>1792</v>
      </c>
      <c r="AK126" s="277">
        <f>AJ126*AK$120</f>
        <v>1792</v>
      </c>
      <c r="AL126" s="277">
        <f>AK126*AL$120</f>
        <v>1881.6000000000001</v>
      </c>
      <c r="AM126" s="277">
        <f>AL126*AM$120</f>
        <v>1975.6800000000003</v>
      </c>
      <c r="AN126" s="278">
        <f>AM126*AN$120</f>
        <v>2074.4640000000004</v>
      </c>
      <c r="AO126" s="279">
        <f>AN126*AO$120</f>
        <v>2178.1872000000003</v>
      </c>
    </row>
    <row r="127" spans="1:41">
      <c r="B127" s="99"/>
      <c r="C127" s="117" t="s">
        <v>74</v>
      </c>
      <c r="D127" s="32" t="s">
        <v>61</v>
      </c>
      <c r="E127" s="20">
        <f>Q126</f>
        <v>0</v>
      </c>
      <c r="F127" s="20">
        <f>Q127</f>
        <v>0</v>
      </c>
      <c r="G127" s="20">
        <f>Q128</f>
        <v>0</v>
      </c>
      <c r="H127" s="20">
        <f>Q129</f>
        <v>0</v>
      </c>
      <c r="I127" s="20">
        <f>Q130</f>
        <v>0</v>
      </c>
      <c r="J127" s="24"/>
      <c r="L127" s="243"/>
      <c r="M127" s="242"/>
      <c r="N127" s="239">
        <v>1.03</v>
      </c>
      <c r="O127" s="240">
        <v>0</v>
      </c>
      <c r="P127" s="73">
        <f>$R$15</f>
        <v>12</v>
      </c>
      <c r="Q127" s="239">
        <v>0</v>
      </c>
      <c r="R127" s="73"/>
      <c r="S127" s="71"/>
      <c r="T127" s="23"/>
      <c r="U127" s="23"/>
      <c r="V127" s="23"/>
      <c r="W127" s="23"/>
      <c r="X127" s="23"/>
      <c r="Y127" s="319"/>
      <c r="Z127" s="160"/>
      <c r="AA127" s="125"/>
      <c r="AB127" s="125"/>
      <c r="AC127" s="125"/>
      <c r="AD127" s="125"/>
      <c r="AE127" s="125"/>
      <c r="AF127" s="163"/>
      <c r="AH127" s="275" t="s">
        <v>82</v>
      </c>
      <c r="AI127" s="273">
        <f>'Tuition Lookup'!$D5*24</f>
        <v>12000</v>
      </c>
      <c r="AJ127" s="272">
        <f t="shared" ref="AJ127:AJ152" si="21">AI127/6</f>
        <v>2000</v>
      </c>
      <c r="AK127" s="277">
        <f t="shared" ref="AK127:AO142" si="22">AJ127*AK$120</f>
        <v>2000</v>
      </c>
      <c r="AL127" s="277">
        <f t="shared" si="22"/>
        <v>2100</v>
      </c>
      <c r="AM127" s="277">
        <f t="shared" si="22"/>
        <v>2205</v>
      </c>
      <c r="AN127" s="278">
        <f t="shared" si="22"/>
        <v>2315.25</v>
      </c>
      <c r="AO127" s="279">
        <f t="shared" si="22"/>
        <v>2431.0125000000003</v>
      </c>
    </row>
    <row r="128" spans="1:41">
      <c r="A128" s="8"/>
      <c r="B128" s="90"/>
      <c r="C128" s="117" t="s">
        <v>74</v>
      </c>
      <c r="D128" s="71" t="s">
        <v>9</v>
      </c>
      <c r="E128" s="54">
        <f>ROUND(M126*E126*N126,0)</f>
        <v>0</v>
      </c>
      <c r="F128" s="54">
        <f>ROUND(M126*F126*N126*N127,0)</f>
        <v>0</v>
      </c>
      <c r="G128" s="54">
        <f>ROUND(M126*G126*N126*N127*N128,0)</f>
        <v>0</v>
      </c>
      <c r="H128" s="54">
        <f>ROUND(M126*H126*N126*N127*N128*N129,0)</f>
        <v>0</v>
      </c>
      <c r="I128" s="54">
        <f>ROUND(M126*I126*N126*N127*N128*N129*N130,0)</f>
        <v>0</v>
      </c>
      <c r="J128" s="177">
        <f>SUM(E128:I128)</f>
        <v>0</v>
      </c>
      <c r="L128" s="243"/>
      <c r="M128" s="60"/>
      <c r="N128" s="239">
        <v>1.03</v>
      </c>
      <c r="O128" s="240">
        <v>0</v>
      </c>
      <c r="P128" s="73">
        <f>$R$16</f>
        <v>12</v>
      </c>
      <c r="Q128" s="239">
        <v>0</v>
      </c>
      <c r="R128" s="73"/>
      <c r="S128" s="71"/>
      <c r="T128" s="23"/>
      <c r="U128" s="23"/>
      <c r="V128" s="23"/>
      <c r="W128" s="23"/>
      <c r="X128" s="23"/>
      <c r="Y128" s="8"/>
      <c r="Z128" s="59"/>
      <c r="AA128" s="125"/>
      <c r="AB128" s="125"/>
      <c r="AC128" s="125"/>
      <c r="AD128" s="125"/>
      <c r="AE128" s="125"/>
      <c r="AF128" s="163"/>
      <c r="AH128" s="275" t="s">
        <v>83</v>
      </c>
      <c r="AI128" s="273">
        <f>'Tuition Lookup'!$D6*24</f>
        <v>10800</v>
      </c>
      <c r="AJ128" s="272">
        <f t="shared" si="21"/>
        <v>1800</v>
      </c>
      <c r="AK128" s="277">
        <f t="shared" si="22"/>
        <v>1800</v>
      </c>
      <c r="AL128" s="277">
        <f t="shared" si="22"/>
        <v>1890</v>
      </c>
      <c r="AM128" s="277">
        <f t="shared" si="22"/>
        <v>1984.5</v>
      </c>
      <c r="AN128" s="278">
        <f t="shared" si="22"/>
        <v>2083.7249999999999</v>
      </c>
      <c r="AO128" s="279">
        <f t="shared" si="22"/>
        <v>2187.9112500000001</v>
      </c>
    </row>
    <row r="129" spans="1:41">
      <c r="A129" s="8"/>
      <c r="B129" s="90"/>
      <c r="C129" s="117" t="s">
        <v>74</v>
      </c>
      <c r="D129" s="71" t="s">
        <v>46</v>
      </c>
      <c r="E129" s="54">
        <f>ROUND(E128*$R$154,0)</f>
        <v>0</v>
      </c>
      <c r="F129" s="54">
        <f>ROUND(F128*$R$154,0)</f>
        <v>0</v>
      </c>
      <c r="G129" s="54">
        <f>ROUND(G128*$R$154,0)</f>
        <v>0</v>
      </c>
      <c r="H129" s="54">
        <f>ROUND(H128*$R$154,0)</f>
        <v>0</v>
      </c>
      <c r="I129" s="54">
        <f>ROUND(I128*$R$154,0)</f>
        <v>0</v>
      </c>
      <c r="J129" s="177">
        <f>SUM(E129:I129)</f>
        <v>0</v>
      </c>
      <c r="L129" s="243"/>
      <c r="M129" s="60"/>
      <c r="N129" s="239">
        <v>1.03</v>
      </c>
      <c r="O129" s="240">
        <v>0</v>
      </c>
      <c r="P129" s="73">
        <f>$R$17</f>
        <v>12</v>
      </c>
      <c r="Q129" s="239">
        <v>0</v>
      </c>
      <c r="R129" s="73"/>
      <c r="S129" s="71"/>
      <c r="T129" s="23"/>
      <c r="U129" s="23"/>
      <c r="V129" s="23"/>
      <c r="W129" s="23"/>
      <c r="X129" s="23"/>
      <c r="Y129" s="8"/>
      <c r="Z129" s="59"/>
      <c r="AA129" s="125"/>
      <c r="AB129" s="125"/>
      <c r="AC129" s="125"/>
      <c r="AD129" s="125"/>
      <c r="AE129" s="125"/>
      <c r="AF129" s="163"/>
      <c r="AH129" s="275" t="s">
        <v>84</v>
      </c>
      <c r="AI129" s="273">
        <f>'Tuition Lookup'!$D7*24</f>
        <v>11352</v>
      </c>
      <c r="AJ129" s="272">
        <f t="shared" si="21"/>
        <v>1892</v>
      </c>
      <c r="AK129" s="277">
        <f t="shared" si="22"/>
        <v>1892</v>
      </c>
      <c r="AL129" s="277">
        <f t="shared" si="22"/>
        <v>1986.6000000000001</v>
      </c>
      <c r="AM129" s="277">
        <f t="shared" si="22"/>
        <v>2085.9300000000003</v>
      </c>
      <c r="AN129" s="278">
        <f t="shared" si="22"/>
        <v>2190.2265000000002</v>
      </c>
      <c r="AO129" s="279">
        <f t="shared" si="22"/>
        <v>2299.7378250000002</v>
      </c>
    </row>
    <row r="130" spans="1:41" ht="15">
      <c r="A130" s="8"/>
      <c r="B130" s="90"/>
      <c r="C130" s="117" t="s">
        <v>74</v>
      </c>
      <c r="D130" s="71" t="s">
        <v>47</v>
      </c>
      <c r="E130" s="189">
        <f>ROUND($R$155*E126,0)</f>
        <v>0</v>
      </c>
      <c r="F130" s="189">
        <f>ROUND($R$155*F126,0)</f>
        <v>0</v>
      </c>
      <c r="G130" s="189">
        <f>ROUND($R$155*G126,0)</f>
        <v>0</v>
      </c>
      <c r="H130" s="189">
        <f>ROUND($R$155*H126,0)</f>
        <v>0</v>
      </c>
      <c r="I130" s="189">
        <f>ROUND($R$155*I126,0)</f>
        <v>0</v>
      </c>
      <c r="J130" s="186">
        <f>SUM(E130:I130)</f>
        <v>0</v>
      </c>
      <c r="L130" s="243"/>
      <c r="M130" s="60"/>
      <c r="N130" s="239">
        <v>1.03</v>
      </c>
      <c r="O130" s="240">
        <v>0</v>
      </c>
      <c r="P130" s="73">
        <f>$R$18</f>
        <v>12</v>
      </c>
      <c r="Q130" s="239">
        <v>0</v>
      </c>
      <c r="R130" s="73"/>
      <c r="S130" s="71"/>
      <c r="T130" s="23"/>
      <c r="U130" s="23"/>
      <c r="V130" s="23"/>
      <c r="W130" s="23"/>
      <c r="X130" s="23"/>
      <c r="Y130" s="8"/>
      <c r="Z130" s="59"/>
      <c r="AA130" s="125"/>
      <c r="AB130" s="125"/>
      <c r="AC130" s="125"/>
      <c r="AD130" s="125"/>
      <c r="AE130" s="125"/>
      <c r="AF130" s="163"/>
      <c r="AH130" s="275" t="s">
        <v>85</v>
      </c>
      <c r="AI130" s="273">
        <f>'Tuition Lookup'!$D8*24</f>
        <v>17232</v>
      </c>
      <c r="AJ130" s="272">
        <f t="shared" si="21"/>
        <v>2872</v>
      </c>
      <c r="AK130" s="277">
        <f t="shared" si="22"/>
        <v>2872</v>
      </c>
      <c r="AL130" s="277">
        <f t="shared" si="22"/>
        <v>3015.6</v>
      </c>
      <c r="AM130" s="277">
        <f t="shared" si="22"/>
        <v>3166.38</v>
      </c>
      <c r="AN130" s="278">
        <f t="shared" si="22"/>
        <v>3324.6990000000001</v>
      </c>
      <c r="AO130" s="279">
        <f t="shared" si="22"/>
        <v>3490.9339500000001</v>
      </c>
    </row>
    <row r="131" spans="1:41">
      <c r="A131" s="8"/>
      <c r="B131" s="90"/>
      <c r="C131" s="97"/>
      <c r="D131" s="74" t="s">
        <v>48</v>
      </c>
      <c r="E131" s="190">
        <f>SUM(E129:E130)</f>
        <v>0</v>
      </c>
      <c r="F131" s="190">
        <f t="shared" ref="F131:I131" si="23">SUM(F129:F130)</f>
        <v>0</v>
      </c>
      <c r="G131" s="190">
        <f t="shared" si="23"/>
        <v>0</v>
      </c>
      <c r="H131" s="190">
        <f t="shared" si="23"/>
        <v>0</v>
      </c>
      <c r="I131" s="190">
        <f t="shared" si="23"/>
        <v>0</v>
      </c>
      <c r="J131" s="191">
        <f>SUM(J129:J130)</f>
        <v>0</v>
      </c>
      <c r="L131" s="243"/>
      <c r="M131" s="60"/>
      <c r="N131" s="71"/>
      <c r="O131" s="244"/>
      <c r="P131" s="73"/>
      <c r="Q131" s="71"/>
      <c r="R131" s="73"/>
      <c r="S131" s="71"/>
      <c r="T131" s="4"/>
      <c r="U131" s="3"/>
      <c r="Y131" s="8"/>
      <c r="Z131" s="59"/>
      <c r="AA131" s="125"/>
      <c r="AB131" s="125"/>
      <c r="AC131" s="125"/>
      <c r="AD131" s="125"/>
      <c r="AE131" s="125"/>
      <c r="AF131" s="163"/>
      <c r="AH131" s="275" t="s">
        <v>86</v>
      </c>
      <c r="AI131" s="273">
        <f>'Tuition Lookup'!$D9*24</f>
        <v>10392</v>
      </c>
      <c r="AJ131" s="272">
        <f t="shared" si="21"/>
        <v>1732</v>
      </c>
      <c r="AK131" s="277">
        <f t="shared" si="22"/>
        <v>1732</v>
      </c>
      <c r="AL131" s="277">
        <f t="shared" si="22"/>
        <v>1818.6000000000001</v>
      </c>
      <c r="AM131" s="277">
        <f t="shared" si="22"/>
        <v>1909.5300000000002</v>
      </c>
      <c r="AN131" s="278">
        <f t="shared" si="22"/>
        <v>2005.0065000000002</v>
      </c>
      <c r="AO131" s="279">
        <f t="shared" si="22"/>
        <v>2105.2568250000004</v>
      </c>
    </row>
    <row r="132" spans="1:41">
      <c r="A132" s="8"/>
      <c r="B132" s="90"/>
      <c r="C132" s="97"/>
      <c r="D132" s="71"/>
      <c r="E132" s="15"/>
      <c r="F132" s="15"/>
      <c r="G132" s="15"/>
      <c r="H132" s="15"/>
      <c r="I132" s="15"/>
      <c r="J132" s="24"/>
      <c r="L132" s="243"/>
      <c r="M132" s="60"/>
      <c r="N132" s="32"/>
      <c r="O132" s="60"/>
      <c r="P132" s="32"/>
      <c r="Q132" s="241"/>
      <c r="R132" s="32"/>
      <c r="S132" s="241"/>
      <c r="T132" s="15"/>
      <c r="U132" s="15"/>
      <c r="V132" s="15"/>
      <c r="W132" s="15"/>
      <c r="X132" s="15"/>
      <c r="Y132" s="8"/>
      <c r="Z132" s="59"/>
      <c r="AA132" s="125"/>
      <c r="AB132" s="125"/>
      <c r="AC132" s="125"/>
      <c r="AD132" s="125"/>
      <c r="AE132" s="125"/>
      <c r="AF132" s="163"/>
      <c r="AH132" s="274" t="s">
        <v>87</v>
      </c>
      <c r="AI132" s="273">
        <f>'Tuition Lookup'!$D10*24</f>
        <v>10608</v>
      </c>
      <c r="AJ132" s="272">
        <f t="shared" si="21"/>
        <v>1768</v>
      </c>
      <c r="AK132" s="277">
        <f t="shared" si="22"/>
        <v>1768</v>
      </c>
      <c r="AL132" s="277">
        <f t="shared" si="22"/>
        <v>1856.4</v>
      </c>
      <c r="AM132" s="277">
        <f t="shared" si="22"/>
        <v>1949.2200000000003</v>
      </c>
      <c r="AN132" s="278">
        <f t="shared" si="22"/>
        <v>2046.6810000000003</v>
      </c>
      <c r="AO132" s="279">
        <f t="shared" si="22"/>
        <v>2149.0150500000004</v>
      </c>
    </row>
    <row r="133" spans="1:41">
      <c r="A133" s="101"/>
      <c r="B133" s="99" t="s">
        <v>73</v>
      </c>
      <c r="C133" s="117" t="s">
        <v>74</v>
      </c>
      <c r="D133" s="32" t="s">
        <v>44</v>
      </c>
      <c r="E133" s="97">
        <f>ROUND($O133*$P133*Q133,6)</f>
        <v>0</v>
      </c>
      <c r="F133" s="97">
        <f>ROUND($O134*$P134*Q134,6)</f>
        <v>0</v>
      </c>
      <c r="G133" s="97">
        <f>ROUND($O135*$P135*Q135,6)</f>
        <v>0</v>
      </c>
      <c r="H133" s="97">
        <f>ROUND($O136*$P136*Q136,6)</f>
        <v>0</v>
      </c>
      <c r="I133" s="97">
        <f>ROUND($O137*$P137*Q137,6)</f>
        <v>0</v>
      </c>
      <c r="J133" s="24"/>
      <c r="L133" s="155">
        <v>0</v>
      </c>
      <c r="M133" s="242">
        <f>ROUND(L133/12,2)</f>
        <v>0</v>
      </c>
      <c r="N133" s="239">
        <v>1</v>
      </c>
      <c r="O133" s="240">
        <v>0</v>
      </c>
      <c r="P133" s="73">
        <f>$R$14</f>
        <v>12</v>
      </c>
      <c r="Q133" s="239">
        <v>0</v>
      </c>
      <c r="R133" s="73"/>
      <c r="S133" s="71"/>
      <c r="T133" s="23" t="e">
        <f>(E136+E137)/E135</f>
        <v>#DIV/0!</v>
      </c>
      <c r="U133" s="23" t="e">
        <f>(F136+F137)/F135</f>
        <v>#DIV/0!</v>
      </c>
      <c r="V133" s="23" t="e">
        <f>(G136+G137)/G135</f>
        <v>#DIV/0!</v>
      </c>
      <c r="W133" s="23" t="e">
        <f>(H136+H137)/H135</f>
        <v>#DIV/0!</v>
      </c>
      <c r="X133" s="23" t="e">
        <f>(I136+I137)/I135</f>
        <v>#DIV/0!</v>
      </c>
      <c r="Y133" s="319"/>
      <c r="Z133" s="160" t="str">
        <f>C133</f>
        <v>Not Allowed</v>
      </c>
      <c r="AA133" s="125">
        <f>ROUND(VLOOKUP($C133,$AH$125:AO167,4,FALSE)*E133,0)</f>
        <v>0</v>
      </c>
      <c r="AB133" s="125">
        <f>ROUND(VLOOKUP($C134,$AH$125:AO167,5,FALSE)*F133,0)</f>
        <v>0</v>
      </c>
      <c r="AC133" s="125">
        <f>ROUND(VLOOKUP($C135,$AH$125:AO168,6,FALSE)*G133,0)</f>
        <v>0</v>
      </c>
      <c r="AD133" s="125">
        <f>ROUND(VLOOKUP($C136,$AH$125:AO168,7,FALSE)*H133,0)</f>
        <v>0</v>
      </c>
      <c r="AE133" s="125">
        <f>ROUND(VLOOKUP($C137,$AH$125:AO168,8,FALSE)*I133,0)</f>
        <v>0</v>
      </c>
      <c r="AF133" s="163">
        <f>SUM(AA133:AE133)</f>
        <v>0</v>
      </c>
      <c r="AH133" s="274" t="s">
        <v>88</v>
      </c>
      <c r="AI133" s="273">
        <f>'Tuition Lookup'!$D11*24</f>
        <v>10632</v>
      </c>
      <c r="AJ133" s="272">
        <f t="shared" si="21"/>
        <v>1772</v>
      </c>
      <c r="AK133" s="277">
        <f t="shared" si="22"/>
        <v>1772</v>
      </c>
      <c r="AL133" s="277">
        <f t="shared" si="22"/>
        <v>1860.6000000000001</v>
      </c>
      <c r="AM133" s="277">
        <f t="shared" si="22"/>
        <v>1953.6300000000003</v>
      </c>
      <c r="AN133" s="278">
        <f t="shared" si="22"/>
        <v>2051.3115000000003</v>
      </c>
      <c r="AO133" s="279">
        <f t="shared" si="22"/>
        <v>2153.8770750000003</v>
      </c>
    </row>
    <row r="134" spans="1:41">
      <c r="B134" s="99"/>
      <c r="C134" s="117" t="s">
        <v>74</v>
      </c>
      <c r="D134" s="32" t="s">
        <v>61</v>
      </c>
      <c r="E134" s="20">
        <f>Q133</f>
        <v>0</v>
      </c>
      <c r="F134" s="20">
        <f>Q134</f>
        <v>0</v>
      </c>
      <c r="G134" s="20">
        <f>Q135</f>
        <v>0</v>
      </c>
      <c r="H134" s="20">
        <f>Q136</f>
        <v>0</v>
      </c>
      <c r="I134" s="20">
        <f>Q137</f>
        <v>0</v>
      </c>
      <c r="J134" s="24"/>
      <c r="L134" s="243"/>
      <c r="M134" s="242"/>
      <c r="N134" s="239">
        <v>1.03</v>
      </c>
      <c r="O134" s="240">
        <v>0</v>
      </c>
      <c r="P134" s="73">
        <f>$R$15</f>
        <v>12</v>
      </c>
      <c r="Q134" s="239">
        <v>0</v>
      </c>
      <c r="R134" s="73"/>
      <c r="S134" s="71"/>
      <c r="T134" s="23"/>
      <c r="U134" s="23"/>
      <c r="V134" s="23"/>
      <c r="W134" s="23"/>
      <c r="X134" s="23"/>
      <c r="Y134" s="319"/>
      <c r="Z134" s="160"/>
      <c r="AA134" s="125"/>
      <c r="AB134" s="125"/>
      <c r="AC134" s="125"/>
      <c r="AD134" s="125"/>
      <c r="AE134" s="125"/>
      <c r="AF134" s="163"/>
      <c r="AH134" s="274" t="s">
        <v>89</v>
      </c>
      <c r="AI134" s="273">
        <f>'Tuition Lookup'!$D12*24</f>
        <v>33816</v>
      </c>
      <c r="AJ134" s="272">
        <f t="shared" si="21"/>
        <v>5636</v>
      </c>
      <c r="AK134" s="277">
        <f t="shared" si="22"/>
        <v>5636</v>
      </c>
      <c r="AL134" s="277">
        <f t="shared" si="22"/>
        <v>5917.8</v>
      </c>
      <c r="AM134" s="277">
        <f t="shared" si="22"/>
        <v>6213.6900000000005</v>
      </c>
      <c r="AN134" s="278">
        <f t="shared" si="22"/>
        <v>6524.3745000000008</v>
      </c>
      <c r="AO134" s="279">
        <f t="shared" si="22"/>
        <v>6850.5932250000014</v>
      </c>
    </row>
    <row r="135" spans="1:41">
      <c r="A135" s="8"/>
      <c r="B135" s="90"/>
      <c r="C135" s="117" t="s">
        <v>74</v>
      </c>
      <c r="D135" s="71" t="s">
        <v>9</v>
      </c>
      <c r="E135" s="54">
        <f>ROUND(M133*E133*N133,0)</f>
        <v>0</v>
      </c>
      <c r="F135" s="54">
        <f>ROUND(M133*F133*N133*N134,0)</f>
        <v>0</v>
      </c>
      <c r="G135" s="54">
        <f>ROUND(M133*G133*N133*N134*N135,0)</f>
        <v>0</v>
      </c>
      <c r="H135" s="54">
        <f>ROUND(M133*H133*N133*N134*N135*N136,0)</f>
        <v>0</v>
      </c>
      <c r="I135" s="54">
        <f>ROUND(M133*I133*N133*N134*N135*N136*N137,0)</f>
        <v>0</v>
      </c>
      <c r="J135" s="177">
        <f>SUM(E135:I135)</f>
        <v>0</v>
      </c>
      <c r="L135" s="243"/>
      <c r="M135" s="60"/>
      <c r="N135" s="239">
        <v>1.03</v>
      </c>
      <c r="O135" s="240">
        <v>0</v>
      </c>
      <c r="P135" s="73">
        <f>$R$16</f>
        <v>12</v>
      </c>
      <c r="Q135" s="239">
        <v>0</v>
      </c>
      <c r="R135" s="73"/>
      <c r="S135" s="71"/>
      <c r="T135" s="23"/>
      <c r="U135" s="23"/>
      <c r="V135" s="23"/>
      <c r="W135" s="23"/>
      <c r="X135" s="23"/>
      <c r="Y135" s="8"/>
      <c r="Z135" s="59"/>
      <c r="AA135" s="125"/>
      <c r="AB135" s="125"/>
      <c r="AC135" s="125"/>
      <c r="AD135" s="125"/>
      <c r="AE135" s="125"/>
      <c r="AF135" s="163"/>
      <c r="AH135" s="274" t="s">
        <v>90</v>
      </c>
      <c r="AI135" s="273">
        <f>'Tuition Lookup'!$D13*24</f>
        <v>10584</v>
      </c>
      <c r="AJ135" s="272">
        <f t="shared" si="21"/>
        <v>1764</v>
      </c>
      <c r="AK135" s="277">
        <f t="shared" si="22"/>
        <v>1764</v>
      </c>
      <c r="AL135" s="277">
        <f t="shared" si="22"/>
        <v>1852.2</v>
      </c>
      <c r="AM135" s="277">
        <f t="shared" si="22"/>
        <v>1944.8100000000002</v>
      </c>
      <c r="AN135" s="278">
        <f t="shared" si="22"/>
        <v>2042.0505000000003</v>
      </c>
      <c r="AO135" s="279">
        <f t="shared" si="22"/>
        <v>2144.1530250000005</v>
      </c>
    </row>
    <row r="136" spans="1:41">
      <c r="A136" s="8"/>
      <c r="B136" s="90"/>
      <c r="C136" s="117" t="s">
        <v>74</v>
      </c>
      <c r="D136" s="71" t="s">
        <v>46</v>
      </c>
      <c r="E136" s="54">
        <f>ROUND(E135*$R$154,0)</f>
        <v>0</v>
      </c>
      <c r="F136" s="54">
        <f>ROUND(F135*$R$154,0)</f>
        <v>0</v>
      </c>
      <c r="G136" s="54">
        <f>ROUND(G135*$R$154,0)</f>
        <v>0</v>
      </c>
      <c r="H136" s="54">
        <f>ROUND(H135*$R$154,0)</f>
        <v>0</v>
      </c>
      <c r="I136" s="54">
        <f>ROUND(I135*$R$154,0)</f>
        <v>0</v>
      </c>
      <c r="J136" s="177">
        <f>SUM(E136:I136)</f>
        <v>0</v>
      </c>
      <c r="L136" s="243"/>
      <c r="M136" s="60"/>
      <c r="N136" s="239">
        <v>1.03</v>
      </c>
      <c r="O136" s="240">
        <v>0</v>
      </c>
      <c r="P136" s="73">
        <f>$R$17</f>
        <v>12</v>
      </c>
      <c r="Q136" s="239">
        <v>0</v>
      </c>
      <c r="R136" s="73"/>
      <c r="S136" s="71"/>
      <c r="T136" s="23"/>
      <c r="U136" s="23"/>
      <c r="V136" s="23"/>
      <c r="W136" s="23"/>
      <c r="X136" s="23"/>
      <c r="Y136" s="8"/>
      <c r="Z136" s="59"/>
      <c r="AA136" s="125"/>
      <c r="AB136" s="125"/>
      <c r="AC136" s="125"/>
      <c r="AD136" s="125"/>
      <c r="AE136" s="125"/>
      <c r="AF136" s="163"/>
      <c r="AH136" s="274" t="s">
        <v>91</v>
      </c>
      <c r="AI136" s="273">
        <f>'Tuition Lookup'!$D14*24</f>
        <v>10752</v>
      </c>
      <c r="AJ136" s="272">
        <f t="shared" si="21"/>
        <v>1792</v>
      </c>
      <c r="AK136" s="277">
        <f t="shared" si="22"/>
        <v>1792</v>
      </c>
      <c r="AL136" s="277">
        <f t="shared" si="22"/>
        <v>1881.6000000000001</v>
      </c>
      <c r="AM136" s="277">
        <f t="shared" si="22"/>
        <v>1975.6800000000003</v>
      </c>
      <c r="AN136" s="278">
        <f t="shared" si="22"/>
        <v>2074.4640000000004</v>
      </c>
      <c r="AO136" s="279">
        <f t="shared" si="22"/>
        <v>2178.1872000000003</v>
      </c>
    </row>
    <row r="137" spans="1:41" ht="15">
      <c r="A137" s="8"/>
      <c r="B137" s="90"/>
      <c r="C137" s="117" t="s">
        <v>74</v>
      </c>
      <c r="D137" s="71" t="s">
        <v>47</v>
      </c>
      <c r="E137" s="189">
        <f>ROUND($R$155*E133,0)</f>
        <v>0</v>
      </c>
      <c r="F137" s="189">
        <f>ROUND($R$155*F133,0)</f>
        <v>0</v>
      </c>
      <c r="G137" s="189">
        <f>ROUND($R$155*G133,0)</f>
        <v>0</v>
      </c>
      <c r="H137" s="189">
        <f>ROUND($R$155*H133,0)</f>
        <v>0</v>
      </c>
      <c r="I137" s="189">
        <f>ROUND($R$155*I133,0)</f>
        <v>0</v>
      </c>
      <c r="J137" s="186">
        <f>SUM(E137:I137)</f>
        <v>0</v>
      </c>
      <c r="L137" s="243"/>
      <c r="M137" s="60"/>
      <c r="N137" s="239">
        <v>1.03</v>
      </c>
      <c r="O137" s="240">
        <v>0</v>
      </c>
      <c r="P137" s="73">
        <f>$R$18</f>
        <v>12</v>
      </c>
      <c r="Q137" s="239">
        <v>0</v>
      </c>
      <c r="R137" s="73"/>
      <c r="S137" s="71"/>
      <c r="T137" s="23"/>
      <c r="U137" s="23"/>
      <c r="V137" s="23"/>
      <c r="W137" s="23"/>
      <c r="X137" s="23"/>
      <c r="Y137" s="8"/>
      <c r="Z137" s="59"/>
      <c r="AA137" s="125"/>
      <c r="AB137" s="125"/>
      <c r="AC137" s="125"/>
      <c r="AD137" s="125"/>
      <c r="AE137" s="125"/>
      <c r="AF137" s="163"/>
      <c r="AH137" s="274" t="s">
        <v>92</v>
      </c>
      <c r="AI137" s="273">
        <f>'Tuition Lookup'!$D15*24</f>
        <v>7656</v>
      </c>
      <c r="AJ137" s="272">
        <f t="shared" si="21"/>
        <v>1276</v>
      </c>
      <c r="AK137" s="277">
        <f t="shared" si="22"/>
        <v>1276</v>
      </c>
      <c r="AL137" s="277">
        <f t="shared" si="22"/>
        <v>1339.8</v>
      </c>
      <c r="AM137" s="277">
        <f t="shared" si="22"/>
        <v>1406.79</v>
      </c>
      <c r="AN137" s="278">
        <f t="shared" si="22"/>
        <v>1477.1295</v>
      </c>
      <c r="AO137" s="279">
        <f t="shared" si="22"/>
        <v>1550.9859750000001</v>
      </c>
    </row>
    <row r="138" spans="1:41">
      <c r="A138" s="8"/>
      <c r="B138" s="90"/>
      <c r="C138" s="97"/>
      <c r="D138" s="74" t="s">
        <v>48</v>
      </c>
      <c r="E138" s="190">
        <f>SUM(E136:E137)</f>
        <v>0</v>
      </c>
      <c r="F138" s="190">
        <f t="shared" ref="F138:I138" si="24">SUM(F136:F137)</f>
        <v>0</v>
      </c>
      <c r="G138" s="190">
        <f t="shared" si="24"/>
        <v>0</v>
      </c>
      <c r="H138" s="190">
        <f t="shared" si="24"/>
        <v>0</v>
      </c>
      <c r="I138" s="190">
        <f t="shared" si="24"/>
        <v>0</v>
      </c>
      <c r="J138" s="191">
        <f>SUM(J136:J137)</f>
        <v>0</v>
      </c>
      <c r="L138" s="243"/>
      <c r="M138" s="60"/>
      <c r="N138" s="71"/>
      <c r="O138" s="244"/>
      <c r="P138" s="73"/>
      <c r="Q138" s="71"/>
      <c r="R138" s="73"/>
      <c r="S138" s="71"/>
      <c r="T138" s="4"/>
      <c r="U138" s="3"/>
      <c r="Y138" s="8"/>
      <c r="Z138" s="59"/>
      <c r="AA138" s="125"/>
      <c r="AB138" s="125"/>
      <c r="AC138" s="125"/>
      <c r="AD138" s="125"/>
      <c r="AE138" s="125"/>
      <c r="AF138" s="163"/>
      <c r="AH138" s="274" t="s">
        <v>93</v>
      </c>
      <c r="AI138" s="273">
        <f>'Tuition Lookup'!$D16*24</f>
        <v>7368</v>
      </c>
      <c r="AJ138" s="272">
        <f t="shared" si="21"/>
        <v>1228</v>
      </c>
      <c r="AK138" s="277">
        <f t="shared" si="22"/>
        <v>1228</v>
      </c>
      <c r="AL138" s="277">
        <f t="shared" si="22"/>
        <v>1289.4000000000001</v>
      </c>
      <c r="AM138" s="277">
        <f t="shared" si="22"/>
        <v>1353.8700000000001</v>
      </c>
      <c r="AN138" s="278">
        <f t="shared" si="22"/>
        <v>1421.5635000000002</v>
      </c>
      <c r="AO138" s="279">
        <f t="shared" si="22"/>
        <v>1492.6416750000003</v>
      </c>
    </row>
    <row r="139" spans="1:41">
      <c r="A139" s="8"/>
      <c r="B139" s="90"/>
      <c r="C139" s="97"/>
      <c r="D139" s="71"/>
      <c r="E139" s="19"/>
      <c r="F139" s="19"/>
      <c r="G139" s="19"/>
      <c r="H139" s="19"/>
      <c r="I139" s="19"/>
      <c r="J139" s="125"/>
      <c r="L139" s="243"/>
      <c r="M139" s="60"/>
      <c r="N139" s="32"/>
      <c r="O139" s="60"/>
      <c r="P139" s="32"/>
      <c r="Q139" s="241"/>
      <c r="R139" s="32"/>
      <c r="S139" s="241"/>
      <c r="T139" s="15"/>
      <c r="U139" s="15"/>
      <c r="V139" s="15"/>
      <c r="W139" s="15"/>
      <c r="X139" s="15"/>
      <c r="Y139" s="8"/>
      <c r="Z139" s="59"/>
      <c r="AA139" s="125"/>
      <c r="AB139" s="125"/>
      <c r="AC139" s="125"/>
      <c r="AD139" s="125"/>
      <c r="AE139" s="125"/>
      <c r="AF139" s="163"/>
      <c r="AH139" s="274" t="s">
        <v>94</v>
      </c>
      <c r="AI139" s="273">
        <f>'Tuition Lookup'!$D17*24</f>
        <v>12504</v>
      </c>
      <c r="AJ139" s="272">
        <f t="shared" si="21"/>
        <v>2084</v>
      </c>
      <c r="AK139" s="277">
        <f t="shared" si="22"/>
        <v>2084</v>
      </c>
      <c r="AL139" s="277">
        <f t="shared" si="22"/>
        <v>2188.2000000000003</v>
      </c>
      <c r="AM139" s="277">
        <f t="shared" si="22"/>
        <v>2297.6100000000006</v>
      </c>
      <c r="AN139" s="278">
        <f t="shared" si="22"/>
        <v>2412.4905000000008</v>
      </c>
      <c r="AO139" s="279">
        <f t="shared" si="22"/>
        <v>2533.115025000001</v>
      </c>
    </row>
    <row r="140" spans="1:41">
      <c r="A140" s="101"/>
      <c r="B140" s="99" t="s">
        <v>73</v>
      </c>
      <c r="C140" s="117" t="s">
        <v>74</v>
      </c>
      <c r="D140" s="32" t="s">
        <v>44</v>
      </c>
      <c r="E140" s="97">
        <f>ROUND($O140*$P140*Q140,6)</f>
        <v>0</v>
      </c>
      <c r="F140" s="97">
        <f>ROUND($O141*$P141*Q141,6)</f>
        <v>0</v>
      </c>
      <c r="G140" s="97">
        <f>ROUND($O142*$P142*Q142,6)</f>
        <v>0</v>
      </c>
      <c r="H140" s="97">
        <f>ROUND($O143*$P143*Q143,6)</f>
        <v>0</v>
      </c>
      <c r="I140" s="97">
        <f>ROUND($O144*$P144*Q144,6)</f>
        <v>0</v>
      </c>
      <c r="J140" s="24"/>
      <c r="L140" s="155">
        <v>0</v>
      </c>
      <c r="M140" s="242">
        <f>ROUND(L140/12,2)</f>
        <v>0</v>
      </c>
      <c r="N140" s="239">
        <v>1</v>
      </c>
      <c r="O140" s="240">
        <v>0</v>
      </c>
      <c r="P140" s="73">
        <f>$R$14</f>
        <v>12</v>
      </c>
      <c r="Q140" s="239">
        <v>0</v>
      </c>
      <c r="R140" s="73"/>
      <c r="S140" s="71"/>
      <c r="T140" s="23" t="e">
        <f>(E143+E144)/E142</f>
        <v>#DIV/0!</v>
      </c>
      <c r="U140" s="23" t="e">
        <f>(F143+F144)/F142</f>
        <v>#DIV/0!</v>
      </c>
      <c r="V140" s="23" t="e">
        <f>(G143+G144)/G142</f>
        <v>#DIV/0!</v>
      </c>
      <c r="W140" s="23" t="e">
        <f>(H143+H144)/H142</f>
        <v>#DIV/0!</v>
      </c>
      <c r="X140" s="23" t="e">
        <f>(I143+I144)/I142</f>
        <v>#DIV/0!</v>
      </c>
      <c r="Y140" s="319"/>
      <c r="Z140" s="160" t="str">
        <f>C140</f>
        <v>Not Allowed</v>
      </c>
      <c r="AA140" s="125">
        <f>ROUND(VLOOKUP($C140,$AH$125:AO174,4,FALSE)*E140,0)</f>
        <v>0</v>
      </c>
      <c r="AB140" s="125">
        <f>ROUND(VLOOKUP($C141,$AH$125:AO174,5,FALSE)*F140,0)</f>
        <v>0</v>
      </c>
      <c r="AC140" s="125">
        <f>ROUND(VLOOKUP($C142,$AH$125:AO175,6,FALSE)*G140,0)</f>
        <v>0</v>
      </c>
      <c r="AD140" s="125">
        <f>ROUND(VLOOKUP($C143,$AH$125:AO175,7,FALSE)*H140,0)</f>
        <v>0</v>
      </c>
      <c r="AE140" s="125">
        <f>ROUND(VLOOKUP($C144,$AH$125:AO175,8,FALSE)*I140,0)</f>
        <v>0</v>
      </c>
      <c r="AF140" s="163">
        <f>SUM(AA140:AE140)</f>
        <v>0</v>
      </c>
      <c r="AH140" s="274" t="s">
        <v>95</v>
      </c>
      <c r="AI140" s="273">
        <f>'Tuition Lookup'!$D18*24</f>
        <v>9144</v>
      </c>
      <c r="AJ140" s="272">
        <f t="shared" si="21"/>
        <v>1524</v>
      </c>
      <c r="AK140" s="277">
        <f t="shared" si="22"/>
        <v>1524</v>
      </c>
      <c r="AL140" s="277">
        <f t="shared" si="22"/>
        <v>1600.2</v>
      </c>
      <c r="AM140" s="277">
        <f t="shared" si="22"/>
        <v>1680.21</v>
      </c>
      <c r="AN140" s="278">
        <f t="shared" si="22"/>
        <v>1764.2205000000001</v>
      </c>
      <c r="AO140" s="279">
        <f t="shared" si="22"/>
        <v>1852.4315250000002</v>
      </c>
    </row>
    <row r="141" spans="1:41">
      <c r="B141" s="99"/>
      <c r="C141" s="117" t="s">
        <v>74</v>
      </c>
      <c r="D141" s="32" t="s">
        <v>61</v>
      </c>
      <c r="E141" s="20">
        <f>Q140</f>
        <v>0</v>
      </c>
      <c r="F141" s="20">
        <f>Q141</f>
        <v>0</v>
      </c>
      <c r="G141" s="20">
        <f>Q142</f>
        <v>0</v>
      </c>
      <c r="H141" s="20">
        <f>Q143</f>
        <v>0</v>
      </c>
      <c r="I141" s="20">
        <f>Q144</f>
        <v>0</v>
      </c>
      <c r="J141" s="24"/>
      <c r="L141" s="243"/>
      <c r="M141" s="242"/>
      <c r="N141" s="239">
        <v>1.03</v>
      </c>
      <c r="O141" s="240">
        <v>0</v>
      </c>
      <c r="P141" s="73">
        <f>$R$15</f>
        <v>12</v>
      </c>
      <c r="Q141" s="239">
        <v>0</v>
      </c>
      <c r="R141" s="73"/>
      <c r="S141" s="71"/>
      <c r="T141" s="23"/>
      <c r="U141" s="23"/>
      <c r="V141" s="23"/>
      <c r="W141" s="23"/>
      <c r="X141" s="23"/>
      <c r="Y141" s="319"/>
      <c r="Z141" s="160"/>
      <c r="AA141" s="125"/>
      <c r="AB141" s="125"/>
      <c r="AC141" s="125"/>
      <c r="AD141" s="125"/>
      <c r="AE141" s="125"/>
      <c r="AF141" s="163"/>
      <c r="AH141" s="274" t="s">
        <v>96</v>
      </c>
      <c r="AI141" s="273">
        <f>'Tuition Lookup'!$D19*24</f>
        <v>12960</v>
      </c>
      <c r="AJ141" s="272">
        <f t="shared" si="21"/>
        <v>2160</v>
      </c>
      <c r="AK141" s="277">
        <f t="shared" si="22"/>
        <v>2160</v>
      </c>
      <c r="AL141" s="277">
        <f t="shared" si="22"/>
        <v>2268</v>
      </c>
      <c r="AM141" s="277">
        <f t="shared" si="22"/>
        <v>2381.4</v>
      </c>
      <c r="AN141" s="278">
        <f t="shared" si="22"/>
        <v>2500.4700000000003</v>
      </c>
      <c r="AO141" s="279">
        <f t="shared" si="22"/>
        <v>2625.4935000000005</v>
      </c>
    </row>
    <row r="142" spans="1:41">
      <c r="A142" s="8"/>
      <c r="B142" s="90"/>
      <c r="C142" s="117" t="s">
        <v>74</v>
      </c>
      <c r="D142" s="71" t="s">
        <v>9</v>
      </c>
      <c r="E142" s="54">
        <f>ROUND(M140*E140*N140,0)</f>
        <v>0</v>
      </c>
      <c r="F142" s="54">
        <f>ROUND(M140*F140*N140*N141,0)</f>
        <v>0</v>
      </c>
      <c r="G142" s="54">
        <f>ROUND(M140*G140*N140*N141*N142,0)</f>
        <v>0</v>
      </c>
      <c r="H142" s="54">
        <f>ROUND(M140*H140*N140*N141*N142*N143,0)</f>
        <v>0</v>
      </c>
      <c r="I142" s="54">
        <f>ROUND(M140*I140*N140*N141*N142*N143*N144,0)</f>
        <v>0</v>
      </c>
      <c r="J142" s="177">
        <f>SUM(E142:I142)</f>
        <v>0</v>
      </c>
      <c r="L142" s="243"/>
      <c r="M142" s="60"/>
      <c r="N142" s="239">
        <v>1.03</v>
      </c>
      <c r="O142" s="240">
        <v>0</v>
      </c>
      <c r="P142" s="73">
        <f>$R$16</f>
        <v>12</v>
      </c>
      <c r="Q142" s="239">
        <v>0</v>
      </c>
      <c r="R142" s="73"/>
      <c r="S142" s="71"/>
      <c r="T142" s="23"/>
      <c r="U142" s="23"/>
      <c r="V142" s="23"/>
      <c r="W142" s="23"/>
      <c r="X142" s="23"/>
      <c r="Y142" s="8"/>
      <c r="Z142" s="59"/>
      <c r="AA142" s="125"/>
      <c r="AB142" s="125"/>
      <c r="AC142" s="125"/>
      <c r="AD142" s="125"/>
      <c r="AE142" s="125"/>
      <c r="AF142" s="163"/>
      <c r="AH142" s="274" t="s">
        <v>97</v>
      </c>
      <c r="AI142" s="273">
        <f>'Tuition Lookup'!$D20*24</f>
        <v>9000</v>
      </c>
      <c r="AJ142" s="272">
        <f t="shared" si="21"/>
        <v>1500</v>
      </c>
      <c r="AK142" s="277">
        <f t="shared" si="22"/>
        <v>1500</v>
      </c>
      <c r="AL142" s="277">
        <f t="shared" si="22"/>
        <v>1575</v>
      </c>
      <c r="AM142" s="277">
        <f t="shared" si="22"/>
        <v>1653.75</v>
      </c>
      <c r="AN142" s="278">
        <f t="shared" si="22"/>
        <v>1736.4375</v>
      </c>
      <c r="AO142" s="279">
        <f t="shared" si="22"/>
        <v>1823.2593750000001</v>
      </c>
    </row>
    <row r="143" spans="1:41">
      <c r="A143" s="8"/>
      <c r="B143" s="90"/>
      <c r="C143" s="117" t="s">
        <v>74</v>
      </c>
      <c r="D143" s="71" t="s">
        <v>46</v>
      </c>
      <c r="E143" s="54">
        <f>ROUND(E142*$R$154,0)</f>
        <v>0</v>
      </c>
      <c r="F143" s="54">
        <f>ROUND(F142*$R$154,0)</f>
        <v>0</v>
      </c>
      <c r="G143" s="54">
        <f>ROUND(G142*$R$154,0)</f>
        <v>0</v>
      </c>
      <c r="H143" s="54">
        <f>ROUND(H142*$R$154,0)</f>
        <v>0</v>
      </c>
      <c r="I143" s="54">
        <f>ROUND(I142*$R$154,0)</f>
        <v>0</v>
      </c>
      <c r="J143" s="177">
        <f>SUM(E143:I143)</f>
        <v>0</v>
      </c>
      <c r="L143" s="243"/>
      <c r="M143" s="60"/>
      <c r="N143" s="239">
        <v>1.03</v>
      </c>
      <c r="O143" s="240">
        <v>0</v>
      </c>
      <c r="P143" s="73">
        <f>$R$17</f>
        <v>12</v>
      </c>
      <c r="Q143" s="239">
        <v>0</v>
      </c>
      <c r="R143" s="73"/>
      <c r="S143" s="71"/>
      <c r="T143" s="23"/>
      <c r="U143" s="23"/>
      <c r="V143" s="23"/>
      <c r="W143" s="23"/>
      <c r="X143" s="23"/>
      <c r="Y143" s="8"/>
      <c r="Z143" s="59"/>
      <c r="AA143" s="125"/>
      <c r="AB143" s="125"/>
      <c r="AC143" s="125"/>
      <c r="AD143" s="125"/>
      <c r="AE143" s="125"/>
      <c r="AF143" s="163"/>
      <c r="AH143" s="274" t="s">
        <v>98</v>
      </c>
      <c r="AI143" s="273">
        <f>'Tuition Lookup'!$D21*24</f>
        <v>12816</v>
      </c>
      <c r="AJ143" s="272">
        <f t="shared" si="21"/>
        <v>2136</v>
      </c>
      <c r="AK143" s="277">
        <f t="shared" ref="AK143:AO152" si="25">AJ143*AK$120</f>
        <v>2136</v>
      </c>
      <c r="AL143" s="277">
        <f t="shared" si="25"/>
        <v>2242.8000000000002</v>
      </c>
      <c r="AM143" s="277">
        <f t="shared" si="25"/>
        <v>2354.9400000000005</v>
      </c>
      <c r="AN143" s="278">
        <f t="shared" si="25"/>
        <v>2472.6870000000008</v>
      </c>
      <c r="AO143" s="279">
        <f t="shared" si="25"/>
        <v>2596.3213500000011</v>
      </c>
    </row>
    <row r="144" spans="1:41" ht="15">
      <c r="A144" s="8"/>
      <c r="B144" s="90"/>
      <c r="C144" s="117" t="s">
        <v>74</v>
      </c>
      <c r="D144" s="71" t="s">
        <v>47</v>
      </c>
      <c r="E144" s="189">
        <f>ROUND($R$155*E140,0)</f>
        <v>0</v>
      </c>
      <c r="F144" s="189">
        <f>ROUND($R$155*F140,0)</f>
        <v>0</v>
      </c>
      <c r="G144" s="189">
        <f>ROUND($R$155*G140,0)</f>
        <v>0</v>
      </c>
      <c r="H144" s="189">
        <f>ROUND($R$155*H140,0)</f>
        <v>0</v>
      </c>
      <c r="I144" s="189">
        <f>ROUND($R$155*I140,0)</f>
        <v>0</v>
      </c>
      <c r="J144" s="186">
        <f>SUM(E144:I144)</f>
        <v>0</v>
      </c>
      <c r="L144" s="243"/>
      <c r="M144" s="60"/>
      <c r="N144" s="239">
        <v>1.03</v>
      </c>
      <c r="O144" s="240">
        <v>0</v>
      </c>
      <c r="P144" s="73">
        <f>$R$18</f>
        <v>12</v>
      </c>
      <c r="Q144" s="239">
        <v>0</v>
      </c>
      <c r="R144" s="73"/>
      <c r="S144" s="71"/>
      <c r="T144" s="23"/>
      <c r="U144" s="23"/>
      <c r="V144" s="23"/>
      <c r="W144" s="23"/>
      <c r="X144" s="23"/>
      <c r="Y144" s="8"/>
      <c r="Z144" s="59"/>
      <c r="AA144" s="125"/>
      <c r="AB144" s="125"/>
      <c r="AC144" s="125"/>
      <c r="AD144" s="125"/>
      <c r="AE144" s="125"/>
      <c r="AF144" s="163"/>
      <c r="AH144" s="274" t="s">
        <v>99</v>
      </c>
      <c r="AI144" s="273">
        <f>'Tuition Lookup'!$D22*24</f>
        <v>9456</v>
      </c>
      <c r="AJ144" s="272">
        <f t="shared" si="21"/>
        <v>1576</v>
      </c>
      <c r="AK144" s="277">
        <f t="shared" si="25"/>
        <v>1576</v>
      </c>
      <c r="AL144" s="277">
        <f t="shared" si="25"/>
        <v>1654.8000000000002</v>
      </c>
      <c r="AM144" s="277">
        <f t="shared" si="25"/>
        <v>1737.5400000000002</v>
      </c>
      <c r="AN144" s="278">
        <f t="shared" si="25"/>
        <v>1824.4170000000004</v>
      </c>
      <c r="AO144" s="279">
        <f t="shared" si="25"/>
        <v>1915.6378500000005</v>
      </c>
    </row>
    <row r="145" spans="1:41" ht="13.5" customHeight="1">
      <c r="A145" s="8"/>
      <c r="B145" s="90"/>
      <c r="C145" s="97"/>
      <c r="D145" s="74" t="s">
        <v>48</v>
      </c>
      <c r="E145" s="190">
        <f>SUM(E143:E144)</f>
        <v>0</v>
      </c>
      <c r="F145" s="190">
        <f t="shared" ref="F145:I145" si="26">SUM(F143:F144)</f>
        <v>0</v>
      </c>
      <c r="G145" s="190">
        <f t="shared" si="26"/>
        <v>0</v>
      </c>
      <c r="H145" s="190">
        <f t="shared" si="26"/>
        <v>0</v>
      </c>
      <c r="I145" s="190">
        <f t="shared" si="26"/>
        <v>0</v>
      </c>
      <c r="J145" s="191">
        <f>SUM(J143:J144)</f>
        <v>0</v>
      </c>
      <c r="L145" s="243"/>
      <c r="M145" s="60"/>
      <c r="N145" s="71"/>
      <c r="O145" s="244"/>
      <c r="P145" s="73"/>
      <c r="Q145" s="71"/>
      <c r="R145" s="73"/>
      <c r="S145" s="71"/>
      <c r="T145" s="4"/>
      <c r="U145" s="3"/>
      <c r="Y145" s="8"/>
      <c r="Z145" s="59"/>
      <c r="AA145" s="125"/>
      <c r="AB145" s="125"/>
      <c r="AC145" s="125"/>
      <c r="AD145" s="125"/>
      <c r="AE145" s="125"/>
      <c r="AF145" s="163"/>
      <c r="AH145" s="274" t="s">
        <v>100</v>
      </c>
      <c r="AI145" s="273">
        <f>'Tuition Lookup'!$D23*24</f>
        <v>8040</v>
      </c>
      <c r="AJ145" s="272">
        <f t="shared" si="21"/>
        <v>1340</v>
      </c>
      <c r="AK145" s="277">
        <f t="shared" si="25"/>
        <v>1340</v>
      </c>
      <c r="AL145" s="277">
        <f t="shared" si="25"/>
        <v>1407</v>
      </c>
      <c r="AM145" s="277">
        <f t="shared" si="25"/>
        <v>1477.3500000000001</v>
      </c>
      <c r="AN145" s="278">
        <f t="shared" si="25"/>
        <v>1551.2175000000002</v>
      </c>
      <c r="AO145" s="279">
        <f t="shared" si="25"/>
        <v>1628.7783750000003</v>
      </c>
    </row>
    <row r="146" spans="1:41">
      <c r="A146" s="8"/>
      <c r="B146" s="90"/>
      <c r="C146" s="97"/>
      <c r="D146" s="71"/>
      <c r="E146" s="15"/>
      <c r="F146" s="15"/>
      <c r="G146" s="15"/>
      <c r="H146" s="15"/>
      <c r="I146" s="15"/>
      <c r="J146" s="24"/>
      <c r="L146" s="243"/>
      <c r="M146" s="60"/>
      <c r="N146" s="32"/>
      <c r="O146" s="60"/>
      <c r="P146" s="32"/>
      <c r="Q146" s="241"/>
      <c r="R146" s="32"/>
      <c r="S146" s="241"/>
      <c r="T146" s="15"/>
      <c r="U146" s="15"/>
      <c r="V146" s="15"/>
      <c r="W146" s="15"/>
      <c r="X146" s="15"/>
      <c r="Y146" s="8"/>
      <c r="Z146" s="59"/>
      <c r="AA146" s="125"/>
      <c r="AB146" s="125"/>
      <c r="AC146" s="125"/>
      <c r="AD146" s="125"/>
      <c r="AE146" s="125"/>
      <c r="AF146" s="163"/>
      <c r="AH146" s="274" t="s">
        <v>101</v>
      </c>
      <c r="AI146" s="273">
        <f>'Tuition Lookup'!$D24*24</f>
        <v>12024</v>
      </c>
      <c r="AJ146" s="272">
        <f t="shared" si="21"/>
        <v>2004</v>
      </c>
      <c r="AK146" s="277">
        <f t="shared" si="25"/>
        <v>2004</v>
      </c>
      <c r="AL146" s="277">
        <f t="shared" si="25"/>
        <v>2104.2000000000003</v>
      </c>
      <c r="AM146" s="277">
        <f t="shared" si="25"/>
        <v>2209.4100000000003</v>
      </c>
      <c r="AN146" s="278">
        <f t="shared" si="25"/>
        <v>2319.8805000000002</v>
      </c>
      <c r="AO146" s="279">
        <f t="shared" si="25"/>
        <v>2435.8745250000002</v>
      </c>
    </row>
    <row r="147" spans="1:41">
      <c r="A147" s="101"/>
      <c r="B147" s="99" t="s">
        <v>73</v>
      </c>
      <c r="C147" s="117" t="s">
        <v>74</v>
      </c>
      <c r="D147" s="32" t="s">
        <v>44</v>
      </c>
      <c r="E147" s="97">
        <f>ROUND($O147*$P147*Q147,6)</f>
        <v>0</v>
      </c>
      <c r="F147" s="97">
        <f>ROUND($O148*$P148*Q148,6)</f>
        <v>0</v>
      </c>
      <c r="G147" s="97">
        <f>ROUND($O149*$P149*Q149,6)</f>
        <v>0</v>
      </c>
      <c r="H147" s="97">
        <f>ROUND($O150*$P150*Q150,6)</f>
        <v>0</v>
      </c>
      <c r="I147" s="97">
        <f>ROUND($O151*$P151*Q151,6)</f>
        <v>0</v>
      </c>
      <c r="J147" s="24"/>
      <c r="L147" s="155">
        <v>0</v>
      </c>
      <c r="M147" s="242">
        <f>ROUND(L147/12,2)</f>
        <v>0</v>
      </c>
      <c r="N147" s="239">
        <v>1</v>
      </c>
      <c r="O147" s="240">
        <v>0</v>
      </c>
      <c r="P147" s="73">
        <f>$R$14</f>
        <v>12</v>
      </c>
      <c r="Q147" s="239">
        <v>0</v>
      </c>
      <c r="R147" s="73"/>
      <c r="S147" s="71"/>
      <c r="T147" s="23" t="e">
        <f>(E150+E151)/E149</f>
        <v>#DIV/0!</v>
      </c>
      <c r="U147" s="23" t="e">
        <f>(F150+F151)/F149</f>
        <v>#DIV/0!</v>
      </c>
      <c r="V147" s="23" t="e">
        <f>(G150+G151)/G149</f>
        <v>#DIV/0!</v>
      </c>
      <c r="W147" s="23" t="e">
        <f>(H150+H151)/H149</f>
        <v>#DIV/0!</v>
      </c>
      <c r="X147" s="23" t="e">
        <f>(I150+I151)/I149</f>
        <v>#DIV/0!</v>
      </c>
      <c r="Y147" s="319"/>
      <c r="Z147" s="160" t="str">
        <f>C147</f>
        <v>Not Allowed</v>
      </c>
      <c r="AA147" s="125">
        <f>ROUND(VLOOKUP($C147,$AH$125:AO181,4,FALSE)*E147,0)</f>
        <v>0</v>
      </c>
      <c r="AB147" s="125">
        <f>ROUND(VLOOKUP($C148,$AH$125:AO181,5,FALSE)*F147,0)</f>
        <v>0</v>
      </c>
      <c r="AC147" s="125">
        <f>ROUND(VLOOKUP($C149,$AH$125:AO182,6,FALSE)*G147,0)</f>
        <v>0</v>
      </c>
      <c r="AD147" s="125">
        <f>ROUND(VLOOKUP($C150,$AH$125:AO182,7,FALSE)*H147,0)</f>
        <v>0</v>
      </c>
      <c r="AE147" s="125">
        <f>ROUND(VLOOKUP($C151,$AH$125:AO182,8,FALSE)*I147,0)</f>
        <v>0</v>
      </c>
      <c r="AF147" s="163">
        <f>SUM(AA147:AE147)</f>
        <v>0</v>
      </c>
      <c r="AH147" s="274" t="s">
        <v>102</v>
      </c>
      <c r="AI147" s="273">
        <f>'Tuition Lookup'!$D25*24</f>
        <v>11736</v>
      </c>
      <c r="AJ147" s="272">
        <f t="shared" si="21"/>
        <v>1956</v>
      </c>
      <c r="AK147" s="277">
        <f t="shared" si="25"/>
        <v>1956</v>
      </c>
      <c r="AL147" s="277">
        <f t="shared" si="25"/>
        <v>2053.8000000000002</v>
      </c>
      <c r="AM147" s="277">
        <f t="shared" si="25"/>
        <v>2156.4900000000002</v>
      </c>
      <c r="AN147" s="278">
        <f t="shared" si="25"/>
        <v>2264.3145000000004</v>
      </c>
      <c r="AO147" s="279">
        <f t="shared" si="25"/>
        <v>2377.5302250000004</v>
      </c>
    </row>
    <row r="148" spans="1:41">
      <c r="B148" s="99"/>
      <c r="C148" s="117" t="s">
        <v>74</v>
      </c>
      <c r="D148" s="32" t="s">
        <v>61</v>
      </c>
      <c r="E148" s="20">
        <f>Q147</f>
        <v>0</v>
      </c>
      <c r="F148" s="20">
        <f>Q148</f>
        <v>0</v>
      </c>
      <c r="G148" s="20">
        <f>Q149</f>
        <v>0</v>
      </c>
      <c r="H148" s="20">
        <f>Q150</f>
        <v>0</v>
      </c>
      <c r="I148" s="20">
        <f>Q151</f>
        <v>0</v>
      </c>
      <c r="J148" s="24"/>
      <c r="L148" s="243"/>
      <c r="M148" s="242"/>
      <c r="N148" s="239">
        <v>1.03</v>
      </c>
      <c r="O148" s="240">
        <v>0</v>
      </c>
      <c r="P148" s="73">
        <f>$R$15</f>
        <v>12</v>
      </c>
      <c r="Q148" s="239">
        <v>0</v>
      </c>
      <c r="R148" s="73"/>
      <c r="S148" s="71"/>
      <c r="T148" s="23"/>
      <c r="U148" s="23"/>
      <c r="V148" s="23"/>
      <c r="W148" s="23"/>
      <c r="X148" s="23"/>
      <c r="Y148" s="319"/>
      <c r="Z148" s="160"/>
      <c r="AA148" s="125"/>
      <c r="AB148" s="125"/>
      <c r="AC148" s="125"/>
      <c r="AD148" s="125"/>
      <c r="AE148" s="125"/>
      <c r="AF148" s="163"/>
      <c r="AH148" s="274" t="s">
        <v>103</v>
      </c>
      <c r="AI148" s="273">
        <f>'Tuition Lookup'!$D26*24</f>
        <v>9840</v>
      </c>
      <c r="AJ148" s="272">
        <f t="shared" si="21"/>
        <v>1640</v>
      </c>
      <c r="AK148" s="277">
        <f t="shared" si="25"/>
        <v>1640</v>
      </c>
      <c r="AL148" s="277">
        <f t="shared" si="25"/>
        <v>1722</v>
      </c>
      <c r="AM148" s="277">
        <f t="shared" si="25"/>
        <v>1808.1000000000001</v>
      </c>
      <c r="AN148" s="278">
        <f t="shared" si="25"/>
        <v>1898.5050000000003</v>
      </c>
      <c r="AO148" s="279">
        <f t="shared" si="25"/>
        <v>1993.4302500000003</v>
      </c>
    </row>
    <row r="149" spans="1:41">
      <c r="A149" s="8"/>
      <c r="B149" s="90"/>
      <c r="C149" s="117" t="s">
        <v>74</v>
      </c>
      <c r="D149" s="71" t="s">
        <v>9</v>
      </c>
      <c r="E149" s="54">
        <f>ROUND(M147*E147*N147,0)</f>
        <v>0</v>
      </c>
      <c r="F149" s="54">
        <f>ROUND(M147*F147*N147*N148,0)</f>
        <v>0</v>
      </c>
      <c r="G149" s="54">
        <f>ROUND(M147*G147*N147*N148*N149,0)</f>
        <v>0</v>
      </c>
      <c r="H149" s="54">
        <f>ROUND(M147*H147*N147*N148*N149*N150,0)</f>
        <v>0</v>
      </c>
      <c r="I149" s="54">
        <f>ROUND(M147*I147*N147*N148*N149*N150*N151,0)</f>
        <v>0</v>
      </c>
      <c r="J149" s="177">
        <f>SUM(E149:I149)</f>
        <v>0</v>
      </c>
      <c r="L149" s="243"/>
      <c r="M149" s="60"/>
      <c r="N149" s="239">
        <v>1.03</v>
      </c>
      <c r="O149" s="240">
        <v>0</v>
      </c>
      <c r="P149" s="73">
        <f>$R$16</f>
        <v>12</v>
      </c>
      <c r="Q149" s="239">
        <v>0</v>
      </c>
      <c r="R149" s="73"/>
      <c r="S149" s="71"/>
      <c r="Y149" s="8"/>
      <c r="Z149" s="59"/>
      <c r="AA149" s="125"/>
      <c r="AB149" s="125"/>
      <c r="AC149" s="125"/>
      <c r="AD149" s="125"/>
      <c r="AE149" s="125"/>
      <c r="AF149" s="163"/>
      <c r="AH149" s="274" t="s">
        <v>104</v>
      </c>
      <c r="AI149" s="273">
        <f>'Tuition Lookup'!$D27*24</f>
        <v>10104</v>
      </c>
      <c r="AJ149" s="272">
        <f t="shared" si="21"/>
        <v>1684</v>
      </c>
      <c r="AK149" s="277">
        <f t="shared" si="25"/>
        <v>1684</v>
      </c>
      <c r="AL149" s="277">
        <f t="shared" si="25"/>
        <v>1768.2</v>
      </c>
      <c r="AM149" s="277">
        <f t="shared" si="25"/>
        <v>1856.6100000000001</v>
      </c>
      <c r="AN149" s="278">
        <f t="shared" si="25"/>
        <v>1949.4405000000002</v>
      </c>
      <c r="AO149" s="279">
        <f t="shared" si="25"/>
        <v>2046.9125250000002</v>
      </c>
    </row>
    <row r="150" spans="1:41">
      <c r="A150" s="8"/>
      <c r="B150" s="90"/>
      <c r="C150" s="117" t="s">
        <v>74</v>
      </c>
      <c r="D150" s="71" t="s">
        <v>46</v>
      </c>
      <c r="E150" s="54">
        <f>ROUND(E149*$R$154,0)</f>
        <v>0</v>
      </c>
      <c r="F150" s="54">
        <f>ROUND(F149*$R$154,0)</f>
        <v>0</v>
      </c>
      <c r="G150" s="54">
        <f>ROUND(G149*$R$154,0)</f>
        <v>0</v>
      </c>
      <c r="H150" s="54">
        <f>ROUND(H149*$R$154,0)</f>
        <v>0</v>
      </c>
      <c r="I150" s="54">
        <f>ROUND(I149*$R$154,0)</f>
        <v>0</v>
      </c>
      <c r="J150" s="177">
        <f>SUM(E150:I150)</f>
        <v>0</v>
      </c>
      <c r="L150" s="243"/>
      <c r="M150" s="60"/>
      <c r="N150" s="239">
        <v>1.03</v>
      </c>
      <c r="O150" s="240">
        <v>0</v>
      </c>
      <c r="P150" s="73">
        <f>$R$17</f>
        <v>12</v>
      </c>
      <c r="Q150" s="239">
        <v>0</v>
      </c>
      <c r="R150" s="73"/>
      <c r="S150" s="71"/>
      <c r="Y150" s="8"/>
      <c r="Z150" s="59"/>
      <c r="AA150" s="125"/>
      <c r="AB150" s="125"/>
      <c r="AC150" s="125"/>
      <c r="AD150" s="125"/>
      <c r="AE150" s="125"/>
      <c r="AF150" s="163"/>
      <c r="AH150" s="274" t="s">
        <v>105</v>
      </c>
      <c r="AI150" s="273">
        <f>'Tuition Lookup'!$D28*24</f>
        <v>10176</v>
      </c>
      <c r="AJ150" s="272">
        <f t="shared" si="21"/>
        <v>1696</v>
      </c>
      <c r="AK150" s="277">
        <f t="shared" si="25"/>
        <v>1696</v>
      </c>
      <c r="AL150" s="277">
        <f t="shared" si="25"/>
        <v>1780.8000000000002</v>
      </c>
      <c r="AM150" s="277">
        <f t="shared" si="25"/>
        <v>1869.8400000000004</v>
      </c>
      <c r="AN150" s="278">
        <f t="shared" si="25"/>
        <v>1963.3320000000006</v>
      </c>
      <c r="AO150" s="279">
        <f t="shared" si="25"/>
        <v>2061.4986000000008</v>
      </c>
    </row>
    <row r="151" spans="1:41" ht="15">
      <c r="A151" s="8"/>
      <c r="B151" s="90"/>
      <c r="C151" s="117" t="s">
        <v>74</v>
      </c>
      <c r="D151" s="71" t="s">
        <v>47</v>
      </c>
      <c r="E151" s="189">
        <f>ROUND($R$155*E147,0)</f>
        <v>0</v>
      </c>
      <c r="F151" s="189">
        <f>ROUND($R$155*F147,0)</f>
        <v>0</v>
      </c>
      <c r="G151" s="189">
        <f>ROUND($R$155*G147,0)</f>
        <v>0</v>
      </c>
      <c r="H151" s="189">
        <f>ROUND($R$155*H147,0)</f>
        <v>0</v>
      </c>
      <c r="I151" s="189">
        <f>ROUND($R$155*I147,0)</f>
        <v>0</v>
      </c>
      <c r="J151" s="186">
        <f>SUM(E151:I151)</f>
        <v>0</v>
      </c>
      <c r="L151" s="243"/>
      <c r="M151" s="60"/>
      <c r="N151" s="239">
        <v>1.03</v>
      </c>
      <c r="O151" s="240">
        <v>0</v>
      </c>
      <c r="P151" s="73">
        <f>$R$18</f>
        <v>12</v>
      </c>
      <c r="Q151" s="239">
        <v>0</v>
      </c>
      <c r="R151" s="73"/>
      <c r="S151" s="71"/>
      <c r="T151" s="23"/>
      <c r="U151" s="23"/>
      <c r="V151" s="23"/>
      <c r="W151" s="23"/>
      <c r="X151" s="23"/>
      <c r="Y151" s="8"/>
      <c r="Z151" s="59"/>
      <c r="AA151" s="125"/>
      <c r="AB151" s="125"/>
      <c r="AC151" s="125"/>
      <c r="AD151" s="125"/>
      <c r="AE151" s="125"/>
      <c r="AF151" s="163"/>
      <c r="AH151" s="274" t="s">
        <v>106</v>
      </c>
      <c r="AI151" s="273">
        <f>'Tuition Lookup'!$D29*24</f>
        <v>9576</v>
      </c>
      <c r="AJ151" s="272">
        <f t="shared" si="21"/>
        <v>1596</v>
      </c>
      <c r="AK151" s="277">
        <f t="shared" si="25"/>
        <v>1596</v>
      </c>
      <c r="AL151" s="277">
        <f t="shared" si="25"/>
        <v>1675.8000000000002</v>
      </c>
      <c r="AM151" s="277">
        <f t="shared" si="25"/>
        <v>1759.5900000000004</v>
      </c>
      <c r="AN151" s="278">
        <f t="shared" si="25"/>
        <v>1847.5695000000005</v>
      </c>
      <c r="AO151" s="279">
        <f t="shared" si="25"/>
        <v>1939.9479750000007</v>
      </c>
    </row>
    <row r="152" spans="1:41" ht="13.5" thickBot="1">
      <c r="A152" s="8"/>
      <c r="B152" s="90"/>
      <c r="C152" s="97"/>
      <c r="D152" s="74" t="s">
        <v>48</v>
      </c>
      <c r="E152" s="190">
        <f>SUM(E150:E151)</f>
        <v>0</v>
      </c>
      <c r="F152" s="190">
        <f t="shared" ref="F152:I152" si="27">SUM(F150:F151)</f>
        <v>0</v>
      </c>
      <c r="G152" s="190">
        <f t="shared" si="27"/>
        <v>0</v>
      </c>
      <c r="H152" s="190">
        <f t="shared" si="27"/>
        <v>0</v>
      </c>
      <c r="I152" s="190">
        <f t="shared" si="27"/>
        <v>0</v>
      </c>
      <c r="J152" s="191">
        <f>SUM(J150:J151)</f>
        <v>0</v>
      </c>
      <c r="L152" s="17"/>
      <c r="M152" s="31"/>
      <c r="N152" s="110"/>
      <c r="O152" s="111"/>
      <c r="P152" s="73"/>
      <c r="Q152" s="110"/>
      <c r="R152" s="73"/>
      <c r="S152" s="110"/>
      <c r="T152" s="23"/>
      <c r="U152" s="23"/>
      <c r="V152" s="23"/>
      <c r="W152" s="23"/>
      <c r="X152" s="23"/>
      <c r="Y152" s="8"/>
      <c r="Z152" s="161"/>
      <c r="AA152" s="164"/>
      <c r="AB152" s="164"/>
      <c r="AC152" s="164"/>
      <c r="AD152" s="164"/>
      <c r="AE152" s="164"/>
      <c r="AF152" s="165"/>
      <c r="AH152" s="464" t="s">
        <v>107</v>
      </c>
      <c r="AI152" s="276">
        <f>'Tuition Lookup'!$D30*24</f>
        <v>10080</v>
      </c>
      <c r="AJ152" s="465">
        <f t="shared" si="21"/>
        <v>1680</v>
      </c>
      <c r="AK152" s="466">
        <f t="shared" si="25"/>
        <v>1680</v>
      </c>
      <c r="AL152" s="466">
        <f t="shared" si="25"/>
        <v>1764</v>
      </c>
      <c r="AM152" s="466">
        <f t="shared" si="25"/>
        <v>1852.2</v>
      </c>
      <c r="AN152" s="467">
        <f t="shared" si="25"/>
        <v>1944.8100000000002</v>
      </c>
      <c r="AO152" s="468">
        <f t="shared" si="25"/>
        <v>2042.0505000000003</v>
      </c>
    </row>
    <row r="153" spans="1:41" ht="13.5" thickBot="1">
      <c r="A153" s="8"/>
      <c r="B153" s="90"/>
      <c r="C153" s="97"/>
      <c r="D153" s="71"/>
      <c r="E153" s="20"/>
      <c r="F153" s="20"/>
      <c r="G153" s="20"/>
      <c r="H153" s="20"/>
      <c r="I153" s="20"/>
      <c r="J153" s="73"/>
      <c r="L153" s="17"/>
      <c r="S153" s="15"/>
      <c r="T153" s="23"/>
      <c r="U153" s="23"/>
      <c r="V153" s="23"/>
      <c r="W153" s="23"/>
      <c r="X153" s="23"/>
      <c r="Y153" s="13"/>
      <c r="Z153" s="158" t="s">
        <v>30</v>
      </c>
      <c r="AA153" s="166">
        <f>SUM(AA119:AA152)</f>
        <v>0</v>
      </c>
      <c r="AB153" s="166">
        <f>SUM(AB119:AB152)</f>
        <v>0</v>
      </c>
      <c r="AC153" s="166">
        <f t="shared" ref="AC153:AE153" si="28">SUM(AC119:AC152)</f>
        <v>0</v>
      </c>
      <c r="AD153" s="166">
        <f t="shared" si="28"/>
        <v>0</v>
      </c>
      <c r="AE153" s="166">
        <f t="shared" si="28"/>
        <v>0</v>
      </c>
      <c r="AF153" s="167">
        <f>SUM(AA153:AE153)</f>
        <v>0</v>
      </c>
    </row>
    <row r="154" spans="1:41" ht="13.5" customHeight="1" thickBot="1">
      <c r="A154" s="8"/>
      <c r="C154" s="72"/>
      <c r="D154" s="72" t="s">
        <v>108</v>
      </c>
      <c r="E154" s="192">
        <f>SUMIF($D$119:$D$153,"*Salary",E119:E153)</f>
        <v>0</v>
      </c>
      <c r="F154" s="192">
        <f t="shared" ref="F154:I154" si="29">SUMIF($D$119:$D$153,"*Salary",F119:F153)</f>
        <v>0</v>
      </c>
      <c r="G154" s="192">
        <f t="shared" si="29"/>
        <v>0</v>
      </c>
      <c r="H154" s="192">
        <f t="shared" si="29"/>
        <v>0</v>
      </c>
      <c r="I154" s="192">
        <f t="shared" si="29"/>
        <v>0</v>
      </c>
      <c r="J154" s="193">
        <f>SUM(E154:I154)</f>
        <v>0</v>
      </c>
      <c r="L154" s="17"/>
      <c r="M154" s="35" t="s">
        <v>109</v>
      </c>
      <c r="N154" s="411"/>
      <c r="O154" s="411"/>
      <c r="P154" s="36"/>
      <c r="Q154" s="37"/>
      <c r="R154" s="237">
        <f>'Cumulative Budget Request '!S152</f>
        <v>0.11</v>
      </c>
      <c r="S154" s="531" t="str">
        <f>'Cumulative Budget Request '!T152</f>
        <v>Use 0.11 for Students or 0.034 for FICA Exempt</v>
      </c>
      <c r="T154" s="532"/>
      <c r="U154" s="533"/>
    </row>
    <row r="155" spans="1:41" ht="13.5" thickBot="1">
      <c r="A155" s="8"/>
      <c r="C155" s="72"/>
      <c r="D155" s="72" t="s">
        <v>111</v>
      </c>
      <c r="E155" s="194">
        <f>SUMIF($D$119:$D$153,"*Total Fringe",E119:E153)</f>
        <v>0</v>
      </c>
      <c r="F155" s="194">
        <f t="shared" ref="F155:I155" si="30">SUMIF($D$119:$D$153,"*Total Fringe",F119:F153)</f>
        <v>0</v>
      </c>
      <c r="G155" s="194">
        <f t="shared" si="30"/>
        <v>0</v>
      </c>
      <c r="H155" s="194">
        <f t="shared" si="30"/>
        <v>0</v>
      </c>
      <c r="I155" s="194">
        <f t="shared" si="30"/>
        <v>0</v>
      </c>
      <c r="J155" s="195">
        <f>SUM(E155:I155)</f>
        <v>0</v>
      </c>
      <c r="L155" s="14"/>
      <c r="M155" s="197" t="s">
        <v>112</v>
      </c>
      <c r="N155" s="412"/>
      <c r="O155" s="412"/>
      <c r="P155" s="198"/>
      <c r="Q155" s="198"/>
      <c r="R155" s="245">
        <f>'Cumulative Budget Request '!S153</f>
        <v>560</v>
      </c>
      <c r="S155" s="534"/>
      <c r="T155" s="535"/>
      <c r="U155" s="536"/>
    </row>
    <row r="156" spans="1:41" ht="13.5" thickBot="1">
      <c r="A156" s="8"/>
      <c r="C156" s="72"/>
      <c r="D156" s="174"/>
      <c r="E156" s="171"/>
      <c r="F156" s="171"/>
      <c r="G156" s="171"/>
      <c r="H156" s="171"/>
      <c r="I156" s="171"/>
      <c r="J156" s="172"/>
      <c r="L156" s="14"/>
      <c r="M156" s="207"/>
      <c r="N156" s="207"/>
      <c r="O156" s="207"/>
      <c r="P156" s="208"/>
      <c r="Q156" s="208"/>
      <c r="R156" s="209"/>
      <c r="S156" s="23"/>
      <c r="T156" s="23"/>
      <c r="U156" s="23"/>
    </row>
    <row r="157" spans="1:41" ht="13.5" thickBot="1">
      <c r="C157" s="89"/>
      <c r="D157" s="44"/>
      <c r="E157" s="16" t="str">
        <f>E12</f>
        <v>Year 1</v>
      </c>
      <c r="F157" s="16" t="str">
        <f>F12</f>
        <v>Year 2</v>
      </c>
      <c r="G157" s="16" t="str">
        <f>G12</f>
        <v>Year 3</v>
      </c>
      <c r="H157" s="16" t="str">
        <f>H12</f>
        <v>Year 4</v>
      </c>
      <c r="I157" s="16" t="str">
        <f>I12</f>
        <v>Year 5</v>
      </c>
      <c r="J157" s="44" t="s">
        <v>30</v>
      </c>
      <c r="M157" s="500" t="s">
        <v>113</v>
      </c>
      <c r="N157" s="501"/>
      <c r="O157" s="501"/>
      <c r="P157" s="501"/>
      <c r="Q157" s="501"/>
      <c r="R157" s="501"/>
      <c r="S157" s="501"/>
      <c r="T157" s="502"/>
      <c r="U157" s="23"/>
    </row>
    <row r="158" spans="1:41">
      <c r="A158" s="8" t="s">
        <v>114</v>
      </c>
      <c r="C158" s="89"/>
      <c r="D158" s="32" t="s">
        <v>61</v>
      </c>
      <c r="E158" s="20">
        <f>P159</f>
        <v>0</v>
      </c>
      <c r="F158" s="20">
        <f>Q159</f>
        <v>0</v>
      </c>
      <c r="G158" s="20">
        <f>R159</f>
        <v>0</v>
      </c>
      <c r="H158" s="20">
        <f>S159</f>
        <v>0</v>
      </c>
      <c r="I158" s="20">
        <f>T159</f>
        <v>0</v>
      </c>
      <c r="J158" s="44"/>
      <c r="M158" s="199"/>
      <c r="N158" s="207"/>
      <c r="O158" s="207"/>
      <c r="P158" s="200" t="s">
        <v>35</v>
      </c>
      <c r="Q158" s="201" t="s">
        <v>36</v>
      </c>
      <c r="R158" s="201" t="s">
        <v>37</v>
      </c>
      <c r="S158" s="200" t="s">
        <v>38</v>
      </c>
      <c r="T158" s="202" t="s">
        <v>39</v>
      </c>
      <c r="U158" s="23"/>
    </row>
    <row r="159" spans="1:41">
      <c r="A159" s="8"/>
      <c r="C159" s="156"/>
      <c r="D159" s="153" t="s">
        <v>115</v>
      </c>
      <c r="E159" s="180">
        <f>ROUND(P161*Q161*R161*P159,0)</f>
        <v>0</v>
      </c>
      <c r="F159" s="180">
        <f>ROUND(P161*Q161*R161*Q159,0)</f>
        <v>0</v>
      </c>
      <c r="G159" s="180">
        <f>ROUND(P161*Q161*R161*R159,0)</f>
        <v>0</v>
      </c>
      <c r="H159" s="180">
        <f>ROUND(P161*Q161*R161*S159,0)</f>
        <v>0</v>
      </c>
      <c r="I159" s="180">
        <f>ROUND(P161*Q161*R161*T159,0)</f>
        <v>0</v>
      </c>
      <c r="J159" s="177">
        <f>SUM(E159:I159)</f>
        <v>0</v>
      </c>
      <c r="M159" s="173" t="s">
        <v>116</v>
      </c>
      <c r="N159" s="44"/>
      <c r="O159" s="44"/>
      <c r="P159" s="154">
        <v>0</v>
      </c>
      <c r="Q159" s="154">
        <v>0</v>
      </c>
      <c r="R159" s="154">
        <v>0</v>
      </c>
      <c r="S159" s="154">
        <v>0</v>
      </c>
      <c r="T159" s="203">
        <v>0</v>
      </c>
      <c r="U159" s="23" t="e">
        <f>E160/E159</f>
        <v>#DIV/0!</v>
      </c>
      <c r="V159" s="23" t="e">
        <f>F160/F159</f>
        <v>#DIV/0!</v>
      </c>
      <c r="W159" s="23" t="e">
        <f>G160/G159</f>
        <v>#DIV/0!</v>
      </c>
      <c r="X159" s="23" t="e">
        <f>H160/H159</f>
        <v>#DIV/0!</v>
      </c>
      <c r="Y159" s="23" t="e">
        <f>I160/I159</f>
        <v>#DIV/0!</v>
      </c>
      <c r="Z159" s="487"/>
      <c r="AA159" s="487"/>
      <c r="AB159" s="487"/>
      <c r="AC159" s="487"/>
      <c r="AD159" s="487"/>
      <c r="AE159" s="487"/>
      <c r="AF159" s="487"/>
      <c r="AG159" s="487"/>
    </row>
    <row r="160" spans="1:41">
      <c r="D160" s="32" t="s">
        <v>46</v>
      </c>
      <c r="E160" s="54">
        <f>ROUND(E159*$R$173,0)</f>
        <v>0</v>
      </c>
      <c r="F160" s="54">
        <f>ROUND(F159*$R$173,0)</f>
        <v>0</v>
      </c>
      <c r="G160" s="54">
        <f>ROUND(G159*$R$173,0)</f>
        <v>0</v>
      </c>
      <c r="H160" s="54">
        <f>ROUND(H159*$R$173,0)</f>
        <v>0</v>
      </c>
      <c r="I160" s="54">
        <f>ROUND(I159*$R$173,0)</f>
        <v>0</v>
      </c>
      <c r="J160" s="177">
        <f>SUM(E160:I160)</f>
        <v>0</v>
      </c>
      <c r="M160" s="173"/>
      <c r="N160" s="44"/>
      <c r="O160" s="44"/>
      <c r="P160" s="44" t="s">
        <v>117</v>
      </c>
      <c r="Q160" s="44" t="s">
        <v>118</v>
      </c>
      <c r="R160" s="44" t="s">
        <v>119</v>
      </c>
      <c r="T160" s="114"/>
      <c r="Z160" s="55"/>
      <c r="AA160" s="55"/>
      <c r="AB160" s="55"/>
      <c r="AC160" s="55"/>
      <c r="AD160" s="55"/>
      <c r="AE160" s="55"/>
      <c r="AF160" s="55"/>
      <c r="AG160" s="55"/>
    </row>
    <row r="161" spans="1:33">
      <c r="C161" s="89"/>
      <c r="D161" s="44"/>
      <c r="E161" s="15"/>
      <c r="F161" s="15"/>
      <c r="G161" s="15"/>
      <c r="H161" s="15"/>
      <c r="I161" s="15"/>
      <c r="J161" s="24"/>
      <c r="M161" s="204"/>
      <c r="N161" s="413"/>
      <c r="O161" s="413"/>
      <c r="P161" s="155">
        <v>0</v>
      </c>
      <c r="Q161" s="154">
        <v>0</v>
      </c>
      <c r="R161" s="154">
        <v>0</v>
      </c>
      <c r="T161" s="114"/>
      <c r="AC161" s="55"/>
      <c r="AD161" s="55"/>
      <c r="AE161" s="55"/>
      <c r="AF161" s="55"/>
      <c r="AG161" s="55"/>
    </row>
    <row r="162" spans="1:33">
      <c r="A162" s="8" t="s">
        <v>120</v>
      </c>
      <c r="C162" s="89"/>
      <c r="D162" s="32" t="s">
        <v>61</v>
      </c>
      <c r="E162" s="20">
        <f>P163</f>
        <v>0</v>
      </c>
      <c r="F162" s="20">
        <f>Q163</f>
        <v>0</v>
      </c>
      <c r="G162" s="20">
        <f>R163</f>
        <v>0</v>
      </c>
      <c r="H162" s="20">
        <f>S163</f>
        <v>0</v>
      </c>
      <c r="I162" s="20">
        <f>T163</f>
        <v>0</v>
      </c>
      <c r="J162" s="24"/>
      <c r="M162" s="112"/>
      <c r="P162" s="55"/>
      <c r="Q162" s="93"/>
      <c r="R162" s="93"/>
      <c r="S162" s="55"/>
      <c r="T162" s="113"/>
      <c r="Z162" s="488"/>
      <c r="AA162" s="488"/>
      <c r="AB162" s="488"/>
      <c r="AC162" s="131"/>
      <c r="AD162" s="131"/>
      <c r="AE162" s="131"/>
      <c r="AF162" s="131"/>
      <c r="AG162" s="131"/>
    </row>
    <row r="163" spans="1:33">
      <c r="A163" s="8"/>
      <c r="C163" s="156"/>
      <c r="D163" s="153" t="s">
        <v>115</v>
      </c>
      <c r="E163" s="180">
        <f>ROUND(P165*Q165*R165*P163,0)</f>
        <v>0</v>
      </c>
      <c r="F163" s="180">
        <f>ROUND(P165*Q165*R165*Q163,0)</f>
        <v>0</v>
      </c>
      <c r="G163" s="180">
        <f>ROUND(P165*Q165*R165*R163,0)</f>
        <v>0</v>
      </c>
      <c r="H163" s="180">
        <f>ROUND(P165*Q165*R165*S163,0)</f>
        <v>0</v>
      </c>
      <c r="I163" s="180">
        <f>ROUND(P165*Q165*R165*T163,0)</f>
        <v>0</v>
      </c>
      <c r="J163" s="177">
        <f>SUM(E163:I163)</f>
        <v>0</v>
      </c>
      <c r="M163" s="173" t="s">
        <v>121</v>
      </c>
      <c r="N163" s="44"/>
      <c r="O163" s="44"/>
      <c r="P163" s="154">
        <v>0</v>
      </c>
      <c r="Q163" s="154">
        <v>0</v>
      </c>
      <c r="R163" s="154">
        <v>0</v>
      </c>
      <c r="S163" s="154">
        <v>0</v>
      </c>
      <c r="T163" s="203">
        <v>0</v>
      </c>
      <c r="U163" s="23" t="e">
        <f>E164/E163</f>
        <v>#DIV/0!</v>
      </c>
      <c r="V163" s="23" t="e">
        <f>F164/F163</f>
        <v>#DIV/0!</v>
      </c>
      <c r="W163" s="23" t="e">
        <f>G164/G163</f>
        <v>#DIV/0!</v>
      </c>
      <c r="X163" s="23" t="e">
        <f>H164/H163</f>
        <v>#DIV/0!</v>
      </c>
      <c r="Y163" s="23" t="e">
        <f>I164/I163</f>
        <v>#DIV/0!</v>
      </c>
      <c r="Z163" s="487"/>
      <c r="AA163" s="487"/>
      <c r="AB163" s="487"/>
      <c r="AC163" s="487"/>
      <c r="AD163" s="487"/>
      <c r="AE163" s="487"/>
      <c r="AF163" s="487"/>
      <c r="AG163" s="487"/>
    </row>
    <row r="164" spans="1:33">
      <c r="D164" s="32" t="s">
        <v>46</v>
      </c>
      <c r="E164" s="54">
        <f>ROUND(E163*$R$173,0)</f>
        <v>0</v>
      </c>
      <c r="F164" s="54">
        <f>ROUND(F163*$R$173,0)</f>
        <v>0</v>
      </c>
      <c r="G164" s="54">
        <f>ROUND(G163*$R$173,0)</f>
        <v>0</v>
      </c>
      <c r="H164" s="54">
        <f>ROUND(H163*$R$173,0)</f>
        <v>0</v>
      </c>
      <c r="I164" s="54">
        <f>ROUND(I163*$R$173,0)</f>
        <v>0</v>
      </c>
      <c r="J164" s="177">
        <f>SUM(E164:I164)</f>
        <v>0</v>
      </c>
      <c r="M164" s="173"/>
      <c r="N164" s="44"/>
      <c r="O164" s="44"/>
      <c r="P164" s="44" t="s">
        <v>117</v>
      </c>
      <c r="Q164" s="44" t="s">
        <v>118</v>
      </c>
      <c r="R164" s="44" t="s">
        <v>119</v>
      </c>
      <c r="T164" s="114"/>
      <c r="Z164" s="55"/>
      <c r="AA164" s="55"/>
      <c r="AB164" s="55"/>
      <c r="AC164" s="55"/>
      <c r="AD164" s="55"/>
      <c r="AE164" s="55"/>
      <c r="AF164" s="55"/>
      <c r="AG164" s="55"/>
    </row>
    <row r="165" spans="1:33">
      <c r="C165" s="89"/>
      <c r="D165" s="44"/>
      <c r="E165" s="15"/>
      <c r="F165" s="15"/>
      <c r="G165" s="15"/>
      <c r="H165" s="15"/>
      <c r="I165" s="15"/>
      <c r="J165" s="24"/>
      <c r="M165" s="204"/>
      <c r="N165" s="413"/>
      <c r="O165" s="413"/>
      <c r="P165" s="155">
        <v>0</v>
      </c>
      <c r="Q165" s="154">
        <v>0</v>
      </c>
      <c r="R165" s="154">
        <v>0</v>
      </c>
      <c r="T165" s="114"/>
      <c r="AC165" s="55"/>
      <c r="AD165" s="55"/>
      <c r="AE165" s="55"/>
      <c r="AF165" s="55"/>
      <c r="AG165" s="55"/>
    </row>
    <row r="166" spans="1:33">
      <c r="A166" s="8" t="s">
        <v>122</v>
      </c>
      <c r="C166" s="89"/>
      <c r="D166" s="32" t="s">
        <v>61</v>
      </c>
      <c r="E166" s="20">
        <f>P167</f>
        <v>0</v>
      </c>
      <c r="F166" s="20">
        <f>Q167</f>
        <v>0</v>
      </c>
      <c r="G166" s="20">
        <f>R167</f>
        <v>0</v>
      </c>
      <c r="H166" s="20">
        <f>S167</f>
        <v>0</v>
      </c>
      <c r="I166" s="20">
        <f>T167</f>
        <v>0</v>
      </c>
      <c r="J166" s="24"/>
      <c r="M166" s="112"/>
      <c r="P166" s="55"/>
      <c r="Q166" s="93"/>
      <c r="R166" s="93"/>
      <c r="S166" s="55"/>
      <c r="T166" s="113"/>
    </row>
    <row r="167" spans="1:33">
      <c r="C167" s="156"/>
      <c r="D167" s="153" t="s">
        <v>115</v>
      </c>
      <c r="E167" s="180">
        <f>ROUND(P169*Q169*R169*P167,0)</f>
        <v>0</v>
      </c>
      <c r="F167" s="180">
        <f>ROUND(P169*Q169*R169*Q167,0)</f>
        <v>0</v>
      </c>
      <c r="G167" s="180">
        <f>ROUND(P169*Q169*R169*R167,0)</f>
        <v>0</v>
      </c>
      <c r="H167" s="180">
        <f>ROUND(P169*Q169*R169*S167,0)</f>
        <v>0</v>
      </c>
      <c r="I167" s="180">
        <f>ROUND(P169*Q169*R169*T167,0)</f>
        <v>0</v>
      </c>
      <c r="J167" s="177">
        <f>SUM(E167:I167)</f>
        <v>0</v>
      </c>
      <c r="M167" s="173" t="s">
        <v>123</v>
      </c>
      <c r="N167" s="44"/>
      <c r="O167" s="44"/>
      <c r="P167" s="154">
        <v>0</v>
      </c>
      <c r="Q167" s="154">
        <v>0</v>
      </c>
      <c r="R167" s="154">
        <v>0</v>
      </c>
      <c r="S167" s="154">
        <v>0</v>
      </c>
      <c r="T167" s="203">
        <v>0</v>
      </c>
      <c r="U167" s="23" t="e">
        <f>E168/E167</f>
        <v>#DIV/0!</v>
      </c>
      <c r="V167" s="23" t="e">
        <f>F168/F167</f>
        <v>#DIV/0!</v>
      </c>
      <c r="W167" s="23" t="e">
        <f>G168/G167</f>
        <v>#DIV/0!</v>
      </c>
      <c r="X167" s="23" t="e">
        <f>H168/H167</f>
        <v>#DIV/0!</v>
      </c>
      <c r="Y167" s="23" t="e">
        <f>I168/I167</f>
        <v>#DIV/0!</v>
      </c>
    </row>
    <row r="168" spans="1:33">
      <c r="A168" s="8"/>
      <c r="D168" s="32" t="s">
        <v>46</v>
      </c>
      <c r="E168" s="54">
        <f>ROUND(E167*$R$173,0)</f>
        <v>0</v>
      </c>
      <c r="F168" s="54">
        <f t="shared" ref="F168:I168" si="31">ROUND(F167*$R$173,0)</f>
        <v>0</v>
      </c>
      <c r="G168" s="54">
        <f t="shared" si="31"/>
        <v>0</v>
      </c>
      <c r="H168" s="54">
        <f t="shared" si="31"/>
        <v>0</v>
      </c>
      <c r="I168" s="54">
        <f t="shared" si="31"/>
        <v>0</v>
      </c>
      <c r="J168" s="177">
        <f>SUM(E168:I168)</f>
        <v>0</v>
      </c>
      <c r="L168" s="2"/>
      <c r="M168" s="173"/>
      <c r="N168" s="44"/>
      <c r="O168" s="44"/>
      <c r="P168" s="44" t="s">
        <v>117</v>
      </c>
      <c r="Q168" s="44" t="s">
        <v>118</v>
      </c>
      <c r="R168" s="44" t="s">
        <v>119</v>
      </c>
      <c r="T168" s="114"/>
    </row>
    <row r="169" spans="1:33">
      <c r="A169" s="8"/>
      <c r="D169" s="32"/>
      <c r="E169" s="54"/>
      <c r="F169" s="54"/>
      <c r="G169" s="54"/>
      <c r="H169" s="54"/>
      <c r="I169" s="54"/>
      <c r="J169" s="177"/>
      <c r="L169" s="2"/>
      <c r="M169" s="204"/>
      <c r="N169" s="413"/>
      <c r="O169" s="413"/>
      <c r="P169" s="155">
        <v>0</v>
      </c>
      <c r="Q169" s="154">
        <v>0</v>
      </c>
      <c r="R169" s="154">
        <v>0</v>
      </c>
      <c r="T169" s="114"/>
    </row>
    <row r="170" spans="1:33" ht="13.5" thickBot="1">
      <c r="A170" s="8"/>
      <c r="C170" s="72"/>
      <c r="D170" s="72" t="s">
        <v>124</v>
      </c>
      <c r="E170" s="181">
        <f>SUMIF($D$157:$D$168,"*Wage",E157:E168)</f>
        <v>0</v>
      </c>
      <c r="F170" s="181">
        <f t="shared" ref="F170:I170" si="32">SUMIF($D$157:$D$168,"*Wage",F157:F168)</f>
        <v>0</v>
      </c>
      <c r="G170" s="181">
        <f t="shared" si="32"/>
        <v>0</v>
      </c>
      <c r="H170" s="181">
        <f t="shared" si="32"/>
        <v>0</v>
      </c>
      <c r="I170" s="181">
        <f t="shared" si="32"/>
        <v>0</v>
      </c>
      <c r="J170" s="182">
        <f>SUM(E170:I170)</f>
        <v>0</v>
      </c>
      <c r="L170" s="2"/>
      <c r="M170" s="303"/>
      <c r="N170" s="305"/>
      <c r="O170" s="305"/>
      <c r="P170" s="304"/>
      <c r="Q170" s="305"/>
      <c r="R170" s="305"/>
      <c r="S170" s="205"/>
      <c r="T170" s="206"/>
    </row>
    <row r="171" spans="1:33">
      <c r="A171" s="8"/>
      <c r="C171" s="72"/>
      <c r="D171" s="72" t="s">
        <v>125</v>
      </c>
      <c r="E171" s="54">
        <f>SUMIF($D$157:$D$168,"*Fringe",E157:E168)</f>
        <v>0</v>
      </c>
      <c r="F171" s="54">
        <f t="shared" ref="F171:I171" si="33">SUMIF($D$157:$D$168,"*Fringe",F157:F168)</f>
        <v>0</v>
      </c>
      <c r="G171" s="54">
        <f t="shared" si="33"/>
        <v>0</v>
      </c>
      <c r="H171" s="54">
        <f t="shared" si="33"/>
        <v>0</v>
      </c>
      <c r="I171" s="54">
        <f t="shared" si="33"/>
        <v>0</v>
      </c>
      <c r="J171" s="177">
        <f>SUM(E171:I171)</f>
        <v>0</v>
      </c>
      <c r="L171" s="2"/>
    </row>
    <row r="172" spans="1:33" ht="3.75" customHeight="1" thickBot="1">
      <c r="A172" t="s">
        <v>126</v>
      </c>
      <c r="D172" s="3" t="s">
        <v>51</v>
      </c>
      <c r="E172" s="20"/>
      <c r="F172" s="20"/>
      <c r="G172" s="20"/>
      <c r="H172" s="20"/>
      <c r="I172" s="20"/>
      <c r="J172" s="73"/>
      <c r="L172" s="2"/>
    </row>
    <row r="173" spans="1:33">
      <c r="A173" s="46" t="s">
        <v>127</v>
      </c>
      <c r="B173" s="47"/>
      <c r="C173" s="47"/>
      <c r="D173" s="49"/>
      <c r="E173" s="183">
        <f>SUMIF($D$68:$D$171,"*Total Other Professional Salary",E68:E171)+SUMIF($D$68:$D$171,"*Total Post Doc Salary",E68:E171)+SUMIF($D$68:$D$171,"*Total Graduate Student Salary",E68:E171)+SUMIF($D$68:$D$171,"*Total Hourly Wages",E68:E171)</f>
        <v>0</v>
      </c>
      <c r="F173" s="183">
        <f>SUMIF($D$68:$D$171,"*Total Other Professional Salary",F68:F171)+SUMIF($D$68:$D$171,"*Total Post Doc Salary",F68:F171)+SUMIF($D$68:$D$171,"*Total Graduate Student Salary",F68:F171)+SUMIF($D$68:$D$171,"*Total Hourly Wages",F68:F171)</f>
        <v>0</v>
      </c>
      <c r="G173" s="183">
        <f>SUMIF($D$68:$D$171,"*Total Other Professional Salary",G68:G171)+SUMIF($D$68:$D$171,"*Total Post Doc Salary",G68:G171)+SUMIF($D$68:$D$171,"*Total Graduate Student Salary",G68:G171)+SUMIF($D$68:$D$171,"*Total Hourly Wages",G68:G171)</f>
        <v>0</v>
      </c>
      <c r="H173" s="183">
        <f>SUMIF($D$68:$D$171,"*Total Other Professional Salary",H68:H171)+SUMIF($D$68:$D$171,"*Total Post Doc Salary",H68:H171)+SUMIF($D$68:$D$171,"*Total Graduate Student Salary",H68:H171)+SUMIF($D$68:$D$171,"*Total Hourly Wages",H68:H171)</f>
        <v>0</v>
      </c>
      <c r="I173" s="183">
        <f>SUMIF($D$68:$D$171,"*Total Other Professional Salary",I68:I171)+SUMIF($D$68:$D$171,"*Total Post Doc Salary",I68:I171)+SUMIF($D$68:$D$171,"*Total Graduate Student Salary",I68:I171)+SUMIF($D$68:$D$171,"*Total Hourly Wages",I68:I171)</f>
        <v>0</v>
      </c>
      <c r="J173" s="184">
        <f>SUM(J170,J154,J115,J90)</f>
        <v>0</v>
      </c>
      <c r="L173" s="2"/>
      <c r="M173" s="35" t="s">
        <v>128</v>
      </c>
      <c r="N173" s="411"/>
      <c r="O173" s="411"/>
      <c r="P173" s="36"/>
      <c r="Q173" s="37"/>
      <c r="R173" s="237">
        <f>'Cumulative Budget Request '!S171</f>
        <v>0.11</v>
      </c>
    </row>
    <row r="174" spans="1:33" ht="15.75" thickBot="1">
      <c r="A174" s="46" t="s">
        <v>129</v>
      </c>
      <c r="B174" s="47"/>
      <c r="C174" s="47"/>
      <c r="D174" s="49"/>
      <c r="E174" s="185">
        <f>SUMIF($D$68:$D$171,"*Total Other Professional Fringe",E68:E171)+SUMIF($D$68:$D$171,"*Total Post Doc Fringe",E68:E171)++SUMIF($D$68:$D$171,"*Total Graduate Student Fringe",E68:E171)+SUMIF($D$68:$D$171,"*Total Fringe Benefits",E68:E171)</f>
        <v>0</v>
      </c>
      <c r="F174" s="185">
        <f>SUMIF($D$68:$D$171,"*Total Other Professional Fringe",F68:F171)+SUMIF($D$68:$D$171,"*Total Post Doc Fringe",F68:F171)++SUMIF($D$68:$D$171,"*Total Graduate Student Fringe",F68:F171)+SUMIF($D$68:$D$171,"*Total Fringe Benefits",F68:F171)</f>
        <v>0</v>
      </c>
      <c r="G174" s="185">
        <f>SUMIF($D$68:$D$171,"*Total Other Professional Fringe",G68:G171)+SUMIF($D$68:$D$171,"*Total Post Doc Fringe",G68:G171)++SUMIF($D$68:$D$171,"*Total Graduate Student Fringe",G68:G171)+SUMIF($D$68:$D$171,"*Total Fringe Benefits",G68:G171)</f>
        <v>0</v>
      </c>
      <c r="H174" s="185">
        <f>SUMIF($D$68:$D$171,"*Total Other Professional Fringe",H68:H171)+SUMIF($D$68:$D$171,"*Total Post Doc Fringe",H68:H171)++SUMIF($D$68:$D$171,"*Total Graduate Student Fringe",H68:H171)+SUMIF($D$68:$D$171,"*Total Fringe Benefits",H68:H171)</f>
        <v>0</v>
      </c>
      <c r="I174" s="185">
        <f>SUMIF($D$68:$D$171,"*Total Other Professional Fringe",I68:I171)+SUMIF($D$68:$D$171,"*Total Post Doc Fringe",I68:I171)++SUMIF($D$68:$D$171,"*Total Graduate Student Fringe",I68:I171)+SUMIF($D$68:$D$171,"*Total Fringe Benefits",I68:I171)</f>
        <v>0</v>
      </c>
      <c r="J174" s="186">
        <f>SUM(J171,J155,J116,J91)</f>
        <v>0</v>
      </c>
      <c r="L174" s="2"/>
      <c r="M174" s="40" t="str">
        <f>'Cumulative Budget Request '!N172</f>
        <v>Use 0.11 for non-exempt FICA or 0.034 for FICA Exempt</v>
      </c>
      <c r="N174" s="41"/>
      <c r="O174" s="41"/>
      <c r="P174" s="41"/>
      <c r="Q174" s="41"/>
      <c r="R174" s="42"/>
    </row>
    <row r="175" spans="1:33">
      <c r="A175" s="46" t="s">
        <v>131</v>
      </c>
      <c r="B175" s="47"/>
      <c r="C175" s="92"/>
      <c r="D175" s="92"/>
      <c r="E175" s="183">
        <f>SUM(E173:E174)</f>
        <v>0</v>
      </c>
      <c r="F175" s="183">
        <f>SUM(F173:F174)</f>
        <v>0</v>
      </c>
      <c r="G175" s="183">
        <f>SUM(G173:G174)</f>
        <v>0</v>
      </c>
      <c r="H175" s="183">
        <f>SUM(H173:H174)</f>
        <v>0</v>
      </c>
      <c r="I175" s="183">
        <f>SUM(I173:I174)</f>
        <v>0</v>
      </c>
      <c r="J175" s="184">
        <f>SUM(E175:I175)</f>
        <v>0</v>
      </c>
      <c r="L175" s="2"/>
      <c r="Q175" s="2"/>
    </row>
    <row r="176" spans="1:33" ht="15">
      <c r="A176" s="1"/>
      <c r="B176" s="8"/>
      <c r="D176" s="3"/>
      <c r="E176" s="15"/>
      <c r="F176" s="15"/>
      <c r="G176" s="15"/>
      <c r="H176" s="15"/>
      <c r="I176" s="15"/>
      <c r="J176" s="24"/>
      <c r="L176" s="2"/>
      <c r="M176" s="83"/>
      <c r="N176" s="83"/>
      <c r="O176" s="83"/>
      <c r="P176" s="2"/>
    </row>
    <row r="177" spans="1:35">
      <c r="A177" s="1" t="s">
        <v>132</v>
      </c>
      <c r="D177" s="3"/>
      <c r="E177" s="187">
        <f t="shared" ref="E177:I178" si="34">SUM(E63,E173)</f>
        <v>0</v>
      </c>
      <c r="F177" s="187">
        <f t="shared" si="34"/>
        <v>0</v>
      </c>
      <c r="G177" s="187">
        <f t="shared" si="34"/>
        <v>0</v>
      </c>
      <c r="H177" s="187">
        <f t="shared" si="34"/>
        <v>0</v>
      </c>
      <c r="I177" s="187">
        <f t="shared" si="34"/>
        <v>0</v>
      </c>
      <c r="J177" s="188">
        <f>SUM(E177:I177)</f>
        <v>0</v>
      </c>
      <c r="L177" s="2"/>
      <c r="M177" s="2"/>
      <c r="N177" s="2"/>
      <c r="O177" s="2"/>
      <c r="AI177" s="8"/>
    </row>
    <row r="178" spans="1:35">
      <c r="A178" s="1" t="s">
        <v>133</v>
      </c>
      <c r="D178" s="3"/>
      <c r="E178" s="187">
        <f t="shared" si="34"/>
        <v>0</v>
      </c>
      <c r="F178" s="187">
        <f t="shared" si="34"/>
        <v>0</v>
      </c>
      <c r="G178" s="187">
        <f t="shared" si="34"/>
        <v>0</v>
      </c>
      <c r="H178" s="187">
        <f t="shared" si="34"/>
        <v>0</v>
      </c>
      <c r="I178" s="187">
        <f t="shared" si="34"/>
        <v>0</v>
      </c>
      <c r="J178" s="188">
        <f>SUM(E178:I178)</f>
        <v>0</v>
      </c>
      <c r="L178" s="2"/>
      <c r="M178" s="2"/>
      <c r="N178" s="2"/>
      <c r="O178" s="2"/>
      <c r="AI178" s="8"/>
    </row>
    <row r="179" spans="1:35">
      <c r="A179" s="129"/>
      <c r="B179" s="513" t="s">
        <v>134</v>
      </c>
      <c r="C179" s="513"/>
      <c r="D179" s="513"/>
      <c r="E179" s="178">
        <f>SUM(E177:E178)</f>
        <v>0</v>
      </c>
      <c r="F179" s="178">
        <f t="shared" ref="F179:I179" si="35">SUM(F177:F178)</f>
        <v>0</v>
      </c>
      <c r="G179" s="178">
        <f t="shared" si="35"/>
        <v>0</v>
      </c>
      <c r="H179" s="178">
        <f t="shared" si="35"/>
        <v>0</v>
      </c>
      <c r="I179" s="178">
        <f t="shared" si="35"/>
        <v>0</v>
      </c>
      <c r="J179" s="179">
        <f>SUM(E179:I179)</f>
        <v>0</v>
      </c>
      <c r="L179" s="2"/>
      <c r="M179" s="2"/>
      <c r="N179" s="2"/>
      <c r="O179" s="2"/>
    </row>
    <row r="180" spans="1:35">
      <c r="A180" s="1"/>
      <c r="B180" s="8"/>
      <c r="G180" s="2"/>
      <c r="H180" s="2"/>
      <c r="I180" s="2"/>
      <c r="J180" s="45"/>
      <c r="K180" s="2"/>
      <c r="L180" s="2"/>
      <c r="M180" s="2"/>
      <c r="N180" s="2"/>
      <c r="O180" s="2"/>
      <c r="P180" s="2"/>
    </row>
    <row r="181" spans="1:35">
      <c r="A181" s="1" t="s">
        <v>135</v>
      </c>
      <c r="G181" s="2"/>
      <c r="H181" s="2"/>
      <c r="I181" s="2"/>
      <c r="J181" s="45"/>
      <c r="L181" s="2"/>
      <c r="M181" s="2"/>
      <c r="N181" s="2"/>
      <c r="O181" s="2"/>
      <c r="P181" s="2"/>
    </row>
    <row r="182" spans="1:35">
      <c r="A182" s="29" t="s">
        <v>136</v>
      </c>
      <c r="G182" s="2"/>
      <c r="H182" s="2"/>
      <c r="I182" s="2"/>
      <c r="J182" s="45"/>
      <c r="K182" s="2"/>
      <c r="L182" s="2"/>
    </row>
    <row r="183" spans="1:35">
      <c r="B183" s="87" t="s">
        <v>137</v>
      </c>
      <c r="D183" s="3"/>
      <c r="E183" s="54">
        <v>0</v>
      </c>
      <c r="F183" s="54">
        <v>0</v>
      </c>
      <c r="G183" s="54">
        <v>0</v>
      </c>
      <c r="H183" s="54">
        <v>0</v>
      </c>
      <c r="I183" s="54">
        <v>0</v>
      </c>
      <c r="J183" s="177">
        <f>SUM(E183:I183)</f>
        <v>0</v>
      </c>
      <c r="K183" s="2"/>
      <c r="L183" s="2"/>
      <c r="P183" s="225"/>
      <c r="Q183" s="225"/>
      <c r="R183" s="225"/>
      <c r="S183" s="4"/>
    </row>
    <row r="184" spans="1:35">
      <c r="D184" s="3"/>
      <c r="E184" s="54">
        <v>0</v>
      </c>
      <c r="F184" s="54">
        <v>0</v>
      </c>
      <c r="G184" s="54">
        <v>0</v>
      </c>
      <c r="H184" s="54">
        <v>0</v>
      </c>
      <c r="I184" s="54">
        <v>0</v>
      </c>
      <c r="J184" s="177">
        <f>SUM(E184:I184)</f>
        <v>0</v>
      </c>
      <c r="K184" s="2"/>
      <c r="L184" s="2"/>
    </row>
    <row r="185" spans="1:35">
      <c r="A185" s="476" t="s">
        <v>138</v>
      </c>
      <c r="B185" s="476"/>
      <c r="C185" s="476"/>
      <c r="D185" s="476"/>
      <c r="E185" s="210">
        <f>SUM(E183:E184)</f>
        <v>0</v>
      </c>
      <c r="F185" s="210">
        <f t="shared" ref="F185:I185" si="36">SUM(F183:F184)</f>
        <v>0</v>
      </c>
      <c r="G185" s="210">
        <f t="shared" si="36"/>
        <v>0</v>
      </c>
      <c r="H185" s="210">
        <f t="shared" si="36"/>
        <v>0</v>
      </c>
      <c r="I185" s="210">
        <f t="shared" si="36"/>
        <v>0</v>
      </c>
      <c r="J185" s="211">
        <f>SUM(J183:J184)</f>
        <v>0</v>
      </c>
      <c r="K185" s="2"/>
      <c r="L185" s="2"/>
      <c r="M185" s="2"/>
      <c r="N185" s="2"/>
      <c r="O185" s="2"/>
    </row>
    <row r="186" spans="1:35">
      <c r="E186" s="3"/>
      <c r="F186" s="2"/>
      <c r="G186" s="2"/>
      <c r="H186" s="2"/>
      <c r="I186" s="2"/>
      <c r="J186" s="45"/>
      <c r="K186" s="2"/>
      <c r="L186" s="2"/>
      <c r="M186" s="2"/>
      <c r="N186" s="2"/>
      <c r="O186" s="2"/>
    </row>
    <row r="187" spans="1:35">
      <c r="A187" s="1" t="s">
        <v>139</v>
      </c>
      <c r="B187" s="93"/>
      <c r="C187" s="8"/>
      <c r="D187" s="258" t="s">
        <v>140</v>
      </c>
      <c r="E187" s="135">
        <v>0</v>
      </c>
      <c r="F187" s="135">
        <v>0</v>
      </c>
      <c r="G187" s="135">
        <v>0</v>
      </c>
      <c r="H187" s="135">
        <v>0</v>
      </c>
      <c r="I187" s="135">
        <v>0</v>
      </c>
      <c r="J187" s="94"/>
      <c r="K187" s="2"/>
      <c r="L187" s="2"/>
    </row>
    <row r="188" spans="1:35">
      <c r="D188" s="258" t="s">
        <v>141</v>
      </c>
      <c r="E188" s="135">
        <v>0</v>
      </c>
      <c r="F188" s="135">
        <v>0</v>
      </c>
      <c r="G188" s="135">
        <v>0</v>
      </c>
      <c r="H188" s="135">
        <v>0</v>
      </c>
      <c r="I188" s="135">
        <v>0</v>
      </c>
      <c r="J188" s="94"/>
      <c r="K188" s="2"/>
      <c r="L188" s="2"/>
    </row>
    <row r="189" spans="1:35">
      <c r="A189" s="1" t="s">
        <v>142</v>
      </c>
      <c r="B189" s="93"/>
      <c r="C189" s="8"/>
      <c r="D189" s="258" t="s">
        <v>143</v>
      </c>
      <c r="E189" s="135">
        <v>0</v>
      </c>
      <c r="F189" s="135">
        <v>0</v>
      </c>
      <c r="G189" s="135">
        <v>0</v>
      </c>
      <c r="H189" s="135">
        <v>0</v>
      </c>
      <c r="I189" s="135">
        <v>0</v>
      </c>
      <c r="J189" s="94"/>
      <c r="K189" s="2"/>
      <c r="L189" s="2"/>
    </row>
    <row r="190" spans="1:35">
      <c r="A190" s="474"/>
      <c r="D190" s="258" t="s">
        <v>144</v>
      </c>
      <c r="E190" s="135">
        <v>0</v>
      </c>
      <c r="F190" s="135">
        <v>0</v>
      </c>
      <c r="G190" s="135">
        <v>0</v>
      </c>
      <c r="H190" s="135">
        <v>0</v>
      </c>
      <c r="I190" s="135">
        <v>0</v>
      </c>
      <c r="J190" s="45"/>
      <c r="K190" s="2"/>
      <c r="L190" s="2"/>
    </row>
    <row r="191" spans="1:35">
      <c r="A191" s="474"/>
      <c r="B191" s="89" t="s">
        <v>145</v>
      </c>
      <c r="C191" s="89" t="s">
        <v>146</v>
      </c>
      <c r="D191" s="25"/>
      <c r="E191" s="13"/>
      <c r="F191" s="13"/>
      <c r="G191" s="13"/>
      <c r="H191" s="13"/>
      <c r="I191" s="13"/>
      <c r="J191" s="45"/>
      <c r="K191" s="2"/>
      <c r="L191" s="2"/>
    </row>
    <row r="192" spans="1:35">
      <c r="A192" s="475"/>
      <c r="B192" s="88" t="s">
        <v>147</v>
      </c>
      <c r="C192" s="134">
        <v>0</v>
      </c>
      <c r="D192" s="25"/>
      <c r="E192" s="54">
        <f>ROUND($C192*E188*E189*E187,0)</f>
        <v>0</v>
      </c>
      <c r="F192" s="54">
        <f t="shared" ref="F192:I192" si="37">ROUND($C192*F188*F189*F187,0)</f>
        <v>0</v>
      </c>
      <c r="G192" s="54">
        <f t="shared" si="37"/>
        <v>0</v>
      </c>
      <c r="H192" s="54">
        <f t="shared" si="37"/>
        <v>0</v>
      </c>
      <c r="I192" s="54">
        <f t="shared" si="37"/>
        <v>0</v>
      </c>
      <c r="J192" s="177">
        <f t="shared" ref="J192:J197" si="38">SUM(E192:I192)</f>
        <v>0</v>
      </c>
      <c r="K192" s="2"/>
      <c r="L192" s="2"/>
    </row>
    <row r="193" spans="1:15">
      <c r="A193" s="475"/>
      <c r="B193" s="88" t="s">
        <v>148</v>
      </c>
      <c r="C193" s="134">
        <v>0</v>
      </c>
      <c r="D193" s="25"/>
      <c r="E193" s="54">
        <f>ROUND($C193*E188*E190*E187,0)</f>
        <v>0</v>
      </c>
      <c r="F193" s="54">
        <f t="shared" ref="F193:I193" si="39">ROUND($C193*F188*F190*F187,0)</f>
        <v>0</v>
      </c>
      <c r="G193" s="54">
        <f t="shared" si="39"/>
        <v>0</v>
      </c>
      <c r="H193" s="54">
        <f t="shared" si="39"/>
        <v>0</v>
      </c>
      <c r="I193" s="54">
        <f t="shared" si="39"/>
        <v>0</v>
      </c>
      <c r="J193" s="177">
        <f t="shared" si="38"/>
        <v>0</v>
      </c>
      <c r="K193" s="2"/>
      <c r="L193" s="2"/>
    </row>
    <row r="194" spans="1:15">
      <c r="A194" s="475"/>
      <c r="B194" s="88" t="s">
        <v>149</v>
      </c>
      <c r="C194" s="134">
        <v>0</v>
      </c>
      <c r="D194" s="25"/>
      <c r="E194" s="54">
        <f>ROUND($C194*E188*E187,0)</f>
        <v>0</v>
      </c>
      <c r="F194" s="54">
        <f t="shared" ref="F194:I194" si="40">ROUND($C194*F188*F187,0)</f>
        <v>0</v>
      </c>
      <c r="G194" s="54">
        <f t="shared" si="40"/>
        <v>0</v>
      </c>
      <c r="H194" s="54">
        <f t="shared" si="40"/>
        <v>0</v>
      </c>
      <c r="I194" s="54">
        <f t="shared" si="40"/>
        <v>0</v>
      </c>
      <c r="J194" s="177">
        <f t="shared" si="38"/>
        <v>0</v>
      </c>
      <c r="K194" s="2"/>
      <c r="L194" s="2"/>
    </row>
    <row r="195" spans="1:15">
      <c r="A195" s="475"/>
      <c r="B195" s="88" t="s">
        <v>150</v>
      </c>
      <c r="C195" s="134">
        <v>0</v>
      </c>
      <c r="D195" s="25"/>
      <c r="E195" s="54">
        <f>$C195*E187*E189</f>
        <v>0</v>
      </c>
      <c r="F195" s="54">
        <f t="shared" ref="F195:H195" si="41">$C195*F187*F189</f>
        <v>0</v>
      </c>
      <c r="G195" s="54">
        <f t="shared" si="41"/>
        <v>0</v>
      </c>
      <c r="H195" s="54">
        <f t="shared" si="41"/>
        <v>0</v>
      </c>
      <c r="I195" s="54">
        <f>$C195*I187*I189</f>
        <v>0</v>
      </c>
      <c r="J195" s="177">
        <f t="shared" si="38"/>
        <v>0</v>
      </c>
      <c r="K195" s="2"/>
      <c r="L195" s="2"/>
    </row>
    <row r="196" spans="1:15">
      <c r="A196" s="475"/>
      <c r="B196" s="88" t="s">
        <v>151</v>
      </c>
      <c r="C196" s="134">
        <v>0</v>
      </c>
      <c r="D196" s="25"/>
      <c r="E196" s="54">
        <f>ROUND($C196*E187,0)</f>
        <v>0</v>
      </c>
      <c r="F196" s="54">
        <f t="shared" ref="F196:I196" si="42">ROUND($C196*F187,0)</f>
        <v>0</v>
      </c>
      <c r="G196" s="54">
        <f t="shared" si="42"/>
        <v>0</v>
      </c>
      <c r="H196" s="54">
        <f t="shared" si="42"/>
        <v>0</v>
      </c>
      <c r="I196" s="54">
        <f t="shared" si="42"/>
        <v>0</v>
      </c>
      <c r="J196" s="177">
        <f t="shared" si="38"/>
        <v>0</v>
      </c>
      <c r="K196" s="2"/>
      <c r="L196" s="2"/>
    </row>
    <row r="197" spans="1:15">
      <c r="A197" s="475"/>
      <c r="B197" s="88" t="s">
        <v>63</v>
      </c>
      <c r="C197" s="262"/>
      <c r="D197" s="25"/>
      <c r="E197" s="134">
        <v>0</v>
      </c>
      <c r="F197" s="134">
        <v>0</v>
      </c>
      <c r="G197" s="134">
        <v>0</v>
      </c>
      <c r="H197" s="134">
        <v>0</v>
      </c>
      <c r="I197" s="134">
        <v>0</v>
      </c>
      <c r="J197" s="177">
        <f t="shared" si="38"/>
        <v>0</v>
      </c>
      <c r="K197" s="2"/>
      <c r="L197" s="2"/>
    </row>
    <row r="198" spans="1:15">
      <c r="A198" s="476" t="s">
        <v>138</v>
      </c>
      <c r="B198" s="476"/>
      <c r="C198" s="476"/>
      <c r="D198" s="476"/>
      <c r="E198" s="210">
        <f>SUM(E192:E197)</f>
        <v>0</v>
      </c>
      <c r="F198" s="210">
        <f t="shared" ref="F198:J198" si="43">SUM(F192:F197)</f>
        <v>0</v>
      </c>
      <c r="G198" s="210">
        <f t="shared" si="43"/>
        <v>0</v>
      </c>
      <c r="H198" s="210">
        <f t="shared" si="43"/>
        <v>0</v>
      </c>
      <c r="I198" s="210">
        <f t="shared" si="43"/>
        <v>0</v>
      </c>
      <c r="J198" s="211">
        <f t="shared" si="43"/>
        <v>0</v>
      </c>
      <c r="K198" s="2"/>
      <c r="L198" s="7"/>
    </row>
    <row r="199" spans="1:15">
      <c r="E199" s="3"/>
      <c r="F199" s="2"/>
      <c r="G199" s="2"/>
      <c r="H199" s="2"/>
      <c r="I199" s="2"/>
      <c r="J199" s="45"/>
      <c r="K199" s="2"/>
      <c r="L199" s="2"/>
      <c r="M199" s="2"/>
      <c r="N199" s="2"/>
      <c r="O199" s="2"/>
    </row>
    <row r="200" spans="1:15">
      <c r="A200" s="1" t="s">
        <v>139</v>
      </c>
      <c r="B200" s="93"/>
      <c r="C200" s="8"/>
      <c r="D200" s="258" t="s">
        <v>140</v>
      </c>
      <c r="E200" s="135">
        <v>0</v>
      </c>
      <c r="F200" s="135">
        <v>0</v>
      </c>
      <c r="G200" s="135">
        <v>0</v>
      </c>
      <c r="H200" s="135">
        <v>0</v>
      </c>
      <c r="I200" s="135">
        <v>0</v>
      </c>
      <c r="J200" s="94"/>
      <c r="K200" s="2"/>
      <c r="L200" s="2"/>
    </row>
    <row r="201" spans="1:15">
      <c r="D201" s="258" t="s">
        <v>141</v>
      </c>
      <c r="E201" s="135">
        <v>0</v>
      </c>
      <c r="F201" s="135">
        <v>0</v>
      </c>
      <c r="G201" s="135">
        <v>0</v>
      </c>
      <c r="H201" s="135">
        <v>0</v>
      </c>
      <c r="I201" s="135">
        <v>0</v>
      </c>
      <c r="J201" s="94"/>
      <c r="K201" s="2"/>
      <c r="L201" s="2"/>
    </row>
    <row r="202" spans="1:15">
      <c r="A202" s="1" t="s">
        <v>142</v>
      </c>
      <c r="B202" s="93"/>
      <c r="C202" s="8"/>
      <c r="D202" s="258" t="s">
        <v>143</v>
      </c>
      <c r="E202" s="135">
        <v>0</v>
      </c>
      <c r="F202" s="135">
        <v>0</v>
      </c>
      <c r="G202" s="135">
        <v>0</v>
      </c>
      <c r="H202" s="135">
        <v>0</v>
      </c>
      <c r="I202" s="135">
        <v>0</v>
      </c>
      <c r="J202" s="94"/>
      <c r="K202" s="2"/>
      <c r="L202" s="2"/>
    </row>
    <row r="203" spans="1:15">
      <c r="A203" s="474"/>
      <c r="D203" s="258" t="s">
        <v>144</v>
      </c>
      <c r="E203" s="135">
        <v>0</v>
      </c>
      <c r="F203" s="135">
        <v>0</v>
      </c>
      <c r="G203" s="135">
        <v>0</v>
      </c>
      <c r="H203" s="135">
        <v>0</v>
      </c>
      <c r="I203" s="135">
        <v>0</v>
      </c>
      <c r="J203" s="45"/>
      <c r="K203" s="2"/>
      <c r="L203" s="2"/>
    </row>
    <row r="204" spans="1:15">
      <c r="A204" s="474"/>
      <c r="B204" s="89" t="s">
        <v>145</v>
      </c>
      <c r="C204" s="89" t="s">
        <v>146</v>
      </c>
      <c r="D204" s="25"/>
      <c r="E204" s="2"/>
      <c r="F204" s="2"/>
      <c r="G204" s="257"/>
      <c r="H204" s="257"/>
      <c r="I204" s="257"/>
      <c r="J204" s="45"/>
      <c r="K204" s="2"/>
      <c r="L204" s="2"/>
    </row>
    <row r="205" spans="1:15">
      <c r="A205" s="475"/>
      <c r="B205" s="88" t="s">
        <v>147</v>
      </c>
      <c r="C205" s="134">
        <v>0</v>
      </c>
      <c r="D205" s="25"/>
      <c r="E205" s="54">
        <f>ROUND($C205*E201*E202*E200,0)</f>
        <v>0</v>
      </c>
      <c r="F205" s="54">
        <f t="shared" ref="F205:I205" si="44">ROUND($C205*F201*F202*F200,0)</f>
        <v>0</v>
      </c>
      <c r="G205" s="54">
        <f t="shared" si="44"/>
        <v>0</v>
      </c>
      <c r="H205" s="54">
        <f t="shared" si="44"/>
        <v>0</v>
      </c>
      <c r="I205" s="54">
        <f t="shared" si="44"/>
        <v>0</v>
      </c>
      <c r="J205" s="177">
        <f t="shared" ref="J205:J210" si="45">SUM(E205:I205)</f>
        <v>0</v>
      </c>
      <c r="K205" s="2"/>
      <c r="L205" s="2"/>
    </row>
    <row r="206" spans="1:15">
      <c r="A206" s="475"/>
      <c r="B206" s="88" t="s">
        <v>148</v>
      </c>
      <c r="C206" s="134">
        <v>0</v>
      </c>
      <c r="D206" s="25"/>
      <c r="E206" s="54">
        <f>ROUND($C206*E201*E203*E200,0)</f>
        <v>0</v>
      </c>
      <c r="F206" s="54">
        <f t="shared" ref="F206:I206" si="46">ROUND($C206*F201*F203*F200,0)</f>
        <v>0</v>
      </c>
      <c r="G206" s="54">
        <f t="shared" si="46"/>
        <v>0</v>
      </c>
      <c r="H206" s="54">
        <f t="shared" si="46"/>
        <v>0</v>
      </c>
      <c r="I206" s="54">
        <f t="shared" si="46"/>
        <v>0</v>
      </c>
      <c r="J206" s="177">
        <f t="shared" si="45"/>
        <v>0</v>
      </c>
      <c r="K206" s="2"/>
      <c r="L206" s="2"/>
    </row>
    <row r="207" spans="1:15">
      <c r="A207" s="475"/>
      <c r="B207" s="88" t="s">
        <v>149</v>
      </c>
      <c r="C207" s="134">
        <v>0</v>
      </c>
      <c r="D207" s="25"/>
      <c r="E207" s="54">
        <f>ROUND($C207*E201*E200,0)</f>
        <v>0</v>
      </c>
      <c r="F207" s="54">
        <f t="shared" ref="F207:I207" si="47">ROUND($C207*F201*F200,0)</f>
        <v>0</v>
      </c>
      <c r="G207" s="54">
        <f t="shared" si="47"/>
        <v>0</v>
      </c>
      <c r="H207" s="54">
        <f t="shared" si="47"/>
        <v>0</v>
      </c>
      <c r="I207" s="54">
        <f t="shared" si="47"/>
        <v>0</v>
      </c>
      <c r="J207" s="177">
        <f t="shared" si="45"/>
        <v>0</v>
      </c>
      <c r="K207" s="2"/>
      <c r="L207" s="2"/>
    </row>
    <row r="208" spans="1:15">
      <c r="A208" s="475"/>
      <c r="B208" s="88" t="s">
        <v>150</v>
      </c>
      <c r="C208" s="134">
        <v>0</v>
      </c>
      <c r="D208" s="25"/>
      <c r="E208" s="54">
        <f>$C208*E200*E202</f>
        <v>0</v>
      </c>
      <c r="F208" s="54">
        <f t="shared" ref="F208:I208" si="48">$C208*F200*F202</f>
        <v>0</v>
      </c>
      <c r="G208" s="54">
        <f t="shared" si="48"/>
        <v>0</v>
      </c>
      <c r="H208" s="54">
        <f t="shared" si="48"/>
        <v>0</v>
      </c>
      <c r="I208" s="54">
        <f t="shared" si="48"/>
        <v>0</v>
      </c>
      <c r="J208" s="177">
        <f t="shared" si="45"/>
        <v>0</v>
      </c>
      <c r="K208" s="2"/>
      <c r="L208" s="2"/>
    </row>
    <row r="209" spans="1:16">
      <c r="A209" s="475"/>
      <c r="B209" s="88" t="s">
        <v>151</v>
      </c>
      <c r="C209" s="134">
        <v>0</v>
      </c>
      <c r="D209" s="25"/>
      <c r="E209" s="54">
        <f>ROUND($C209*E200,0)</f>
        <v>0</v>
      </c>
      <c r="F209" s="54">
        <f t="shared" ref="F209:I209" si="49">ROUND($C209*F200,0)</f>
        <v>0</v>
      </c>
      <c r="G209" s="54">
        <f t="shared" si="49"/>
        <v>0</v>
      </c>
      <c r="H209" s="54">
        <f t="shared" si="49"/>
        <v>0</v>
      </c>
      <c r="I209" s="54">
        <f t="shared" si="49"/>
        <v>0</v>
      </c>
      <c r="J209" s="177">
        <f t="shared" si="45"/>
        <v>0</v>
      </c>
      <c r="K209" s="2"/>
      <c r="L209" s="2"/>
    </row>
    <row r="210" spans="1:16">
      <c r="A210" s="475"/>
      <c r="B210" s="88" t="s">
        <v>63</v>
      </c>
      <c r="C210" s="262"/>
      <c r="D210" s="25"/>
      <c r="E210" s="134">
        <v>0</v>
      </c>
      <c r="F210" s="134">
        <v>0</v>
      </c>
      <c r="G210" s="134">
        <v>0</v>
      </c>
      <c r="H210" s="134">
        <v>0</v>
      </c>
      <c r="I210" s="134">
        <v>0</v>
      </c>
      <c r="J210" s="177">
        <f t="shared" si="45"/>
        <v>0</v>
      </c>
      <c r="K210" s="2"/>
      <c r="L210" s="2"/>
    </row>
    <row r="211" spans="1:16">
      <c r="A211" s="476" t="s">
        <v>138</v>
      </c>
      <c r="B211" s="476"/>
      <c r="C211" s="476"/>
      <c r="D211" s="476"/>
      <c r="E211" s="210">
        <f>SUM(E205:E210)</f>
        <v>0</v>
      </c>
      <c r="F211" s="210">
        <f t="shared" ref="F211:J211" si="50">SUM(F205:F210)</f>
        <v>0</v>
      </c>
      <c r="G211" s="210">
        <f t="shared" si="50"/>
        <v>0</v>
      </c>
      <c r="H211" s="210">
        <f t="shared" si="50"/>
        <v>0</v>
      </c>
      <c r="I211" s="210">
        <f t="shared" si="50"/>
        <v>0</v>
      </c>
      <c r="J211" s="211">
        <f t="shared" si="50"/>
        <v>0</v>
      </c>
      <c r="K211" s="2"/>
      <c r="L211" s="7"/>
    </row>
    <row r="212" spans="1:16">
      <c r="A212" s="95"/>
      <c r="B212" s="513" t="s">
        <v>152</v>
      </c>
      <c r="C212" s="513"/>
      <c r="D212" s="513"/>
      <c r="E212" s="214">
        <f ca="1">SUMIF($A$183:$D$211,"*Total Trip", E183:E211)</f>
        <v>0</v>
      </c>
      <c r="F212" s="214">
        <f t="shared" ref="F212:I212" ca="1" si="51">SUMIF($A$183:$D$211,"*Total Trip", F183:F211)</f>
        <v>0</v>
      </c>
      <c r="G212" s="214">
        <f t="shared" ca="1" si="51"/>
        <v>0</v>
      </c>
      <c r="H212" s="214">
        <f t="shared" ca="1" si="51"/>
        <v>0</v>
      </c>
      <c r="I212" s="214">
        <f t="shared" ca="1" si="51"/>
        <v>0</v>
      </c>
      <c r="J212" s="215">
        <f ca="1">SUM(E212:I212)</f>
        <v>0</v>
      </c>
      <c r="K212" s="2"/>
      <c r="L212" s="2"/>
      <c r="M212" s="2"/>
      <c r="N212" s="2"/>
      <c r="O212" s="2"/>
      <c r="P212" s="2"/>
    </row>
    <row r="213" spans="1:16">
      <c r="A213" s="26"/>
      <c r="B213" s="27"/>
      <c r="C213" s="27"/>
      <c r="D213" s="27"/>
      <c r="E213" s="27"/>
      <c r="F213" s="27"/>
      <c r="G213" s="28"/>
      <c r="H213" s="28"/>
      <c r="I213" s="28"/>
      <c r="J213" s="96"/>
      <c r="K213" s="28"/>
      <c r="L213" s="2"/>
      <c r="M213" s="2"/>
      <c r="N213" s="2"/>
      <c r="O213" s="2"/>
      <c r="P213" s="2"/>
    </row>
    <row r="214" spans="1:16">
      <c r="A214" s="29" t="s">
        <v>153</v>
      </c>
      <c r="G214" s="2"/>
      <c r="H214" s="2"/>
      <c r="I214" s="2"/>
      <c r="J214" s="45"/>
      <c r="K214" s="2"/>
      <c r="L214" s="2"/>
    </row>
    <row r="215" spans="1:16">
      <c r="B215" s="87" t="s">
        <v>137</v>
      </c>
      <c r="D215" s="3"/>
      <c r="E215" s="17">
        <v>0</v>
      </c>
      <c r="F215" s="17">
        <v>0</v>
      </c>
      <c r="G215" s="17">
        <v>0</v>
      </c>
      <c r="H215" s="17">
        <v>0</v>
      </c>
      <c r="I215" s="17">
        <v>0</v>
      </c>
      <c r="J215" s="91">
        <f>SUM(E215:I215)</f>
        <v>0</v>
      </c>
      <c r="K215" s="2"/>
      <c r="L215" s="2"/>
    </row>
    <row r="216" spans="1:16">
      <c r="D216" s="3"/>
      <c r="E216" s="17">
        <v>0</v>
      </c>
      <c r="F216" s="17">
        <v>0</v>
      </c>
      <c r="G216" s="17">
        <v>0</v>
      </c>
      <c r="H216" s="17">
        <v>0</v>
      </c>
      <c r="I216" s="17">
        <v>0</v>
      </c>
      <c r="J216" s="91">
        <f>SUM(E216:I216)</f>
        <v>0</v>
      </c>
      <c r="K216" s="2"/>
      <c r="L216" s="2"/>
    </row>
    <row r="217" spans="1:16">
      <c r="A217" s="476" t="s">
        <v>138</v>
      </c>
      <c r="B217" s="476"/>
      <c r="C217" s="476"/>
      <c r="D217" s="476"/>
      <c r="E217" s="212">
        <f>SUM(E215:E216)</f>
        <v>0</v>
      </c>
      <c r="F217" s="212">
        <f t="shared" ref="F217:I217" si="52">SUM(F215:F216)</f>
        <v>0</v>
      </c>
      <c r="G217" s="212">
        <f t="shared" si="52"/>
        <v>0</v>
      </c>
      <c r="H217" s="212">
        <f t="shared" si="52"/>
        <v>0</v>
      </c>
      <c r="I217" s="212">
        <f t="shared" si="52"/>
        <v>0</v>
      </c>
      <c r="J217" s="213">
        <f>SUM(J215:J216)</f>
        <v>0</v>
      </c>
      <c r="K217" s="2"/>
      <c r="L217" s="2"/>
      <c r="M217" s="2"/>
      <c r="N217" s="2"/>
      <c r="O217" s="2"/>
    </row>
    <row r="218" spans="1:16">
      <c r="E218" s="3"/>
      <c r="F218" s="2"/>
      <c r="G218" s="2"/>
      <c r="H218" s="2"/>
      <c r="I218" s="2"/>
      <c r="J218" s="45"/>
      <c r="K218" s="2"/>
      <c r="L218" s="2"/>
      <c r="M218" s="2"/>
      <c r="N218" s="2"/>
      <c r="O218" s="2"/>
    </row>
    <row r="219" spans="1:16">
      <c r="A219" s="1" t="s">
        <v>139</v>
      </c>
      <c r="C219" s="257"/>
      <c r="D219" s="258" t="s">
        <v>140</v>
      </c>
      <c r="E219" s="135">
        <v>0</v>
      </c>
      <c r="F219" s="135">
        <v>0</v>
      </c>
      <c r="G219" s="135">
        <v>0</v>
      </c>
      <c r="H219" s="135">
        <v>0</v>
      </c>
      <c r="I219" s="135">
        <v>0</v>
      </c>
      <c r="J219" s="94"/>
      <c r="K219" s="2"/>
      <c r="L219" s="2"/>
    </row>
    <row r="220" spans="1:16">
      <c r="A220" s="1"/>
      <c r="B220" s="93"/>
      <c r="C220" s="8"/>
      <c r="D220" s="258" t="s">
        <v>141</v>
      </c>
      <c r="E220" s="135">
        <v>0</v>
      </c>
      <c r="F220" s="135">
        <v>0</v>
      </c>
      <c r="G220" s="135">
        <v>0</v>
      </c>
      <c r="H220" s="135">
        <v>0</v>
      </c>
      <c r="I220" s="135">
        <v>0</v>
      </c>
      <c r="J220" s="94"/>
      <c r="K220" s="2"/>
      <c r="L220" s="2"/>
    </row>
    <row r="221" spans="1:16">
      <c r="A221" s="1" t="s">
        <v>142</v>
      </c>
      <c r="B221" s="93"/>
      <c r="C221" s="8"/>
      <c r="D221" s="258" t="s">
        <v>143</v>
      </c>
      <c r="E221" s="135">
        <v>0</v>
      </c>
      <c r="F221" s="135">
        <v>0</v>
      </c>
      <c r="G221" s="135">
        <v>0</v>
      </c>
      <c r="H221" s="135">
        <v>0</v>
      </c>
      <c r="I221" s="135">
        <v>0</v>
      </c>
      <c r="J221" s="94"/>
      <c r="K221" s="2"/>
      <c r="L221" s="2"/>
    </row>
    <row r="222" spans="1:16">
      <c r="A222" s="474"/>
      <c r="D222" s="258" t="s">
        <v>144</v>
      </c>
      <c r="E222" s="135">
        <v>0</v>
      </c>
      <c r="F222" s="135">
        <v>0</v>
      </c>
      <c r="G222" s="135">
        <v>0</v>
      </c>
      <c r="H222" s="135">
        <v>0</v>
      </c>
      <c r="I222" s="135">
        <v>0</v>
      </c>
      <c r="J222" s="45"/>
      <c r="K222" s="2"/>
      <c r="L222" s="2"/>
    </row>
    <row r="223" spans="1:16">
      <c r="A223" s="474"/>
      <c r="B223" s="89" t="s">
        <v>145</v>
      </c>
      <c r="C223" s="89" t="s">
        <v>146</v>
      </c>
      <c r="D223" s="25"/>
      <c r="E223" s="2"/>
      <c r="F223" s="2"/>
      <c r="G223" s="257"/>
      <c r="H223" s="257"/>
      <c r="I223" s="257"/>
      <c r="J223" s="45"/>
      <c r="K223" s="2"/>
      <c r="L223" s="2"/>
    </row>
    <row r="224" spans="1:16">
      <c r="A224" s="475"/>
      <c r="B224" s="88" t="s">
        <v>147</v>
      </c>
      <c r="C224" s="134">
        <v>0</v>
      </c>
      <c r="D224" s="25"/>
      <c r="E224" s="54">
        <f>ROUND($C224*E220*E221*E219,0)</f>
        <v>0</v>
      </c>
      <c r="F224" s="54">
        <f t="shared" ref="F224:I224" si="53">ROUND($C224*F220*F221*F219,0)</f>
        <v>0</v>
      </c>
      <c r="G224" s="54">
        <f t="shared" si="53"/>
        <v>0</v>
      </c>
      <c r="H224" s="54">
        <f t="shared" si="53"/>
        <v>0</v>
      </c>
      <c r="I224" s="54">
        <f t="shared" si="53"/>
        <v>0</v>
      </c>
      <c r="J224" s="177">
        <f t="shared" ref="J224:J229" si="54">SUM(E224:I224)</f>
        <v>0</v>
      </c>
      <c r="K224" s="2"/>
      <c r="L224" s="2"/>
    </row>
    <row r="225" spans="1:33">
      <c r="A225" s="475"/>
      <c r="B225" s="88" t="s">
        <v>148</v>
      </c>
      <c r="C225" s="134">
        <v>0</v>
      </c>
      <c r="D225" s="25"/>
      <c r="E225" s="54">
        <f>ROUND($C225*E220*E222*E219,0)</f>
        <v>0</v>
      </c>
      <c r="F225" s="54">
        <f t="shared" ref="F225:I225" si="55">ROUND($C225*F220*F222*F219,0)</f>
        <v>0</v>
      </c>
      <c r="G225" s="54">
        <f t="shared" si="55"/>
        <v>0</v>
      </c>
      <c r="H225" s="54">
        <f t="shared" si="55"/>
        <v>0</v>
      </c>
      <c r="I225" s="54">
        <f t="shared" si="55"/>
        <v>0</v>
      </c>
      <c r="J225" s="177">
        <f t="shared" si="54"/>
        <v>0</v>
      </c>
      <c r="K225" s="2"/>
      <c r="L225" s="2"/>
    </row>
    <row r="226" spans="1:33">
      <c r="A226" s="475"/>
      <c r="B226" s="88" t="s">
        <v>149</v>
      </c>
      <c r="C226" s="134">
        <v>0</v>
      </c>
      <c r="D226" s="25"/>
      <c r="E226" s="54">
        <f>ROUND($C226*E220*E219,0)</f>
        <v>0</v>
      </c>
      <c r="F226" s="54">
        <f t="shared" ref="F226:I226" si="56">ROUND($C226*F220*F219,0)</f>
        <v>0</v>
      </c>
      <c r="G226" s="54">
        <f t="shared" si="56"/>
        <v>0</v>
      </c>
      <c r="H226" s="54">
        <f t="shared" si="56"/>
        <v>0</v>
      </c>
      <c r="I226" s="54">
        <f t="shared" si="56"/>
        <v>0</v>
      </c>
      <c r="J226" s="177">
        <f t="shared" si="54"/>
        <v>0</v>
      </c>
      <c r="K226" s="2"/>
      <c r="L226" s="2"/>
    </row>
    <row r="227" spans="1:33">
      <c r="A227" s="475"/>
      <c r="B227" s="88" t="s">
        <v>150</v>
      </c>
      <c r="C227" s="134">
        <v>0</v>
      </c>
      <c r="D227" s="25"/>
      <c r="E227" s="54">
        <f>$C227*E219*E221</f>
        <v>0</v>
      </c>
      <c r="F227" s="54">
        <f t="shared" ref="F227:I227" si="57">$C227*F219*F221</f>
        <v>0</v>
      </c>
      <c r="G227" s="54">
        <f t="shared" si="57"/>
        <v>0</v>
      </c>
      <c r="H227" s="54">
        <f t="shared" si="57"/>
        <v>0</v>
      </c>
      <c r="I227" s="54">
        <f t="shared" si="57"/>
        <v>0</v>
      </c>
      <c r="J227" s="177">
        <f t="shared" si="54"/>
        <v>0</v>
      </c>
      <c r="K227" s="2"/>
      <c r="L227" s="2"/>
    </row>
    <row r="228" spans="1:33">
      <c r="A228" s="475"/>
      <c r="B228" s="88" t="s">
        <v>151</v>
      </c>
      <c r="C228" s="134">
        <v>0</v>
      </c>
      <c r="D228" s="25"/>
      <c r="E228" s="54">
        <f>ROUND($C228*E219,0)</f>
        <v>0</v>
      </c>
      <c r="F228" s="54">
        <f t="shared" ref="F228:I228" si="58">ROUND($C228*F219,0)</f>
        <v>0</v>
      </c>
      <c r="G228" s="54">
        <f t="shared" si="58"/>
        <v>0</v>
      </c>
      <c r="H228" s="54">
        <f t="shared" si="58"/>
        <v>0</v>
      </c>
      <c r="I228" s="54">
        <f t="shared" si="58"/>
        <v>0</v>
      </c>
      <c r="J228" s="177">
        <f t="shared" si="54"/>
        <v>0</v>
      </c>
      <c r="K228" s="2"/>
      <c r="L228" s="2"/>
    </row>
    <row r="229" spans="1:33">
      <c r="A229" s="475"/>
      <c r="B229" s="88" t="s">
        <v>63</v>
      </c>
      <c r="C229" s="262"/>
      <c r="D229" s="25"/>
      <c r="E229" s="134">
        <v>0</v>
      </c>
      <c r="F229" s="134">
        <v>0</v>
      </c>
      <c r="G229" s="134">
        <v>0</v>
      </c>
      <c r="H229" s="134">
        <v>0</v>
      </c>
      <c r="I229" s="134">
        <v>0</v>
      </c>
      <c r="J229" s="177">
        <f t="shared" si="54"/>
        <v>0</v>
      </c>
      <c r="K229" s="2"/>
      <c r="L229" s="2"/>
    </row>
    <row r="230" spans="1:33">
      <c r="A230" s="476" t="s">
        <v>138</v>
      </c>
      <c r="B230" s="476"/>
      <c r="C230" s="476"/>
      <c r="D230" s="476"/>
      <c r="E230" s="210">
        <f>SUM(E224:E229)</f>
        <v>0</v>
      </c>
      <c r="F230" s="210">
        <f t="shared" ref="F230:J230" si="59">SUM(F224:F229)</f>
        <v>0</v>
      </c>
      <c r="G230" s="210">
        <f t="shared" si="59"/>
        <v>0</v>
      </c>
      <c r="H230" s="210">
        <f t="shared" si="59"/>
        <v>0</v>
      </c>
      <c r="I230" s="210">
        <f t="shared" si="59"/>
        <v>0</v>
      </c>
      <c r="J230" s="211">
        <f t="shared" si="59"/>
        <v>0</v>
      </c>
      <c r="K230" s="2"/>
      <c r="L230" s="7"/>
    </row>
    <row r="231" spans="1:33">
      <c r="E231" s="3"/>
      <c r="F231" s="2"/>
      <c r="G231" s="2"/>
      <c r="H231" s="2"/>
      <c r="I231" s="2"/>
      <c r="J231" s="45"/>
      <c r="K231" s="2"/>
      <c r="L231" s="2"/>
      <c r="M231" s="2"/>
      <c r="N231" s="2"/>
      <c r="O231" s="2"/>
    </row>
    <row r="232" spans="1:33">
      <c r="A232" s="1" t="s">
        <v>139</v>
      </c>
      <c r="C232" s="257"/>
      <c r="D232" s="258" t="s">
        <v>140</v>
      </c>
      <c r="E232" s="135">
        <v>0</v>
      </c>
      <c r="F232" s="135">
        <v>0</v>
      </c>
      <c r="G232" s="135">
        <v>0</v>
      </c>
      <c r="H232" s="135">
        <v>0</v>
      </c>
      <c r="I232" s="135">
        <v>0</v>
      </c>
      <c r="J232" s="94"/>
      <c r="K232" s="2"/>
      <c r="L232" s="2"/>
    </row>
    <row r="233" spans="1:33">
      <c r="A233" s="1"/>
      <c r="B233" s="93"/>
      <c r="C233" s="8"/>
      <c r="D233" s="258" t="s">
        <v>141</v>
      </c>
      <c r="E233" s="135">
        <v>0</v>
      </c>
      <c r="F233" s="135">
        <v>0</v>
      </c>
      <c r="G233" s="135">
        <v>0</v>
      </c>
      <c r="H233" s="135">
        <v>0</v>
      </c>
      <c r="I233" s="135">
        <v>0</v>
      </c>
      <c r="J233" s="94"/>
      <c r="K233" s="2"/>
      <c r="L233" s="2"/>
    </row>
    <row r="234" spans="1:33">
      <c r="A234" s="1" t="s">
        <v>142</v>
      </c>
      <c r="B234" s="93"/>
      <c r="C234" s="8"/>
      <c r="D234" s="258" t="s">
        <v>143</v>
      </c>
      <c r="E234" s="135">
        <v>0</v>
      </c>
      <c r="F234" s="135">
        <v>0</v>
      </c>
      <c r="G234" s="135">
        <v>0</v>
      </c>
      <c r="H234" s="135">
        <v>0</v>
      </c>
      <c r="I234" s="135">
        <v>0</v>
      </c>
      <c r="J234" s="94"/>
      <c r="K234" s="2"/>
      <c r="L234" s="2"/>
      <c r="AA234" s="143"/>
      <c r="AB234" s="143"/>
      <c r="AC234" s="143"/>
      <c r="AD234" s="143"/>
      <c r="AE234" s="143"/>
      <c r="AF234" s="143"/>
      <c r="AG234" s="143"/>
    </row>
    <row r="235" spans="1:33">
      <c r="A235" s="474"/>
      <c r="D235" s="258" t="s">
        <v>144</v>
      </c>
      <c r="E235" s="135">
        <v>0</v>
      </c>
      <c r="F235" s="135">
        <v>0</v>
      </c>
      <c r="G235" s="135">
        <v>0</v>
      </c>
      <c r="H235" s="135">
        <v>0</v>
      </c>
      <c r="I235" s="135">
        <v>0</v>
      </c>
      <c r="J235" s="45"/>
      <c r="K235" s="2"/>
      <c r="L235" s="2"/>
      <c r="Z235" s="143"/>
      <c r="AA235" s="8"/>
      <c r="AB235" s="8"/>
      <c r="AC235" s="8"/>
      <c r="AD235" s="8"/>
      <c r="AE235" s="8"/>
      <c r="AF235" s="8"/>
      <c r="AG235" s="8"/>
    </row>
    <row r="236" spans="1:33">
      <c r="A236" s="474"/>
      <c r="B236" s="89" t="s">
        <v>145</v>
      </c>
      <c r="C236" s="89" t="s">
        <v>146</v>
      </c>
      <c r="D236" s="25"/>
      <c r="E236" s="2"/>
      <c r="F236" s="2"/>
      <c r="G236" s="257"/>
      <c r="H236" s="257"/>
      <c r="I236" s="257"/>
      <c r="J236" s="45"/>
      <c r="K236" s="2"/>
      <c r="L236" s="2"/>
      <c r="Z236" s="8"/>
      <c r="AA236" s="143"/>
      <c r="AB236" s="143"/>
      <c r="AC236" s="143"/>
      <c r="AD236" s="143"/>
      <c r="AE236" s="143"/>
      <c r="AF236" s="143"/>
      <c r="AG236" s="143"/>
    </row>
    <row r="237" spans="1:33">
      <c r="A237" s="475"/>
      <c r="B237" s="88" t="s">
        <v>147</v>
      </c>
      <c r="C237" s="134">
        <v>0</v>
      </c>
      <c r="D237" s="25"/>
      <c r="E237" s="54">
        <f>ROUND($C237*E233*E234*E232,0)</f>
        <v>0</v>
      </c>
      <c r="F237" s="54">
        <f t="shared" ref="F237:I237" si="60">ROUND($C237*F233*F234*F232,0)</f>
        <v>0</v>
      </c>
      <c r="G237" s="54">
        <f t="shared" si="60"/>
        <v>0</v>
      </c>
      <c r="H237" s="54">
        <f t="shared" si="60"/>
        <v>0</v>
      </c>
      <c r="I237" s="54">
        <f t="shared" si="60"/>
        <v>0</v>
      </c>
      <c r="J237" s="177">
        <f t="shared" ref="J237:J242" si="61">SUM(E237:I237)</f>
        <v>0</v>
      </c>
      <c r="K237" s="2"/>
      <c r="L237" s="2"/>
      <c r="Z237" s="143"/>
    </row>
    <row r="238" spans="1:33">
      <c r="A238" s="475"/>
      <c r="B238" s="88" t="s">
        <v>148</v>
      </c>
      <c r="C238" s="134">
        <v>0</v>
      </c>
      <c r="D238" s="25"/>
      <c r="E238" s="54">
        <f>ROUND($C238*E233*E235*E232,0)</f>
        <v>0</v>
      </c>
      <c r="F238" s="54">
        <f t="shared" ref="F238:I238" si="62">ROUND($C238*F233*F235*F232,0)</f>
        <v>0</v>
      </c>
      <c r="G238" s="54">
        <f t="shared" si="62"/>
        <v>0</v>
      </c>
      <c r="H238" s="54">
        <f t="shared" si="62"/>
        <v>0</v>
      </c>
      <c r="I238" s="54">
        <f t="shared" si="62"/>
        <v>0</v>
      </c>
      <c r="J238" s="177">
        <f t="shared" si="61"/>
        <v>0</v>
      </c>
      <c r="K238" s="2"/>
      <c r="L238" s="2"/>
    </row>
    <row r="239" spans="1:33">
      <c r="A239" s="475"/>
      <c r="B239" s="88" t="s">
        <v>149</v>
      </c>
      <c r="C239" s="134">
        <v>0</v>
      </c>
      <c r="D239" s="25"/>
      <c r="E239" s="54">
        <f>ROUND($C239*E233*E232,0)</f>
        <v>0</v>
      </c>
      <c r="F239" s="54">
        <f t="shared" ref="F239:I239" si="63">ROUND($C239*F233*F232,0)</f>
        <v>0</v>
      </c>
      <c r="G239" s="54">
        <f t="shared" si="63"/>
        <v>0</v>
      </c>
      <c r="H239" s="54">
        <f t="shared" si="63"/>
        <v>0</v>
      </c>
      <c r="I239" s="54">
        <f t="shared" si="63"/>
        <v>0</v>
      </c>
      <c r="J239" s="177">
        <f t="shared" si="61"/>
        <v>0</v>
      </c>
      <c r="K239" s="2"/>
      <c r="L239" s="2"/>
    </row>
    <row r="240" spans="1:33">
      <c r="A240" s="475"/>
      <c r="B240" s="88" t="s">
        <v>150</v>
      </c>
      <c r="C240" s="134">
        <v>0</v>
      </c>
      <c r="D240" s="25"/>
      <c r="E240" s="54">
        <f>$C240*E232*E234</f>
        <v>0</v>
      </c>
      <c r="F240" s="54">
        <f t="shared" ref="F240:I240" si="64">$C240*F232*F234</f>
        <v>0</v>
      </c>
      <c r="G240" s="54">
        <f t="shared" si="64"/>
        <v>0</v>
      </c>
      <c r="H240" s="54">
        <f t="shared" si="64"/>
        <v>0</v>
      </c>
      <c r="I240" s="54">
        <f t="shared" si="64"/>
        <v>0</v>
      </c>
      <c r="J240" s="177">
        <f t="shared" si="61"/>
        <v>0</v>
      </c>
      <c r="K240" s="2"/>
      <c r="L240" s="2"/>
    </row>
    <row r="241" spans="1:33">
      <c r="A241" s="475"/>
      <c r="B241" s="88" t="s">
        <v>151</v>
      </c>
      <c r="C241" s="134">
        <v>0</v>
      </c>
      <c r="D241" s="25"/>
      <c r="E241" s="54">
        <f>ROUND($C241*E232,0)</f>
        <v>0</v>
      </c>
      <c r="F241" s="54">
        <f t="shared" ref="F241:I241" si="65">ROUND($C241*F232,0)</f>
        <v>0</v>
      </c>
      <c r="G241" s="54">
        <f t="shared" si="65"/>
        <v>0</v>
      </c>
      <c r="H241" s="54">
        <f t="shared" si="65"/>
        <v>0</v>
      </c>
      <c r="I241" s="54">
        <f t="shared" si="65"/>
        <v>0</v>
      </c>
      <c r="J241" s="177">
        <f t="shared" si="61"/>
        <v>0</v>
      </c>
      <c r="K241" s="2"/>
      <c r="L241" s="2"/>
      <c r="AA241" s="150"/>
      <c r="AB241" s="150"/>
      <c r="AC241" s="150"/>
      <c r="AD241" s="150"/>
      <c r="AE241" s="150"/>
      <c r="AF241" s="150"/>
      <c r="AG241" s="150"/>
    </row>
    <row r="242" spans="1:33">
      <c r="A242" s="475"/>
      <c r="B242" s="88" t="s">
        <v>63</v>
      </c>
      <c r="C242" s="262"/>
      <c r="D242" s="25"/>
      <c r="E242" s="134">
        <v>0</v>
      </c>
      <c r="F242" s="134">
        <v>0</v>
      </c>
      <c r="G242" s="134">
        <v>0</v>
      </c>
      <c r="H242" s="134">
        <v>0</v>
      </c>
      <c r="I242" s="134">
        <v>0</v>
      </c>
      <c r="J242" s="177">
        <f t="shared" si="61"/>
        <v>0</v>
      </c>
      <c r="K242" s="2"/>
      <c r="L242" s="2"/>
      <c r="Z242" s="150"/>
    </row>
    <row r="243" spans="1:33">
      <c r="A243" s="476" t="s">
        <v>138</v>
      </c>
      <c r="B243" s="476"/>
      <c r="C243" s="476"/>
      <c r="D243" s="476"/>
      <c r="E243" s="210">
        <f>SUM(E237:E242)</f>
        <v>0</v>
      </c>
      <c r="F243" s="210">
        <f t="shared" ref="F243:J243" si="66">SUM(F237:F242)</f>
        <v>0</v>
      </c>
      <c r="G243" s="210">
        <f t="shared" si="66"/>
        <v>0</v>
      </c>
      <c r="H243" s="210">
        <f t="shared" si="66"/>
        <v>0</v>
      </c>
      <c r="I243" s="210">
        <f t="shared" si="66"/>
        <v>0</v>
      </c>
      <c r="J243" s="211">
        <f t="shared" si="66"/>
        <v>0</v>
      </c>
      <c r="K243" s="2"/>
      <c r="L243" s="7"/>
      <c r="AA243" s="150"/>
      <c r="AB243" s="150"/>
      <c r="AC243" s="150"/>
      <c r="AD243" s="150"/>
      <c r="AE243" s="150"/>
      <c r="AF243" s="150"/>
      <c r="AG243" s="150"/>
    </row>
    <row r="244" spans="1:33">
      <c r="A244" s="95"/>
      <c r="B244" s="513" t="s">
        <v>154</v>
      </c>
      <c r="C244" s="513"/>
      <c r="D244" s="513"/>
      <c r="E244" s="178">
        <f ca="1">SUMIF($A$215:$D$243,"*Total Trip", E215:E243)</f>
        <v>0</v>
      </c>
      <c r="F244" s="178">
        <f t="shared" ref="F244:I244" ca="1" si="67">SUMIF($A$215:$D$243,"*Total Trip", F215:F243)</f>
        <v>0</v>
      </c>
      <c r="G244" s="178">
        <f t="shared" ca="1" si="67"/>
        <v>0</v>
      </c>
      <c r="H244" s="178">
        <f t="shared" ca="1" si="67"/>
        <v>0</v>
      </c>
      <c r="I244" s="178">
        <f t="shared" ca="1" si="67"/>
        <v>0</v>
      </c>
      <c r="J244" s="179">
        <f ca="1">SUM(E244:I244)</f>
        <v>0</v>
      </c>
      <c r="K244" s="2"/>
      <c r="L244" s="2"/>
      <c r="M244" s="2"/>
      <c r="N244" s="2"/>
      <c r="O244" s="2"/>
      <c r="P244" s="2"/>
      <c r="Z244" s="150"/>
    </row>
    <row r="245" spans="1:33">
      <c r="A245" s="26"/>
      <c r="B245" s="27"/>
      <c r="C245" s="27"/>
      <c r="D245" s="27"/>
      <c r="E245" s="27"/>
      <c r="F245" s="27"/>
      <c r="G245" s="28"/>
      <c r="H245" s="28"/>
      <c r="I245" s="28"/>
      <c r="J245" s="96"/>
      <c r="K245" s="28"/>
      <c r="M245" s="7"/>
      <c r="N245" s="7"/>
      <c r="O245" s="7"/>
      <c r="AA245" s="150"/>
      <c r="AB245" s="150"/>
      <c r="AC245" s="150"/>
      <c r="AD245" s="150"/>
      <c r="AE245" s="150"/>
      <c r="AF245" s="150"/>
      <c r="AG245" s="150"/>
    </row>
    <row r="246" spans="1:33">
      <c r="A246" s="29" t="s">
        <v>155</v>
      </c>
      <c r="J246" s="31"/>
      <c r="M246" s="7"/>
      <c r="N246" s="7"/>
      <c r="O246" s="7"/>
      <c r="Z246" s="150"/>
    </row>
    <row r="247" spans="1:33">
      <c r="A247" s="8"/>
      <c r="B247" s="8" t="s">
        <v>172</v>
      </c>
      <c r="E247" s="54">
        <v>0</v>
      </c>
      <c r="F247" s="54">
        <v>0</v>
      </c>
      <c r="G247" s="54">
        <v>0</v>
      </c>
      <c r="H247" s="54">
        <v>0</v>
      </c>
      <c r="I247" s="54">
        <v>0</v>
      </c>
      <c r="J247" s="177">
        <f>SUM(E247:I247)</f>
        <v>0</v>
      </c>
    </row>
    <row r="248" spans="1:33">
      <c r="A248" s="8"/>
      <c r="B248" s="8" t="s">
        <v>172</v>
      </c>
      <c r="E248" s="54">
        <v>0</v>
      </c>
      <c r="F248" s="54">
        <v>0</v>
      </c>
      <c r="G248" s="54">
        <v>0</v>
      </c>
      <c r="H248" s="54">
        <v>0</v>
      </c>
      <c r="I248" s="54">
        <v>0</v>
      </c>
      <c r="J248" s="177">
        <f t="shared" ref="J248:J249" si="68">SUM(E248:I248)</f>
        <v>0</v>
      </c>
    </row>
    <row r="249" spans="1:33">
      <c r="A249" s="8"/>
      <c r="B249" s="8" t="s">
        <v>172</v>
      </c>
      <c r="E249" s="54">
        <v>0</v>
      </c>
      <c r="F249" s="54">
        <v>0</v>
      </c>
      <c r="G249" s="54">
        <v>0</v>
      </c>
      <c r="H249" s="54">
        <v>0</v>
      </c>
      <c r="I249" s="54">
        <v>0</v>
      </c>
      <c r="J249" s="177">
        <f t="shared" si="68"/>
        <v>0</v>
      </c>
    </row>
    <row r="250" spans="1:33">
      <c r="A250" s="8"/>
      <c r="B250" s="8" t="s">
        <v>172</v>
      </c>
      <c r="E250" s="54">
        <v>0</v>
      </c>
      <c r="F250" s="54">
        <v>0</v>
      </c>
      <c r="G250" s="54">
        <v>0</v>
      </c>
      <c r="H250" s="54">
        <v>0</v>
      </c>
      <c r="I250" s="54">
        <v>0</v>
      </c>
      <c r="J250" s="177">
        <f>SUM(E250:I250)</f>
        <v>0</v>
      </c>
    </row>
    <row r="251" spans="1:33">
      <c r="A251" s="406"/>
      <c r="B251" s="513" t="s">
        <v>159</v>
      </c>
      <c r="C251" s="513"/>
      <c r="D251" s="513"/>
      <c r="E251" s="178">
        <f>SUM(E247:E250)</f>
        <v>0</v>
      </c>
      <c r="F251" s="178">
        <f t="shared" ref="F251:J251" si="69">SUM(F247:F250)</f>
        <v>0</v>
      </c>
      <c r="G251" s="178">
        <f t="shared" si="69"/>
        <v>0</v>
      </c>
      <c r="H251" s="178">
        <f t="shared" si="69"/>
        <v>0</v>
      </c>
      <c r="I251" s="178">
        <f t="shared" si="69"/>
        <v>0</v>
      </c>
      <c r="J251" s="179">
        <f t="shared" si="69"/>
        <v>0</v>
      </c>
    </row>
    <row r="252" spans="1:33">
      <c r="A252" s="8"/>
      <c r="G252" s="15"/>
      <c r="H252" s="15"/>
      <c r="I252" s="15"/>
      <c r="J252" s="24"/>
      <c r="K252" s="19"/>
      <c r="M252" s="7"/>
      <c r="N252" s="7"/>
      <c r="O252" s="7"/>
    </row>
    <row r="253" spans="1:33" ht="13.5" customHeight="1">
      <c r="A253" s="29" t="s">
        <v>160</v>
      </c>
      <c r="B253" s="8"/>
      <c r="J253" s="31"/>
    </row>
    <row r="254" spans="1:33" ht="13.5" customHeight="1">
      <c r="A254" s="29"/>
      <c r="B254" s="8"/>
      <c r="E254" s="54">
        <v>0</v>
      </c>
      <c r="F254" s="54">
        <v>0</v>
      </c>
      <c r="G254" s="54">
        <v>0</v>
      </c>
      <c r="H254" s="54">
        <v>0</v>
      </c>
      <c r="I254" s="54">
        <v>0</v>
      </c>
      <c r="J254" s="177">
        <f>SUM(E254:I254)</f>
        <v>0</v>
      </c>
    </row>
    <row r="255" spans="1:33" ht="13.5" customHeight="1">
      <c r="A255" s="29"/>
      <c r="B255" s="8"/>
      <c r="E255" s="54">
        <v>0</v>
      </c>
      <c r="F255" s="54">
        <v>0</v>
      </c>
      <c r="G255" s="54">
        <v>0</v>
      </c>
      <c r="H255" s="54">
        <v>0</v>
      </c>
      <c r="I255" s="54">
        <v>0</v>
      </c>
      <c r="J255" s="177">
        <f>SUM(E255:I255)</f>
        <v>0</v>
      </c>
    </row>
    <row r="256" spans="1:33">
      <c r="A256" s="102"/>
      <c r="B256" s="513" t="s">
        <v>161</v>
      </c>
      <c r="C256" s="513"/>
      <c r="D256" s="513"/>
      <c r="E256" s="178">
        <f>SUM(E254:E255)</f>
        <v>0</v>
      </c>
      <c r="F256" s="178">
        <f>SUM(F254:F255)</f>
        <v>0</v>
      </c>
      <c r="G256" s="178">
        <f t="shared" ref="G256:I256" si="70">SUM(G254:G255)</f>
        <v>0</v>
      </c>
      <c r="H256" s="178">
        <f t="shared" si="70"/>
        <v>0</v>
      </c>
      <c r="I256" s="178">
        <f t="shared" si="70"/>
        <v>0</v>
      </c>
      <c r="J256" s="179">
        <f>SUM(J254:J255)</f>
        <v>0</v>
      </c>
    </row>
    <row r="257" spans="1:33" ht="15">
      <c r="A257" s="8"/>
      <c r="D257" s="3"/>
      <c r="E257" s="15"/>
      <c r="F257" s="15"/>
      <c r="G257" s="15"/>
      <c r="H257" s="15"/>
      <c r="I257" s="19"/>
      <c r="J257" s="24"/>
      <c r="AA257" s="107"/>
      <c r="AB257" s="107"/>
      <c r="AC257" s="107"/>
      <c r="AD257" s="107"/>
      <c r="AE257" s="107"/>
      <c r="AF257" s="107"/>
      <c r="AG257" s="107"/>
    </row>
    <row r="258" spans="1:33" ht="15">
      <c r="A258" s="29" t="s">
        <v>162</v>
      </c>
      <c r="D258" s="3"/>
      <c r="E258" s="15"/>
      <c r="F258" s="15"/>
      <c r="G258" s="15"/>
      <c r="H258" s="15"/>
      <c r="I258" s="19"/>
      <c r="J258" s="24"/>
      <c r="M258" s="7"/>
      <c r="N258" s="7"/>
      <c r="O258" s="7"/>
      <c r="Z258" s="107"/>
    </row>
    <row r="259" spans="1:33">
      <c r="B259" s="9" t="s">
        <v>163</v>
      </c>
      <c r="E259" s="54">
        <v>0</v>
      </c>
      <c r="F259" s="54">
        <v>0</v>
      </c>
      <c r="G259" s="54">
        <v>0</v>
      </c>
      <c r="H259" s="54">
        <v>0</v>
      </c>
      <c r="I259" s="54">
        <v>0</v>
      </c>
      <c r="J259" s="177">
        <f t="shared" ref="J259:J264" si="71">SUM(E259:I259)</f>
        <v>0</v>
      </c>
    </row>
    <row r="260" spans="1:33">
      <c r="B260" s="9" t="s">
        <v>165</v>
      </c>
      <c r="C260" s="9"/>
      <c r="D260" s="9"/>
      <c r="E260" s="54">
        <v>0</v>
      </c>
      <c r="F260" s="54">
        <v>0</v>
      </c>
      <c r="G260" s="54">
        <v>0</v>
      </c>
      <c r="H260" s="54">
        <v>0</v>
      </c>
      <c r="I260" s="54">
        <v>0</v>
      </c>
      <c r="J260" s="177">
        <f t="shared" si="71"/>
        <v>0</v>
      </c>
      <c r="L260" s="2"/>
    </row>
    <row r="261" spans="1:33">
      <c r="B261" s="9" t="s">
        <v>167</v>
      </c>
      <c r="C261" s="9"/>
      <c r="D261" s="9"/>
      <c r="E261" s="54">
        <v>0</v>
      </c>
      <c r="F261" s="54">
        <v>0</v>
      </c>
      <c r="G261" s="54">
        <v>0</v>
      </c>
      <c r="H261" s="54">
        <v>0</v>
      </c>
      <c r="I261" s="54">
        <v>0</v>
      </c>
      <c r="J261" s="177">
        <f t="shared" si="71"/>
        <v>0</v>
      </c>
      <c r="K261" s="2"/>
      <c r="L261" s="2"/>
    </row>
    <row r="262" spans="1:33">
      <c r="B262" s="9" t="s">
        <v>168</v>
      </c>
      <c r="C262" s="9"/>
      <c r="D262" s="9"/>
      <c r="E262" s="54">
        <v>0</v>
      </c>
      <c r="F262" s="54">
        <v>0</v>
      </c>
      <c r="G262" s="54">
        <v>0</v>
      </c>
      <c r="H262" s="54">
        <v>0</v>
      </c>
      <c r="I262" s="54">
        <v>0</v>
      </c>
      <c r="J262" s="177">
        <f t="shared" si="71"/>
        <v>0</v>
      </c>
      <c r="K262" s="2"/>
      <c r="L262" s="2"/>
    </row>
    <row r="263" spans="1:33">
      <c r="B263" s="9" t="s">
        <v>169</v>
      </c>
      <c r="C263" s="9"/>
      <c r="D263" s="9"/>
      <c r="E263" s="54">
        <v>0</v>
      </c>
      <c r="F263" s="54">
        <v>0</v>
      </c>
      <c r="G263" s="54">
        <v>0</v>
      </c>
      <c r="H263" s="54">
        <v>0</v>
      </c>
      <c r="I263" s="54">
        <v>0</v>
      </c>
      <c r="J263" s="177">
        <f t="shared" si="71"/>
        <v>0</v>
      </c>
      <c r="K263" s="2"/>
      <c r="L263" s="2"/>
    </row>
    <row r="264" spans="1:33">
      <c r="B264" s="9" t="s">
        <v>63</v>
      </c>
      <c r="C264" s="9"/>
      <c r="D264" s="9"/>
      <c r="E264" s="54">
        <v>0</v>
      </c>
      <c r="F264" s="54">
        <v>0</v>
      </c>
      <c r="G264" s="54">
        <v>0</v>
      </c>
      <c r="H264" s="54">
        <v>0</v>
      </c>
      <c r="I264" s="54">
        <v>0</v>
      </c>
      <c r="J264" s="177">
        <f t="shared" si="71"/>
        <v>0</v>
      </c>
      <c r="K264" s="2"/>
      <c r="L264" s="2"/>
    </row>
    <row r="265" spans="1:33">
      <c r="A265" s="406"/>
      <c r="B265" s="525" t="s">
        <v>170</v>
      </c>
      <c r="C265" s="525"/>
      <c r="D265" s="525"/>
      <c r="E265" s="178">
        <f t="shared" ref="E265:J265" si="72">SUM(E259:E264)</f>
        <v>0</v>
      </c>
      <c r="F265" s="178">
        <f t="shared" si="72"/>
        <v>0</v>
      </c>
      <c r="G265" s="178">
        <f t="shared" si="72"/>
        <v>0</v>
      </c>
      <c r="H265" s="178">
        <f t="shared" si="72"/>
        <v>0</v>
      </c>
      <c r="I265" s="178">
        <f t="shared" si="72"/>
        <v>0</v>
      </c>
      <c r="J265" s="179">
        <f t="shared" si="72"/>
        <v>0</v>
      </c>
      <c r="K265" s="2"/>
      <c r="L265" s="2"/>
    </row>
    <row r="266" spans="1:33">
      <c r="A266" s="8"/>
      <c r="B266" s="8"/>
      <c r="E266" s="15"/>
      <c r="F266" s="15"/>
      <c r="G266" s="15"/>
      <c r="H266" s="15"/>
      <c r="I266" s="15"/>
      <c r="J266" s="24"/>
      <c r="K266" s="2"/>
      <c r="L266" s="2"/>
      <c r="M266" s="2"/>
      <c r="N266" s="2"/>
      <c r="O266" s="2"/>
    </row>
    <row r="267" spans="1:33">
      <c r="A267" s="29" t="s">
        <v>183</v>
      </c>
      <c r="G267" s="15"/>
      <c r="H267" s="15"/>
      <c r="I267" s="15"/>
      <c r="J267" s="24"/>
      <c r="K267" s="15"/>
      <c r="L267" s="2"/>
      <c r="M267" s="2"/>
      <c r="N267" s="2"/>
      <c r="O267" s="2"/>
      <c r="P267" s="2"/>
      <c r="Q267" s="2"/>
    </row>
    <row r="268" spans="1:33">
      <c r="B268" s="8" t="s">
        <v>184</v>
      </c>
      <c r="E268" s="54">
        <v>0</v>
      </c>
      <c r="F268" s="54">
        <v>0</v>
      </c>
      <c r="G268" s="54">
        <v>0</v>
      </c>
      <c r="H268" s="54">
        <v>0</v>
      </c>
      <c r="I268" s="54">
        <v>0</v>
      </c>
      <c r="J268" s="177">
        <f>SUM(E268:I268)</f>
        <v>0</v>
      </c>
      <c r="K268" s="2"/>
      <c r="L268" s="2"/>
      <c r="M268" s="2"/>
      <c r="N268" s="2"/>
      <c r="O268" s="2"/>
    </row>
    <row r="269" spans="1:33">
      <c r="B269" s="8" t="s">
        <v>185</v>
      </c>
      <c r="E269" s="54">
        <v>0</v>
      </c>
      <c r="F269" s="54">
        <v>0</v>
      </c>
      <c r="G269" s="54">
        <v>0</v>
      </c>
      <c r="H269" s="54">
        <v>0</v>
      </c>
      <c r="I269" s="54">
        <v>0</v>
      </c>
      <c r="J269" s="177">
        <f t="shared" ref="J269" si="73">SUM(E269:I269)</f>
        <v>0</v>
      </c>
      <c r="K269" s="2"/>
      <c r="L269" s="2"/>
      <c r="M269" s="2"/>
      <c r="N269" s="2"/>
      <c r="O269" s="2"/>
    </row>
    <row r="270" spans="1:33">
      <c r="B270" s="8" t="s">
        <v>186</v>
      </c>
      <c r="E270" s="54">
        <v>0</v>
      </c>
      <c r="F270" s="54">
        <v>0</v>
      </c>
      <c r="G270" s="54">
        <v>0</v>
      </c>
      <c r="H270" s="54">
        <v>0</v>
      </c>
      <c r="I270" s="54">
        <v>0</v>
      </c>
      <c r="J270" s="177">
        <f>SUM(E270:I270)</f>
        <v>0</v>
      </c>
      <c r="K270" s="2"/>
      <c r="L270" s="85"/>
      <c r="M270" s="85"/>
      <c r="N270" s="85"/>
      <c r="O270" s="85"/>
      <c r="P270" s="85"/>
      <c r="Q270" s="85"/>
    </row>
    <row r="271" spans="1:33" ht="12.75" customHeight="1">
      <c r="A271" s="108"/>
      <c r="B271" s="525" t="s">
        <v>187</v>
      </c>
      <c r="C271" s="525"/>
      <c r="D271" s="525"/>
      <c r="E271" s="178">
        <f t="shared" ref="E271:J271" si="74">SUM(E268:E270)</f>
        <v>0</v>
      </c>
      <c r="F271" s="178">
        <f t="shared" si="74"/>
        <v>0</v>
      </c>
      <c r="G271" s="178">
        <f t="shared" si="74"/>
        <v>0</v>
      </c>
      <c r="H271" s="178">
        <f t="shared" si="74"/>
        <v>0</v>
      </c>
      <c r="I271" s="178">
        <f t="shared" si="74"/>
        <v>0</v>
      </c>
      <c r="J271" s="179">
        <f t="shared" si="74"/>
        <v>0</v>
      </c>
      <c r="K271" s="2"/>
      <c r="L271" s="85"/>
      <c r="M271" s="85"/>
      <c r="N271" s="85"/>
      <c r="O271" s="85"/>
      <c r="P271" s="85"/>
      <c r="Q271" s="85"/>
      <c r="R271" s="85"/>
    </row>
    <row r="272" spans="1:33">
      <c r="A272" s="26"/>
      <c r="B272" s="27"/>
      <c r="C272" s="27"/>
      <c r="D272" s="27"/>
      <c r="E272" s="27"/>
      <c r="F272" s="27"/>
      <c r="G272" s="28"/>
      <c r="H272" s="28"/>
      <c r="I272" s="28"/>
      <c r="J272" s="96"/>
      <c r="K272" s="28"/>
      <c r="M272" s="7"/>
      <c r="N272" s="7"/>
      <c r="O272" s="7"/>
    </row>
    <row r="273" spans="1:19" ht="15">
      <c r="A273" s="29" t="s">
        <v>188</v>
      </c>
      <c r="C273" s="133"/>
      <c r="F273"/>
      <c r="J273" s="31"/>
      <c r="L273" s="86"/>
    </row>
    <row r="274" spans="1:19" ht="14.25">
      <c r="A274" s="8" t="s">
        <v>189</v>
      </c>
      <c r="B274" s="132"/>
      <c r="C274" s="132"/>
      <c r="E274" s="54">
        <v>0</v>
      </c>
      <c r="F274" s="54">
        <v>0</v>
      </c>
      <c r="G274" s="54">
        <v>0</v>
      </c>
      <c r="H274" s="54">
        <v>0</v>
      </c>
      <c r="I274" s="54">
        <v>0</v>
      </c>
      <c r="J274" s="177">
        <f>SUM(E274:I274)</f>
        <v>0</v>
      </c>
      <c r="L274" s="86"/>
    </row>
    <row r="275" spans="1:19" ht="14.25">
      <c r="A275" s="8" t="s">
        <v>190</v>
      </c>
      <c r="B275" s="132"/>
      <c r="C275" s="132"/>
      <c r="E275" s="54">
        <v>0</v>
      </c>
      <c r="F275" s="54">
        <v>0</v>
      </c>
      <c r="G275" s="54">
        <v>0</v>
      </c>
      <c r="H275" s="54">
        <v>0</v>
      </c>
      <c r="I275" s="54">
        <v>0</v>
      </c>
      <c r="J275" s="177">
        <f>SUM(E275:I275)</f>
        <v>0</v>
      </c>
      <c r="L275" s="86"/>
    </row>
    <row r="276" spans="1:19" ht="15.75" customHeight="1">
      <c r="A276" s="8" t="s">
        <v>191</v>
      </c>
      <c r="B276" s="132"/>
      <c r="C276" s="132"/>
      <c r="E276" s="54">
        <v>0</v>
      </c>
      <c r="F276" s="54">
        <v>0</v>
      </c>
      <c r="G276" s="54">
        <v>0</v>
      </c>
      <c r="H276" s="54">
        <v>0</v>
      </c>
      <c r="I276" s="54">
        <v>0</v>
      </c>
      <c r="J276" s="177">
        <f>SUM(E276:I276)</f>
        <v>0</v>
      </c>
      <c r="L276" s="503" t="s">
        <v>192</v>
      </c>
      <c r="M276" s="503"/>
      <c r="N276" s="432"/>
      <c r="O276" s="432"/>
    </row>
    <row r="277" spans="1:19" ht="14.25">
      <c r="A277" s="8" t="s">
        <v>63</v>
      </c>
      <c r="B277" s="132"/>
      <c r="C277" s="132"/>
      <c r="E277" s="54">
        <v>0</v>
      </c>
      <c r="F277" s="54">
        <v>0</v>
      </c>
      <c r="G277" s="54">
        <v>0</v>
      </c>
      <c r="H277" s="54">
        <v>0</v>
      </c>
      <c r="I277" s="54">
        <v>0</v>
      </c>
      <c r="J277" s="177">
        <f t="shared" ref="J277:J280" si="75">SUM(E277:I277)</f>
        <v>0</v>
      </c>
      <c r="L277" s="503"/>
      <c r="M277" s="503"/>
      <c r="N277" s="432"/>
      <c r="O277" s="432"/>
    </row>
    <row r="278" spans="1:19" ht="14.25" hidden="1">
      <c r="A278" s="8" t="s">
        <v>63</v>
      </c>
      <c r="B278" s="132"/>
      <c r="C278" s="132"/>
      <c r="E278" s="54">
        <v>0</v>
      </c>
      <c r="F278" s="54">
        <v>0</v>
      </c>
      <c r="G278" s="54">
        <v>0</v>
      </c>
      <c r="H278" s="54">
        <v>0</v>
      </c>
      <c r="I278" s="54">
        <v>0</v>
      </c>
      <c r="J278" s="177">
        <f t="shared" si="75"/>
        <v>0</v>
      </c>
      <c r="L278" s="86"/>
    </row>
    <row r="279" spans="1:19" ht="14.25" hidden="1">
      <c r="A279" s="8" t="s">
        <v>63</v>
      </c>
      <c r="B279" s="132"/>
      <c r="C279" s="132"/>
      <c r="E279" s="54">
        <v>0</v>
      </c>
      <c r="F279" s="54">
        <v>0</v>
      </c>
      <c r="G279" s="54">
        <v>0</v>
      </c>
      <c r="H279" s="54">
        <v>0</v>
      </c>
      <c r="I279" s="54">
        <v>0</v>
      </c>
      <c r="J279" s="177">
        <f t="shared" si="75"/>
        <v>0</v>
      </c>
      <c r="L279" s="86"/>
    </row>
    <row r="280" spans="1:19" ht="14.25" hidden="1">
      <c r="A280" s="8" t="s">
        <v>63</v>
      </c>
      <c r="B280" s="132"/>
      <c r="C280" s="132"/>
      <c r="E280" s="54">
        <v>0</v>
      </c>
      <c r="F280" s="54">
        <v>0</v>
      </c>
      <c r="G280" s="54">
        <v>0</v>
      </c>
      <c r="H280" s="54">
        <v>0</v>
      </c>
      <c r="I280" s="54">
        <v>0</v>
      </c>
      <c r="J280" s="177">
        <f t="shared" si="75"/>
        <v>0</v>
      </c>
      <c r="L280" s="86"/>
    </row>
    <row r="281" spans="1:19" ht="14.25" hidden="1">
      <c r="A281" s="8" t="s">
        <v>63</v>
      </c>
      <c r="B281" s="132"/>
      <c r="C281" s="132"/>
      <c r="E281" s="54">
        <v>0</v>
      </c>
      <c r="F281" s="54">
        <v>0</v>
      </c>
      <c r="G281" s="54">
        <v>0</v>
      </c>
      <c r="H281" s="54">
        <v>0</v>
      </c>
      <c r="I281" s="54">
        <v>0</v>
      </c>
      <c r="J281" s="177">
        <f>SUM(E281:I281)</f>
        <v>0</v>
      </c>
      <c r="L281" s="86"/>
    </row>
    <row r="282" spans="1:19">
      <c r="B282" s="13"/>
      <c r="D282" s="175" t="s">
        <v>193</v>
      </c>
      <c r="E282" s="136">
        <v>0</v>
      </c>
      <c r="F282" s="136">
        <v>0</v>
      </c>
      <c r="G282" s="136">
        <v>0</v>
      </c>
      <c r="H282" s="136">
        <v>0</v>
      </c>
      <c r="I282" s="136">
        <v>0</v>
      </c>
      <c r="J282" s="125"/>
    </row>
    <row r="283" spans="1:19">
      <c r="A283" s="406"/>
      <c r="B283" s="513" t="s">
        <v>194</v>
      </c>
      <c r="C283" s="513"/>
      <c r="D283" s="513"/>
      <c r="E283" s="178">
        <f t="shared" ref="E283:J283" si="76">SUM(E274:E281)</f>
        <v>0</v>
      </c>
      <c r="F283" s="178">
        <f t="shared" si="76"/>
        <v>0</v>
      </c>
      <c r="G283" s="178">
        <f t="shared" si="76"/>
        <v>0</v>
      </c>
      <c r="H283" s="178">
        <f t="shared" si="76"/>
        <v>0</v>
      </c>
      <c r="I283" s="178">
        <f t="shared" si="76"/>
        <v>0</v>
      </c>
      <c r="J283" s="179">
        <f t="shared" si="76"/>
        <v>0</v>
      </c>
      <c r="L283" s="2"/>
    </row>
    <row r="284" spans="1:19">
      <c r="A284" s="8"/>
      <c r="B284" s="8"/>
      <c r="E284" s="15"/>
      <c r="F284" s="15"/>
      <c r="G284" s="15"/>
      <c r="H284" s="15"/>
      <c r="I284" s="15"/>
      <c r="J284" s="24"/>
      <c r="K284" s="2"/>
    </row>
    <row r="285" spans="1:19" ht="12.75" customHeight="1">
      <c r="A285" s="29" t="s">
        <v>195</v>
      </c>
      <c r="G285" s="15"/>
      <c r="H285" s="15"/>
      <c r="I285" s="15"/>
      <c r="J285" s="24"/>
      <c r="K285" s="15"/>
      <c r="L285" s="504" t="s">
        <v>196</v>
      </c>
      <c r="M285" s="504"/>
      <c r="N285" s="504"/>
      <c r="O285" s="504"/>
      <c r="P285" s="504"/>
      <c r="Q285" s="504"/>
      <c r="R285" s="504"/>
    </row>
    <row r="286" spans="1:19">
      <c r="A286" s="89" t="s">
        <v>40</v>
      </c>
      <c r="B286" s="89" t="s">
        <v>41</v>
      </c>
      <c r="C286" s="89" t="s">
        <v>80</v>
      </c>
      <c r="G286" s="15"/>
      <c r="H286" s="15"/>
      <c r="I286" s="15"/>
      <c r="J286" s="24"/>
      <c r="K286" s="15"/>
      <c r="L286" s="504"/>
      <c r="M286" s="504"/>
      <c r="N286" s="504"/>
      <c r="O286" s="504"/>
      <c r="P286" s="504"/>
      <c r="Q286" s="504"/>
      <c r="R286" s="504"/>
    </row>
    <row r="287" spans="1:19">
      <c r="A287" s="176">
        <f>A119</f>
        <v>0</v>
      </c>
      <c r="B287" s="23" t="str">
        <f>B119</f>
        <v>Graduate Student</v>
      </c>
      <c r="C287" s="116" t="str">
        <f>C119</f>
        <v>Not Allowed</v>
      </c>
      <c r="E287" s="54">
        <f>AA119</f>
        <v>0</v>
      </c>
      <c r="F287" s="54">
        <f t="shared" ref="F287:I287" si="77">AB119</f>
        <v>0</v>
      </c>
      <c r="G287" s="54">
        <f t="shared" si="77"/>
        <v>0</v>
      </c>
      <c r="H287" s="54">
        <f t="shared" si="77"/>
        <v>0</v>
      </c>
      <c r="I287" s="54">
        <f t="shared" si="77"/>
        <v>0</v>
      </c>
      <c r="J287" s="177">
        <f>SUM(E287:I287)</f>
        <v>0</v>
      </c>
      <c r="K287" s="15"/>
      <c r="L287" s="123" t="s">
        <v>197</v>
      </c>
      <c r="M287" s="256"/>
      <c r="N287" s="256"/>
      <c r="O287" s="256"/>
      <c r="P287" s="256"/>
      <c r="Q287" s="256"/>
      <c r="R287" s="128"/>
      <c r="S287" s="124"/>
    </row>
    <row r="288" spans="1:19">
      <c r="A288" s="176">
        <f>A126</f>
        <v>0</v>
      </c>
      <c r="B288" s="23" t="str">
        <f>B126</f>
        <v>Graduate Student</v>
      </c>
      <c r="C288" s="116" t="str">
        <f>C126</f>
        <v>Not Allowed</v>
      </c>
      <c r="E288" s="54">
        <f>AA126</f>
        <v>0</v>
      </c>
      <c r="F288" s="54">
        <f t="shared" ref="F288:I288" si="78">AB126</f>
        <v>0</v>
      </c>
      <c r="G288" s="54">
        <f t="shared" si="78"/>
        <v>0</v>
      </c>
      <c r="H288" s="54">
        <f t="shared" si="78"/>
        <v>0</v>
      </c>
      <c r="I288" s="54">
        <f t="shared" si="78"/>
        <v>0</v>
      </c>
      <c r="J288" s="177">
        <f>SUM(E288:I288)</f>
        <v>0</v>
      </c>
      <c r="K288" s="15"/>
      <c r="L288" s="2"/>
      <c r="M288" s="2"/>
      <c r="N288" s="2"/>
      <c r="O288" s="2"/>
      <c r="P288" s="2"/>
      <c r="Q288" s="2"/>
    </row>
    <row r="289" spans="1:44">
      <c r="A289" s="176">
        <f>A133</f>
        <v>0</v>
      </c>
      <c r="B289" s="23" t="str">
        <f>B133</f>
        <v>Graduate Student</v>
      </c>
      <c r="C289" s="116" t="str">
        <f>C133</f>
        <v>Not Allowed</v>
      </c>
      <c r="E289" s="54">
        <f>AA133</f>
        <v>0</v>
      </c>
      <c r="F289" s="54">
        <f t="shared" ref="F289:I289" si="79">AB133</f>
        <v>0</v>
      </c>
      <c r="G289" s="54">
        <f t="shared" si="79"/>
        <v>0</v>
      </c>
      <c r="H289" s="54">
        <f t="shared" si="79"/>
        <v>0</v>
      </c>
      <c r="I289" s="54">
        <f t="shared" si="79"/>
        <v>0</v>
      </c>
      <c r="J289" s="177">
        <f>SUM(E289:I289)</f>
        <v>0</v>
      </c>
      <c r="K289" s="15"/>
      <c r="L289" s="2"/>
      <c r="M289" s="2"/>
      <c r="N289" s="2"/>
      <c r="O289" s="2"/>
      <c r="P289" s="2"/>
      <c r="Q289" s="2"/>
    </row>
    <row r="290" spans="1:44">
      <c r="A290" s="176">
        <f>A140</f>
        <v>0</v>
      </c>
      <c r="B290" s="23" t="str">
        <f>B140</f>
        <v>Graduate Student</v>
      </c>
      <c r="C290" s="116" t="str">
        <f>C140</f>
        <v>Not Allowed</v>
      </c>
      <c r="E290" s="54">
        <f>AA140</f>
        <v>0</v>
      </c>
      <c r="F290" s="54">
        <f t="shared" ref="F290:I290" si="80">AB140</f>
        <v>0</v>
      </c>
      <c r="G290" s="54">
        <f t="shared" si="80"/>
        <v>0</v>
      </c>
      <c r="H290" s="54">
        <f t="shared" si="80"/>
        <v>0</v>
      </c>
      <c r="I290" s="54">
        <f t="shared" si="80"/>
        <v>0</v>
      </c>
      <c r="J290" s="177">
        <f>SUM(E290:I290)</f>
        <v>0</v>
      </c>
      <c r="K290" s="15"/>
      <c r="L290" s="2"/>
      <c r="M290" s="2"/>
      <c r="N290" s="2"/>
      <c r="O290" s="2"/>
      <c r="P290" s="2"/>
      <c r="Q290" s="2"/>
    </row>
    <row r="291" spans="1:44" ht="12.75" customHeight="1">
      <c r="A291" s="176">
        <f>A147</f>
        <v>0</v>
      </c>
      <c r="B291" s="99" t="str">
        <f>B147</f>
        <v>Graduate Student</v>
      </c>
      <c r="C291" s="116" t="str">
        <f>C147</f>
        <v>Not Allowed</v>
      </c>
      <c r="E291" s="54">
        <f>AA147</f>
        <v>0</v>
      </c>
      <c r="F291" s="54">
        <f t="shared" ref="F291:I291" si="81">AB147</f>
        <v>0</v>
      </c>
      <c r="G291" s="54">
        <f t="shared" si="81"/>
        <v>0</v>
      </c>
      <c r="H291" s="54">
        <f t="shared" si="81"/>
        <v>0</v>
      </c>
      <c r="I291" s="54">
        <f t="shared" si="81"/>
        <v>0</v>
      </c>
      <c r="J291" s="177">
        <f>SUM(E291:I291)</f>
        <v>0</v>
      </c>
      <c r="K291" s="2"/>
    </row>
    <row r="292" spans="1:44" ht="12.75" customHeight="1">
      <c r="A292" s="108"/>
      <c r="B292" s="525" t="s">
        <v>198</v>
      </c>
      <c r="C292" s="525"/>
      <c r="D292" s="525"/>
      <c r="E292" s="178">
        <f t="shared" ref="E292:J292" si="82">SUM(E287:E291)</f>
        <v>0</v>
      </c>
      <c r="F292" s="178">
        <f t="shared" si="82"/>
        <v>0</v>
      </c>
      <c r="G292" s="178">
        <f t="shared" si="82"/>
        <v>0</v>
      </c>
      <c r="H292" s="178">
        <f t="shared" si="82"/>
        <v>0</v>
      </c>
      <c r="I292" s="178">
        <f t="shared" si="82"/>
        <v>0</v>
      </c>
      <c r="J292" s="179">
        <f t="shared" si="82"/>
        <v>0</v>
      </c>
      <c r="K292" s="2"/>
    </row>
    <row r="293" spans="1:44">
      <c r="A293" s="8"/>
      <c r="B293" s="8"/>
      <c r="E293" s="15"/>
      <c r="F293" s="15"/>
      <c r="G293" s="15"/>
      <c r="H293" s="15"/>
      <c r="I293" s="15"/>
      <c r="J293" s="24"/>
      <c r="K293" s="2"/>
      <c r="L293" s="2"/>
      <c r="M293" s="2"/>
      <c r="N293" s="2"/>
      <c r="O293" s="2"/>
    </row>
    <row r="294" spans="1:44" ht="3.75" customHeight="1">
      <c r="E294" s="20"/>
      <c r="F294" s="20"/>
      <c r="G294" s="20"/>
      <c r="H294" s="20"/>
      <c r="I294" s="20"/>
      <c r="J294" s="73"/>
      <c r="K294" s="2"/>
      <c r="L294" s="2"/>
      <c r="M294" s="2"/>
      <c r="N294" s="2"/>
      <c r="O294" s="2"/>
    </row>
    <row r="295" spans="1:44" s="143" customFormat="1" ht="20.100000000000001" customHeight="1">
      <c r="A295" s="524" t="s">
        <v>199</v>
      </c>
      <c r="B295" s="524"/>
      <c r="C295" s="140"/>
      <c r="D295" s="141"/>
      <c r="E295" s="224">
        <f ca="1">(SUM(E179:E265))-(SUMIF($A179:$D265,"*Total Trip",E179:E265)+SUMIF($B179:$D265,"*Total Domestic Travel",E179:E265)+SUMIF($B179:$D265,"*Total Foreign Travel",E179:E265)+SUMIF($B179:$D265,"*Total Supplies",E179:E265)+SUMIF($B179:$D265,"Total Publications",E179:E265)+SUMIF($B179:$D265,"*Total Other Costs",E179:E265)+SUMIF($D179:$D265,"*# Trips/Yr",E179:E265)+SUMIF($D179:$D265,"*# Persons/Yr",E179:E265)+SUMIF($D179:$D265,"*# Days Per Diem/Yr",E179:E265)+SUMIF($D179:$D265,"*# Days Lodging/Yr",E179:E265)+SUMIF($D179:$D265,"*TOTAL NUMBER PARTICIPANTS PER YEAR",E179:E265))</f>
        <v>0</v>
      </c>
      <c r="F295" s="224">
        <f t="shared" ref="F295:I295" ca="1" si="83">(SUM(F179:F265))-(SUMIF($A179:$D265,"*Total Trip",F179:F265)+SUMIF($B179:$D265,"*Total Domestic Travel",F179:F265)+SUMIF($B179:$D265,"*Total Foreign Travel",F179:F265)+SUMIF($B179:$D265,"*Total Supplies",F179:F265)+SUMIF($B179:$D265,"Total Publications",F179:F265)+SUMIF($B179:$D265,"*Total Other Costs",F179:F265)+SUMIF($D179:$D265,"*# Trips/Yr",F179:F265)+SUMIF($D179:$D265,"*# Persons/Yr",F179:F265)+SUMIF($D179:$D265,"*# Days Per Diem/Yr",F179:F265)+SUMIF($D179:$D265,"*# Days Lodging/Yr",F179:F265)+SUMIF($D179:$D265,"*TOTAL NUMBER PARTICIPANTS PER YEAR",F179:F265))</f>
        <v>0</v>
      </c>
      <c r="G295" s="224">
        <f t="shared" ca="1" si="83"/>
        <v>0</v>
      </c>
      <c r="H295" s="224">
        <f t="shared" ca="1" si="83"/>
        <v>0</v>
      </c>
      <c r="I295" s="224">
        <f t="shared" ca="1" si="83"/>
        <v>0</v>
      </c>
      <c r="J295" s="217">
        <f ca="1">SUM(E295:I295)</f>
        <v>0</v>
      </c>
      <c r="K295" s="142"/>
      <c r="V295"/>
      <c r="W295"/>
      <c r="X295"/>
      <c r="Y295"/>
      <c r="Z295"/>
      <c r="AA295"/>
      <c r="AB295"/>
      <c r="AC295"/>
      <c r="AD295"/>
      <c r="AE295"/>
      <c r="AF295"/>
      <c r="AG295"/>
      <c r="AH295"/>
      <c r="AI295"/>
      <c r="AJ295"/>
      <c r="AK295"/>
      <c r="AL295"/>
      <c r="AM295"/>
      <c r="AN295"/>
      <c r="AO295"/>
      <c r="AP295"/>
      <c r="AQ295"/>
      <c r="AR295"/>
    </row>
    <row r="296" spans="1:44" s="8" customFormat="1" ht="3.75" customHeight="1">
      <c r="J296" s="73"/>
      <c r="K296" s="20"/>
      <c r="L296" s="22"/>
      <c r="M296" s="22"/>
      <c r="N296" s="22"/>
      <c r="O296" s="22"/>
      <c r="P296" s="22"/>
      <c r="Q296" s="22"/>
      <c r="V296"/>
      <c r="W296"/>
      <c r="X296"/>
      <c r="Y296"/>
      <c r="Z296"/>
      <c r="AA296"/>
      <c r="AB296"/>
      <c r="AC296"/>
      <c r="AD296"/>
      <c r="AE296"/>
      <c r="AF296"/>
      <c r="AG296"/>
      <c r="AH296" s="143"/>
      <c r="AI296"/>
      <c r="AJ296"/>
      <c r="AK296"/>
      <c r="AL296"/>
      <c r="AM296"/>
      <c r="AN296"/>
      <c r="AO296"/>
      <c r="AP296"/>
      <c r="AQ296"/>
      <c r="AR296"/>
    </row>
    <row r="297" spans="1:44" s="143" customFormat="1" ht="20.100000000000001" customHeight="1">
      <c r="A297" s="524" t="s">
        <v>200</v>
      </c>
      <c r="B297" s="524"/>
      <c r="C297" s="144"/>
      <c r="D297" s="145"/>
      <c r="E297" s="216">
        <f ca="1">SUM(E266:E295)-(SUMIF($B266:$D295,"*Total Capital Equipment",E266:E295)+SUMIF($B266:$D295,"Total Tuition &amp; Fees",E266:E295)+SUMIF($B266:$D295,"*Total Participant Support Costs",E266:E295))-E282</f>
        <v>0</v>
      </c>
      <c r="F297" s="216">
        <f t="shared" ref="F297:I297" ca="1" si="84">SUM(F266:F295)-(SUMIF($B266:$D295,"*Total Capital Equipment",F266:F295)+SUMIF($B266:$D295,"Total Tuition &amp; Fees",F266:F295)+SUMIF($B266:$D295,"*Total Participant Support Costs",F266:F295))-F282</f>
        <v>0</v>
      </c>
      <c r="G297" s="216">
        <f t="shared" ca="1" si="84"/>
        <v>0</v>
      </c>
      <c r="H297" s="216">
        <f t="shared" ca="1" si="84"/>
        <v>0</v>
      </c>
      <c r="I297" s="216">
        <f t="shared" ca="1" si="84"/>
        <v>0</v>
      </c>
      <c r="J297" s="217">
        <f ca="1">SUM(E297:I297)</f>
        <v>0</v>
      </c>
      <c r="K297" s="146"/>
      <c r="L297" s="147"/>
      <c r="M297" s="147"/>
      <c r="N297" s="147"/>
      <c r="O297" s="147"/>
      <c r="Z297"/>
      <c r="AA297"/>
      <c r="AB297"/>
      <c r="AC297"/>
      <c r="AD297"/>
      <c r="AE297"/>
      <c r="AF297"/>
      <c r="AG297"/>
      <c r="AH297" s="8"/>
    </row>
    <row r="298" spans="1:44" ht="3.75" customHeight="1">
      <c r="G298" s="19"/>
      <c r="H298" s="19"/>
      <c r="I298" s="19"/>
      <c r="J298" s="125"/>
      <c r="K298" s="19"/>
      <c r="P298" s="2"/>
      <c r="Q298" s="2"/>
      <c r="V298" s="8"/>
      <c r="W298" s="8"/>
      <c r="X298" s="8"/>
      <c r="Y298" s="8"/>
      <c r="AH298" s="143"/>
      <c r="AI298" s="8"/>
      <c r="AJ298" s="8"/>
      <c r="AK298" s="8"/>
      <c r="AL298" s="8"/>
      <c r="AM298" s="8"/>
      <c r="AN298" s="8"/>
      <c r="AO298" s="8"/>
      <c r="AP298" s="8"/>
      <c r="AQ298" s="8"/>
      <c r="AR298" s="8"/>
    </row>
    <row r="299" spans="1:44">
      <c r="A299" s="1" t="s">
        <v>201</v>
      </c>
      <c r="C299" s="55"/>
      <c r="D299" s="55" t="s">
        <v>202</v>
      </c>
      <c r="E299" s="457">
        <f>L301</f>
        <v>0.375</v>
      </c>
      <c r="F299" s="457">
        <f>L303</f>
        <v>0.38</v>
      </c>
      <c r="G299" s="457">
        <f>L305</f>
        <v>0.38</v>
      </c>
      <c r="H299" s="457">
        <f>L306</f>
        <v>0.38</v>
      </c>
      <c r="I299" s="457">
        <f>L307</f>
        <v>0.38</v>
      </c>
      <c r="J299" s="24"/>
      <c r="K299" s="15"/>
      <c r="V299" s="143"/>
      <c r="W299" s="143"/>
      <c r="X299" s="143"/>
      <c r="Y299" s="143"/>
      <c r="AI299" s="143"/>
      <c r="AJ299" s="143"/>
      <c r="AK299" s="143"/>
      <c r="AL299" s="143"/>
      <c r="AM299" s="143"/>
      <c r="AN299" s="143"/>
      <c r="AO299" s="143"/>
      <c r="AP299" s="143"/>
      <c r="AQ299" s="143"/>
      <c r="AR299" s="143"/>
    </row>
    <row r="300" spans="1:44" ht="13.5" thickBot="1">
      <c r="A300" s="1"/>
      <c r="C300" s="55"/>
      <c r="D300" s="55" t="s">
        <v>203</v>
      </c>
      <c r="E300" s="457" t="str">
        <f>N301</f>
        <v>MTDC</v>
      </c>
      <c r="F300" s="457" t="str">
        <f>N303</f>
        <v>MTDC</v>
      </c>
      <c r="G300" s="457" t="str">
        <f>N305</f>
        <v>MTDC</v>
      </c>
      <c r="H300" s="457" t="str">
        <f>N306</f>
        <v>MTDC</v>
      </c>
      <c r="I300" s="457" t="str">
        <f>N307</f>
        <v>MTDC</v>
      </c>
      <c r="J300" s="24"/>
      <c r="K300" s="15"/>
      <c r="V300" s="143"/>
      <c r="W300" s="143"/>
      <c r="X300" s="143"/>
      <c r="Y300" s="143"/>
      <c r="AI300" s="143"/>
      <c r="AJ300" s="143"/>
      <c r="AK300" s="143"/>
      <c r="AL300" s="143"/>
      <c r="AM300" s="143"/>
      <c r="AN300" s="143"/>
      <c r="AO300" s="143"/>
      <c r="AP300" s="143"/>
      <c r="AQ300" s="143"/>
      <c r="AR300" s="143"/>
    </row>
    <row r="301" spans="1:44" ht="15" customHeight="1" thickBot="1">
      <c r="A301" s="8"/>
      <c r="B301" s="8" t="s">
        <v>298</v>
      </c>
      <c r="C301" s="137"/>
      <c r="D301" s="138"/>
      <c r="E301" s="218">
        <f ca="1">IF(N301="MTDC",ROUND(E295*L301,0),IF(N301="TDC",ROUND(E297*L301,0),"ERROR"))</f>
        <v>0</v>
      </c>
      <c r="F301" s="218">
        <f ca="1">IF(N303="MTDC",ROUND(F295*L303,0),IF(N303="TDC",ROUND(F297*L303,0),"ERROR"))</f>
        <v>0</v>
      </c>
      <c r="G301" s="218">
        <f ca="1">IF(N305="MTDC",ROUND(G295*L305,0),IF(N305="TDC",ROUND(G297*L305,0),"ERROR"))</f>
        <v>0</v>
      </c>
      <c r="H301" s="218">
        <f ca="1">IF(N306="MTDC",ROUND(H295*L306,0),IF(N306="TDC",ROUND(H297*L306,0),"ERROR"))</f>
        <v>0</v>
      </c>
      <c r="I301" s="218">
        <f ca="1">IF(N307="MTDC",ROUND(I295*L307,0),IF(N307="TDC",ROUND(I297*L307,0),"ERROR"))</f>
        <v>0</v>
      </c>
      <c r="J301" s="219">
        <f ca="1">SUM(E301:I301)</f>
        <v>0</v>
      </c>
      <c r="K301" s="2"/>
      <c r="L301" s="151">
        <v>0.375</v>
      </c>
      <c r="M301" s="13" t="s">
        <v>204</v>
      </c>
      <c r="N301" s="152" t="s">
        <v>205</v>
      </c>
      <c r="O301" s="13" t="s">
        <v>35</v>
      </c>
    </row>
    <row r="302" spans="1:44" s="8" customFormat="1" ht="3.75" customHeight="1" thickBot="1">
      <c r="J302" s="73"/>
      <c r="K302" s="20"/>
      <c r="L302" s="22"/>
      <c r="M302" s="22"/>
      <c r="N302" s="22"/>
      <c r="O302" s="2"/>
      <c r="P302" s="22"/>
      <c r="Q302" s="22"/>
      <c r="V302"/>
      <c r="W302"/>
      <c r="X302"/>
      <c r="Y302"/>
      <c r="Z302"/>
      <c r="AA302"/>
      <c r="AB302"/>
      <c r="AC302"/>
      <c r="AD302"/>
      <c r="AE302"/>
      <c r="AF302"/>
      <c r="AG302"/>
      <c r="AH302" s="143"/>
      <c r="AI302"/>
      <c r="AJ302"/>
      <c r="AK302"/>
      <c r="AL302"/>
      <c r="AM302"/>
      <c r="AN302"/>
      <c r="AO302"/>
      <c r="AP302"/>
      <c r="AQ302"/>
      <c r="AR302"/>
    </row>
    <row r="303" spans="1:44" s="143" customFormat="1" ht="20.100000000000001" customHeight="1" thickBot="1">
      <c r="A303" s="524" t="s">
        <v>299</v>
      </c>
      <c r="B303" s="524"/>
      <c r="C303" s="144"/>
      <c r="D303" s="145"/>
      <c r="E303" s="216">
        <f ca="1">SUM(E301:E302)</f>
        <v>0</v>
      </c>
      <c r="F303" s="216">
        <f ca="1">SUM(F301:F302)</f>
        <v>0</v>
      </c>
      <c r="G303" s="216">
        <f ca="1">SUM(G301:G302)</f>
        <v>0</v>
      </c>
      <c r="H303" s="216">
        <f ca="1">SUM(H301:H302)</f>
        <v>0</v>
      </c>
      <c r="I303" s="216">
        <f ca="1">SUM(I301:I302)</f>
        <v>0</v>
      </c>
      <c r="J303" s="217">
        <f ca="1">SUM(E303:I303)</f>
        <v>0</v>
      </c>
      <c r="K303" s="146"/>
      <c r="L303" s="151">
        <v>0.38</v>
      </c>
      <c r="M303" s="13" t="s">
        <v>204</v>
      </c>
      <c r="N303" s="152" t="s">
        <v>205</v>
      </c>
      <c r="O303" s="359" t="s">
        <v>36</v>
      </c>
      <c r="Z303"/>
      <c r="AA303"/>
      <c r="AB303"/>
      <c r="AC303"/>
      <c r="AD303"/>
      <c r="AE303"/>
      <c r="AF303"/>
      <c r="AG303"/>
      <c r="AH303"/>
    </row>
    <row r="304" spans="1:44" ht="3.75" customHeight="1" thickBot="1">
      <c r="F304"/>
      <c r="J304" s="73"/>
      <c r="K304" s="20"/>
      <c r="L304" s="22"/>
      <c r="M304" s="2"/>
      <c r="N304" s="2"/>
      <c r="O304" s="13"/>
      <c r="P304" s="2"/>
      <c r="Q304" s="2"/>
    </row>
    <row r="305" spans="1:44" s="150" customFormat="1" ht="20.100000000000001" customHeight="1" thickBot="1">
      <c r="A305" s="140" t="s">
        <v>335</v>
      </c>
      <c r="B305" s="148"/>
      <c r="C305" s="148"/>
      <c r="D305" s="148"/>
      <c r="E305" s="216">
        <f ca="1">SUM(E297,E303)</f>
        <v>0</v>
      </c>
      <c r="F305" s="216">
        <f ca="1">SUM(F297,F303)</f>
        <v>0</v>
      </c>
      <c r="G305" s="216">
        <f ca="1">SUM(G297,G303)</f>
        <v>0</v>
      </c>
      <c r="H305" s="216">
        <f ca="1">SUM(H297,H303)</f>
        <v>0</v>
      </c>
      <c r="I305" s="216">
        <f ca="1">SUM(I297,I303)</f>
        <v>0</v>
      </c>
      <c r="J305" s="217">
        <f ca="1">SUM(E305:I305)</f>
        <v>0</v>
      </c>
      <c r="K305" s="149"/>
      <c r="L305" s="151">
        <v>0.38</v>
      </c>
      <c r="M305" s="13" t="s">
        <v>204</v>
      </c>
      <c r="N305" s="152" t="s">
        <v>205</v>
      </c>
      <c r="O305" s="13" t="s">
        <v>37</v>
      </c>
      <c r="V305"/>
      <c r="W305"/>
      <c r="X305"/>
      <c r="Y305"/>
      <c r="Z305"/>
      <c r="AA305"/>
      <c r="AB305"/>
      <c r="AC305"/>
      <c r="AD305"/>
      <c r="AE305"/>
      <c r="AF305"/>
      <c r="AG305"/>
      <c r="AH305"/>
      <c r="AI305"/>
      <c r="AJ305"/>
      <c r="AK305"/>
      <c r="AL305"/>
      <c r="AM305"/>
      <c r="AN305"/>
      <c r="AO305"/>
      <c r="AP305"/>
      <c r="AQ305"/>
      <c r="AR305"/>
    </row>
    <row r="306" spans="1:44" ht="13.5" thickBot="1">
      <c r="A306" s="139"/>
      <c r="L306" s="151">
        <v>0.38</v>
      </c>
      <c r="M306" s="13" t="s">
        <v>204</v>
      </c>
      <c r="N306" s="152" t="s">
        <v>205</v>
      </c>
      <c r="O306" s="13" t="s">
        <v>38</v>
      </c>
    </row>
    <row r="307" spans="1:44" ht="13.5" thickBot="1">
      <c r="A307" s="139"/>
      <c r="L307" s="151">
        <v>0.38</v>
      </c>
      <c r="M307" s="13" t="s">
        <v>204</v>
      </c>
      <c r="N307" s="152" t="s">
        <v>205</v>
      </c>
      <c r="O307" s="13" t="s">
        <v>39</v>
      </c>
    </row>
    <row r="308" spans="1:44">
      <c r="E308" s="19"/>
      <c r="F308" s="15"/>
      <c r="G308" s="19"/>
      <c r="H308" s="19"/>
      <c r="I308" s="19"/>
      <c r="J308" s="19"/>
    </row>
    <row r="309" spans="1:44">
      <c r="E309" s="19"/>
      <c r="F309" s="15"/>
      <c r="G309" s="19"/>
      <c r="H309" s="19"/>
      <c r="I309" s="19"/>
      <c r="J309" s="19"/>
    </row>
    <row r="310" spans="1:44">
      <c r="E310" s="19"/>
      <c r="F310" s="15"/>
      <c r="G310" s="19"/>
      <c r="H310" s="19"/>
      <c r="I310" s="19"/>
      <c r="J310" s="19"/>
    </row>
    <row r="311" spans="1:44">
      <c r="E311" s="19"/>
      <c r="F311" s="15"/>
      <c r="G311" s="19"/>
      <c r="H311" s="19"/>
      <c r="I311" s="19"/>
      <c r="J311" s="19"/>
    </row>
    <row r="312" spans="1:44">
      <c r="E312" s="19"/>
      <c r="F312" s="15"/>
      <c r="G312" s="19"/>
      <c r="H312" s="19"/>
      <c r="I312" s="19"/>
      <c r="J312" s="19"/>
    </row>
    <row r="313" spans="1:44">
      <c r="E313" s="19"/>
      <c r="F313" s="15"/>
      <c r="G313" s="19"/>
      <c r="H313" s="19"/>
      <c r="I313" s="19"/>
      <c r="J313" s="19"/>
    </row>
    <row r="314" spans="1:44">
      <c r="E314" s="19"/>
      <c r="F314" s="15"/>
      <c r="G314" s="19"/>
      <c r="H314" s="19"/>
      <c r="I314" s="19"/>
      <c r="J314" s="19"/>
    </row>
    <row r="315" spans="1:44">
      <c r="E315" s="19"/>
      <c r="F315" s="15"/>
      <c r="G315" s="19"/>
      <c r="H315" s="19"/>
      <c r="I315" s="19"/>
      <c r="J315" s="19"/>
    </row>
    <row r="316" spans="1:44">
      <c r="E316" s="19"/>
      <c r="F316" s="15"/>
      <c r="G316" s="19"/>
      <c r="H316" s="19"/>
      <c r="I316" s="19"/>
      <c r="J316" s="19"/>
    </row>
    <row r="317" spans="1:44">
      <c r="E317" s="19"/>
      <c r="F317" s="15"/>
      <c r="G317" s="19"/>
      <c r="H317" s="19"/>
      <c r="I317" s="19"/>
      <c r="J317" s="19"/>
    </row>
    <row r="318" spans="1:44">
      <c r="E318" s="19"/>
      <c r="F318" s="15"/>
      <c r="G318" s="19"/>
      <c r="H318" s="19"/>
      <c r="I318" s="19"/>
      <c r="J318" s="19"/>
    </row>
    <row r="319" spans="1:44">
      <c r="E319" s="19"/>
      <c r="F319" s="15"/>
      <c r="G319" s="19"/>
      <c r="H319" s="19"/>
      <c r="I319" s="19"/>
      <c r="J319" s="19"/>
    </row>
    <row r="320" spans="1:44">
      <c r="E320" s="19"/>
      <c r="F320" s="15"/>
      <c r="G320" s="19"/>
      <c r="H320" s="19"/>
      <c r="I320" s="19"/>
      <c r="J320" s="19"/>
    </row>
    <row r="321" spans="5:10">
      <c r="E321" s="19"/>
      <c r="F321" s="15"/>
      <c r="G321" s="19"/>
      <c r="H321" s="19"/>
      <c r="I321" s="19"/>
      <c r="J321" s="19"/>
    </row>
    <row r="322" spans="5:10">
      <c r="E322" s="19"/>
      <c r="F322" s="15"/>
      <c r="G322" s="19"/>
      <c r="H322" s="19"/>
      <c r="I322" s="19"/>
      <c r="J322" s="19"/>
    </row>
    <row r="323" spans="5:10">
      <c r="E323" s="19"/>
      <c r="F323" s="15"/>
      <c r="G323" s="19"/>
      <c r="H323" s="19"/>
      <c r="I323" s="19"/>
      <c r="J323" s="19"/>
    </row>
    <row r="324" spans="5:10">
      <c r="E324" s="19"/>
      <c r="F324" s="15"/>
      <c r="G324" s="19"/>
      <c r="H324" s="19"/>
      <c r="I324" s="19"/>
      <c r="J324" s="19"/>
    </row>
    <row r="325" spans="5:10">
      <c r="E325" s="19"/>
      <c r="F325" s="15"/>
      <c r="G325" s="19"/>
      <c r="H325" s="19"/>
      <c r="I325" s="19"/>
      <c r="J325" s="19"/>
    </row>
    <row r="326" spans="5:10">
      <c r="E326" s="19"/>
      <c r="F326" s="15"/>
      <c r="G326" s="19"/>
      <c r="H326" s="19"/>
      <c r="I326" s="19"/>
      <c r="J326" s="19"/>
    </row>
    <row r="327" spans="5:10">
      <c r="E327" s="19"/>
      <c r="F327" s="15"/>
      <c r="G327" s="19"/>
      <c r="H327" s="19"/>
      <c r="I327" s="19"/>
      <c r="J327" s="19"/>
    </row>
    <row r="328" spans="5:10">
      <c r="E328" s="19"/>
      <c r="F328" s="15"/>
      <c r="G328" s="19"/>
      <c r="H328" s="19"/>
      <c r="I328" s="19"/>
      <c r="J328" s="19"/>
    </row>
    <row r="329" spans="5:10">
      <c r="E329" s="19"/>
      <c r="F329" s="15"/>
      <c r="G329" s="19"/>
      <c r="H329" s="19"/>
      <c r="I329" s="19"/>
      <c r="J329" s="19"/>
    </row>
    <row r="330" spans="5:10">
      <c r="E330" s="19"/>
      <c r="F330" s="15"/>
      <c r="G330" s="19"/>
      <c r="H330" s="19"/>
      <c r="I330" s="19"/>
      <c r="J330" s="19"/>
    </row>
    <row r="331" spans="5:10">
      <c r="E331" s="19"/>
      <c r="F331" s="15"/>
      <c r="G331" s="19"/>
      <c r="H331" s="19"/>
      <c r="I331" s="19"/>
      <c r="J331" s="19"/>
    </row>
    <row r="332" spans="5:10">
      <c r="E332" s="19"/>
      <c r="F332" s="15"/>
      <c r="G332" s="19"/>
      <c r="H332" s="19"/>
      <c r="I332" s="19"/>
      <c r="J332" s="19"/>
    </row>
    <row r="333" spans="5:10">
      <c r="E333" s="19"/>
      <c r="F333" s="15"/>
      <c r="G333" s="19"/>
      <c r="H333" s="19"/>
      <c r="I333" s="19"/>
      <c r="J333" s="19"/>
    </row>
    <row r="334" spans="5:10">
      <c r="E334" s="19"/>
      <c r="F334" s="15"/>
      <c r="G334" s="19"/>
      <c r="H334" s="19"/>
      <c r="I334" s="19"/>
      <c r="J334" s="19"/>
    </row>
    <row r="335" spans="5:10">
      <c r="E335" s="19"/>
      <c r="F335" s="15"/>
      <c r="G335" s="19"/>
      <c r="H335" s="19"/>
      <c r="I335" s="19"/>
      <c r="J335" s="19"/>
    </row>
    <row r="336" spans="5:10">
      <c r="E336" s="19"/>
      <c r="F336" s="15"/>
      <c r="G336" s="19"/>
      <c r="H336" s="19"/>
      <c r="I336" s="19"/>
      <c r="J336" s="19"/>
    </row>
    <row r="337" spans="5:10">
      <c r="E337" s="19"/>
      <c r="F337" s="15"/>
      <c r="G337" s="19"/>
      <c r="H337" s="19"/>
      <c r="I337" s="19"/>
      <c r="J337" s="19"/>
    </row>
    <row r="338" spans="5:10">
      <c r="E338" s="19"/>
      <c r="F338" s="15"/>
      <c r="G338" s="19"/>
      <c r="H338" s="19"/>
      <c r="I338" s="19"/>
      <c r="J338" s="19"/>
    </row>
    <row r="339" spans="5:10">
      <c r="E339" s="19"/>
      <c r="F339" s="15"/>
      <c r="G339" s="19"/>
      <c r="H339" s="19"/>
      <c r="I339" s="19"/>
      <c r="J339" s="19"/>
    </row>
    <row r="340" spans="5:10">
      <c r="E340" s="19"/>
      <c r="F340" s="15"/>
      <c r="G340" s="19"/>
      <c r="H340" s="19"/>
      <c r="I340" s="19"/>
      <c r="J340" s="19"/>
    </row>
    <row r="341" spans="5:10">
      <c r="E341" s="19"/>
      <c r="F341" s="15"/>
      <c r="G341" s="19"/>
      <c r="H341" s="19"/>
      <c r="I341" s="19"/>
      <c r="J341" s="19"/>
    </row>
    <row r="342" spans="5:10">
      <c r="E342" s="19"/>
      <c r="F342" s="15"/>
      <c r="G342" s="19"/>
      <c r="H342" s="19"/>
      <c r="I342" s="19"/>
      <c r="J342" s="19"/>
    </row>
    <row r="343" spans="5:10">
      <c r="E343" s="19"/>
      <c r="F343" s="15"/>
      <c r="G343" s="19"/>
      <c r="H343" s="19"/>
      <c r="I343" s="19"/>
      <c r="J343" s="19"/>
    </row>
    <row r="344" spans="5:10">
      <c r="E344" s="19"/>
      <c r="F344" s="15"/>
      <c r="G344" s="19"/>
      <c r="H344" s="19"/>
      <c r="I344" s="19"/>
      <c r="J344" s="19"/>
    </row>
    <row r="345" spans="5:10">
      <c r="E345" s="19"/>
      <c r="F345" s="15"/>
      <c r="G345" s="19"/>
      <c r="H345" s="19"/>
      <c r="I345" s="19"/>
      <c r="J345" s="19"/>
    </row>
    <row r="346" spans="5:10">
      <c r="E346" s="19"/>
      <c r="F346" s="15"/>
      <c r="G346" s="19"/>
      <c r="H346" s="19"/>
      <c r="I346" s="19"/>
      <c r="J346" s="19"/>
    </row>
    <row r="347" spans="5:10">
      <c r="E347" s="19"/>
      <c r="F347" s="15"/>
      <c r="G347" s="19"/>
      <c r="H347" s="19"/>
      <c r="I347" s="19"/>
      <c r="J347" s="19"/>
    </row>
    <row r="348" spans="5:10">
      <c r="E348" s="19"/>
      <c r="F348" s="15"/>
      <c r="G348" s="19"/>
      <c r="H348" s="19"/>
      <c r="I348" s="19"/>
      <c r="J348" s="19"/>
    </row>
    <row r="349" spans="5:10">
      <c r="E349" s="19"/>
      <c r="F349" s="15"/>
      <c r="G349" s="19"/>
      <c r="H349" s="19"/>
      <c r="I349" s="19"/>
      <c r="J349" s="19"/>
    </row>
    <row r="350" spans="5:10">
      <c r="E350" s="19"/>
      <c r="F350" s="15"/>
      <c r="G350" s="19"/>
      <c r="H350" s="19"/>
      <c r="I350" s="19"/>
      <c r="J350" s="19"/>
    </row>
    <row r="351" spans="5:10">
      <c r="E351" s="19"/>
      <c r="F351" s="15"/>
      <c r="G351" s="19"/>
      <c r="H351" s="19"/>
      <c r="I351" s="19"/>
      <c r="J351" s="19"/>
    </row>
    <row r="352" spans="5:10">
      <c r="E352" s="19"/>
      <c r="F352" s="15"/>
      <c r="G352" s="19"/>
      <c r="H352" s="19"/>
      <c r="I352" s="19"/>
      <c r="J352" s="19"/>
    </row>
    <row r="353" spans="5:10">
      <c r="E353" s="19"/>
      <c r="F353" s="15"/>
      <c r="G353" s="19"/>
      <c r="H353" s="19"/>
      <c r="I353" s="19"/>
      <c r="J353" s="19"/>
    </row>
    <row r="354" spans="5:10">
      <c r="E354" s="19"/>
      <c r="F354" s="15"/>
      <c r="G354" s="19"/>
      <c r="H354" s="19"/>
      <c r="I354" s="19"/>
      <c r="J354" s="19"/>
    </row>
    <row r="355" spans="5:10">
      <c r="E355" s="19"/>
      <c r="F355" s="15"/>
      <c r="G355" s="19"/>
      <c r="H355" s="19"/>
      <c r="I355" s="19"/>
      <c r="J355" s="19"/>
    </row>
    <row r="356" spans="5:10">
      <c r="E356" s="19"/>
      <c r="F356" s="15"/>
      <c r="G356" s="19"/>
      <c r="H356" s="19"/>
      <c r="I356" s="19"/>
      <c r="J356" s="19"/>
    </row>
    <row r="357" spans="5:10">
      <c r="E357" s="19"/>
      <c r="F357" s="15"/>
      <c r="G357" s="19"/>
      <c r="H357" s="19"/>
      <c r="I357" s="19"/>
      <c r="J357" s="19"/>
    </row>
    <row r="358" spans="5:10">
      <c r="E358" s="19"/>
      <c r="F358" s="15"/>
      <c r="G358" s="19"/>
      <c r="H358" s="19"/>
      <c r="I358" s="19"/>
      <c r="J358" s="19"/>
    </row>
    <row r="359" spans="5:10">
      <c r="E359" s="19"/>
      <c r="F359" s="15"/>
      <c r="G359" s="19"/>
      <c r="H359" s="19"/>
      <c r="I359" s="19"/>
      <c r="J359" s="19"/>
    </row>
    <row r="360" spans="5:10">
      <c r="E360" s="19"/>
      <c r="F360" s="15"/>
      <c r="G360" s="19"/>
      <c r="H360" s="19"/>
      <c r="I360" s="19"/>
      <c r="J360" s="19"/>
    </row>
    <row r="361" spans="5:10">
      <c r="E361" s="19"/>
      <c r="F361" s="15"/>
      <c r="G361" s="19"/>
      <c r="H361" s="19"/>
      <c r="I361" s="19"/>
      <c r="J361" s="19"/>
    </row>
    <row r="362" spans="5:10">
      <c r="E362" s="19"/>
      <c r="F362" s="15"/>
      <c r="G362" s="19"/>
      <c r="H362" s="19"/>
      <c r="I362" s="19"/>
      <c r="J362" s="19"/>
    </row>
    <row r="363" spans="5:10">
      <c r="E363" s="19"/>
      <c r="F363" s="15"/>
      <c r="G363" s="19"/>
      <c r="H363" s="19"/>
      <c r="I363" s="19"/>
      <c r="J363" s="19"/>
    </row>
    <row r="364" spans="5:10">
      <c r="E364" s="19"/>
      <c r="F364" s="15"/>
      <c r="G364" s="19"/>
      <c r="H364" s="19"/>
      <c r="I364" s="19"/>
      <c r="J364" s="19"/>
    </row>
    <row r="365" spans="5:10">
      <c r="E365" s="19"/>
      <c r="F365" s="15"/>
      <c r="G365" s="19"/>
      <c r="H365" s="19"/>
      <c r="I365" s="19"/>
      <c r="J365" s="19"/>
    </row>
    <row r="366" spans="5:10">
      <c r="E366" s="19"/>
      <c r="F366" s="15"/>
      <c r="G366" s="19"/>
      <c r="H366" s="19"/>
      <c r="I366" s="19"/>
      <c r="J366" s="19"/>
    </row>
    <row r="367" spans="5:10">
      <c r="E367" s="19"/>
      <c r="F367" s="15"/>
      <c r="G367" s="19"/>
      <c r="H367" s="19"/>
      <c r="I367" s="19"/>
      <c r="J367" s="19"/>
    </row>
    <row r="368" spans="5:10">
      <c r="E368" s="19"/>
      <c r="F368" s="15"/>
      <c r="G368" s="19"/>
      <c r="H368" s="19"/>
      <c r="I368" s="19"/>
      <c r="J368" s="19"/>
    </row>
    <row r="369" spans="5:10">
      <c r="E369" s="19"/>
      <c r="F369" s="15"/>
      <c r="G369" s="19"/>
      <c r="H369" s="19"/>
      <c r="I369" s="19"/>
      <c r="J369" s="19"/>
    </row>
    <row r="370" spans="5:10">
      <c r="E370" s="19"/>
      <c r="F370" s="15"/>
      <c r="G370" s="19"/>
      <c r="H370" s="19"/>
      <c r="I370" s="19"/>
      <c r="J370" s="19"/>
    </row>
    <row r="371" spans="5:10">
      <c r="E371" s="19"/>
      <c r="F371" s="15"/>
      <c r="G371" s="19"/>
      <c r="H371" s="19"/>
      <c r="I371" s="19"/>
      <c r="J371" s="19"/>
    </row>
    <row r="372" spans="5:10">
      <c r="E372" s="19"/>
      <c r="F372" s="15"/>
      <c r="G372" s="19"/>
      <c r="H372" s="19"/>
      <c r="I372" s="19"/>
      <c r="J372" s="19"/>
    </row>
    <row r="373" spans="5:10">
      <c r="E373" s="19"/>
      <c r="F373" s="15"/>
      <c r="G373" s="19"/>
      <c r="H373" s="19"/>
      <c r="I373" s="19"/>
      <c r="J373" s="19"/>
    </row>
    <row r="374" spans="5:10">
      <c r="E374" s="19"/>
      <c r="F374" s="15"/>
      <c r="G374" s="19"/>
      <c r="H374" s="19"/>
      <c r="I374" s="19"/>
      <c r="J374" s="19"/>
    </row>
    <row r="375" spans="5:10">
      <c r="E375" s="19"/>
      <c r="F375" s="15"/>
      <c r="G375" s="19"/>
      <c r="H375" s="19"/>
      <c r="I375" s="19"/>
      <c r="J375" s="19"/>
    </row>
    <row r="376" spans="5:10">
      <c r="E376" s="19"/>
      <c r="F376" s="15"/>
      <c r="G376" s="19"/>
      <c r="H376" s="19"/>
      <c r="I376" s="19"/>
      <c r="J376" s="19"/>
    </row>
    <row r="377" spans="5:10">
      <c r="E377" s="19"/>
      <c r="F377" s="15"/>
      <c r="G377" s="19"/>
      <c r="H377" s="19"/>
      <c r="I377" s="19"/>
      <c r="J377" s="19"/>
    </row>
    <row r="378" spans="5:10">
      <c r="E378" s="19"/>
      <c r="F378" s="15"/>
      <c r="G378" s="19"/>
      <c r="H378" s="19"/>
      <c r="I378" s="19"/>
      <c r="J378" s="19"/>
    </row>
    <row r="379" spans="5:10">
      <c r="E379" s="19"/>
      <c r="F379" s="15"/>
      <c r="G379" s="19"/>
      <c r="H379" s="19"/>
      <c r="I379" s="19"/>
      <c r="J379" s="19"/>
    </row>
    <row r="380" spans="5:10">
      <c r="E380" s="19"/>
      <c r="F380" s="15"/>
      <c r="G380" s="19"/>
      <c r="H380" s="19"/>
      <c r="I380" s="19"/>
      <c r="J380" s="19"/>
    </row>
    <row r="381" spans="5:10">
      <c r="E381" s="19"/>
      <c r="F381" s="15"/>
      <c r="G381" s="19"/>
      <c r="H381" s="19"/>
      <c r="I381" s="19"/>
      <c r="J381" s="19"/>
    </row>
    <row r="382" spans="5:10">
      <c r="E382" s="19"/>
      <c r="F382" s="15"/>
      <c r="G382" s="19"/>
      <c r="H382" s="19"/>
      <c r="I382" s="19"/>
      <c r="J382" s="19"/>
    </row>
    <row r="383" spans="5:10">
      <c r="E383" s="19"/>
      <c r="F383" s="15"/>
      <c r="G383" s="19"/>
      <c r="H383" s="19"/>
      <c r="I383" s="19"/>
      <c r="J383" s="19"/>
    </row>
    <row r="384" spans="5:10">
      <c r="E384" s="19"/>
      <c r="F384" s="15"/>
      <c r="G384" s="19"/>
      <c r="H384" s="19"/>
      <c r="I384" s="19"/>
      <c r="J384" s="19"/>
    </row>
    <row r="385" spans="5:10">
      <c r="E385" s="19"/>
      <c r="F385" s="15"/>
      <c r="G385" s="19"/>
      <c r="H385" s="19"/>
      <c r="I385" s="19"/>
      <c r="J385" s="19"/>
    </row>
    <row r="386" spans="5:10">
      <c r="E386" s="19"/>
      <c r="F386" s="15"/>
      <c r="G386" s="19"/>
      <c r="H386" s="19"/>
      <c r="I386" s="19"/>
      <c r="J386" s="19"/>
    </row>
    <row r="387" spans="5:10">
      <c r="E387" s="19"/>
      <c r="F387" s="15"/>
      <c r="G387" s="19"/>
      <c r="H387" s="19"/>
      <c r="I387" s="19"/>
      <c r="J387" s="19"/>
    </row>
    <row r="388" spans="5:10">
      <c r="E388" s="19"/>
      <c r="F388" s="15"/>
      <c r="G388" s="19"/>
      <c r="H388" s="19"/>
      <c r="I388" s="19"/>
      <c r="J388" s="19"/>
    </row>
    <row r="389" spans="5:10">
      <c r="E389" s="19"/>
      <c r="F389" s="15"/>
      <c r="G389" s="19"/>
      <c r="H389" s="19"/>
      <c r="I389" s="19"/>
      <c r="J389" s="19"/>
    </row>
    <row r="390" spans="5:10">
      <c r="E390" s="19"/>
      <c r="F390" s="15"/>
      <c r="G390" s="19"/>
      <c r="H390" s="19"/>
      <c r="I390" s="19"/>
      <c r="J390" s="19"/>
    </row>
    <row r="391" spans="5:10">
      <c r="E391" s="19"/>
      <c r="F391" s="15"/>
      <c r="G391" s="19"/>
      <c r="H391" s="19"/>
      <c r="I391" s="19"/>
      <c r="J391" s="19"/>
    </row>
    <row r="392" spans="5:10">
      <c r="E392" s="19"/>
      <c r="F392" s="15"/>
      <c r="G392" s="19"/>
      <c r="H392" s="19"/>
      <c r="I392" s="19"/>
      <c r="J392" s="19"/>
    </row>
    <row r="393" spans="5:10">
      <c r="E393" s="19"/>
      <c r="F393" s="15"/>
      <c r="G393" s="19"/>
      <c r="H393" s="19"/>
      <c r="I393" s="19"/>
      <c r="J393" s="19"/>
    </row>
    <row r="394" spans="5:10">
      <c r="E394" s="19"/>
      <c r="F394" s="15"/>
      <c r="G394" s="19"/>
      <c r="H394" s="19"/>
      <c r="I394" s="19"/>
      <c r="J394" s="19"/>
    </row>
    <row r="395" spans="5:10">
      <c r="E395" s="19"/>
      <c r="F395" s="15"/>
      <c r="G395" s="19"/>
      <c r="H395" s="19"/>
      <c r="I395" s="19"/>
      <c r="J395" s="19"/>
    </row>
    <row r="396" spans="5:10">
      <c r="E396" s="19"/>
      <c r="F396" s="15"/>
      <c r="G396" s="19"/>
      <c r="H396" s="19"/>
      <c r="I396" s="19"/>
      <c r="J396" s="19"/>
    </row>
    <row r="397" spans="5:10">
      <c r="E397" s="19"/>
      <c r="F397" s="15"/>
      <c r="G397" s="19"/>
      <c r="H397" s="19"/>
      <c r="I397" s="19"/>
      <c r="J397" s="19"/>
    </row>
    <row r="398" spans="5:10">
      <c r="E398" s="19"/>
      <c r="F398" s="15"/>
      <c r="G398" s="19"/>
      <c r="H398" s="19"/>
      <c r="I398" s="19"/>
      <c r="J398" s="19"/>
    </row>
    <row r="399" spans="5:10">
      <c r="E399" s="19"/>
      <c r="F399" s="15"/>
      <c r="G399" s="19"/>
      <c r="H399" s="19"/>
      <c r="I399" s="19"/>
      <c r="J399" s="19"/>
    </row>
    <row r="400" spans="5:10">
      <c r="E400" s="19"/>
      <c r="F400" s="15"/>
      <c r="G400" s="19"/>
      <c r="H400" s="19"/>
      <c r="I400" s="19"/>
      <c r="J400" s="19"/>
    </row>
    <row r="401" spans="5:10">
      <c r="E401" s="19"/>
      <c r="F401" s="15"/>
      <c r="G401" s="19"/>
      <c r="H401" s="19"/>
      <c r="I401" s="19"/>
      <c r="J401" s="19"/>
    </row>
    <row r="402" spans="5:10">
      <c r="E402" s="19"/>
      <c r="F402" s="15"/>
      <c r="G402" s="19"/>
      <c r="H402" s="19"/>
      <c r="I402" s="19"/>
      <c r="J402" s="19"/>
    </row>
    <row r="403" spans="5:10">
      <c r="E403" s="19"/>
      <c r="F403" s="15"/>
      <c r="G403" s="19"/>
      <c r="H403" s="19"/>
      <c r="I403" s="19"/>
      <c r="J403" s="19"/>
    </row>
    <row r="404" spans="5:10">
      <c r="E404" s="19"/>
      <c r="F404" s="15"/>
      <c r="G404" s="19"/>
      <c r="H404" s="19"/>
      <c r="I404" s="19"/>
      <c r="J404" s="19"/>
    </row>
    <row r="405" spans="5:10">
      <c r="E405" s="19"/>
      <c r="F405" s="15"/>
      <c r="G405" s="19"/>
      <c r="H405" s="19"/>
      <c r="I405" s="19"/>
      <c r="J405" s="19"/>
    </row>
    <row r="406" spans="5:10">
      <c r="E406" s="19"/>
      <c r="F406" s="15"/>
      <c r="G406" s="19"/>
      <c r="H406" s="19"/>
      <c r="I406" s="19"/>
      <c r="J406" s="19"/>
    </row>
    <row r="407" spans="5:10">
      <c r="E407" s="19"/>
      <c r="F407" s="15"/>
      <c r="G407" s="19"/>
      <c r="H407" s="19"/>
      <c r="I407" s="19"/>
      <c r="J407" s="19"/>
    </row>
    <row r="408" spans="5:10">
      <c r="E408" s="19"/>
      <c r="F408" s="15"/>
      <c r="G408" s="19"/>
      <c r="H408" s="19"/>
      <c r="I408" s="19"/>
      <c r="J408" s="19"/>
    </row>
    <row r="409" spans="5:10">
      <c r="E409" s="19"/>
      <c r="F409" s="15"/>
      <c r="G409" s="19"/>
      <c r="H409" s="19"/>
      <c r="I409" s="19"/>
      <c r="J409" s="19"/>
    </row>
    <row r="410" spans="5:10">
      <c r="E410" s="19"/>
      <c r="F410" s="15"/>
      <c r="G410" s="19"/>
      <c r="H410" s="19"/>
      <c r="I410" s="19"/>
      <c r="J410" s="19"/>
    </row>
    <row r="411" spans="5:10">
      <c r="E411" s="19"/>
      <c r="F411" s="15"/>
      <c r="G411" s="19"/>
      <c r="H411" s="19"/>
      <c r="I411" s="19"/>
      <c r="J411" s="19"/>
    </row>
    <row r="412" spans="5:10">
      <c r="E412" s="19"/>
      <c r="F412" s="15"/>
      <c r="G412" s="19"/>
      <c r="H412" s="19"/>
      <c r="I412" s="19"/>
      <c r="J412" s="19"/>
    </row>
    <row r="413" spans="5:10">
      <c r="E413" s="19"/>
      <c r="F413" s="15"/>
      <c r="G413" s="19"/>
      <c r="H413" s="19"/>
      <c r="I413" s="19"/>
      <c r="J413" s="19"/>
    </row>
    <row r="414" spans="5:10">
      <c r="E414" s="19"/>
      <c r="F414" s="15"/>
      <c r="G414" s="19"/>
      <c r="H414" s="19"/>
      <c r="I414" s="19"/>
      <c r="J414" s="19"/>
    </row>
    <row r="415" spans="5:10">
      <c r="E415" s="19"/>
      <c r="F415" s="15"/>
      <c r="G415" s="19"/>
      <c r="H415" s="19"/>
      <c r="I415" s="19"/>
      <c r="J415" s="19"/>
    </row>
    <row r="416" spans="5:10">
      <c r="E416" s="19"/>
      <c r="F416" s="15"/>
      <c r="G416" s="19"/>
      <c r="H416" s="19"/>
      <c r="I416" s="19"/>
      <c r="J416" s="19"/>
    </row>
    <row r="417" spans="5:10">
      <c r="E417" s="19"/>
      <c r="F417" s="15"/>
      <c r="G417" s="19"/>
      <c r="H417" s="19"/>
      <c r="I417" s="19"/>
      <c r="J417" s="19"/>
    </row>
    <row r="418" spans="5:10">
      <c r="E418" s="19"/>
      <c r="F418" s="15"/>
      <c r="G418" s="19"/>
      <c r="H418" s="19"/>
      <c r="I418" s="19"/>
      <c r="J418" s="19"/>
    </row>
    <row r="419" spans="5:10">
      <c r="E419" s="19"/>
      <c r="F419" s="15"/>
      <c r="G419" s="19"/>
      <c r="H419" s="19"/>
      <c r="I419" s="19"/>
      <c r="J419" s="19"/>
    </row>
    <row r="420" spans="5:10">
      <c r="E420" s="19"/>
      <c r="F420" s="15"/>
      <c r="G420" s="19"/>
      <c r="H420" s="19"/>
      <c r="I420" s="19"/>
      <c r="J420" s="19"/>
    </row>
    <row r="421" spans="5:10">
      <c r="E421" s="19"/>
      <c r="F421" s="15"/>
      <c r="G421" s="19"/>
      <c r="H421" s="19"/>
      <c r="I421" s="19"/>
      <c r="J421" s="19"/>
    </row>
    <row r="422" spans="5:10">
      <c r="E422" s="19"/>
      <c r="F422" s="15"/>
      <c r="G422" s="19"/>
      <c r="H422" s="19"/>
      <c r="I422" s="19"/>
      <c r="J422" s="19"/>
    </row>
    <row r="423" spans="5:10">
      <c r="E423" s="19"/>
      <c r="F423" s="15"/>
      <c r="G423" s="19"/>
      <c r="H423" s="19"/>
      <c r="I423" s="19"/>
      <c r="J423" s="19"/>
    </row>
    <row r="424" spans="5:10">
      <c r="E424" s="19"/>
      <c r="F424" s="15"/>
      <c r="G424" s="19"/>
      <c r="H424" s="19"/>
      <c r="I424" s="19"/>
      <c r="J424" s="19"/>
    </row>
    <row r="425" spans="5:10">
      <c r="E425" s="19"/>
      <c r="F425" s="15"/>
      <c r="G425" s="19"/>
      <c r="H425" s="19"/>
      <c r="I425" s="19"/>
      <c r="J425" s="19"/>
    </row>
    <row r="426" spans="5:10">
      <c r="E426" s="19"/>
      <c r="F426" s="15"/>
      <c r="G426" s="19"/>
      <c r="H426" s="19"/>
      <c r="I426" s="19"/>
      <c r="J426" s="19"/>
    </row>
    <row r="427" spans="5:10">
      <c r="E427" s="19"/>
      <c r="F427" s="15"/>
      <c r="G427" s="19"/>
      <c r="H427" s="19"/>
      <c r="I427" s="19"/>
      <c r="J427" s="19"/>
    </row>
    <row r="428" spans="5:10">
      <c r="E428" s="19"/>
      <c r="F428" s="15"/>
      <c r="G428" s="19"/>
      <c r="H428" s="19"/>
      <c r="I428" s="19"/>
      <c r="J428" s="19"/>
    </row>
    <row r="429" spans="5:10">
      <c r="E429" s="19"/>
      <c r="F429" s="15"/>
      <c r="G429" s="19"/>
      <c r="H429" s="19"/>
      <c r="I429" s="19"/>
      <c r="J429" s="19"/>
    </row>
    <row r="430" spans="5:10">
      <c r="E430" s="19"/>
      <c r="F430" s="15"/>
      <c r="G430" s="19"/>
      <c r="H430" s="19"/>
      <c r="I430" s="19"/>
      <c r="J430" s="19"/>
    </row>
    <row r="431" spans="5:10">
      <c r="E431" s="19"/>
      <c r="F431" s="15"/>
      <c r="G431" s="19"/>
      <c r="H431" s="19"/>
      <c r="I431" s="19"/>
      <c r="J431" s="19"/>
    </row>
    <row r="432" spans="5:10">
      <c r="E432" s="19"/>
      <c r="F432" s="15"/>
      <c r="G432" s="19"/>
      <c r="H432" s="19"/>
      <c r="I432" s="19"/>
      <c r="J432" s="19"/>
    </row>
    <row r="433" spans="5:10">
      <c r="E433" s="19"/>
      <c r="F433" s="15"/>
      <c r="G433" s="19"/>
      <c r="H433" s="19"/>
      <c r="I433" s="19"/>
      <c r="J433" s="19"/>
    </row>
    <row r="434" spans="5:10">
      <c r="E434" s="19"/>
      <c r="F434" s="15"/>
      <c r="G434" s="19"/>
      <c r="H434" s="19"/>
      <c r="I434" s="19"/>
      <c r="J434" s="19"/>
    </row>
    <row r="435" spans="5:10">
      <c r="E435" s="19"/>
      <c r="F435" s="15"/>
      <c r="G435" s="19"/>
      <c r="H435" s="19"/>
      <c r="I435" s="19"/>
      <c r="J435" s="19"/>
    </row>
    <row r="436" spans="5:10">
      <c r="E436" s="19"/>
      <c r="F436" s="15"/>
      <c r="G436" s="19"/>
      <c r="H436" s="19"/>
      <c r="I436" s="19"/>
      <c r="J436" s="19"/>
    </row>
    <row r="437" spans="5:10">
      <c r="E437" s="19"/>
      <c r="F437" s="15"/>
      <c r="G437" s="19"/>
      <c r="H437" s="19"/>
      <c r="I437" s="19"/>
      <c r="J437" s="19"/>
    </row>
    <row r="438" spans="5:10">
      <c r="E438" s="19"/>
      <c r="F438" s="15"/>
      <c r="G438" s="19"/>
      <c r="H438" s="19"/>
      <c r="I438" s="19"/>
      <c r="J438" s="19"/>
    </row>
    <row r="439" spans="5:10">
      <c r="E439" s="19"/>
      <c r="F439" s="15"/>
      <c r="G439" s="19"/>
      <c r="H439" s="19"/>
      <c r="I439" s="19"/>
      <c r="J439" s="19"/>
    </row>
    <row r="440" spans="5:10">
      <c r="E440" s="19"/>
      <c r="F440" s="15"/>
      <c r="G440" s="19"/>
      <c r="H440" s="19"/>
      <c r="I440" s="19"/>
      <c r="J440" s="19"/>
    </row>
    <row r="441" spans="5:10">
      <c r="E441" s="19"/>
      <c r="F441" s="15"/>
      <c r="G441" s="19"/>
      <c r="H441" s="19"/>
      <c r="I441" s="19"/>
      <c r="J441" s="19"/>
    </row>
    <row r="442" spans="5:10">
      <c r="E442" s="19"/>
      <c r="F442" s="15"/>
      <c r="G442" s="19"/>
      <c r="H442" s="19"/>
      <c r="I442" s="19"/>
      <c r="J442" s="19"/>
    </row>
    <row r="443" spans="5:10">
      <c r="E443" s="19"/>
      <c r="F443" s="15"/>
      <c r="G443" s="19"/>
      <c r="H443" s="19"/>
      <c r="I443" s="19"/>
      <c r="J443" s="19"/>
    </row>
    <row r="444" spans="5:10">
      <c r="E444" s="19"/>
      <c r="F444" s="15"/>
      <c r="G444" s="19"/>
      <c r="H444" s="19"/>
      <c r="I444" s="19"/>
      <c r="J444" s="19"/>
    </row>
    <row r="445" spans="5:10">
      <c r="E445" s="19"/>
      <c r="F445" s="15"/>
      <c r="G445" s="19"/>
      <c r="H445" s="19"/>
      <c r="I445" s="19"/>
      <c r="J445" s="19"/>
    </row>
    <row r="446" spans="5:10">
      <c r="E446" s="19"/>
      <c r="F446" s="15"/>
      <c r="G446" s="19"/>
      <c r="H446" s="19"/>
      <c r="I446" s="19"/>
      <c r="J446" s="19"/>
    </row>
    <row r="447" spans="5:10">
      <c r="E447" s="19"/>
      <c r="F447" s="15"/>
      <c r="G447" s="19"/>
      <c r="H447" s="19"/>
      <c r="I447" s="19"/>
      <c r="J447" s="19"/>
    </row>
    <row r="448" spans="5:10">
      <c r="E448" s="19"/>
      <c r="F448" s="15"/>
      <c r="G448" s="19"/>
      <c r="H448" s="19"/>
      <c r="I448" s="19"/>
      <c r="J448" s="19"/>
    </row>
    <row r="449" spans="5:10">
      <c r="E449" s="19"/>
      <c r="F449" s="15"/>
      <c r="G449" s="19"/>
      <c r="H449" s="19"/>
      <c r="I449" s="19"/>
      <c r="J449" s="19"/>
    </row>
    <row r="450" spans="5:10">
      <c r="E450" s="19"/>
      <c r="F450" s="15"/>
      <c r="G450" s="19"/>
      <c r="H450" s="19"/>
      <c r="I450" s="19"/>
      <c r="J450" s="19"/>
    </row>
    <row r="451" spans="5:10">
      <c r="E451" s="19"/>
      <c r="F451" s="15"/>
      <c r="G451" s="19"/>
      <c r="H451" s="19"/>
      <c r="I451" s="19"/>
      <c r="J451" s="19"/>
    </row>
    <row r="452" spans="5:10">
      <c r="E452" s="19"/>
      <c r="F452" s="15"/>
      <c r="G452" s="19"/>
      <c r="H452" s="19"/>
      <c r="I452" s="19"/>
      <c r="J452" s="19"/>
    </row>
    <row r="453" spans="5:10">
      <c r="E453" s="19"/>
      <c r="F453" s="15"/>
      <c r="G453" s="19"/>
      <c r="H453" s="19"/>
      <c r="I453" s="19"/>
      <c r="J453" s="19"/>
    </row>
    <row r="454" spans="5:10">
      <c r="E454" s="19"/>
      <c r="F454" s="15"/>
      <c r="G454" s="19"/>
      <c r="H454" s="19"/>
      <c r="I454" s="19"/>
      <c r="J454" s="19"/>
    </row>
    <row r="455" spans="5:10">
      <c r="E455" s="19"/>
      <c r="F455" s="15"/>
      <c r="G455" s="19"/>
      <c r="H455" s="19"/>
      <c r="I455" s="19"/>
      <c r="J455" s="19"/>
    </row>
    <row r="456" spans="5:10">
      <c r="E456" s="19"/>
      <c r="F456" s="15"/>
      <c r="G456" s="19"/>
      <c r="H456" s="19"/>
      <c r="I456" s="19"/>
      <c r="J456" s="19"/>
    </row>
    <row r="457" spans="5:10">
      <c r="E457" s="19"/>
      <c r="F457" s="15"/>
      <c r="G457" s="19"/>
      <c r="H457" s="19"/>
      <c r="I457" s="19"/>
      <c r="J457" s="19"/>
    </row>
    <row r="458" spans="5:10">
      <c r="E458" s="19"/>
      <c r="F458" s="15"/>
      <c r="G458" s="19"/>
      <c r="H458" s="19"/>
      <c r="I458" s="19"/>
      <c r="J458" s="19"/>
    </row>
    <row r="459" spans="5:10">
      <c r="E459" s="19"/>
      <c r="F459" s="15"/>
      <c r="G459" s="19"/>
      <c r="H459" s="19"/>
      <c r="I459" s="19"/>
      <c r="J459" s="19"/>
    </row>
    <row r="460" spans="5:10">
      <c r="E460" s="19"/>
      <c r="F460" s="15"/>
      <c r="G460" s="19"/>
      <c r="H460" s="19"/>
      <c r="I460" s="19"/>
      <c r="J460" s="19"/>
    </row>
    <row r="461" spans="5:10">
      <c r="E461" s="19"/>
      <c r="F461" s="15"/>
      <c r="G461" s="19"/>
      <c r="H461" s="19"/>
      <c r="I461" s="19"/>
      <c r="J461" s="19"/>
    </row>
    <row r="462" spans="5:10">
      <c r="E462" s="19"/>
      <c r="F462" s="15"/>
      <c r="G462" s="19"/>
      <c r="H462" s="19"/>
      <c r="I462" s="19"/>
      <c r="J462" s="19"/>
    </row>
    <row r="463" spans="5:10">
      <c r="E463" s="19"/>
      <c r="F463" s="15"/>
      <c r="G463" s="19"/>
      <c r="H463" s="19"/>
      <c r="I463" s="19"/>
      <c r="J463" s="19"/>
    </row>
    <row r="464" spans="5:10">
      <c r="E464" s="19"/>
      <c r="F464" s="15"/>
      <c r="G464" s="19"/>
      <c r="H464" s="19"/>
      <c r="I464" s="19"/>
      <c r="J464" s="19"/>
    </row>
    <row r="465" spans="5:10">
      <c r="E465" s="19"/>
      <c r="F465" s="15"/>
      <c r="G465" s="19"/>
      <c r="H465" s="19"/>
      <c r="I465" s="19"/>
      <c r="J465" s="19"/>
    </row>
    <row r="466" spans="5:10">
      <c r="E466" s="19"/>
      <c r="F466" s="15"/>
      <c r="G466" s="19"/>
      <c r="H466" s="19"/>
      <c r="I466" s="19"/>
      <c r="J466" s="19"/>
    </row>
    <row r="467" spans="5:10">
      <c r="E467" s="19"/>
      <c r="F467" s="15"/>
      <c r="G467" s="19"/>
      <c r="H467" s="19"/>
      <c r="I467" s="19"/>
      <c r="J467" s="19"/>
    </row>
    <row r="468" spans="5:10">
      <c r="E468" s="19"/>
      <c r="F468" s="15"/>
      <c r="G468" s="19"/>
      <c r="H468" s="19"/>
      <c r="I468" s="19"/>
      <c r="J468" s="19"/>
    </row>
    <row r="469" spans="5:10">
      <c r="E469" s="19"/>
      <c r="F469" s="15"/>
      <c r="G469" s="19"/>
      <c r="H469" s="19"/>
      <c r="I469" s="19"/>
      <c r="J469" s="19"/>
    </row>
    <row r="470" spans="5:10">
      <c r="E470" s="19"/>
      <c r="F470" s="15"/>
      <c r="G470" s="19"/>
      <c r="H470" s="19"/>
      <c r="I470" s="19"/>
      <c r="J470" s="19"/>
    </row>
    <row r="471" spans="5:10">
      <c r="E471" s="19"/>
      <c r="F471" s="15"/>
      <c r="G471" s="19"/>
      <c r="H471" s="19"/>
      <c r="I471" s="19"/>
      <c r="J471" s="19"/>
    </row>
    <row r="472" spans="5:10">
      <c r="E472" s="19"/>
      <c r="F472" s="15"/>
      <c r="G472" s="19"/>
      <c r="H472" s="19"/>
      <c r="I472" s="19"/>
      <c r="J472" s="19"/>
    </row>
    <row r="473" spans="5:10">
      <c r="E473" s="19"/>
      <c r="F473" s="15"/>
      <c r="G473" s="19"/>
      <c r="H473" s="19"/>
      <c r="I473" s="19"/>
      <c r="J473" s="19"/>
    </row>
    <row r="474" spans="5:10">
      <c r="E474" s="19"/>
      <c r="F474" s="15"/>
      <c r="G474" s="19"/>
      <c r="H474" s="19"/>
      <c r="I474" s="19"/>
      <c r="J474" s="19"/>
    </row>
    <row r="475" spans="5:10">
      <c r="E475" s="19"/>
      <c r="F475" s="15"/>
      <c r="G475" s="19"/>
      <c r="H475" s="19"/>
      <c r="I475" s="19"/>
      <c r="J475" s="19"/>
    </row>
    <row r="476" spans="5:10">
      <c r="E476" s="19"/>
      <c r="F476" s="15"/>
      <c r="G476" s="19"/>
      <c r="H476" s="19"/>
      <c r="I476" s="19"/>
      <c r="J476" s="19"/>
    </row>
    <row r="477" spans="5:10">
      <c r="E477" s="19"/>
      <c r="F477" s="15"/>
      <c r="G477" s="19"/>
      <c r="H477" s="19"/>
      <c r="I477" s="19"/>
      <c r="J477" s="19"/>
    </row>
    <row r="478" spans="5:10">
      <c r="E478" s="19"/>
      <c r="F478" s="15"/>
      <c r="G478" s="19"/>
      <c r="H478" s="19"/>
      <c r="I478" s="19"/>
      <c r="J478" s="19"/>
    </row>
    <row r="479" spans="5:10">
      <c r="E479" s="19"/>
      <c r="F479" s="15"/>
      <c r="G479" s="19"/>
      <c r="H479" s="19"/>
      <c r="I479" s="19"/>
      <c r="J479" s="19"/>
    </row>
    <row r="480" spans="5:10">
      <c r="E480" s="19"/>
      <c r="F480" s="15"/>
      <c r="G480" s="19"/>
      <c r="H480" s="19"/>
      <c r="I480" s="19"/>
      <c r="J480" s="19"/>
    </row>
    <row r="481" spans="5:10">
      <c r="E481" s="19"/>
      <c r="F481" s="15"/>
      <c r="G481" s="19"/>
      <c r="H481" s="19"/>
      <c r="I481" s="19"/>
      <c r="J481" s="19"/>
    </row>
    <row r="482" spans="5:10">
      <c r="E482" s="19"/>
      <c r="F482" s="15"/>
      <c r="G482" s="19"/>
      <c r="H482" s="19"/>
      <c r="I482" s="19"/>
      <c r="J482" s="19"/>
    </row>
    <row r="483" spans="5:10">
      <c r="E483" s="19"/>
      <c r="F483" s="15"/>
      <c r="G483" s="19"/>
      <c r="H483" s="19"/>
      <c r="I483" s="19"/>
      <c r="J483" s="19"/>
    </row>
    <row r="484" spans="5:10">
      <c r="E484" s="19"/>
      <c r="F484" s="15"/>
      <c r="G484" s="19"/>
      <c r="H484" s="19"/>
      <c r="I484" s="19"/>
      <c r="J484" s="19"/>
    </row>
    <row r="485" spans="5:10">
      <c r="E485" s="19"/>
      <c r="F485" s="15"/>
      <c r="G485" s="19"/>
      <c r="H485" s="19"/>
      <c r="I485" s="19"/>
      <c r="J485" s="19"/>
    </row>
    <row r="486" spans="5:10">
      <c r="E486" s="19"/>
      <c r="F486" s="15"/>
      <c r="G486" s="19"/>
      <c r="H486" s="19"/>
      <c r="I486" s="19"/>
      <c r="J486" s="19"/>
    </row>
    <row r="487" spans="5:10">
      <c r="E487" s="19"/>
      <c r="F487" s="15"/>
      <c r="G487" s="19"/>
      <c r="H487" s="19"/>
      <c r="I487" s="19"/>
      <c r="J487" s="19"/>
    </row>
    <row r="488" spans="5:10">
      <c r="E488" s="19"/>
      <c r="F488" s="15"/>
      <c r="G488" s="19"/>
      <c r="H488" s="19"/>
      <c r="I488" s="19"/>
      <c r="J488" s="19"/>
    </row>
    <row r="489" spans="5:10">
      <c r="E489" s="19"/>
      <c r="F489" s="15"/>
      <c r="G489" s="19"/>
      <c r="H489" s="19"/>
      <c r="I489" s="19"/>
      <c r="J489" s="19"/>
    </row>
    <row r="490" spans="5:10">
      <c r="E490" s="19"/>
      <c r="F490" s="15"/>
      <c r="G490" s="19"/>
      <c r="H490" s="19"/>
      <c r="I490" s="19"/>
      <c r="J490" s="19"/>
    </row>
    <row r="491" spans="5:10">
      <c r="E491" s="19"/>
      <c r="F491" s="15"/>
      <c r="G491" s="19"/>
      <c r="H491" s="19"/>
      <c r="I491" s="19"/>
      <c r="J491" s="19"/>
    </row>
    <row r="492" spans="5:10">
      <c r="E492" s="19"/>
      <c r="F492" s="15"/>
      <c r="G492" s="19"/>
      <c r="H492" s="19"/>
      <c r="I492" s="19"/>
      <c r="J492" s="19"/>
    </row>
    <row r="493" spans="5:10">
      <c r="E493" s="19"/>
      <c r="F493" s="15"/>
      <c r="G493" s="19"/>
      <c r="H493" s="19"/>
      <c r="I493" s="19"/>
      <c r="J493" s="19"/>
    </row>
    <row r="494" spans="5:10">
      <c r="E494" s="19"/>
      <c r="F494" s="15"/>
      <c r="G494" s="19"/>
      <c r="H494" s="19"/>
      <c r="I494" s="19"/>
      <c r="J494" s="19"/>
    </row>
    <row r="495" spans="5:10">
      <c r="E495" s="19"/>
      <c r="F495" s="15"/>
      <c r="G495" s="19"/>
      <c r="H495" s="19"/>
      <c r="I495" s="19"/>
      <c r="J495" s="19"/>
    </row>
    <row r="496" spans="5:10">
      <c r="E496" s="19"/>
      <c r="F496" s="15"/>
      <c r="G496" s="19"/>
      <c r="H496" s="19"/>
      <c r="I496" s="19"/>
      <c r="J496" s="19"/>
    </row>
    <row r="497" spans="5:10">
      <c r="E497" s="19"/>
      <c r="F497" s="15"/>
      <c r="G497" s="19"/>
      <c r="H497" s="19"/>
      <c r="I497" s="19"/>
      <c r="J497" s="19"/>
    </row>
    <row r="498" spans="5:10">
      <c r="E498" s="19"/>
      <c r="F498" s="15"/>
      <c r="G498" s="19"/>
      <c r="H498" s="19"/>
      <c r="I498" s="19"/>
      <c r="J498" s="19"/>
    </row>
    <row r="499" spans="5:10">
      <c r="E499" s="19"/>
      <c r="F499" s="15"/>
      <c r="G499" s="19"/>
      <c r="H499" s="19"/>
      <c r="I499" s="19"/>
      <c r="J499" s="19"/>
    </row>
    <row r="500" spans="5:10">
      <c r="E500" s="19"/>
      <c r="F500" s="15"/>
      <c r="G500" s="19"/>
      <c r="H500" s="19"/>
      <c r="I500" s="19"/>
      <c r="J500" s="19"/>
    </row>
    <row r="501" spans="5:10">
      <c r="E501" s="19"/>
      <c r="F501" s="15"/>
      <c r="G501" s="19"/>
      <c r="H501" s="19"/>
      <c r="I501" s="19"/>
      <c r="J501" s="19"/>
    </row>
    <row r="502" spans="5:10">
      <c r="E502" s="19"/>
      <c r="F502" s="15"/>
      <c r="G502" s="19"/>
      <c r="H502" s="19"/>
      <c r="I502" s="19"/>
      <c r="J502" s="19"/>
    </row>
    <row r="503" spans="5:10">
      <c r="E503" s="19"/>
      <c r="F503" s="15"/>
      <c r="G503" s="19"/>
      <c r="H503" s="19"/>
      <c r="I503" s="19"/>
      <c r="J503" s="19"/>
    </row>
    <row r="504" spans="5:10">
      <c r="E504" s="19"/>
      <c r="F504" s="15"/>
      <c r="G504" s="19"/>
      <c r="H504" s="19"/>
      <c r="I504" s="19"/>
      <c r="J504" s="19"/>
    </row>
    <row r="505" spans="5:10">
      <c r="E505" s="19"/>
      <c r="F505" s="15"/>
      <c r="G505" s="19"/>
      <c r="H505" s="19"/>
      <c r="I505" s="19"/>
      <c r="J505" s="19"/>
    </row>
    <row r="506" spans="5:10">
      <c r="E506" s="19"/>
      <c r="F506" s="15"/>
      <c r="G506" s="19"/>
      <c r="H506" s="19"/>
      <c r="I506" s="19"/>
      <c r="J506" s="19"/>
    </row>
    <row r="507" spans="5:10">
      <c r="E507" s="19"/>
      <c r="F507" s="15"/>
      <c r="G507" s="19"/>
      <c r="H507" s="19"/>
      <c r="I507" s="19"/>
      <c r="J507" s="19"/>
    </row>
    <row r="508" spans="5:10">
      <c r="E508" s="19"/>
      <c r="F508" s="15"/>
      <c r="G508" s="19"/>
      <c r="H508" s="19"/>
      <c r="I508" s="19"/>
      <c r="J508" s="19"/>
    </row>
    <row r="509" spans="5:10">
      <c r="E509" s="19"/>
      <c r="F509" s="15"/>
      <c r="G509" s="19"/>
      <c r="H509" s="19"/>
      <c r="I509" s="19"/>
      <c r="J509" s="19"/>
    </row>
    <row r="510" spans="5:10">
      <c r="E510" s="19"/>
      <c r="F510" s="15"/>
      <c r="G510" s="19"/>
      <c r="H510" s="19"/>
      <c r="I510" s="19"/>
      <c r="J510" s="19"/>
    </row>
    <row r="511" spans="5:10">
      <c r="E511" s="19"/>
      <c r="F511" s="15"/>
      <c r="G511" s="19"/>
      <c r="H511" s="19"/>
      <c r="I511" s="19"/>
      <c r="J511" s="19"/>
    </row>
    <row r="512" spans="5:10">
      <c r="E512" s="19"/>
      <c r="F512" s="15"/>
      <c r="G512" s="19"/>
      <c r="H512" s="19"/>
      <c r="I512" s="19"/>
      <c r="J512" s="19"/>
    </row>
    <row r="513" spans="5:10">
      <c r="E513" s="19"/>
      <c r="F513" s="15"/>
      <c r="G513" s="19"/>
      <c r="H513" s="19"/>
      <c r="I513" s="19"/>
      <c r="J513" s="19"/>
    </row>
    <row r="514" spans="5:10">
      <c r="E514" s="19"/>
      <c r="F514" s="15"/>
      <c r="G514" s="19"/>
      <c r="H514" s="19"/>
      <c r="I514" s="19"/>
      <c r="J514" s="19"/>
    </row>
    <row r="515" spans="5:10">
      <c r="E515" s="19"/>
      <c r="F515" s="15"/>
      <c r="G515" s="19"/>
      <c r="H515" s="19"/>
      <c r="I515" s="19"/>
      <c r="J515" s="19"/>
    </row>
    <row r="516" spans="5:10">
      <c r="E516" s="19"/>
      <c r="F516" s="15"/>
      <c r="G516" s="19"/>
      <c r="H516" s="19"/>
      <c r="I516" s="19"/>
      <c r="J516" s="19"/>
    </row>
    <row r="517" spans="5:10">
      <c r="E517" s="19"/>
      <c r="F517" s="15"/>
      <c r="G517" s="19"/>
      <c r="H517" s="19"/>
      <c r="I517" s="19"/>
      <c r="J517" s="19"/>
    </row>
    <row r="518" spans="5:10">
      <c r="E518" s="19"/>
      <c r="F518" s="15"/>
      <c r="G518" s="19"/>
      <c r="H518" s="19"/>
      <c r="I518" s="19"/>
      <c r="J518" s="19"/>
    </row>
    <row r="519" spans="5:10">
      <c r="E519" s="19"/>
      <c r="F519" s="15"/>
      <c r="G519" s="19"/>
      <c r="H519" s="19"/>
      <c r="I519" s="19"/>
      <c r="J519" s="19"/>
    </row>
    <row r="520" spans="5:10">
      <c r="E520" s="19"/>
      <c r="F520" s="15"/>
      <c r="G520" s="19"/>
      <c r="H520" s="19"/>
      <c r="I520" s="19"/>
      <c r="J520" s="19"/>
    </row>
    <row r="521" spans="5:10">
      <c r="E521" s="19"/>
      <c r="F521" s="15"/>
      <c r="G521" s="19"/>
      <c r="H521" s="19"/>
      <c r="I521" s="19"/>
      <c r="J521" s="19"/>
    </row>
    <row r="522" spans="5:10">
      <c r="E522" s="19"/>
      <c r="F522" s="15"/>
      <c r="G522" s="19"/>
      <c r="H522" s="19"/>
      <c r="I522" s="19"/>
      <c r="J522" s="19"/>
    </row>
    <row r="523" spans="5:10">
      <c r="E523" s="19"/>
      <c r="F523" s="15"/>
      <c r="G523" s="19"/>
      <c r="H523" s="19"/>
      <c r="I523" s="19"/>
      <c r="J523" s="19"/>
    </row>
    <row r="524" spans="5:10">
      <c r="E524" s="19"/>
      <c r="F524" s="15"/>
      <c r="G524" s="19"/>
      <c r="H524" s="19"/>
      <c r="I524" s="19"/>
      <c r="J524" s="19"/>
    </row>
    <row r="525" spans="5:10">
      <c r="E525" s="19"/>
      <c r="F525" s="15"/>
      <c r="G525" s="19"/>
      <c r="H525" s="19"/>
      <c r="I525" s="19"/>
      <c r="J525" s="19"/>
    </row>
    <row r="526" spans="5:10">
      <c r="E526" s="19"/>
      <c r="F526" s="15"/>
      <c r="G526" s="19"/>
      <c r="H526" s="19"/>
      <c r="I526" s="19"/>
      <c r="J526" s="19"/>
    </row>
    <row r="527" spans="5:10">
      <c r="E527" s="19"/>
      <c r="F527" s="15"/>
      <c r="G527" s="19"/>
      <c r="H527" s="19"/>
      <c r="I527" s="19"/>
      <c r="J527" s="19"/>
    </row>
    <row r="528" spans="5:10">
      <c r="E528" s="19"/>
      <c r="F528" s="15"/>
      <c r="G528" s="19"/>
      <c r="H528" s="19"/>
      <c r="I528" s="19"/>
      <c r="J528" s="19"/>
    </row>
    <row r="529" spans="5:10">
      <c r="E529" s="19"/>
      <c r="F529" s="15"/>
      <c r="G529" s="19"/>
      <c r="H529" s="19"/>
      <c r="I529" s="19"/>
      <c r="J529" s="19"/>
    </row>
    <row r="530" spans="5:10">
      <c r="E530" s="19"/>
      <c r="F530" s="15"/>
      <c r="G530" s="19"/>
      <c r="H530" s="19"/>
      <c r="I530" s="19"/>
      <c r="J530" s="19"/>
    </row>
    <row r="531" spans="5:10">
      <c r="E531" s="19"/>
      <c r="F531" s="15"/>
      <c r="G531" s="19"/>
      <c r="H531" s="19"/>
      <c r="I531" s="19"/>
      <c r="J531" s="19"/>
    </row>
    <row r="532" spans="5:10">
      <c r="E532" s="19"/>
      <c r="F532" s="15"/>
      <c r="G532" s="19"/>
      <c r="H532" s="19"/>
      <c r="I532" s="19"/>
      <c r="J532" s="19"/>
    </row>
    <row r="533" spans="5:10">
      <c r="E533" s="19"/>
      <c r="F533" s="15"/>
      <c r="G533" s="19"/>
      <c r="H533" s="19"/>
      <c r="I533" s="19"/>
      <c r="J533" s="19"/>
    </row>
    <row r="534" spans="5:10">
      <c r="E534" s="19"/>
      <c r="F534" s="15"/>
      <c r="G534" s="19"/>
      <c r="H534" s="19"/>
      <c r="I534" s="19"/>
      <c r="J534" s="19"/>
    </row>
    <row r="535" spans="5:10">
      <c r="E535" s="19"/>
      <c r="F535" s="15"/>
      <c r="G535" s="19"/>
      <c r="H535" s="19"/>
      <c r="I535" s="19"/>
      <c r="J535" s="19"/>
    </row>
    <row r="536" spans="5:10">
      <c r="E536" s="19"/>
      <c r="F536" s="15"/>
      <c r="G536" s="19"/>
      <c r="H536" s="19"/>
      <c r="I536" s="19"/>
      <c r="J536" s="19"/>
    </row>
    <row r="537" spans="5:10">
      <c r="E537" s="19"/>
      <c r="F537" s="15"/>
      <c r="G537" s="19"/>
      <c r="H537" s="19"/>
      <c r="I537" s="19"/>
      <c r="J537" s="19"/>
    </row>
    <row r="538" spans="5:10">
      <c r="E538" s="19"/>
      <c r="F538" s="15"/>
      <c r="G538" s="19"/>
      <c r="H538" s="19"/>
      <c r="I538" s="19"/>
      <c r="J538" s="19"/>
    </row>
    <row r="539" spans="5:10">
      <c r="E539" s="19"/>
      <c r="F539" s="15"/>
      <c r="G539" s="19"/>
      <c r="H539" s="19"/>
      <c r="I539" s="19"/>
      <c r="J539" s="19"/>
    </row>
    <row r="540" spans="5:10">
      <c r="E540" s="19"/>
      <c r="F540" s="15"/>
      <c r="G540" s="19"/>
      <c r="H540" s="19"/>
      <c r="I540" s="19"/>
      <c r="J540" s="19"/>
    </row>
    <row r="541" spans="5:10">
      <c r="E541" s="19"/>
      <c r="F541" s="15"/>
      <c r="G541" s="19"/>
      <c r="H541" s="19"/>
      <c r="I541" s="19"/>
      <c r="J541" s="19"/>
    </row>
    <row r="542" spans="5:10">
      <c r="E542" s="19"/>
      <c r="F542" s="15"/>
      <c r="G542" s="19"/>
      <c r="H542" s="19"/>
      <c r="I542" s="19"/>
      <c r="J542" s="19"/>
    </row>
    <row r="543" spans="5:10">
      <c r="E543" s="19"/>
      <c r="F543" s="15"/>
      <c r="G543" s="19"/>
      <c r="H543" s="19"/>
      <c r="I543" s="19"/>
      <c r="J543" s="19"/>
    </row>
    <row r="544" spans="5:10">
      <c r="E544" s="19"/>
      <c r="F544" s="15"/>
      <c r="G544" s="19"/>
      <c r="H544" s="19"/>
      <c r="I544" s="19"/>
      <c r="J544" s="19"/>
    </row>
    <row r="545" spans="5:10">
      <c r="E545" s="19"/>
      <c r="F545" s="15"/>
      <c r="G545" s="19"/>
      <c r="H545" s="19"/>
      <c r="I545" s="19"/>
      <c r="J545" s="19"/>
    </row>
    <row r="546" spans="5:10">
      <c r="E546" s="19"/>
      <c r="F546" s="15"/>
      <c r="G546" s="19"/>
      <c r="H546" s="19"/>
      <c r="I546" s="19"/>
      <c r="J546" s="19"/>
    </row>
    <row r="547" spans="5:10">
      <c r="E547" s="19"/>
      <c r="F547" s="15"/>
      <c r="G547" s="19"/>
      <c r="H547" s="19"/>
      <c r="I547" s="19"/>
      <c r="J547" s="19"/>
    </row>
    <row r="548" spans="5:10">
      <c r="E548" s="19"/>
      <c r="F548" s="15"/>
      <c r="G548" s="19"/>
      <c r="H548" s="19"/>
      <c r="I548" s="19"/>
      <c r="J548" s="19"/>
    </row>
    <row r="549" spans="5:10">
      <c r="E549" s="19"/>
      <c r="F549" s="15"/>
      <c r="G549" s="19"/>
      <c r="H549" s="19"/>
      <c r="I549" s="19"/>
      <c r="J549" s="19"/>
    </row>
    <row r="550" spans="5:10">
      <c r="E550" s="19"/>
      <c r="F550" s="15"/>
      <c r="G550" s="19"/>
      <c r="H550" s="19"/>
      <c r="I550" s="19"/>
      <c r="J550" s="19"/>
    </row>
    <row r="551" spans="5:10">
      <c r="E551" s="19"/>
      <c r="F551" s="15"/>
      <c r="G551" s="19"/>
      <c r="H551" s="19"/>
      <c r="I551" s="19"/>
      <c r="J551" s="19"/>
    </row>
    <row r="552" spans="5:10">
      <c r="E552" s="19"/>
      <c r="F552" s="15"/>
      <c r="G552" s="19"/>
      <c r="H552" s="19"/>
      <c r="I552" s="19"/>
      <c r="J552" s="19"/>
    </row>
    <row r="553" spans="5:10">
      <c r="E553" s="19"/>
      <c r="F553" s="15"/>
      <c r="G553" s="19"/>
      <c r="H553" s="19"/>
      <c r="I553" s="19"/>
      <c r="J553" s="19"/>
    </row>
    <row r="554" spans="5:10">
      <c r="E554" s="19"/>
      <c r="F554" s="15"/>
      <c r="G554" s="19"/>
      <c r="H554" s="19"/>
      <c r="I554" s="19"/>
      <c r="J554" s="19"/>
    </row>
    <row r="555" spans="5:10">
      <c r="E555" s="19"/>
      <c r="F555" s="15"/>
      <c r="G555" s="19"/>
      <c r="H555" s="19"/>
      <c r="I555" s="19"/>
      <c r="J555" s="19"/>
    </row>
    <row r="556" spans="5:10">
      <c r="E556" s="19"/>
      <c r="F556" s="15"/>
      <c r="G556" s="19"/>
      <c r="H556" s="19"/>
      <c r="I556" s="19"/>
      <c r="J556" s="19"/>
    </row>
    <row r="557" spans="5:10">
      <c r="E557" s="19"/>
      <c r="F557" s="15"/>
      <c r="G557" s="19"/>
      <c r="H557" s="19"/>
      <c r="I557" s="19"/>
      <c r="J557" s="19"/>
    </row>
    <row r="558" spans="5:10">
      <c r="E558" s="19"/>
      <c r="F558" s="15"/>
      <c r="G558" s="19"/>
      <c r="H558" s="19"/>
      <c r="I558" s="19"/>
      <c r="J558" s="19"/>
    </row>
    <row r="559" spans="5:10">
      <c r="E559" s="19"/>
      <c r="F559" s="15"/>
      <c r="G559" s="19"/>
      <c r="H559" s="19"/>
      <c r="I559" s="19"/>
      <c r="J559" s="19"/>
    </row>
    <row r="560" spans="5:10">
      <c r="E560" s="19"/>
      <c r="F560" s="15"/>
      <c r="G560" s="19"/>
      <c r="H560" s="19"/>
      <c r="I560" s="19"/>
      <c r="J560" s="19"/>
    </row>
    <row r="561" spans="5:10">
      <c r="E561" s="19"/>
      <c r="F561" s="15"/>
      <c r="G561" s="19"/>
      <c r="H561" s="19"/>
      <c r="I561" s="19"/>
      <c r="J561" s="19"/>
    </row>
    <row r="562" spans="5:10">
      <c r="E562" s="19"/>
      <c r="F562" s="15"/>
      <c r="G562" s="19"/>
      <c r="H562" s="19"/>
      <c r="I562" s="19"/>
      <c r="J562" s="19"/>
    </row>
    <row r="563" spans="5:10">
      <c r="E563" s="19"/>
      <c r="F563" s="15"/>
      <c r="G563" s="19"/>
      <c r="H563" s="19"/>
      <c r="I563" s="19"/>
      <c r="J563" s="19"/>
    </row>
    <row r="564" spans="5:10">
      <c r="E564" s="19"/>
      <c r="F564" s="15"/>
      <c r="G564" s="19"/>
      <c r="H564" s="19"/>
      <c r="I564" s="19"/>
      <c r="J564" s="19"/>
    </row>
    <row r="565" spans="5:10">
      <c r="E565" s="19"/>
      <c r="F565" s="15"/>
      <c r="G565" s="19"/>
      <c r="H565" s="19"/>
      <c r="I565" s="19"/>
      <c r="J565" s="19"/>
    </row>
    <row r="566" spans="5:10">
      <c r="E566" s="19"/>
      <c r="F566" s="15"/>
      <c r="G566" s="19"/>
      <c r="H566" s="19"/>
      <c r="I566" s="19"/>
      <c r="J566" s="19"/>
    </row>
    <row r="567" spans="5:10">
      <c r="E567" s="19"/>
      <c r="F567" s="15"/>
      <c r="G567" s="19"/>
      <c r="H567" s="19"/>
      <c r="I567" s="19"/>
      <c r="J567" s="19"/>
    </row>
    <row r="568" spans="5:10">
      <c r="E568" s="19"/>
      <c r="F568" s="15"/>
      <c r="G568" s="19"/>
      <c r="H568" s="19"/>
      <c r="I568" s="19"/>
      <c r="J568" s="19"/>
    </row>
    <row r="569" spans="5:10">
      <c r="E569" s="19"/>
      <c r="F569" s="15"/>
      <c r="G569" s="19"/>
      <c r="H569" s="19"/>
      <c r="I569" s="19"/>
      <c r="J569" s="19"/>
    </row>
    <row r="570" spans="5:10">
      <c r="E570" s="19"/>
      <c r="F570" s="15"/>
      <c r="G570" s="19"/>
      <c r="H570" s="19"/>
      <c r="I570" s="19"/>
      <c r="J570" s="19"/>
    </row>
    <row r="571" spans="5:10">
      <c r="E571" s="19"/>
      <c r="F571" s="15"/>
      <c r="G571" s="19"/>
      <c r="H571" s="19"/>
      <c r="I571" s="19"/>
      <c r="J571" s="19"/>
    </row>
    <row r="572" spans="5:10">
      <c r="E572" s="19"/>
      <c r="F572" s="15"/>
      <c r="G572" s="19"/>
      <c r="H572" s="19"/>
      <c r="I572" s="19"/>
      <c r="J572" s="19"/>
    </row>
    <row r="573" spans="5:10">
      <c r="E573" s="19"/>
      <c r="F573" s="15"/>
      <c r="G573" s="19"/>
      <c r="H573" s="19"/>
      <c r="I573" s="19"/>
      <c r="J573" s="19"/>
    </row>
  </sheetData>
  <mergeCells count="44">
    <mergeCell ref="Z163:AG163"/>
    <mergeCell ref="A1:J1"/>
    <mergeCell ref="A2:J2"/>
    <mergeCell ref="B3:D3"/>
    <mergeCell ref="B4:D4"/>
    <mergeCell ref="B5:D5"/>
    <mergeCell ref="B6:D6"/>
    <mergeCell ref="B7:D7"/>
    <mergeCell ref="Z116:AF116"/>
    <mergeCell ref="S154:U155"/>
    <mergeCell ref="M157:T157"/>
    <mergeCell ref="Z159:AG159"/>
    <mergeCell ref="Z162:AB162"/>
    <mergeCell ref="A9:J9"/>
    <mergeCell ref="T11:X11"/>
    <mergeCell ref="T65:X65"/>
    <mergeCell ref="T91:X91"/>
    <mergeCell ref="T116:X116"/>
    <mergeCell ref="B292:D292"/>
    <mergeCell ref="A295:B295"/>
    <mergeCell ref="A217:D217"/>
    <mergeCell ref="A222:A229"/>
    <mergeCell ref="A230:D230"/>
    <mergeCell ref="B265:D265"/>
    <mergeCell ref="B271:D271"/>
    <mergeCell ref="L276:M277"/>
    <mergeCell ref="B283:D283"/>
    <mergeCell ref="L285:R286"/>
    <mergeCell ref="A297:B297"/>
    <mergeCell ref="A303:B303"/>
    <mergeCell ref="AH116:AO116"/>
    <mergeCell ref="AH120:AJ120"/>
    <mergeCell ref="B179:D179"/>
    <mergeCell ref="A185:D185"/>
    <mergeCell ref="A190:A197"/>
    <mergeCell ref="A198:D198"/>
    <mergeCell ref="A203:A210"/>
    <mergeCell ref="A211:D211"/>
    <mergeCell ref="B212:D212"/>
    <mergeCell ref="A235:A242"/>
    <mergeCell ref="A243:D243"/>
    <mergeCell ref="B244:D244"/>
    <mergeCell ref="B251:D251"/>
    <mergeCell ref="B256:D256"/>
  </mergeCells>
  <dataValidations count="1">
    <dataValidation type="list" allowBlank="1" showInputMessage="1" showErrorMessage="1" promptTitle="College" prompt="Choose college for graduate student.  If tuition is not allowed by sponsor, choose Not Allowed." sqref="C119:C123 C126:C130 C133:C137 C140:C144 C147:C151" xr:uid="{00000000-0002-0000-1000-000000000000}">
      <formula1>$AH$125:$AH$149</formula1>
    </dataValidation>
  </dataValidations>
  <pageMargins left="0.25" right="0.25" top="0.75" bottom="0.75" header="0.3" footer="0.3"/>
  <pageSetup scale="58" fitToHeight="0"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30A0"/>
    <pageSetUpPr fitToPage="1"/>
  </sheetPr>
  <dimension ref="A1:AR573"/>
  <sheetViews>
    <sheetView workbookViewId="0">
      <selection activeCell="AH116" sqref="AH116:AO153"/>
    </sheetView>
  </sheetViews>
  <sheetFormatPr defaultColWidth="9.28515625" defaultRowHeight="12.75"/>
  <cols>
    <col min="1" max="1" width="30.28515625" customWidth="1"/>
    <col min="2" max="2" width="24" customWidth="1"/>
    <col min="3" max="3" width="17.28515625" customWidth="1"/>
    <col min="4" max="4" width="15.5703125" customWidth="1"/>
    <col min="5" max="5" width="14.7109375" customWidth="1"/>
    <col min="6" max="6" width="14.7109375" style="3" customWidth="1"/>
    <col min="7" max="10" width="14.7109375" customWidth="1"/>
    <col min="11" max="11" width="10.28515625" customWidth="1"/>
    <col min="12" max="12" width="15.7109375" customWidth="1"/>
    <col min="13" max="13" width="16.5703125" customWidth="1"/>
    <col min="14" max="25" width="10.7109375" customWidth="1"/>
    <col min="26" max="26" width="17.7109375" customWidth="1"/>
    <col min="27" max="27" width="18.28515625" customWidth="1"/>
    <col min="28" max="33" width="10.7109375" customWidth="1"/>
    <col min="34" max="34" width="22.28515625" bestFit="1" customWidth="1"/>
  </cols>
  <sheetData>
    <row r="1" spans="1:28" s="107" customFormat="1" ht="18">
      <c r="A1" s="522" t="s">
        <v>331</v>
      </c>
      <c r="B1" s="522"/>
      <c r="C1" s="522"/>
      <c r="D1" s="522"/>
      <c r="E1" s="522"/>
      <c r="F1" s="522"/>
      <c r="G1" s="522"/>
      <c r="H1" s="522"/>
      <c r="I1" s="522"/>
      <c r="J1" s="522"/>
      <c r="K1" s="104"/>
      <c r="M1" s="446"/>
      <c r="N1" s="106"/>
      <c r="O1" s="106"/>
      <c r="P1" s="105"/>
    </row>
    <row r="2" spans="1:28" s="107" customFormat="1" ht="15">
      <c r="A2" s="573" t="s">
        <v>301</v>
      </c>
      <c r="B2" s="573"/>
      <c r="C2" s="573"/>
      <c r="D2" s="573"/>
      <c r="E2" s="573"/>
      <c r="F2" s="573"/>
      <c r="G2" s="573"/>
      <c r="H2" s="573"/>
      <c r="I2" s="573"/>
      <c r="J2" s="573"/>
      <c r="K2" s="1"/>
      <c r="L2" s="1"/>
      <c r="M2" s="1"/>
      <c r="N2" s="1"/>
      <c r="O2" s="1"/>
      <c r="P2" s="1"/>
      <c r="Q2" s="1"/>
    </row>
    <row r="3" spans="1:28" s="107" customFormat="1" ht="15.75">
      <c r="A3" s="104" t="s">
        <v>4</v>
      </c>
      <c r="B3" s="530">
        <f>'Cumulative Budget Request '!B3</f>
        <v>0</v>
      </c>
      <c r="C3" s="530"/>
      <c r="D3" s="530"/>
      <c r="G3" s="104"/>
      <c r="I3" s="104"/>
      <c r="J3" s="130"/>
      <c r="K3" s="104"/>
      <c r="L3" s="106"/>
      <c r="M3" s="106"/>
      <c r="N3" s="106"/>
      <c r="O3" s="106"/>
      <c r="P3" s="106"/>
      <c r="Q3" s="105"/>
    </row>
    <row r="4" spans="1:28" s="107" customFormat="1" ht="15.75">
      <c r="A4" s="104" t="s">
        <v>8</v>
      </c>
      <c r="B4" s="563">
        <f>'Cumulative Budget Request '!B4</f>
        <v>0</v>
      </c>
      <c r="C4" s="563"/>
      <c r="D4" s="563"/>
    </row>
    <row r="5" spans="1:28" s="107" customFormat="1" ht="15.75">
      <c r="A5" s="104" t="s">
        <v>13</v>
      </c>
      <c r="B5" s="563" t="str">
        <f>'Cumulative Budget Request '!B5</f>
        <v>NSF</v>
      </c>
      <c r="C5" s="563"/>
      <c r="D5" s="563"/>
      <c r="F5" s="105"/>
      <c r="K5" s="104"/>
    </row>
    <row r="6" spans="1:28" s="107" customFormat="1" ht="15.75">
      <c r="A6" s="104" t="s">
        <v>333</v>
      </c>
      <c r="B6" s="520"/>
      <c r="C6" s="520"/>
      <c r="D6" s="520"/>
      <c r="K6" s="104"/>
    </row>
    <row r="7" spans="1:28" s="107" customFormat="1" ht="15.75">
      <c r="A7" s="104" t="s">
        <v>253</v>
      </c>
      <c r="B7" s="575"/>
      <c r="C7" s="575"/>
      <c r="D7" s="575"/>
      <c r="K7" s="104"/>
    </row>
    <row r="8" spans="1:28" s="107" customFormat="1" ht="16.5" thickBot="1">
      <c r="A8" s="104"/>
      <c r="B8" s="130"/>
      <c r="C8" s="130"/>
      <c r="D8" s="130"/>
      <c r="F8" s="105"/>
      <c r="K8" s="104"/>
      <c r="L8" s="320"/>
    </row>
    <row r="9" spans="1:28" ht="15" customHeight="1" thickBot="1">
      <c r="A9" s="523" t="s">
        <v>334</v>
      </c>
      <c r="B9" s="523"/>
      <c r="C9" s="523"/>
      <c r="D9" s="523"/>
      <c r="E9" s="523"/>
      <c r="F9" s="523"/>
      <c r="G9" s="523"/>
      <c r="H9" s="523"/>
      <c r="I9" s="523"/>
      <c r="J9" s="523"/>
      <c r="K9" s="103"/>
      <c r="M9" s="35" t="s">
        <v>15</v>
      </c>
      <c r="N9" s="36"/>
      <c r="O9" s="37"/>
      <c r="P9" s="237">
        <f>'Cumulative Budget Request '!Q6</f>
        <v>0.188</v>
      </c>
    </row>
    <row r="10" spans="1:28" ht="13.5" thickBot="1">
      <c r="J10" s="31"/>
      <c r="M10" s="38" t="s">
        <v>17</v>
      </c>
      <c r="N10" s="39"/>
      <c r="O10" s="39"/>
      <c r="P10" s="238">
        <f>'Cumulative Budget Request '!Q7</f>
        <v>825</v>
      </c>
    </row>
    <row r="11" spans="1:28">
      <c r="A11" s="1" t="s">
        <v>18</v>
      </c>
      <c r="C11" s="55"/>
      <c r="D11" s="55"/>
      <c r="E11" s="6"/>
      <c r="F11" s="6"/>
      <c r="G11" s="6"/>
      <c r="H11" s="6"/>
      <c r="I11" s="6"/>
      <c r="J11" s="43"/>
      <c r="L11" s="55" t="s">
        <v>19</v>
      </c>
      <c r="M11" s="68" t="s">
        <v>6</v>
      </c>
      <c r="N11" s="68"/>
      <c r="O11" s="68" t="s">
        <v>20</v>
      </c>
      <c r="P11" s="68" t="s">
        <v>21</v>
      </c>
      <c r="Q11" s="68" t="s">
        <v>22</v>
      </c>
      <c r="R11" s="68"/>
      <c r="T11" s="546" t="s">
        <v>23</v>
      </c>
      <c r="U11" s="546"/>
      <c r="V11" s="546"/>
      <c r="W11" s="546"/>
      <c r="X11" s="546"/>
    </row>
    <row r="12" spans="1:28">
      <c r="A12" s="1" t="s">
        <v>24</v>
      </c>
      <c r="C12" s="89"/>
      <c r="D12" s="89"/>
      <c r="E12" s="16" t="s">
        <v>25</v>
      </c>
      <c r="F12" s="16" t="s">
        <v>26</v>
      </c>
      <c r="G12" s="16" t="s">
        <v>27</v>
      </c>
      <c r="H12" s="16" t="s">
        <v>28</v>
      </c>
      <c r="I12" s="16" t="s">
        <v>29</v>
      </c>
      <c r="J12" s="44" t="s">
        <v>30</v>
      </c>
      <c r="L12" s="75" t="s">
        <v>31</v>
      </c>
      <c r="M12" s="44" t="s">
        <v>9</v>
      </c>
      <c r="N12" s="44" t="s">
        <v>20</v>
      </c>
      <c r="O12" s="44" t="s">
        <v>32</v>
      </c>
      <c r="P12" s="44" t="s">
        <v>33</v>
      </c>
      <c r="Q12" s="44" t="s">
        <v>34</v>
      </c>
      <c r="R12" s="44" t="s">
        <v>32</v>
      </c>
      <c r="S12" s="21"/>
      <c r="T12" s="22" t="s">
        <v>35</v>
      </c>
      <c r="U12" s="13" t="s">
        <v>36</v>
      </c>
      <c r="V12" s="13" t="s">
        <v>37</v>
      </c>
      <c r="W12" s="13" t="s">
        <v>38</v>
      </c>
      <c r="X12" s="13" t="s">
        <v>39</v>
      </c>
    </row>
    <row r="13" spans="1:28">
      <c r="A13" s="55" t="s">
        <v>40</v>
      </c>
      <c r="B13" s="55" t="s">
        <v>41</v>
      </c>
      <c r="D13" s="3"/>
      <c r="E13" s="2"/>
      <c r="F13" s="2"/>
      <c r="G13" s="2"/>
      <c r="H13" s="2"/>
      <c r="I13" s="2"/>
      <c r="J13" s="45"/>
      <c r="L13" s="22"/>
      <c r="M13" s="60"/>
      <c r="N13" s="60"/>
      <c r="O13" s="60"/>
      <c r="P13" s="241"/>
      <c r="Q13" s="60"/>
      <c r="R13" s="241"/>
      <c r="S13" s="2"/>
      <c r="T13" s="22"/>
      <c r="U13" s="13"/>
      <c r="V13" s="13"/>
      <c r="W13" s="13"/>
      <c r="X13" s="13"/>
      <c r="Y13" s="3"/>
      <c r="Z13" s="3"/>
      <c r="AA13" s="3"/>
      <c r="AB13" s="3"/>
    </row>
    <row r="14" spans="1:28">
      <c r="A14" s="100"/>
      <c r="B14" s="13" t="s">
        <v>43</v>
      </c>
      <c r="D14" s="32" t="s">
        <v>44</v>
      </c>
      <c r="E14" s="97">
        <f>ROUND($Q14*$R14,6)</f>
        <v>0</v>
      </c>
      <c r="F14" s="97">
        <f>ROUND($Q15*$R15,6)</f>
        <v>0</v>
      </c>
      <c r="G14" s="97">
        <f>ROUND($Q16*$R16,6)</f>
        <v>0</v>
      </c>
      <c r="H14" s="97">
        <f>ROUND($Q17*$R17,6)</f>
        <v>0</v>
      </c>
      <c r="I14" s="97">
        <f>ROUND($Q18*$R18,6)</f>
        <v>0</v>
      </c>
      <c r="J14" s="45"/>
      <c r="L14" s="155">
        <v>0</v>
      </c>
      <c r="M14" s="242">
        <f>ROUND(L14/12,2)</f>
        <v>0</v>
      </c>
      <c r="N14" s="242">
        <f>LOOKUP(O14,'Longevity Lookup'!$A$3:$A$506,'Longevity Lookup'!$B$3:$B$506)</f>
        <v>0</v>
      </c>
      <c r="O14" s="236">
        <v>0</v>
      </c>
      <c r="P14" s="239">
        <v>1.03</v>
      </c>
      <c r="Q14" s="240">
        <v>0</v>
      </c>
      <c r="R14" s="236">
        <v>12</v>
      </c>
      <c r="S14" s="2"/>
      <c r="T14" s="23" t="e">
        <f>(E16+E17)/E15</f>
        <v>#DIV/0!</v>
      </c>
      <c r="U14" s="23" t="e">
        <f>(F16+F17)/F15</f>
        <v>#DIV/0!</v>
      </c>
      <c r="V14" s="23" t="e">
        <f>(G16+G17)/G15</f>
        <v>#DIV/0!</v>
      </c>
      <c r="W14" s="23" t="e">
        <f>(H16+H17)/H15</f>
        <v>#DIV/0!</v>
      </c>
      <c r="X14" s="23" t="e">
        <f>(I16+I17)/I15</f>
        <v>#DIV/0!</v>
      </c>
      <c r="Y14" s="3"/>
      <c r="Z14" s="3"/>
      <c r="AA14" s="3"/>
      <c r="AB14" s="3"/>
    </row>
    <row r="15" spans="1:28">
      <c r="B15" s="3"/>
      <c r="C15" s="97"/>
      <c r="D15" s="71" t="s">
        <v>9</v>
      </c>
      <c r="E15" s="54">
        <f>ROUND((M14+N14)*E14*P14,0)</f>
        <v>0</v>
      </c>
      <c r="F15" s="54">
        <f>ROUND((M14+N14)*F14*P14*P15,0)</f>
        <v>0</v>
      </c>
      <c r="G15" s="54">
        <f>ROUND((M14+N14)*G14*P14*P15*P16,0)</f>
        <v>0</v>
      </c>
      <c r="H15" s="54">
        <f>ROUND((M14+N14)*H14*P14*P15*P16*P17,0)</f>
        <v>0</v>
      </c>
      <c r="I15" s="54">
        <f>ROUND((M14+N14)*I14*P14*P15*P16*P17*P18,0)</f>
        <v>0</v>
      </c>
      <c r="J15" s="177">
        <f>SUM(E15:I15)</f>
        <v>0</v>
      </c>
      <c r="L15" s="243"/>
      <c r="M15" s="60"/>
      <c r="N15" s="60"/>
      <c r="O15" s="60"/>
      <c r="P15" s="239">
        <v>1.03</v>
      </c>
      <c r="Q15" s="240">
        <v>0</v>
      </c>
      <c r="R15" s="236">
        <v>12</v>
      </c>
      <c r="S15" s="15"/>
    </row>
    <row r="16" spans="1:28">
      <c r="A16" s="8"/>
      <c r="B16" s="3"/>
      <c r="C16" s="97"/>
      <c r="D16" s="71" t="s">
        <v>46</v>
      </c>
      <c r="E16" s="54">
        <f>ROUND(E15*$P$9,0)</f>
        <v>0</v>
      </c>
      <c r="F16" s="54">
        <f>ROUND(F15*$P$9,0)</f>
        <v>0</v>
      </c>
      <c r="G16" s="54">
        <f>ROUND(G15*$P$9,0)</f>
        <v>0</v>
      </c>
      <c r="H16" s="54">
        <f>ROUND(H15*$P$9,0)</f>
        <v>0</v>
      </c>
      <c r="I16" s="54">
        <f>ROUND(I15*$P$9,0)</f>
        <v>0</v>
      </c>
      <c r="J16" s="177">
        <f>SUM(E16:I16)</f>
        <v>0</v>
      </c>
      <c r="L16" s="243"/>
      <c r="M16" s="60"/>
      <c r="N16" s="60"/>
      <c r="O16" s="60"/>
      <c r="P16" s="239">
        <v>1.03</v>
      </c>
      <c r="Q16" s="240">
        <v>0</v>
      </c>
      <c r="R16" s="236">
        <v>12</v>
      </c>
      <c r="S16" s="15"/>
      <c r="T16" s="23"/>
      <c r="U16" s="23"/>
      <c r="V16" s="23"/>
      <c r="W16" s="23"/>
      <c r="X16" s="23"/>
    </row>
    <row r="17" spans="1:24" ht="15">
      <c r="A17" s="8"/>
      <c r="B17" s="3"/>
      <c r="C17" s="97"/>
      <c r="D17" s="71" t="s">
        <v>47</v>
      </c>
      <c r="E17" s="189">
        <f>ROUND($P$10*E14,0)</f>
        <v>0</v>
      </c>
      <c r="F17" s="189">
        <f>ROUND($P$10*F14,0)</f>
        <v>0</v>
      </c>
      <c r="G17" s="189">
        <f>ROUND($P$10*G14,0)</f>
        <v>0</v>
      </c>
      <c r="H17" s="189">
        <f>ROUND($P$10*H14,0)</f>
        <v>0</v>
      </c>
      <c r="I17" s="189">
        <f>ROUND($P$10*I14,0)</f>
        <v>0</v>
      </c>
      <c r="J17" s="186">
        <f>SUM(E17:I17)</f>
        <v>0</v>
      </c>
      <c r="L17" s="243"/>
      <c r="M17" s="60"/>
      <c r="N17" s="60"/>
      <c r="O17" s="60"/>
      <c r="P17" s="239">
        <v>1.03</v>
      </c>
      <c r="Q17" s="240">
        <v>0</v>
      </c>
      <c r="R17" s="236">
        <v>12</v>
      </c>
      <c r="S17" s="15"/>
      <c r="T17" s="23"/>
      <c r="U17" s="23"/>
      <c r="V17" s="23"/>
      <c r="W17" s="23"/>
      <c r="X17" s="23"/>
    </row>
    <row r="18" spans="1:24">
      <c r="A18" s="8"/>
      <c r="B18" s="3"/>
      <c r="C18" s="97"/>
      <c r="D18" s="74" t="s">
        <v>48</v>
      </c>
      <c r="E18" s="190">
        <f>SUM(E16:E17)</f>
        <v>0</v>
      </c>
      <c r="F18" s="190">
        <f t="shared" ref="F18:I18" si="0">SUM(F16:F17)</f>
        <v>0</v>
      </c>
      <c r="G18" s="190">
        <f t="shared" si="0"/>
        <v>0</v>
      </c>
      <c r="H18" s="190">
        <f t="shared" si="0"/>
        <v>0</v>
      </c>
      <c r="I18" s="190">
        <f t="shared" si="0"/>
        <v>0</v>
      </c>
      <c r="J18" s="191">
        <f>SUM(J16:J17)</f>
        <v>0</v>
      </c>
      <c r="L18" s="243"/>
      <c r="M18" s="60"/>
      <c r="N18" s="60"/>
      <c r="O18" s="60"/>
      <c r="P18" s="239">
        <v>1.03</v>
      </c>
      <c r="Q18" s="240">
        <v>0</v>
      </c>
      <c r="R18" s="236">
        <v>12</v>
      </c>
      <c r="S18" s="15"/>
      <c r="T18" s="23"/>
      <c r="U18" s="23"/>
      <c r="V18" s="23"/>
      <c r="W18" s="23"/>
      <c r="X18" s="23"/>
    </row>
    <row r="19" spans="1:24">
      <c r="A19" s="8"/>
      <c r="B19" s="3"/>
      <c r="C19" s="97"/>
      <c r="D19" s="71"/>
      <c r="E19" s="15"/>
      <c r="F19" s="15"/>
      <c r="G19" s="15"/>
      <c r="H19" s="15"/>
      <c r="I19" s="15"/>
      <c r="J19" s="24"/>
      <c r="L19" s="243"/>
      <c r="M19" s="60"/>
      <c r="N19" s="60"/>
      <c r="O19" s="60"/>
      <c r="P19" s="30"/>
      <c r="Q19" s="60"/>
      <c r="R19" s="30"/>
      <c r="S19" s="15"/>
      <c r="T19" s="4"/>
      <c r="U19" s="3"/>
    </row>
    <row r="20" spans="1:24">
      <c r="A20" s="100"/>
      <c r="B20" s="13" t="s">
        <v>49</v>
      </c>
      <c r="C20" s="98"/>
      <c r="D20" s="32" t="s">
        <v>44</v>
      </c>
      <c r="E20" s="97">
        <f>ROUND($Q20*$R20,6)</f>
        <v>0</v>
      </c>
      <c r="F20" s="97">
        <f>ROUND($Q21*$R21,6)</f>
        <v>0</v>
      </c>
      <c r="G20" s="97">
        <f>ROUND($Q22*$R22,6)</f>
        <v>0</v>
      </c>
      <c r="H20" s="97">
        <f>ROUND($Q23*$R23,6)</f>
        <v>0</v>
      </c>
      <c r="I20" s="97">
        <f>ROUND($Q24*$R24,6)</f>
        <v>0</v>
      </c>
      <c r="J20" s="45"/>
      <c r="L20" s="155">
        <v>0</v>
      </c>
      <c r="M20" s="242">
        <f>ROUND(L20/12,2)</f>
        <v>0</v>
      </c>
      <c r="N20" s="242">
        <f>LOOKUP(O20,'Longevity Lookup'!$A$3:$A$506,'Longevity Lookup'!$B$3:$B$506)</f>
        <v>0</v>
      </c>
      <c r="O20" s="236">
        <v>0</v>
      </c>
      <c r="P20" s="239">
        <v>1.03</v>
      </c>
      <c r="Q20" s="240">
        <v>0</v>
      </c>
      <c r="R20" s="73">
        <f>$R$14</f>
        <v>12</v>
      </c>
      <c r="S20" s="2"/>
      <c r="T20" s="23" t="e">
        <f>(E22+E23)/E21</f>
        <v>#DIV/0!</v>
      </c>
      <c r="U20" s="23" t="e">
        <f>(F22+F23)/F21</f>
        <v>#DIV/0!</v>
      </c>
      <c r="V20" s="23" t="e">
        <f>(G22+G23)/G21</f>
        <v>#DIV/0!</v>
      </c>
      <c r="W20" s="23" t="e">
        <f>(H22+H23)/H21</f>
        <v>#DIV/0!</v>
      </c>
      <c r="X20" s="23" t="e">
        <f>(I22+I23)/I21</f>
        <v>#DIV/0!</v>
      </c>
    </row>
    <row r="21" spans="1:24">
      <c r="A21" s="8"/>
      <c r="B21" s="3"/>
      <c r="C21" s="97"/>
      <c r="D21" s="71" t="s">
        <v>9</v>
      </c>
      <c r="E21" s="54">
        <f>ROUND((M20+N20)*E20*P20,0)</f>
        <v>0</v>
      </c>
      <c r="F21" s="54">
        <f>ROUND((M20+N20)*F20*P20*P21,0)</f>
        <v>0</v>
      </c>
      <c r="G21" s="54">
        <f>ROUND((M20+N20)*G20*P20*P21*P22,0)</f>
        <v>0</v>
      </c>
      <c r="H21" s="54">
        <f>ROUND((M20+N20)*H20*P20*P21*P22*P23,0)</f>
        <v>0</v>
      </c>
      <c r="I21" s="54">
        <f>ROUND((M20+N20)*I20*P20*P21*P22*P23*P24,0)</f>
        <v>0</v>
      </c>
      <c r="J21" s="177">
        <f>SUM(E21:I21)</f>
        <v>0</v>
      </c>
      <c r="L21" s="243"/>
      <c r="M21" s="60"/>
      <c r="N21" s="60"/>
      <c r="O21" s="60"/>
      <c r="P21" s="239">
        <v>1.03</v>
      </c>
      <c r="Q21" s="240">
        <v>0</v>
      </c>
      <c r="R21" s="73">
        <f>$R$15</f>
        <v>12</v>
      </c>
      <c r="S21" s="15"/>
    </row>
    <row r="22" spans="1:24" ht="15" customHeight="1">
      <c r="A22" s="8"/>
      <c r="B22" s="3"/>
      <c r="C22" s="97"/>
      <c r="D22" s="71" t="s">
        <v>46</v>
      </c>
      <c r="E22" s="54">
        <f>ROUND(E21*$P$9,0)</f>
        <v>0</v>
      </c>
      <c r="F22" s="54">
        <f>ROUND(F21*$P$9,0)</f>
        <v>0</v>
      </c>
      <c r="G22" s="54">
        <f>ROUND(G21*$P$9,0)</f>
        <v>0</v>
      </c>
      <c r="H22" s="54">
        <f>ROUND(H21*$P$9,0)</f>
        <v>0</v>
      </c>
      <c r="I22" s="54">
        <f>ROUND(I21*$P$9,0)</f>
        <v>0</v>
      </c>
      <c r="J22" s="177">
        <f>SUM(E22:I22)</f>
        <v>0</v>
      </c>
      <c r="L22" s="243"/>
      <c r="M22" s="60"/>
      <c r="N22" s="60"/>
      <c r="O22" s="60"/>
      <c r="P22" s="239">
        <v>1.03</v>
      </c>
      <c r="Q22" s="240">
        <v>0</v>
      </c>
      <c r="R22" s="73">
        <f>$R$16</f>
        <v>12</v>
      </c>
      <c r="S22" s="15"/>
      <c r="T22" s="23"/>
      <c r="U22" s="23"/>
      <c r="V22" s="23"/>
      <c r="W22" s="23"/>
      <c r="X22" s="23"/>
    </row>
    <row r="23" spans="1:24" ht="13.5" customHeight="1">
      <c r="A23" s="8"/>
      <c r="B23" s="3"/>
      <c r="C23" s="97"/>
      <c r="D23" s="71" t="s">
        <v>47</v>
      </c>
      <c r="E23" s="189">
        <f>ROUND($P$10*E20,0)</f>
        <v>0</v>
      </c>
      <c r="F23" s="189">
        <f>ROUND($P$10*F20,0)</f>
        <v>0</v>
      </c>
      <c r="G23" s="189">
        <f>ROUND($P$10*G20,0)</f>
        <v>0</v>
      </c>
      <c r="H23" s="189">
        <f>ROUND($P$10*H20,0)</f>
        <v>0</v>
      </c>
      <c r="I23" s="189">
        <f>ROUND($P$10*I20,0)</f>
        <v>0</v>
      </c>
      <c r="J23" s="186">
        <f>SUM(E23:I23)</f>
        <v>0</v>
      </c>
      <c r="L23" s="243"/>
      <c r="M23" s="60"/>
      <c r="N23" s="60"/>
      <c r="O23" s="60"/>
      <c r="P23" s="239">
        <v>1.03</v>
      </c>
      <c r="Q23" s="240">
        <v>0</v>
      </c>
      <c r="R23" s="73">
        <f>$R$17</f>
        <v>12</v>
      </c>
      <c r="S23" s="15"/>
      <c r="T23" s="23"/>
      <c r="U23" s="23"/>
      <c r="V23" s="23"/>
      <c r="W23" s="23"/>
      <c r="X23" s="23"/>
    </row>
    <row r="24" spans="1:24">
      <c r="A24" s="8"/>
      <c r="B24" s="3"/>
      <c r="C24" s="97"/>
      <c r="D24" s="74" t="s">
        <v>48</v>
      </c>
      <c r="E24" s="190">
        <f>SUM(E22:E23)</f>
        <v>0</v>
      </c>
      <c r="F24" s="190">
        <f t="shared" ref="F24:I24" si="1">SUM(F22:F23)</f>
        <v>0</v>
      </c>
      <c r="G24" s="190">
        <f t="shared" si="1"/>
        <v>0</v>
      </c>
      <c r="H24" s="190">
        <f t="shared" si="1"/>
        <v>0</v>
      </c>
      <c r="I24" s="190">
        <f t="shared" si="1"/>
        <v>0</v>
      </c>
      <c r="J24" s="191">
        <f>SUM(J22:J23)</f>
        <v>0</v>
      </c>
      <c r="L24" s="243"/>
      <c r="M24" s="60"/>
      <c r="N24" s="60"/>
      <c r="O24" s="60"/>
      <c r="P24" s="239">
        <v>1.03</v>
      </c>
      <c r="Q24" s="240">
        <v>0</v>
      </c>
      <c r="R24" s="73">
        <f>$R$18</f>
        <v>12</v>
      </c>
      <c r="S24" s="15"/>
      <c r="T24" s="23"/>
      <c r="U24" s="23"/>
      <c r="V24" s="23"/>
      <c r="W24" s="23"/>
      <c r="X24" s="23"/>
    </row>
    <row r="25" spans="1:24">
      <c r="A25" s="8"/>
      <c r="B25" s="3"/>
      <c r="C25" s="97"/>
      <c r="D25" s="71"/>
      <c r="E25" s="15"/>
      <c r="F25" s="15"/>
      <c r="G25" s="15"/>
      <c r="H25" s="15"/>
      <c r="I25" s="15"/>
      <c r="J25" s="24"/>
      <c r="L25" s="243"/>
      <c r="M25" s="60"/>
      <c r="N25" s="60"/>
      <c r="O25" s="60"/>
      <c r="P25" s="30"/>
      <c r="Q25" s="60"/>
      <c r="R25" s="30"/>
      <c r="S25" s="15"/>
      <c r="T25" s="4"/>
      <c r="U25" s="3"/>
    </row>
    <row r="26" spans="1:24">
      <c r="A26" s="100"/>
      <c r="B26" s="13" t="s">
        <v>49</v>
      </c>
      <c r="C26" s="98"/>
      <c r="D26" s="32" t="s">
        <v>44</v>
      </c>
      <c r="E26" s="97">
        <f>ROUND($Q26*$R26,6)</f>
        <v>0</v>
      </c>
      <c r="F26" s="97">
        <f>ROUND($Q27*$R27,6)</f>
        <v>0</v>
      </c>
      <c r="G26" s="97">
        <f>ROUND($Q28*$R28,6)</f>
        <v>0</v>
      </c>
      <c r="H26" s="97">
        <f>ROUND($Q29*$R29,6)</f>
        <v>0</v>
      </c>
      <c r="I26" s="97">
        <f>ROUND($Q30*$R30,6)</f>
        <v>0</v>
      </c>
      <c r="J26" s="45"/>
      <c r="L26" s="155">
        <v>0</v>
      </c>
      <c r="M26" s="242">
        <f>ROUND(L26/12,2)</f>
        <v>0</v>
      </c>
      <c r="N26" s="242">
        <f>LOOKUP(O26,'Longevity Lookup'!$A$3:$A$506,'Longevity Lookup'!$B$3:$B$506)</f>
        <v>0</v>
      </c>
      <c r="O26" s="236">
        <v>0</v>
      </c>
      <c r="P26" s="239">
        <v>1.03</v>
      </c>
      <c r="Q26" s="240">
        <v>0</v>
      </c>
      <c r="R26" s="73">
        <f>$R$14</f>
        <v>12</v>
      </c>
      <c r="S26" s="2"/>
      <c r="T26" s="23" t="e">
        <f>(E28+E29)/E27</f>
        <v>#DIV/0!</v>
      </c>
      <c r="U26" s="23" t="e">
        <f>(F28+F29)/F27</f>
        <v>#DIV/0!</v>
      </c>
      <c r="V26" s="23" t="e">
        <f>(G28+G29)/G27</f>
        <v>#DIV/0!</v>
      </c>
      <c r="W26" s="23" t="e">
        <f>(H28+H29)/H27</f>
        <v>#DIV/0!</v>
      </c>
      <c r="X26" s="23" t="e">
        <f>(I28+I29)/I27</f>
        <v>#DIV/0!</v>
      </c>
    </row>
    <row r="27" spans="1:24">
      <c r="B27" s="3"/>
      <c r="C27" s="97"/>
      <c r="D27" s="71" t="s">
        <v>9</v>
      </c>
      <c r="E27" s="54">
        <f>ROUND((M26+N26)*E26*P26,0)</f>
        <v>0</v>
      </c>
      <c r="F27" s="54">
        <f>ROUND((M26+N26)*F26*P26*P27,0)</f>
        <v>0</v>
      </c>
      <c r="G27" s="54">
        <f>ROUND((M26+N26)*G26*P26*P27*P28,0)</f>
        <v>0</v>
      </c>
      <c r="H27" s="54">
        <f>ROUND((M26+N26)*H26*P26*P27*P28*P29,0)</f>
        <v>0</v>
      </c>
      <c r="I27" s="54">
        <f>ROUND((M26+N26)*I26*P26*P27*P28*P29*P30,0)</f>
        <v>0</v>
      </c>
      <c r="J27" s="177">
        <f>SUM(E27:I27)</f>
        <v>0</v>
      </c>
      <c r="L27" s="243"/>
      <c r="M27" s="60"/>
      <c r="N27" s="60"/>
      <c r="O27" s="60"/>
      <c r="P27" s="239">
        <v>1.03</v>
      </c>
      <c r="Q27" s="240">
        <v>0</v>
      </c>
      <c r="R27" s="73">
        <f>$R$15</f>
        <v>12</v>
      </c>
      <c r="S27" s="15"/>
    </row>
    <row r="28" spans="1:24">
      <c r="A28" s="8"/>
      <c r="B28" s="3"/>
      <c r="C28" s="97"/>
      <c r="D28" s="71" t="s">
        <v>46</v>
      </c>
      <c r="E28" s="54">
        <f>ROUND(E27*$P$9,0)</f>
        <v>0</v>
      </c>
      <c r="F28" s="54">
        <f>ROUND(F27*$P$9,0)</f>
        <v>0</v>
      </c>
      <c r="G28" s="54">
        <f>ROUND(G27*$P$9,0)</f>
        <v>0</v>
      </c>
      <c r="H28" s="54">
        <f>ROUND(H27*$P$9,0)</f>
        <v>0</v>
      </c>
      <c r="I28" s="54">
        <f>ROUND(I27*$P$9,0)</f>
        <v>0</v>
      </c>
      <c r="J28" s="177">
        <f>SUM(E28:I28)</f>
        <v>0</v>
      </c>
      <c r="L28" s="243"/>
      <c r="M28" s="60"/>
      <c r="N28" s="60"/>
      <c r="O28" s="60"/>
      <c r="P28" s="239">
        <v>1.03</v>
      </c>
      <c r="Q28" s="240">
        <v>0</v>
      </c>
      <c r="R28" s="73">
        <f>$R$16</f>
        <v>12</v>
      </c>
      <c r="S28" s="15"/>
      <c r="T28" s="23"/>
      <c r="U28" s="23"/>
      <c r="V28" s="23"/>
      <c r="W28" s="23"/>
      <c r="X28" s="23"/>
    </row>
    <row r="29" spans="1:24" ht="15">
      <c r="A29" s="8"/>
      <c r="B29" s="3"/>
      <c r="C29" s="97"/>
      <c r="D29" s="71" t="s">
        <v>47</v>
      </c>
      <c r="E29" s="189">
        <f>ROUND($P$10*E26,0)</f>
        <v>0</v>
      </c>
      <c r="F29" s="189">
        <f>ROUND($P$10*F26,0)</f>
        <v>0</v>
      </c>
      <c r="G29" s="189">
        <f>ROUND($P$10*G26,0)</f>
        <v>0</v>
      </c>
      <c r="H29" s="189">
        <f>ROUND($P$10*H26,0)</f>
        <v>0</v>
      </c>
      <c r="I29" s="189">
        <f>ROUND($P$10*I26,0)</f>
        <v>0</v>
      </c>
      <c r="J29" s="186">
        <f>SUM(E29:I29)</f>
        <v>0</v>
      </c>
      <c r="L29" s="243"/>
      <c r="M29" s="60"/>
      <c r="N29" s="60"/>
      <c r="O29" s="60"/>
      <c r="P29" s="239">
        <v>1.03</v>
      </c>
      <c r="Q29" s="240">
        <v>0</v>
      </c>
      <c r="R29" s="73">
        <f>$R$17</f>
        <v>12</v>
      </c>
      <c r="S29" s="15"/>
      <c r="T29" s="23"/>
      <c r="U29" s="23"/>
      <c r="V29" s="23"/>
      <c r="W29" s="23"/>
      <c r="X29" s="23"/>
    </row>
    <row r="30" spans="1:24">
      <c r="A30" s="8"/>
      <c r="B30" s="3"/>
      <c r="C30" s="97"/>
      <c r="D30" s="74" t="s">
        <v>48</v>
      </c>
      <c r="E30" s="190">
        <f>SUM(E28:E29)</f>
        <v>0</v>
      </c>
      <c r="F30" s="190">
        <f t="shared" ref="F30:I30" si="2">SUM(F28:F29)</f>
        <v>0</v>
      </c>
      <c r="G30" s="190">
        <f t="shared" si="2"/>
        <v>0</v>
      </c>
      <c r="H30" s="190">
        <f t="shared" si="2"/>
        <v>0</v>
      </c>
      <c r="I30" s="190">
        <f t="shared" si="2"/>
        <v>0</v>
      </c>
      <c r="J30" s="191">
        <f>SUM(J28:J29)</f>
        <v>0</v>
      </c>
      <c r="L30" s="243"/>
      <c r="M30" s="60"/>
      <c r="N30" s="60"/>
      <c r="O30" s="60"/>
      <c r="P30" s="239">
        <v>1.03</v>
      </c>
      <c r="Q30" s="240">
        <v>0</v>
      </c>
      <c r="R30" s="73">
        <f>$R$18</f>
        <v>12</v>
      </c>
      <c r="S30" s="15"/>
      <c r="T30" s="23"/>
      <c r="U30" s="23"/>
      <c r="V30" s="23"/>
      <c r="W30" s="23"/>
      <c r="X30" s="23"/>
    </row>
    <row r="31" spans="1:24">
      <c r="A31" s="8"/>
      <c r="B31" s="3"/>
      <c r="C31" s="97"/>
      <c r="D31" s="71"/>
      <c r="E31" s="15"/>
      <c r="F31" s="15"/>
      <c r="G31" s="15"/>
      <c r="H31" s="15"/>
      <c r="I31" s="15"/>
      <c r="J31" s="24"/>
      <c r="L31" s="243"/>
      <c r="M31" s="60"/>
      <c r="N31" s="60"/>
      <c r="O31" s="60"/>
      <c r="P31" s="30"/>
      <c r="Q31" s="60"/>
      <c r="R31" s="30"/>
      <c r="S31" s="15"/>
      <c r="T31" s="4"/>
      <c r="U31" s="3"/>
    </row>
    <row r="32" spans="1:24">
      <c r="A32" s="101"/>
      <c r="B32" s="13" t="s">
        <v>49</v>
      </c>
      <c r="C32" s="98"/>
      <c r="D32" s="32" t="s">
        <v>44</v>
      </c>
      <c r="E32" s="97">
        <f>ROUND($Q32*$R32,6)</f>
        <v>0</v>
      </c>
      <c r="F32" s="97">
        <f>ROUND($Q33*$R33,6)</f>
        <v>0</v>
      </c>
      <c r="G32" s="97">
        <f>ROUND($Q34*$R34,6)</f>
        <v>0</v>
      </c>
      <c r="H32" s="97">
        <f>ROUND($Q35*$R35,6)</f>
        <v>0</v>
      </c>
      <c r="I32" s="97">
        <f>ROUND($Q36*$R36,6)</f>
        <v>0</v>
      </c>
      <c r="J32" s="45"/>
      <c r="L32" s="155">
        <v>0</v>
      </c>
      <c r="M32" s="242">
        <f>ROUND(L32/12,2)</f>
        <v>0</v>
      </c>
      <c r="N32" s="242">
        <f>LOOKUP(O32,'Longevity Lookup'!$A$3:$A$506,'Longevity Lookup'!$B$3:$B$506)</f>
        <v>0</v>
      </c>
      <c r="O32" s="236">
        <v>0</v>
      </c>
      <c r="P32" s="239">
        <v>1.03</v>
      </c>
      <c r="Q32" s="240">
        <v>0</v>
      </c>
      <c r="R32" s="73">
        <f>$R$14</f>
        <v>12</v>
      </c>
      <c r="S32" s="2"/>
      <c r="T32" s="23" t="e">
        <f>(E34+E35)/E33</f>
        <v>#DIV/0!</v>
      </c>
      <c r="U32" s="23" t="e">
        <f>(F34+F35)/F33</f>
        <v>#DIV/0!</v>
      </c>
      <c r="V32" s="23" t="e">
        <f>(G34+G35)/G33</f>
        <v>#DIV/0!</v>
      </c>
      <c r="W32" s="23" t="e">
        <f>(H34+H35)/H33</f>
        <v>#DIV/0!</v>
      </c>
      <c r="X32" s="23" t="e">
        <f>(I34+I35)/I33</f>
        <v>#DIV/0!</v>
      </c>
    </row>
    <row r="33" spans="1:24">
      <c r="A33" s="8"/>
      <c r="C33" s="97"/>
      <c r="D33" s="71" t="s">
        <v>9</v>
      </c>
      <c r="E33" s="54">
        <f>ROUND((M32+N32)*E32*P32,0)</f>
        <v>0</v>
      </c>
      <c r="F33" s="54">
        <f>ROUND((M32+N32)*F32*P32*P33,0)</f>
        <v>0</v>
      </c>
      <c r="G33" s="54">
        <f>ROUND((M32+N32)*G32*P32*P33*P34,0)</f>
        <v>0</v>
      </c>
      <c r="H33" s="54">
        <f>ROUND((M32+N32)*H32*P32*P33*P34*P35,0)</f>
        <v>0</v>
      </c>
      <c r="I33" s="54">
        <f>ROUND((M32+N32)*I32*P32*P33*P34*P35*P36,0)</f>
        <v>0</v>
      </c>
      <c r="J33" s="177">
        <f>SUM(E33:I33)</f>
        <v>0</v>
      </c>
      <c r="L33" s="243"/>
      <c r="M33" s="60"/>
      <c r="N33" s="60"/>
      <c r="O33" s="60"/>
      <c r="P33" s="239">
        <v>1.03</v>
      </c>
      <c r="Q33" s="240">
        <v>0</v>
      </c>
      <c r="R33" s="73">
        <f>$R$15</f>
        <v>12</v>
      </c>
      <c r="S33" s="15"/>
    </row>
    <row r="34" spans="1:24">
      <c r="A34" s="8"/>
      <c r="B34" s="3"/>
      <c r="C34" s="97"/>
      <c r="D34" s="71" t="s">
        <v>46</v>
      </c>
      <c r="E34" s="54">
        <f>ROUND(E33*$P$9,0)</f>
        <v>0</v>
      </c>
      <c r="F34" s="54">
        <f>ROUND(F33*$P$9,0)</f>
        <v>0</v>
      </c>
      <c r="G34" s="54">
        <f>ROUND(G33*$P$9,0)</f>
        <v>0</v>
      </c>
      <c r="H34" s="54">
        <f>ROUND(H33*$P$9,0)</f>
        <v>0</v>
      </c>
      <c r="I34" s="54">
        <f>ROUND(I33*$P$9,0)</f>
        <v>0</v>
      </c>
      <c r="J34" s="177">
        <f>SUM(E34:I34)</f>
        <v>0</v>
      </c>
      <c r="L34" s="243"/>
      <c r="M34" s="60"/>
      <c r="N34" s="60"/>
      <c r="O34" s="60"/>
      <c r="P34" s="239">
        <v>1.03</v>
      </c>
      <c r="Q34" s="240">
        <v>0</v>
      </c>
      <c r="R34" s="73">
        <f>$R$16</f>
        <v>12</v>
      </c>
      <c r="S34" s="15"/>
      <c r="T34" s="23"/>
      <c r="U34" s="23"/>
      <c r="V34" s="23"/>
      <c r="W34" s="23"/>
      <c r="X34" s="23"/>
    </row>
    <row r="35" spans="1:24" ht="15">
      <c r="A35" s="8"/>
      <c r="B35" s="3"/>
      <c r="C35" s="97"/>
      <c r="D35" s="71" t="s">
        <v>47</v>
      </c>
      <c r="E35" s="189">
        <f>ROUND($P$10*E32,0)</f>
        <v>0</v>
      </c>
      <c r="F35" s="189">
        <f>ROUND($P$10*F32,0)</f>
        <v>0</v>
      </c>
      <c r="G35" s="189">
        <f>ROUND($P$10*G32,0)</f>
        <v>0</v>
      </c>
      <c r="H35" s="189">
        <f>ROUND($P$10*H32,0)</f>
        <v>0</v>
      </c>
      <c r="I35" s="189">
        <f>ROUND($P$10*I32,0)</f>
        <v>0</v>
      </c>
      <c r="J35" s="186">
        <f>SUM(E35:I35)</f>
        <v>0</v>
      </c>
      <c r="L35" s="243"/>
      <c r="M35" s="60"/>
      <c r="N35" s="60"/>
      <c r="O35" s="60"/>
      <c r="P35" s="239">
        <v>1.03</v>
      </c>
      <c r="Q35" s="240">
        <v>0</v>
      </c>
      <c r="R35" s="73">
        <f>$R$17</f>
        <v>12</v>
      </c>
      <c r="S35" s="15"/>
      <c r="T35" s="23"/>
      <c r="U35" s="23"/>
      <c r="V35" s="23"/>
      <c r="W35" s="23"/>
      <c r="X35" s="23"/>
    </row>
    <row r="36" spans="1:24">
      <c r="A36" s="8"/>
      <c r="B36" s="3"/>
      <c r="C36" s="97"/>
      <c r="D36" s="74" t="s">
        <v>48</v>
      </c>
      <c r="E36" s="190">
        <f>SUM(E34:E35)</f>
        <v>0</v>
      </c>
      <c r="F36" s="190">
        <f t="shared" ref="F36:I36" si="3">SUM(F34:F35)</f>
        <v>0</v>
      </c>
      <c r="G36" s="190">
        <f t="shared" si="3"/>
        <v>0</v>
      </c>
      <c r="H36" s="190">
        <f t="shared" si="3"/>
        <v>0</v>
      </c>
      <c r="I36" s="190">
        <f t="shared" si="3"/>
        <v>0</v>
      </c>
      <c r="J36" s="191">
        <f>SUM(J34:J35)</f>
        <v>0</v>
      </c>
      <c r="L36" s="243"/>
      <c r="M36" s="60"/>
      <c r="N36" s="60"/>
      <c r="O36" s="60"/>
      <c r="P36" s="239">
        <v>1.03</v>
      </c>
      <c r="Q36" s="240">
        <v>0</v>
      </c>
      <c r="R36" s="73">
        <f>$R$18</f>
        <v>12</v>
      </c>
      <c r="S36" s="15"/>
      <c r="T36" s="23"/>
      <c r="U36" s="23"/>
      <c r="V36" s="23"/>
      <c r="W36" s="23"/>
      <c r="X36" s="23"/>
    </row>
    <row r="37" spans="1:24">
      <c r="A37" s="8"/>
      <c r="B37" s="3"/>
      <c r="C37" s="97"/>
      <c r="D37" s="71"/>
      <c r="E37" s="15"/>
      <c r="F37" s="15"/>
      <c r="G37" s="15"/>
      <c r="H37" s="15"/>
      <c r="I37" s="15"/>
      <c r="J37" s="24"/>
      <c r="L37" s="243"/>
      <c r="M37" s="60"/>
      <c r="N37" s="60"/>
      <c r="O37" s="60"/>
      <c r="P37" s="30"/>
      <c r="Q37" s="60"/>
      <c r="R37" s="30"/>
      <c r="S37" s="15"/>
      <c r="T37" s="4"/>
      <c r="U37" s="3"/>
    </row>
    <row r="38" spans="1:24">
      <c r="A38" s="101"/>
      <c r="B38" s="13" t="s">
        <v>49</v>
      </c>
      <c r="C38" s="98"/>
      <c r="D38" s="32" t="s">
        <v>44</v>
      </c>
      <c r="E38" s="97">
        <f>ROUND($Q38*$R38,6)</f>
        <v>0</v>
      </c>
      <c r="F38" s="97">
        <f>ROUND($Q39*$R39,6)</f>
        <v>0</v>
      </c>
      <c r="G38" s="97">
        <f>ROUND($Q40*$R40,6)</f>
        <v>0</v>
      </c>
      <c r="H38" s="97">
        <f>ROUND($Q41*$R41,6)</f>
        <v>0</v>
      </c>
      <c r="I38" s="97">
        <f>ROUND($Q42*$R42,6)</f>
        <v>0</v>
      </c>
      <c r="J38" s="45"/>
      <c r="L38" s="155">
        <v>0</v>
      </c>
      <c r="M38" s="242">
        <f>ROUND(L38/12,2)</f>
        <v>0</v>
      </c>
      <c r="N38" s="242">
        <f>LOOKUP(O38,'Longevity Lookup'!$A$3:$A$506,'Longevity Lookup'!$B$3:$B$506)</f>
        <v>0</v>
      </c>
      <c r="O38" s="236">
        <v>0</v>
      </c>
      <c r="P38" s="239">
        <v>1.03</v>
      </c>
      <c r="Q38" s="240">
        <v>0</v>
      </c>
      <c r="R38" s="73">
        <f>$R$14</f>
        <v>12</v>
      </c>
      <c r="S38" s="2"/>
      <c r="T38" s="23" t="e">
        <f>(E40+E41)/E39</f>
        <v>#DIV/0!</v>
      </c>
      <c r="U38" s="23" t="e">
        <f>(F40+F41)/F39</f>
        <v>#DIV/0!</v>
      </c>
      <c r="V38" s="23" t="e">
        <f>(G40+G41)/G39</f>
        <v>#DIV/0!</v>
      </c>
      <c r="W38" s="23" t="e">
        <f>(H40+H41)/H39</f>
        <v>#DIV/0!</v>
      </c>
      <c r="X38" s="23" t="e">
        <f>(I40+I41)/I39</f>
        <v>#DIV/0!</v>
      </c>
    </row>
    <row r="39" spans="1:24">
      <c r="A39" s="8"/>
      <c r="C39" s="97"/>
      <c r="D39" s="71" t="s">
        <v>9</v>
      </c>
      <c r="E39" s="54">
        <f>ROUND((M38+N38)*E38*P38,0)</f>
        <v>0</v>
      </c>
      <c r="F39" s="54">
        <f>ROUND((M38+N38)*F38*P38*P39,0)</f>
        <v>0</v>
      </c>
      <c r="G39" s="54">
        <f>ROUND((M38+N38)*G38*P38*P39*P40,0)</f>
        <v>0</v>
      </c>
      <c r="H39" s="54">
        <f>ROUND((M38+N38)*H38*P38*P39*P40*P41,0)</f>
        <v>0</v>
      </c>
      <c r="I39" s="54">
        <f>ROUND((M38+N38)*I38*P38*P39*P40*P41*P42,0)</f>
        <v>0</v>
      </c>
      <c r="J39" s="177">
        <f>SUM(E39:I39)</f>
        <v>0</v>
      </c>
      <c r="L39" s="243"/>
      <c r="M39" s="60"/>
      <c r="N39" s="60"/>
      <c r="O39" s="60"/>
      <c r="P39" s="239">
        <v>1.03</v>
      </c>
      <c r="Q39" s="240">
        <v>0</v>
      </c>
      <c r="R39" s="73">
        <f>$R$15</f>
        <v>12</v>
      </c>
      <c r="S39" s="15"/>
    </row>
    <row r="40" spans="1:24">
      <c r="A40" s="8"/>
      <c r="B40" s="3"/>
      <c r="C40" s="97"/>
      <c r="D40" s="71" t="s">
        <v>46</v>
      </c>
      <c r="E40" s="54">
        <f>ROUND(E39*$P$9,0)</f>
        <v>0</v>
      </c>
      <c r="F40" s="54">
        <f>ROUND(F39*$P$9,0)</f>
        <v>0</v>
      </c>
      <c r="G40" s="54">
        <f>ROUND(G39*$P$9,0)</f>
        <v>0</v>
      </c>
      <c r="H40" s="54">
        <f>ROUND(H39*$P$9,0)</f>
        <v>0</v>
      </c>
      <c r="I40" s="54">
        <f>ROUND(I39*$P$9,0)</f>
        <v>0</v>
      </c>
      <c r="J40" s="177">
        <f>SUM(E40:I40)</f>
        <v>0</v>
      </c>
      <c r="L40" s="243"/>
      <c r="M40" s="60"/>
      <c r="N40" s="60"/>
      <c r="O40" s="60"/>
      <c r="P40" s="239">
        <v>1.03</v>
      </c>
      <c r="Q40" s="240">
        <v>0</v>
      </c>
      <c r="R40" s="73">
        <f>$R$16</f>
        <v>12</v>
      </c>
      <c r="S40" s="15"/>
      <c r="T40" s="23"/>
      <c r="U40" s="23"/>
      <c r="V40" s="23"/>
      <c r="W40" s="23"/>
      <c r="X40" s="23"/>
    </row>
    <row r="41" spans="1:24" ht="15">
      <c r="A41" s="8"/>
      <c r="B41" s="3"/>
      <c r="C41" s="97"/>
      <c r="D41" s="71" t="s">
        <v>47</v>
      </c>
      <c r="E41" s="189">
        <f>ROUND($P$10*E38,0)</f>
        <v>0</v>
      </c>
      <c r="F41" s="189">
        <f>ROUND($P$10*F38,0)</f>
        <v>0</v>
      </c>
      <c r="G41" s="189">
        <f>ROUND($P$10*G38,0)</f>
        <v>0</v>
      </c>
      <c r="H41" s="189">
        <f>ROUND($P$10*H38,0)</f>
        <v>0</v>
      </c>
      <c r="I41" s="189">
        <f>ROUND($P$10*I38,0)</f>
        <v>0</v>
      </c>
      <c r="J41" s="186">
        <f>SUM(E41:I41)</f>
        <v>0</v>
      </c>
      <c r="L41" s="243"/>
      <c r="M41" s="60"/>
      <c r="N41" s="60"/>
      <c r="O41" s="60"/>
      <c r="P41" s="239">
        <v>1.03</v>
      </c>
      <c r="Q41" s="240">
        <v>0</v>
      </c>
      <c r="R41" s="73">
        <f>$R$17</f>
        <v>12</v>
      </c>
      <c r="S41" s="15"/>
      <c r="T41" s="23"/>
      <c r="U41" s="23"/>
      <c r="V41" s="23"/>
      <c r="W41" s="23"/>
      <c r="X41" s="23"/>
    </row>
    <row r="42" spans="1:24">
      <c r="A42" s="8"/>
      <c r="B42" s="3"/>
      <c r="C42" s="97"/>
      <c r="D42" s="74" t="s">
        <v>48</v>
      </c>
      <c r="E42" s="190">
        <f>SUM(E40:E41)</f>
        <v>0</v>
      </c>
      <c r="F42" s="190">
        <f t="shared" ref="F42:I42" si="4">SUM(F40:F41)</f>
        <v>0</v>
      </c>
      <c r="G42" s="190">
        <f t="shared" si="4"/>
        <v>0</v>
      </c>
      <c r="H42" s="190">
        <f t="shared" si="4"/>
        <v>0</v>
      </c>
      <c r="I42" s="190">
        <f t="shared" si="4"/>
        <v>0</v>
      </c>
      <c r="J42" s="191">
        <f>SUM(J40:J41)</f>
        <v>0</v>
      </c>
      <c r="L42" s="243"/>
      <c r="M42" s="60"/>
      <c r="N42" s="60"/>
      <c r="O42" s="60"/>
      <c r="P42" s="239">
        <v>1.03</v>
      </c>
      <c r="Q42" s="240">
        <v>0</v>
      </c>
      <c r="R42" s="73">
        <f>$R$18</f>
        <v>12</v>
      </c>
      <c r="S42" s="15"/>
      <c r="T42" s="23"/>
      <c r="U42" s="23"/>
      <c r="V42" s="23"/>
      <c r="W42" s="23"/>
      <c r="X42" s="23"/>
    </row>
    <row r="43" spans="1:24">
      <c r="A43" s="8"/>
      <c r="B43" s="3"/>
      <c r="C43" s="97"/>
      <c r="D43" s="71"/>
      <c r="E43" s="15"/>
      <c r="F43" s="15"/>
      <c r="G43" s="15"/>
      <c r="H43" s="15"/>
      <c r="I43" s="15"/>
      <c r="J43" s="24"/>
      <c r="L43" s="243"/>
      <c r="M43" s="60"/>
      <c r="N43" s="60"/>
      <c r="O43" s="60"/>
      <c r="P43" s="30"/>
      <c r="Q43" s="60"/>
      <c r="R43" s="30"/>
      <c r="S43" s="15"/>
      <c r="T43" s="4"/>
      <c r="U43" s="3"/>
    </row>
    <row r="44" spans="1:24">
      <c r="A44" s="101"/>
      <c r="B44" s="13" t="s">
        <v>52</v>
      </c>
      <c r="C44" s="98"/>
      <c r="D44" s="32" t="s">
        <v>44</v>
      </c>
      <c r="E44" s="97">
        <f>ROUND($Q44*$R44,6)</f>
        <v>0</v>
      </c>
      <c r="F44" s="97">
        <f>ROUND($Q45*$R45,6)</f>
        <v>0</v>
      </c>
      <c r="G44" s="97">
        <f>ROUND($Q46*$R46,6)</f>
        <v>0</v>
      </c>
      <c r="H44" s="97">
        <f>ROUND($Q47*$R47,6)</f>
        <v>0</v>
      </c>
      <c r="I44" s="97">
        <f>ROUND($Q48*$R48,6)</f>
        <v>0</v>
      </c>
      <c r="J44" s="45"/>
      <c r="L44" s="155">
        <v>0</v>
      </c>
      <c r="M44" s="242">
        <f>ROUND(L44/12,2)</f>
        <v>0</v>
      </c>
      <c r="N44" s="242">
        <f>LOOKUP(O44,'Longevity Lookup'!$A$3:$A$506,'Longevity Lookup'!$B$3:$B$506)</f>
        <v>0</v>
      </c>
      <c r="O44" s="236">
        <v>0</v>
      </c>
      <c r="P44" s="239">
        <v>1.03</v>
      </c>
      <c r="Q44" s="240">
        <v>0</v>
      </c>
      <c r="R44" s="73">
        <f>$R$14</f>
        <v>12</v>
      </c>
      <c r="S44" s="2"/>
      <c r="T44" s="23" t="e">
        <f>(E46+E47)/E45</f>
        <v>#DIV/0!</v>
      </c>
      <c r="U44" s="23" t="e">
        <f>(F46+F47)/F45</f>
        <v>#DIV/0!</v>
      </c>
      <c r="V44" s="23" t="e">
        <f>(G46+G47)/G45</f>
        <v>#DIV/0!</v>
      </c>
      <c r="W44" s="23" t="e">
        <f>(H46+H47)/H45</f>
        <v>#DIV/0!</v>
      </c>
      <c r="X44" s="23" t="e">
        <f>(I46+I47)/I45</f>
        <v>#DIV/0!</v>
      </c>
    </row>
    <row r="45" spans="1:24">
      <c r="A45" s="8"/>
      <c r="C45" s="97"/>
      <c r="D45" s="71" t="s">
        <v>9</v>
      </c>
      <c r="E45" s="54">
        <f>ROUND((M44+N44)*E44*P44,0)</f>
        <v>0</v>
      </c>
      <c r="F45" s="54">
        <f>ROUND((M44+N44)*F44*P44*P45,0)</f>
        <v>0</v>
      </c>
      <c r="G45" s="54">
        <f>ROUND((M44+N44)*G44*P44*P45*P46,0)</f>
        <v>0</v>
      </c>
      <c r="H45" s="54">
        <f>ROUND((M44+N44)*H44*P44*P45*P46*P47,0)</f>
        <v>0</v>
      </c>
      <c r="I45" s="54">
        <f>ROUND((M44+N44)*I44*P44*P45*P46*P47*P48,0)</f>
        <v>0</v>
      </c>
      <c r="J45" s="177">
        <f>SUM(E45:I45)</f>
        <v>0</v>
      </c>
      <c r="L45" s="243"/>
      <c r="M45" s="60"/>
      <c r="N45" s="60"/>
      <c r="O45" s="60"/>
      <c r="P45" s="239">
        <v>1.03</v>
      </c>
      <c r="Q45" s="240">
        <v>0</v>
      </c>
      <c r="R45" s="73">
        <f>$R$15</f>
        <v>12</v>
      </c>
      <c r="S45" s="15"/>
    </row>
    <row r="46" spans="1:24">
      <c r="A46" s="8"/>
      <c r="B46" s="3"/>
      <c r="C46" s="97"/>
      <c r="D46" s="71" t="s">
        <v>46</v>
      </c>
      <c r="E46" s="54">
        <f>ROUND(E45*$P$9,0)</f>
        <v>0</v>
      </c>
      <c r="F46" s="54">
        <f>ROUND(F45*$P$9,0)</f>
        <v>0</v>
      </c>
      <c r="G46" s="54">
        <f>ROUND(G45*$P$9,0)</f>
        <v>0</v>
      </c>
      <c r="H46" s="54">
        <f>ROUND(H45*$P$9,0)</f>
        <v>0</v>
      </c>
      <c r="I46" s="54">
        <f>ROUND(I45*$P$9,0)</f>
        <v>0</v>
      </c>
      <c r="J46" s="177">
        <f>SUM(E46:I46)</f>
        <v>0</v>
      </c>
      <c r="L46" s="243"/>
      <c r="M46" s="60"/>
      <c r="N46" s="60"/>
      <c r="O46" s="60"/>
      <c r="P46" s="239">
        <v>1.03</v>
      </c>
      <c r="Q46" s="240">
        <v>0</v>
      </c>
      <c r="R46" s="73">
        <f>$R$16</f>
        <v>12</v>
      </c>
      <c r="S46" s="15"/>
      <c r="T46" s="23"/>
      <c r="U46" s="23"/>
      <c r="V46" s="23"/>
      <c r="W46" s="23"/>
      <c r="X46" s="23"/>
    </row>
    <row r="47" spans="1:24" ht="15">
      <c r="A47" s="8"/>
      <c r="B47" s="3"/>
      <c r="C47" s="97"/>
      <c r="D47" s="71" t="s">
        <v>47</v>
      </c>
      <c r="E47" s="189">
        <f>ROUND($P$10*E44,0)</f>
        <v>0</v>
      </c>
      <c r="F47" s="189">
        <f>ROUND($P$10*F44,0)</f>
        <v>0</v>
      </c>
      <c r="G47" s="189">
        <f>ROUND($P$10*G44,0)</f>
        <v>0</v>
      </c>
      <c r="H47" s="189">
        <f>ROUND($P$10*H44,0)</f>
        <v>0</v>
      </c>
      <c r="I47" s="189">
        <f>ROUND($P$10*I44,0)</f>
        <v>0</v>
      </c>
      <c r="J47" s="186">
        <f>SUM(E47:I47)</f>
        <v>0</v>
      </c>
      <c r="L47" s="243"/>
      <c r="M47" s="60"/>
      <c r="N47" s="60"/>
      <c r="O47" s="60"/>
      <c r="P47" s="239">
        <v>1.03</v>
      </c>
      <c r="Q47" s="240">
        <v>0</v>
      </c>
      <c r="R47" s="73">
        <f>$R$17</f>
        <v>12</v>
      </c>
      <c r="S47" s="15"/>
      <c r="T47" s="23"/>
      <c r="U47" s="23"/>
      <c r="V47" s="23"/>
      <c r="W47" s="23"/>
      <c r="X47" s="23"/>
    </row>
    <row r="48" spans="1:24">
      <c r="A48" s="8"/>
      <c r="B48" s="3"/>
      <c r="C48" s="97"/>
      <c r="D48" s="74" t="s">
        <v>48</v>
      </c>
      <c r="E48" s="190">
        <f>SUM(E46:E47)</f>
        <v>0</v>
      </c>
      <c r="F48" s="190">
        <f t="shared" ref="F48:I48" si="5">SUM(F46:F47)</f>
        <v>0</v>
      </c>
      <c r="G48" s="190">
        <f t="shared" si="5"/>
        <v>0</v>
      </c>
      <c r="H48" s="190">
        <f t="shared" si="5"/>
        <v>0</v>
      </c>
      <c r="I48" s="190">
        <f t="shared" si="5"/>
        <v>0</v>
      </c>
      <c r="J48" s="191">
        <f>SUM(J46:J47)</f>
        <v>0</v>
      </c>
      <c r="L48" s="243"/>
      <c r="M48" s="60"/>
      <c r="N48" s="60"/>
      <c r="O48" s="60"/>
      <c r="P48" s="239">
        <v>1.03</v>
      </c>
      <c r="Q48" s="240">
        <v>0</v>
      </c>
      <c r="R48" s="73">
        <f>$R$18</f>
        <v>12</v>
      </c>
      <c r="S48" s="15"/>
      <c r="T48" s="23"/>
      <c r="U48" s="23"/>
      <c r="V48" s="23"/>
      <c r="W48" s="23"/>
      <c r="X48" s="23"/>
    </row>
    <row r="49" spans="1:24">
      <c r="A49" s="8"/>
      <c r="B49" s="3"/>
      <c r="C49" s="97"/>
      <c r="D49" s="71"/>
      <c r="E49" s="15"/>
      <c r="F49" s="15"/>
      <c r="G49" s="15"/>
      <c r="H49" s="15"/>
      <c r="I49" s="15"/>
      <c r="J49" s="24"/>
      <c r="L49" s="243"/>
      <c r="M49" s="60"/>
      <c r="N49" s="60"/>
      <c r="O49" s="60"/>
      <c r="P49" s="30"/>
      <c r="Q49" s="60"/>
      <c r="R49" s="30"/>
      <c r="S49" s="15"/>
      <c r="T49" s="4"/>
      <c r="U49" s="3"/>
    </row>
    <row r="50" spans="1:24">
      <c r="A50" s="101"/>
      <c r="B50" s="13" t="s">
        <v>52</v>
      </c>
      <c r="C50" s="98"/>
      <c r="D50" s="32" t="s">
        <v>44</v>
      </c>
      <c r="E50" s="97">
        <f>ROUND($Q50*$R50,6)</f>
        <v>0</v>
      </c>
      <c r="F50" s="97">
        <f>ROUND($Q51*$R51,6)</f>
        <v>0</v>
      </c>
      <c r="G50" s="97">
        <f>ROUND($Q52*$R52,6)</f>
        <v>0</v>
      </c>
      <c r="H50" s="97">
        <f>ROUND($Q53*$R53,6)</f>
        <v>0</v>
      </c>
      <c r="I50" s="97">
        <f>ROUND($Q54*$R54,6)</f>
        <v>0</v>
      </c>
      <c r="J50" s="45"/>
      <c r="L50" s="155">
        <v>0</v>
      </c>
      <c r="M50" s="242">
        <f>ROUND(L50/12,2)</f>
        <v>0</v>
      </c>
      <c r="N50" s="242">
        <f>LOOKUP(O50,'Longevity Lookup'!$A$3:$A$506,'Longevity Lookup'!$B$3:$B$506)</f>
        <v>0</v>
      </c>
      <c r="O50" s="236">
        <v>0</v>
      </c>
      <c r="P50" s="239">
        <v>1.03</v>
      </c>
      <c r="Q50" s="240">
        <v>0</v>
      </c>
      <c r="R50" s="73">
        <f>$R$14</f>
        <v>12</v>
      </c>
      <c r="S50" s="2"/>
      <c r="T50" s="23" t="e">
        <f>(E52+E53)/E51</f>
        <v>#DIV/0!</v>
      </c>
      <c r="U50" s="23" t="e">
        <f>(F52+F53)/F51</f>
        <v>#DIV/0!</v>
      </c>
      <c r="V50" s="23" t="e">
        <f>(G52+G53)/G51</f>
        <v>#DIV/0!</v>
      </c>
      <c r="W50" s="23" t="e">
        <f>(H52+H53)/H51</f>
        <v>#DIV/0!</v>
      </c>
      <c r="X50" s="23" t="e">
        <f>(I52+I53)/I51</f>
        <v>#DIV/0!</v>
      </c>
    </row>
    <row r="51" spans="1:24">
      <c r="A51" s="8"/>
      <c r="C51" s="97"/>
      <c r="D51" s="71" t="s">
        <v>9</v>
      </c>
      <c r="E51" s="54">
        <f>ROUND((M50+N50)*E50*P50,0)</f>
        <v>0</v>
      </c>
      <c r="F51" s="54">
        <f>ROUND((M50+N50)*F50*P50*P51,0)</f>
        <v>0</v>
      </c>
      <c r="G51" s="54">
        <f>ROUND((M50+N50)*G50*P50*P51*P52,0)</f>
        <v>0</v>
      </c>
      <c r="H51" s="54">
        <f>ROUND((M50+N50)*H50*P50*P51*P52*P53,0)</f>
        <v>0</v>
      </c>
      <c r="I51" s="54">
        <f>ROUND((M50+N50)*I50*P50*P51*P52*P53*P54,0)</f>
        <v>0</v>
      </c>
      <c r="J51" s="177">
        <f>SUM(E51:I51)</f>
        <v>0</v>
      </c>
      <c r="L51" s="243"/>
      <c r="M51" s="60"/>
      <c r="N51" s="60"/>
      <c r="O51" s="60"/>
      <c r="P51" s="239">
        <v>1.03</v>
      </c>
      <c r="Q51" s="240">
        <v>0</v>
      </c>
      <c r="R51" s="73">
        <f>$R$15</f>
        <v>12</v>
      </c>
      <c r="S51" s="15"/>
    </row>
    <row r="52" spans="1:24">
      <c r="A52" s="8"/>
      <c r="B52" s="3"/>
      <c r="C52" s="97"/>
      <c r="D52" s="71" t="s">
        <v>46</v>
      </c>
      <c r="E52" s="54">
        <f>ROUND(E51*$P$9,0)</f>
        <v>0</v>
      </c>
      <c r="F52" s="54">
        <f>ROUND(F51*$P$9,0)</f>
        <v>0</v>
      </c>
      <c r="G52" s="54">
        <f>ROUND(G51*$P$9,0)</f>
        <v>0</v>
      </c>
      <c r="H52" s="54">
        <f>ROUND(H51*$P$9,0)</f>
        <v>0</v>
      </c>
      <c r="I52" s="54">
        <f>ROUND(I51*$P$9,0)</f>
        <v>0</v>
      </c>
      <c r="J52" s="177">
        <f>SUM(E52:I52)</f>
        <v>0</v>
      </c>
      <c r="L52" s="243"/>
      <c r="M52" s="60"/>
      <c r="N52" s="60"/>
      <c r="O52" s="60"/>
      <c r="P52" s="239">
        <v>1.03</v>
      </c>
      <c r="Q52" s="240">
        <v>0</v>
      </c>
      <c r="R52" s="73">
        <f>$R$16</f>
        <v>12</v>
      </c>
      <c r="S52" s="15"/>
      <c r="T52" s="23"/>
      <c r="U52" s="23"/>
      <c r="V52" s="23"/>
      <c r="W52" s="23"/>
      <c r="X52" s="23"/>
    </row>
    <row r="53" spans="1:24" ht="15">
      <c r="A53" s="8"/>
      <c r="B53" s="3"/>
      <c r="C53" s="97"/>
      <c r="D53" s="71" t="s">
        <v>47</v>
      </c>
      <c r="E53" s="189">
        <f>ROUND($P$10*E50,0)</f>
        <v>0</v>
      </c>
      <c r="F53" s="189">
        <f>ROUND($P$10*F50,0)</f>
        <v>0</v>
      </c>
      <c r="G53" s="189">
        <f>ROUND($P$10*G50,0)</f>
        <v>0</v>
      </c>
      <c r="H53" s="189">
        <f>ROUND($P$10*H50,0)</f>
        <v>0</v>
      </c>
      <c r="I53" s="189">
        <f>ROUND($P$10*I50,0)</f>
        <v>0</v>
      </c>
      <c r="J53" s="186">
        <f>SUM(E53:I53)</f>
        <v>0</v>
      </c>
      <c r="L53" s="243"/>
      <c r="M53" s="60"/>
      <c r="N53" s="60"/>
      <c r="O53" s="60"/>
      <c r="P53" s="239">
        <v>1.03</v>
      </c>
      <c r="Q53" s="240">
        <v>0</v>
      </c>
      <c r="R53" s="73">
        <f>$R$17</f>
        <v>12</v>
      </c>
      <c r="S53" s="15"/>
      <c r="T53" s="23"/>
      <c r="U53" s="23"/>
      <c r="V53" s="23"/>
      <c r="W53" s="23"/>
      <c r="X53" s="23"/>
    </row>
    <row r="54" spans="1:24">
      <c r="A54" s="8"/>
      <c r="B54" s="3"/>
      <c r="C54" s="97"/>
      <c r="D54" s="74" t="s">
        <v>48</v>
      </c>
      <c r="E54" s="190">
        <f>SUM(E52:E53)</f>
        <v>0</v>
      </c>
      <c r="F54" s="190">
        <f t="shared" ref="F54:I54" si="6">SUM(F52:F53)</f>
        <v>0</v>
      </c>
      <c r="G54" s="190">
        <f t="shared" si="6"/>
        <v>0</v>
      </c>
      <c r="H54" s="190">
        <f t="shared" si="6"/>
        <v>0</v>
      </c>
      <c r="I54" s="190">
        <f t="shared" si="6"/>
        <v>0</v>
      </c>
      <c r="J54" s="191">
        <f>SUM(J52:J53)</f>
        <v>0</v>
      </c>
      <c r="L54" s="243"/>
      <c r="M54" s="60"/>
      <c r="N54" s="60"/>
      <c r="O54" s="60"/>
      <c r="P54" s="239">
        <v>1.03</v>
      </c>
      <c r="Q54" s="240">
        <v>0</v>
      </c>
      <c r="R54" s="73">
        <f>$R$18</f>
        <v>12</v>
      </c>
      <c r="S54" s="15"/>
      <c r="T54" s="23"/>
      <c r="U54" s="23"/>
      <c r="V54" s="23"/>
      <c r="W54" s="23"/>
      <c r="X54" s="23"/>
    </row>
    <row r="55" spans="1:24">
      <c r="A55" s="8"/>
      <c r="B55" s="3"/>
      <c r="C55" s="97"/>
      <c r="D55" s="71"/>
      <c r="E55" s="15"/>
      <c r="F55" s="15"/>
      <c r="G55" s="15"/>
      <c r="H55" s="15"/>
      <c r="I55" s="15"/>
      <c r="J55" s="24"/>
      <c r="L55" s="243"/>
      <c r="M55" s="60"/>
      <c r="N55" s="60"/>
      <c r="O55" s="60"/>
      <c r="P55" s="30"/>
      <c r="Q55" s="60"/>
      <c r="R55" s="30"/>
      <c r="S55" s="15"/>
      <c r="T55" s="4"/>
      <c r="U55" s="3"/>
    </row>
    <row r="56" spans="1:24">
      <c r="A56" s="101"/>
      <c r="B56" s="13" t="s">
        <v>52</v>
      </c>
      <c r="C56" s="98"/>
      <c r="D56" s="32" t="s">
        <v>44</v>
      </c>
      <c r="E56" s="97">
        <f>ROUND($Q56*$R56,6)</f>
        <v>0</v>
      </c>
      <c r="F56" s="97">
        <f>ROUND($Q57*$R57,6)</f>
        <v>0</v>
      </c>
      <c r="G56" s="97">
        <f>ROUND($Q58*$R58,6)</f>
        <v>0</v>
      </c>
      <c r="H56" s="97">
        <f>ROUND($Q59*$R59,6)</f>
        <v>0</v>
      </c>
      <c r="I56" s="97">
        <f>ROUND($Q60*$R60,6)</f>
        <v>0</v>
      </c>
      <c r="J56" s="45"/>
      <c r="L56" s="155">
        <v>0</v>
      </c>
      <c r="M56" s="242">
        <f>ROUND(L56/12,2)</f>
        <v>0</v>
      </c>
      <c r="N56" s="242">
        <f>LOOKUP(O56,'Longevity Lookup'!$A$3:$A$506,'Longevity Lookup'!$B$3:$B$506)</f>
        <v>0</v>
      </c>
      <c r="O56" s="236">
        <v>0</v>
      </c>
      <c r="P56" s="239">
        <v>1.03</v>
      </c>
      <c r="Q56" s="240">
        <v>0</v>
      </c>
      <c r="R56" s="73">
        <f>$R$14</f>
        <v>12</v>
      </c>
      <c r="S56" s="2"/>
      <c r="T56" s="23" t="e">
        <f>(E58+E59)/E57</f>
        <v>#DIV/0!</v>
      </c>
      <c r="U56" s="23" t="e">
        <f>(F58+F59)/F57</f>
        <v>#DIV/0!</v>
      </c>
      <c r="V56" s="23" t="e">
        <f>(G58+G59)/G57</f>
        <v>#DIV/0!</v>
      </c>
      <c r="W56" s="23" t="e">
        <f>(H58+H59)/H57</f>
        <v>#DIV/0!</v>
      </c>
      <c r="X56" s="23" t="e">
        <f>(I58+I59)/I57</f>
        <v>#DIV/0!</v>
      </c>
    </row>
    <row r="57" spans="1:24">
      <c r="A57" s="8"/>
      <c r="C57" s="97"/>
      <c r="D57" s="71" t="s">
        <v>9</v>
      </c>
      <c r="E57" s="54">
        <f>ROUND((M56+N56)*E56*P56,0)</f>
        <v>0</v>
      </c>
      <c r="F57" s="54">
        <f>ROUND((M56+N56)*F56*P56*P57,0)</f>
        <v>0</v>
      </c>
      <c r="G57" s="54">
        <f>ROUND((M56+N56)*G56*P56*P57*P58,0)</f>
        <v>0</v>
      </c>
      <c r="H57" s="54">
        <f>ROUND((M56+N56)*H56*P56*P57*P58*P59,0)</f>
        <v>0</v>
      </c>
      <c r="I57" s="54">
        <f>ROUND((M56+N56)*I56*P56*P57*P58*P59*P60,0)</f>
        <v>0</v>
      </c>
      <c r="J57" s="177">
        <f>SUM(E57:I57)</f>
        <v>0</v>
      </c>
      <c r="L57" s="243"/>
      <c r="M57" s="60"/>
      <c r="N57" s="60"/>
      <c r="O57" s="60"/>
      <c r="P57" s="239">
        <v>1.03</v>
      </c>
      <c r="Q57" s="240">
        <v>0</v>
      </c>
      <c r="R57" s="73">
        <f>$R$15</f>
        <v>12</v>
      </c>
      <c r="S57" s="15"/>
    </row>
    <row r="58" spans="1:24">
      <c r="A58" s="8"/>
      <c r="C58" s="97"/>
      <c r="D58" s="71" t="s">
        <v>46</v>
      </c>
      <c r="E58" s="54">
        <f>ROUND(E57*$P$9,0)</f>
        <v>0</v>
      </c>
      <c r="F58" s="54">
        <f>ROUND(F57*$P$9,0)</f>
        <v>0</v>
      </c>
      <c r="G58" s="54">
        <f>ROUND(G57*$P$9,0)</f>
        <v>0</v>
      </c>
      <c r="H58" s="54">
        <f>ROUND(H57*$P$9,0)</f>
        <v>0</v>
      </c>
      <c r="I58" s="54">
        <f>ROUND(I57*$P$9,0)</f>
        <v>0</v>
      </c>
      <c r="J58" s="177">
        <f>SUM(E58:I58)</f>
        <v>0</v>
      </c>
      <c r="L58" s="243"/>
      <c r="M58" s="60"/>
      <c r="N58" s="60"/>
      <c r="O58" s="60"/>
      <c r="P58" s="239">
        <v>1.03</v>
      </c>
      <c r="Q58" s="240">
        <v>0</v>
      </c>
      <c r="R58" s="73">
        <f>$R$16</f>
        <v>12</v>
      </c>
      <c r="S58" s="15"/>
      <c r="T58" s="23"/>
      <c r="U58" s="23"/>
      <c r="V58" s="23"/>
      <c r="W58" s="23"/>
      <c r="X58" s="23"/>
    </row>
    <row r="59" spans="1:24" ht="15">
      <c r="A59" s="8"/>
      <c r="C59" s="97"/>
      <c r="D59" s="71" t="s">
        <v>47</v>
      </c>
      <c r="E59" s="189">
        <f>ROUND($P$10*E56,0)</f>
        <v>0</v>
      </c>
      <c r="F59" s="189">
        <f>ROUND($P$10*F56,0)</f>
        <v>0</v>
      </c>
      <c r="G59" s="189">
        <f>ROUND($P$10*G56,0)</f>
        <v>0</v>
      </c>
      <c r="H59" s="189">
        <f>ROUND($P$10*H56,0)</f>
        <v>0</v>
      </c>
      <c r="I59" s="189">
        <f>ROUND($P$10*I56,0)</f>
        <v>0</v>
      </c>
      <c r="J59" s="186">
        <f>SUM(E59:I59)</f>
        <v>0</v>
      </c>
      <c r="L59" s="243"/>
      <c r="M59" s="60"/>
      <c r="N59" s="60"/>
      <c r="O59" s="60"/>
      <c r="P59" s="239">
        <v>1.03</v>
      </c>
      <c r="Q59" s="240">
        <v>0</v>
      </c>
      <c r="R59" s="73">
        <f>$R$17</f>
        <v>12</v>
      </c>
      <c r="S59" s="15"/>
    </row>
    <row r="60" spans="1:24">
      <c r="A60" s="8"/>
      <c r="C60" s="97"/>
      <c r="D60" s="74" t="s">
        <v>48</v>
      </c>
      <c r="E60" s="190">
        <f>SUM(E58:E59)</f>
        <v>0</v>
      </c>
      <c r="F60" s="190">
        <f t="shared" ref="F60:I60" si="7">SUM(F58:F59)</f>
        <v>0</v>
      </c>
      <c r="G60" s="190">
        <f t="shared" si="7"/>
        <v>0</v>
      </c>
      <c r="H60" s="190">
        <f t="shared" si="7"/>
        <v>0</v>
      </c>
      <c r="I60" s="190">
        <f t="shared" si="7"/>
        <v>0</v>
      </c>
      <c r="J60" s="191">
        <f>SUM(J58:J59)</f>
        <v>0</v>
      </c>
      <c r="L60" s="243"/>
      <c r="M60" s="60"/>
      <c r="N60" s="60"/>
      <c r="O60" s="60"/>
      <c r="P60" s="239">
        <v>1.03</v>
      </c>
      <c r="Q60" s="240">
        <v>0</v>
      </c>
      <c r="R60" s="73">
        <f>$R$18</f>
        <v>12</v>
      </c>
      <c r="S60" s="15"/>
      <c r="T60" s="23"/>
      <c r="U60" s="23"/>
      <c r="V60" s="23"/>
      <c r="W60" s="23"/>
      <c r="X60" s="23"/>
    </row>
    <row r="61" spans="1:24">
      <c r="A61" s="8"/>
      <c r="C61" s="97"/>
      <c r="D61" s="71"/>
      <c r="E61" s="15"/>
      <c r="F61" s="15"/>
      <c r="G61" s="15"/>
      <c r="H61" s="15"/>
      <c r="I61" s="15"/>
      <c r="J61" s="24"/>
      <c r="L61" s="2"/>
      <c r="M61" s="2"/>
      <c r="N61" s="2"/>
      <c r="O61" s="2"/>
      <c r="P61" s="2"/>
      <c r="Q61" s="4"/>
      <c r="R61" s="3"/>
      <c r="S61" s="15"/>
      <c r="T61" s="23"/>
      <c r="U61" s="23"/>
      <c r="V61" s="23"/>
      <c r="W61" s="23"/>
      <c r="X61" s="23"/>
    </row>
    <row r="62" spans="1:24" ht="3.75" customHeight="1">
      <c r="A62" s="8"/>
      <c r="D62" s="20"/>
      <c r="E62" s="20"/>
      <c r="F62" s="20"/>
      <c r="G62" s="20"/>
      <c r="H62" s="20"/>
      <c r="I62" s="20"/>
      <c r="J62" s="73"/>
      <c r="R62" s="15"/>
    </row>
    <row r="63" spans="1:24">
      <c r="A63" s="46" t="s">
        <v>53</v>
      </c>
      <c r="B63" s="47"/>
      <c r="C63" s="47"/>
      <c r="D63" s="48"/>
      <c r="E63" s="183">
        <f>SUMIF($D$13:$D$62,"*Salary",E13:E62)</f>
        <v>0</v>
      </c>
      <c r="F63" s="183">
        <f t="shared" ref="F63:I63" si="8">SUMIF($D$13:$D$62,"*Salary",F13:F62)</f>
        <v>0</v>
      </c>
      <c r="G63" s="183">
        <f t="shared" si="8"/>
        <v>0</v>
      </c>
      <c r="H63" s="183">
        <f t="shared" si="8"/>
        <v>0</v>
      </c>
      <c r="I63" s="183">
        <f t="shared" si="8"/>
        <v>0</v>
      </c>
      <c r="J63" s="177">
        <f>SUM(E63:I63)</f>
        <v>0</v>
      </c>
      <c r="R63" s="3"/>
    </row>
    <row r="64" spans="1:24" ht="15">
      <c r="A64" s="46" t="s">
        <v>54</v>
      </c>
      <c r="B64" s="47"/>
      <c r="C64" s="47"/>
      <c r="D64" s="48"/>
      <c r="E64" s="185">
        <f>SUMIF(D15:D62,"*Total Fringe",E15:E62)</f>
        <v>0</v>
      </c>
      <c r="F64" s="185">
        <f>SUMIF($D$15:$D$62,"*Total Fringe",F15:F62)</f>
        <v>0</v>
      </c>
      <c r="G64" s="185">
        <f t="shared" ref="G64:I64" si="9">SUMIF($D$15:$D$62,"*Total Fringe",G15:G62)</f>
        <v>0</v>
      </c>
      <c r="H64" s="185">
        <f t="shared" si="9"/>
        <v>0</v>
      </c>
      <c r="I64" s="185">
        <f t="shared" si="9"/>
        <v>0</v>
      </c>
      <c r="J64" s="186">
        <f>SUM(E64:I64)</f>
        <v>0</v>
      </c>
      <c r="R64" s="3"/>
    </row>
    <row r="65" spans="1:24">
      <c r="A65" s="46" t="s">
        <v>55</v>
      </c>
      <c r="B65" s="47"/>
      <c r="C65" s="47"/>
      <c r="D65" s="48"/>
      <c r="E65" s="196">
        <f>SUM(E63:E64)</f>
        <v>0</v>
      </c>
      <c r="F65" s="196">
        <f t="shared" ref="F65:I65" si="10">SUM(F63:F64)</f>
        <v>0</v>
      </c>
      <c r="G65" s="196">
        <f t="shared" si="10"/>
        <v>0</v>
      </c>
      <c r="H65" s="196">
        <f t="shared" si="10"/>
        <v>0</v>
      </c>
      <c r="I65" s="196">
        <f t="shared" si="10"/>
        <v>0</v>
      </c>
      <c r="J65" s="177">
        <f>SUM(E65:I65)</f>
        <v>0</v>
      </c>
      <c r="T65" s="546" t="s">
        <v>23</v>
      </c>
      <c r="U65" s="546"/>
      <c r="V65" s="546"/>
      <c r="W65" s="546"/>
      <c r="X65" s="546"/>
    </row>
    <row r="66" spans="1:24">
      <c r="A66" s="1"/>
      <c r="B66" s="55"/>
      <c r="C66" s="55"/>
      <c r="D66" s="68"/>
      <c r="E66" s="6"/>
      <c r="F66" s="6"/>
      <c r="G66" s="6"/>
      <c r="H66" s="6"/>
      <c r="I66" s="6"/>
      <c r="J66" s="43"/>
      <c r="T66" s="22" t="s">
        <v>35</v>
      </c>
      <c r="U66" s="13" t="s">
        <v>36</v>
      </c>
      <c r="V66" s="13" t="s">
        <v>37</v>
      </c>
      <c r="W66" s="13" t="s">
        <v>38</v>
      </c>
      <c r="X66" s="13" t="s">
        <v>39</v>
      </c>
    </row>
    <row r="67" spans="1:24">
      <c r="A67" s="18" t="s">
        <v>56</v>
      </c>
      <c r="B67" s="89"/>
      <c r="C67" s="89"/>
      <c r="D67" s="44"/>
      <c r="J67" s="31"/>
      <c r="L67" s="55" t="s">
        <v>19</v>
      </c>
      <c r="M67" s="68" t="s">
        <v>6</v>
      </c>
      <c r="N67" s="68"/>
      <c r="O67" s="68" t="s">
        <v>20</v>
      </c>
      <c r="P67" s="68" t="s">
        <v>21</v>
      </c>
      <c r="Q67" s="68" t="s">
        <v>22</v>
      </c>
      <c r="R67" s="68"/>
      <c r="S67" s="68" t="s">
        <v>57</v>
      </c>
      <c r="T67" s="22"/>
      <c r="U67" s="13"/>
      <c r="V67" s="13"/>
      <c r="W67" s="13"/>
      <c r="X67" s="13"/>
    </row>
    <row r="68" spans="1:24">
      <c r="A68" s="55" t="s">
        <v>40</v>
      </c>
      <c r="B68" s="55" t="s">
        <v>41</v>
      </c>
      <c r="D68" s="44"/>
      <c r="E68" s="16" t="str">
        <f>E12</f>
        <v>Year 1</v>
      </c>
      <c r="F68" s="16" t="str">
        <f>F12</f>
        <v>Year 2</v>
      </c>
      <c r="G68" s="16" t="str">
        <f>G12</f>
        <v>Year 3</v>
      </c>
      <c r="H68" s="16" t="str">
        <f>H12</f>
        <v>Year 4</v>
      </c>
      <c r="I68" s="16" t="str">
        <f>I12</f>
        <v>Year 5</v>
      </c>
      <c r="J68" s="44" t="s">
        <v>30</v>
      </c>
      <c r="L68" s="89" t="s">
        <v>31</v>
      </c>
      <c r="M68" s="44" t="s">
        <v>9</v>
      </c>
      <c r="N68" s="44" t="s">
        <v>20</v>
      </c>
      <c r="O68" s="44" t="s">
        <v>32</v>
      </c>
      <c r="P68" s="44" t="s">
        <v>33</v>
      </c>
      <c r="Q68" s="44" t="s">
        <v>34</v>
      </c>
      <c r="R68" s="44" t="s">
        <v>32</v>
      </c>
      <c r="S68" s="44" t="s">
        <v>58</v>
      </c>
      <c r="T68" s="22"/>
      <c r="U68" s="13"/>
      <c r="V68" s="13"/>
      <c r="W68" s="13"/>
      <c r="X68" s="13"/>
    </row>
    <row r="69" spans="1:24">
      <c r="A69" s="235"/>
      <c r="B69" s="99" t="s">
        <v>62</v>
      </c>
      <c r="C69" s="89"/>
      <c r="D69" s="32" t="s">
        <v>44</v>
      </c>
      <c r="E69" s="97">
        <f>ROUND($Q69*$R69*S69,6)</f>
        <v>0</v>
      </c>
      <c r="F69" s="97">
        <f>ROUND($Q70*$R70*S70,6)</f>
        <v>0</v>
      </c>
      <c r="G69" s="97">
        <f>ROUND($Q71*$R71*S71,6)</f>
        <v>0</v>
      </c>
      <c r="H69" s="97">
        <f>ROUND($Q72*$R72*S72,6)</f>
        <v>0</v>
      </c>
      <c r="I69" s="97">
        <f>ROUND($Q73*$R73*S73,6)</f>
        <v>0</v>
      </c>
      <c r="J69" s="44"/>
      <c r="L69" s="155">
        <v>0</v>
      </c>
      <c r="M69" s="242">
        <f>ROUND(L69/12,2)</f>
        <v>0</v>
      </c>
      <c r="N69" s="242">
        <f>LOOKUP(O69,'Longevity Lookup'!$A$3:$A$506,'Longevity Lookup'!$B$3:$B$506)</f>
        <v>0</v>
      </c>
      <c r="O69" s="236">
        <v>0</v>
      </c>
      <c r="P69" s="239">
        <v>1</v>
      </c>
      <c r="Q69" s="240">
        <v>0</v>
      </c>
      <c r="R69" s="73">
        <f>$R$14</f>
        <v>12</v>
      </c>
      <c r="S69" s="239">
        <v>0</v>
      </c>
      <c r="T69" s="23" t="e">
        <f>(E72+E73)/E71</f>
        <v>#DIV/0!</v>
      </c>
      <c r="U69" s="23" t="e">
        <f>(F72+F73)/F71</f>
        <v>#DIV/0!</v>
      </c>
      <c r="V69" s="23" t="e">
        <f>(G72+G73)/G71</f>
        <v>#DIV/0!</v>
      </c>
      <c r="W69" s="23" t="e">
        <f>(H72+H73)/H71</f>
        <v>#DIV/0!</v>
      </c>
      <c r="X69" s="23" t="e">
        <f>(I72+I73)/I71</f>
        <v>#DIV/0!</v>
      </c>
    </row>
    <row r="70" spans="1:24">
      <c r="A70" s="18"/>
      <c r="B70" s="99"/>
      <c r="C70" s="89"/>
      <c r="D70" s="32" t="s">
        <v>61</v>
      </c>
      <c r="E70" s="20">
        <f>S69</f>
        <v>0</v>
      </c>
      <c r="F70" s="20">
        <f>S70</f>
        <v>0</v>
      </c>
      <c r="G70" s="20">
        <f>S71</f>
        <v>0</v>
      </c>
      <c r="H70" s="20">
        <f>S72</f>
        <v>0</v>
      </c>
      <c r="I70" s="20">
        <f>S73</f>
        <v>0</v>
      </c>
      <c r="J70" s="44"/>
      <c r="L70" s="243"/>
      <c r="M70" s="242"/>
      <c r="N70" s="242"/>
      <c r="O70" s="242"/>
      <c r="P70" s="239">
        <v>1.03</v>
      </c>
      <c r="Q70" s="240">
        <v>0</v>
      </c>
      <c r="R70" s="73">
        <f>$R$15</f>
        <v>12</v>
      </c>
      <c r="S70" s="239">
        <v>0</v>
      </c>
      <c r="T70" s="23"/>
      <c r="U70" s="23"/>
      <c r="V70" s="23"/>
      <c r="W70" s="23"/>
      <c r="X70" s="23"/>
    </row>
    <row r="71" spans="1:24">
      <c r="A71" s="8"/>
      <c r="C71" s="97"/>
      <c r="D71" s="71" t="s">
        <v>9</v>
      </c>
      <c r="E71" s="54">
        <f>ROUND((M69+N69)*E69*P69,0)</f>
        <v>0</v>
      </c>
      <c r="F71" s="54">
        <f>ROUND((M69+N69)*F69*P69*P70,0)</f>
        <v>0</v>
      </c>
      <c r="G71" s="54">
        <f>ROUND((M69+N69)*G69*P69*P70*P71,0)</f>
        <v>0</v>
      </c>
      <c r="H71" s="54">
        <f>ROUND((M69+N69)*H69*P69*P70*P71*P72,0)</f>
        <v>0</v>
      </c>
      <c r="I71" s="54">
        <f>ROUND((M69+N69)*I69*P69*P70*P71*P72*P73,0)</f>
        <v>0</v>
      </c>
      <c r="J71" s="177">
        <f>SUM(E71:I71)</f>
        <v>0</v>
      </c>
      <c r="L71" s="243"/>
      <c r="M71" s="60"/>
      <c r="N71" s="60"/>
      <c r="O71" s="60"/>
      <c r="P71" s="239">
        <v>1.03</v>
      </c>
      <c r="Q71" s="240">
        <v>0</v>
      </c>
      <c r="R71" s="73">
        <f>$R$16</f>
        <v>12</v>
      </c>
      <c r="S71" s="239">
        <v>0</v>
      </c>
    </row>
    <row r="72" spans="1:24">
      <c r="A72" s="8"/>
      <c r="B72" s="99"/>
      <c r="C72" s="97"/>
      <c r="D72" s="71" t="s">
        <v>46</v>
      </c>
      <c r="E72" s="54">
        <f>ROUND(E71*$P$9,0)</f>
        <v>0</v>
      </c>
      <c r="F72" s="54">
        <f>ROUND(F71*$P$9,0)</f>
        <v>0</v>
      </c>
      <c r="G72" s="54">
        <f>ROUND(G71*$P$9,0)</f>
        <v>0</v>
      </c>
      <c r="H72" s="54">
        <f>ROUND(H71*$P$9,0)</f>
        <v>0</v>
      </c>
      <c r="I72" s="54">
        <f>ROUND(I71*$P$9,0)</f>
        <v>0</v>
      </c>
      <c r="J72" s="177">
        <f>SUM(E72:I72)</f>
        <v>0</v>
      </c>
      <c r="L72" s="243"/>
      <c r="M72" s="60"/>
      <c r="N72" s="60"/>
      <c r="O72" s="60"/>
      <c r="P72" s="239">
        <v>1.03</v>
      </c>
      <c r="Q72" s="240">
        <v>0</v>
      </c>
      <c r="R72" s="73">
        <f>$R$17</f>
        <v>12</v>
      </c>
      <c r="S72" s="239">
        <v>0</v>
      </c>
      <c r="T72" s="23"/>
      <c r="U72" s="23"/>
      <c r="V72" s="23"/>
      <c r="W72" s="23"/>
      <c r="X72" s="23"/>
    </row>
    <row r="73" spans="1:24" ht="15">
      <c r="A73" s="8"/>
      <c r="B73" s="99"/>
      <c r="C73" s="97"/>
      <c r="D73" s="71" t="s">
        <v>47</v>
      </c>
      <c r="E73" s="189">
        <f>ROUND($P$10*E69,0)</f>
        <v>0</v>
      </c>
      <c r="F73" s="189">
        <f>ROUND($P$10*F69,0)</f>
        <v>0</v>
      </c>
      <c r="G73" s="189">
        <f>ROUND($P$10*G69,0)</f>
        <v>0</v>
      </c>
      <c r="H73" s="189">
        <f>ROUND($P$10*H69,0)</f>
        <v>0</v>
      </c>
      <c r="I73" s="189">
        <f>ROUND($P$10*I69,0)</f>
        <v>0</v>
      </c>
      <c r="J73" s="186">
        <f>SUM(E73:I73)</f>
        <v>0</v>
      </c>
      <c r="L73" s="243"/>
      <c r="M73" s="60"/>
      <c r="N73" s="60"/>
      <c r="O73" s="60"/>
      <c r="P73" s="239">
        <v>1.03</v>
      </c>
      <c r="Q73" s="240">
        <v>0</v>
      </c>
      <c r="R73" s="73">
        <f>$R$18</f>
        <v>12</v>
      </c>
      <c r="S73" s="239">
        <v>0</v>
      </c>
      <c r="T73" s="23"/>
      <c r="U73" s="23"/>
      <c r="V73" s="23"/>
      <c r="W73" s="23"/>
      <c r="X73" s="23"/>
    </row>
    <row r="74" spans="1:24">
      <c r="A74" s="8"/>
      <c r="B74" s="99"/>
      <c r="C74" s="97"/>
      <c r="D74" s="74" t="s">
        <v>48</v>
      </c>
      <c r="E74" s="190">
        <f>SUM(E72:E73)</f>
        <v>0</v>
      </c>
      <c r="F74" s="190">
        <f t="shared" ref="F74:I74" si="11">SUM(F72:F73)</f>
        <v>0</v>
      </c>
      <c r="G74" s="190">
        <f t="shared" si="11"/>
        <v>0</v>
      </c>
      <c r="H74" s="190">
        <f t="shared" si="11"/>
        <v>0</v>
      </c>
      <c r="I74" s="190">
        <f t="shared" si="11"/>
        <v>0</v>
      </c>
      <c r="J74" s="191">
        <f>SUM(J72:J73)</f>
        <v>0</v>
      </c>
      <c r="L74" s="243"/>
      <c r="M74" s="60"/>
      <c r="N74" s="60"/>
      <c r="O74" s="60"/>
      <c r="P74" s="71"/>
      <c r="Q74" s="244"/>
      <c r="R74" s="73"/>
      <c r="S74" s="71"/>
      <c r="T74" s="23"/>
      <c r="U74" s="23"/>
      <c r="V74" s="23"/>
      <c r="W74" s="23"/>
      <c r="X74" s="23"/>
    </row>
    <row r="75" spans="1:24">
      <c r="A75" s="8"/>
      <c r="B75" s="99"/>
      <c r="C75" s="97"/>
      <c r="D75" s="71"/>
      <c r="E75" s="15"/>
      <c r="F75" s="15"/>
      <c r="G75" s="15"/>
      <c r="H75" s="15"/>
      <c r="I75" s="15"/>
      <c r="J75" s="24"/>
      <c r="L75" s="243"/>
      <c r="M75" s="60"/>
      <c r="N75" s="60"/>
      <c r="O75" s="60"/>
      <c r="P75" s="32"/>
      <c r="Q75" s="60"/>
      <c r="R75" s="32"/>
      <c r="S75" s="241"/>
      <c r="T75" s="4"/>
      <c r="U75" s="3"/>
    </row>
    <row r="76" spans="1:24">
      <c r="A76" s="101"/>
      <c r="B76" s="99" t="s">
        <v>62</v>
      </c>
      <c r="D76" s="32" t="s">
        <v>44</v>
      </c>
      <c r="E76" s="97">
        <f>ROUND($Q76*$R76*S76,6)</f>
        <v>0</v>
      </c>
      <c r="F76" s="97">
        <f>ROUND($Q77*$R77*S77,6)</f>
        <v>0</v>
      </c>
      <c r="G76" s="97">
        <f>ROUND($Q78*$R78*S78,6)</f>
        <v>0</v>
      </c>
      <c r="H76" s="97">
        <f>ROUND($Q79*$R79*S79,6)</f>
        <v>0</v>
      </c>
      <c r="I76" s="97">
        <f>ROUND($Q80*$R80*S80,6)</f>
        <v>0</v>
      </c>
      <c r="J76" s="44"/>
      <c r="L76" s="155">
        <v>0</v>
      </c>
      <c r="M76" s="242">
        <f>ROUND(L76/12,2)</f>
        <v>0</v>
      </c>
      <c r="N76" s="242">
        <f>LOOKUP(O76,'Longevity Lookup'!$A$3:$A$506,'Longevity Lookup'!$B$3:$B$506)</f>
        <v>0</v>
      </c>
      <c r="O76" s="236">
        <v>0</v>
      </c>
      <c r="P76" s="239">
        <v>1</v>
      </c>
      <c r="Q76" s="240">
        <v>0</v>
      </c>
      <c r="R76" s="73">
        <f>$R$14</f>
        <v>12</v>
      </c>
      <c r="S76" s="239">
        <v>0</v>
      </c>
      <c r="T76" s="23" t="e">
        <f>(E79+E80)/E78</f>
        <v>#DIV/0!</v>
      </c>
      <c r="U76" s="23" t="e">
        <f>(F79+F80)/F78</f>
        <v>#DIV/0!</v>
      </c>
      <c r="V76" s="23" t="e">
        <f>(G79+G80)/G78</f>
        <v>#DIV/0!</v>
      </c>
      <c r="W76" s="23" t="e">
        <f>(H79+H80)/H78</f>
        <v>#DIV/0!</v>
      </c>
      <c r="X76" s="23" t="e">
        <f>(I79+I80)/I78</f>
        <v>#DIV/0!</v>
      </c>
    </row>
    <row r="77" spans="1:24">
      <c r="B77" s="99"/>
      <c r="D77" s="32" t="s">
        <v>61</v>
      </c>
      <c r="E77" s="20">
        <f>S76</f>
        <v>0</v>
      </c>
      <c r="F77" s="20">
        <f>S77</f>
        <v>0</v>
      </c>
      <c r="G77" s="20">
        <f>S78</f>
        <v>0</v>
      </c>
      <c r="H77" s="20">
        <f>S79</f>
        <v>0</v>
      </c>
      <c r="I77" s="20">
        <f>S80</f>
        <v>0</v>
      </c>
      <c r="J77" s="168"/>
      <c r="L77" s="243"/>
      <c r="M77" s="242"/>
      <c r="N77" s="242"/>
      <c r="O77" s="242"/>
      <c r="P77" s="239">
        <v>1.03</v>
      </c>
      <c r="Q77" s="240">
        <v>0</v>
      </c>
      <c r="R77" s="73">
        <f>$R$15</f>
        <v>12</v>
      </c>
      <c r="S77" s="239">
        <v>0</v>
      </c>
      <c r="T77" s="23"/>
      <c r="U77" s="23"/>
      <c r="V77" s="23"/>
      <c r="W77" s="23"/>
      <c r="X77" s="23"/>
    </row>
    <row r="78" spans="1:24">
      <c r="A78" s="8"/>
      <c r="C78" s="97"/>
      <c r="D78" s="71" t="s">
        <v>9</v>
      </c>
      <c r="E78" s="54">
        <f>ROUND((M76+N76)*E76*P76,0)</f>
        <v>0</v>
      </c>
      <c r="F78" s="54">
        <f>ROUND((M76+N76)*F76*P76*P77,0)</f>
        <v>0</v>
      </c>
      <c r="G78" s="54">
        <f>ROUND((M76+N76)*G76*P76*P77*P78,0)</f>
        <v>0</v>
      </c>
      <c r="H78" s="54">
        <f>ROUND((M76+N76)*H76*P76*P77*P78*P79,0)</f>
        <v>0</v>
      </c>
      <c r="I78" s="54">
        <f>ROUND((M76+N76)*I76*P76*P77*P78*P79*P80,0)</f>
        <v>0</v>
      </c>
      <c r="J78" s="177">
        <f>SUM(E78:I78)</f>
        <v>0</v>
      </c>
      <c r="L78" s="243"/>
      <c r="M78" s="60"/>
      <c r="N78" s="60"/>
      <c r="O78" s="60"/>
      <c r="P78" s="239">
        <v>1.03</v>
      </c>
      <c r="Q78" s="240">
        <v>0</v>
      </c>
      <c r="R78" s="73">
        <f>$R$16</f>
        <v>12</v>
      </c>
      <c r="S78" s="239">
        <v>0</v>
      </c>
    </row>
    <row r="79" spans="1:24">
      <c r="A79" s="8"/>
      <c r="B79" s="99"/>
      <c r="C79" s="97"/>
      <c r="D79" s="71" t="s">
        <v>46</v>
      </c>
      <c r="E79" s="54">
        <f>ROUND(E78*$P$9,0)</f>
        <v>0</v>
      </c>
      <c r="F79" s="54">
        <f>ROUND(F78*$P$9,0)</f>
        <v>0</v>
      </c>
      <c r="G79" s="54">
        <f>ROUND(G78*$P$9,0)</f>
        <v>0</v>
      </c>
      <c r="H79" s="54">
        <f>ROUND(H78*$P$9,0)</f>
        <v>0</v>
      </c>
      <c r="I79" s="54">
        <f>ROUND(I78*$P$9,0)</f>
        <v>0</v>
      </c>
      <c r="J79" s="177">
        <f>SUM(E79:I79)</f>
        <v>0</v>
      </c>
      <c r="L79" s="243"/>
      <c r="M79" s="60"/>
      <c r="N79" s="60"/>
      <c r="O79" s="60"/>
      <c r="P79" s="239">
        <v>1.03</v>
      </c>
      <c r="Q79" s="240">
        <v>0</v>
      </c>
      <c r="R79" s="73">
        <f>$R$17</f>
        <v>12</v>
      </c>
      <c r="S79" s="239">
        <v>0</v>
      </c>
      <c r="T79" s="23"/>
      <c r="U79" s="23"/>
      <c r="V79" s="23"/>
      <c r="W79" s="23"/>
      <c r="X79" s="23"/>
    </row>
    <row r="80" spans="1:24" ht="15">
      <c r="A80" s="8"/>
      <c r="B80" s="99"/>
      <c r="C80" s="97"/>
      <c r="D80" s="71" t="s">
        <v>47</v>
      </c>
      <c r="E80" s="189">
        <f>ROUND($P$10*E76,0)</f>
        <v>0</v>
      </c>
      <c r="F80" s="189">
        <f>ROUND($P$10*F76,0)</f>
        <v>0</v>
      </c>
      <c r="G80" s="189">
        <f>ROUND($P$10*G76,0)</f>
        <v>0</v>
      </c>
      <c r="H80" s="189">
        <f>ROUND($P$10*H76,0)</f>
        <v>0</v>
      </c>
      <c r="I80" s="189">
        <f>ROUND($P$10*I76,0)</f>
        <v>0</v>
      </c>
      <c r="J80" s="186">
        <f>SUM(E80:I80)</f>
        <v>0</v>
      </c>
      <c r="L80" s="243"/>
      <c r="M80" s="60"/>
      <c r="N80" s="60"/>
      <c r="O80" s="60"/>
      <c r="P80" s="239">
        <v>1.03</v>
      </c>
      <c r="Q80" s="240">
        <v>0</v>
      </c>
      <c r="R80" s="73">
        <f>$R$18</f>
        <v>12</v>
      </c>
      <c r="S80" s="239">
        <v>0</v>
      </c>
      <c r="T80" s="23"/>
      <c r="U80" s="23"/>
      <c r="V80" s="23"/>
      <c r="W80" s="23"/>
      <c r="X80" s="23"/>
    </row>
    <row r="81" spans="1:24">
      <c r="A81" s="8"/>
      <c r="B81" s="99"/>
      <c r="C81" s="97"/>
      <c r="D81" s="74" t="s">
        <v>48</v>
      </c>
      <c r="E81" s="190">
        <f>SUM(E79:E80)</f>
        <v>0</v>
      </c>
      <c r="F81" s="190">
        <f t="shared" ref="F81:I81" si="12">SUM(F79:F80)</f>
        <v>0</v>
      </c>
      <c r="G81" s="190">
        <f t="shared" si="12"/>
        <v>0</v>
      </c>
      <c r="H81" s="190">
        <f t="shared" si="12"/>
        <v>0</v>
      </c>
      <c r="I81" s="190">
        <f t="shared" si="12"/>
        <v>0</v>
      </c>
      <c r="J81" s="191">
        <f>SUM(J79:J80)</f>
        <v>0</v>
      </c>
      <c r="L81" s="243"/>
      <c r="M81" s="60"/>
      <c r="N81" s="60"/>
      <c r="O81" s="60"/>
      <c r="P81" s="71"/>
      <c r="Q81" s="244"/>
      <c r="R81" s="73"/>
      <c r="S81" s="71"/>
      <c r="T81" s="23"/>
      <c r="U81" s="23"/>
      <c r="V81" s="23"/>
      <c r="W81" s="23"/>
      <c r="X81" s="23"/>
    </row>
    <row r="82" spans="1:24">
      <c r="A82" s="8"/>
      <c r="B82" s="99"/>
      <c r="C82" s="97"/>
      <c r="D82" s="71"/>
      <c r="E82" s="15"/>
      <c r="F82" s="15"/>
      <c r="G82" s="15"/>
      <c r="H82" s="15"/>
      <c r="I82" s="15"/>
      <c r="J82" s="24"/>
      <c r="L82" s="243"/>
      <c r="M82" s="60"/>
      <c r="N82" s="60"/>
      <c r="O82" s="60"/>
      <c r="P82" s="32"/>
      <c r="Q82" s="60"/>
      <c r="R82" s="32"/>
      <c r="S82" s="241"/>
      <c r="T82" s="4"/>
      <c r="U82" s="3"/>
    </row>
    <row r="83" spans="1:24">
      <c r="A83" s="101"/>
      <c r="B83" s="99" t="s">
        <v>63</v>
      </c>
      <c r="D83" s="32" t="s">
        <v>44</v>
      </c>
      <c r="E83" s="97">
        <f>ROUND($Q83*$R83*S83,6)</f>
        <v>0</v>
      </c>
      <c r="F83" s="97">
        <f>ROUND($Q84*$R84*S84,6)</f>
        <v>0</v>
      </c>
      <c r="G83" s="97">
        <f>ROUND($Q85*$R85*S85,6)</f>
        <v>0</v>
      </c>
      <c r="H83" s="97">
        <f>ROUND($Q86*$R86*S86,6)</f>
        <v>0</v>
      </c>
      <c r="I83" s="97">
        <f>ROUND($Q87*$R87*S87,6)</f>
        <v>0</v>
      </c>
      <c r="J83" s="44"/>
      <c r="L83" s="155">
        <v>0</v>
      </c>
      <c r="M83" s="242">
        <f>ROUND(L83/12,2)</f>
        <v>0</v>
      </c>
      <c r="N83" s="242">
        <f>LOOKUP(O83,'Longevity Lookup'!$A$3:$A$506,'Longevity Lookup'!$B$3:$B$506)</f>
        <v>0</v>
      </c>
      <c r="O83" s="236">
        <v>0</v>
      </c>
      <c r="P83" s="239">
        <v>1</v>
      </c>
      <c r="Q83" s="240">
        <v>0</v>
      </c>
      <c r="R83" s="73">
        <f>$R$14</f>
        <v>12</v>
      </c>
      <c r="S83" s="239">
        <v>0</v>
      </c>
      <c r="T83" s="23" t="e">
        <f>(E86+E87)/E85</f>
        <v>#DIV/0!</v>
      </c>
      <c r="U83" s="23" t="e">
        <f>(F86+F87)/F85</f>
        <v>#DIV/0!</v>
      </c>
      <c r="V83" s="23" t="e">
        <f>(G86+G87)/G85</f>
        <v>#DIV/0!</v>
      </c>
      <c r="W83" s="23" t="e">
        <f>(H86+H87)/H85</f>
        <v>#DIV/0!</v>
      </c>
      <c r="X83" s="23" t="e">
        <f>(I86+I87)/I85</f>
        <v>#DIV/0!</v>
      </c>
    </row>
    <row r="84" spans="1:24">
      <c r="B84" s="99"/>
      <c r="D84" s="32" t="s">
        <v>61</v>
      </c>
      <c r="E84" s="20">
        <f>S83</f>
        <v>0</v>
      </c>
      <c r="F84" s="20">
        <f>S84</f>
        <v>0</v>
      </c>
      <c r="G84" s="20">
        <f>S85</f>
        <v>0</v>
      </c>
      <c r="H84" s="20">
        <f>S86</f>
        <v>0</v>
      </c>
      <c r="I84" s="20">
        <f>S87</f>
        <v>0</v>
      </c>
      <c r="J84" s="44"/>
      <c r="L84" s="243"/>
      <c r="M84" s="242"/>
      <c r="N84" s="242"/>
      <c r="O84" s="242"/>
      <c r="P84" s="239">
        <v>1.03</v>
      </c>
      <c r="Q84" s="240">
        <v>0</v>
      </c>
      <c r="R84" s="73">
        <f>$R$15</f>
        <v>12</v>
      </c>
      <c r="S84" s="239">
        <v>0</v>
      </c>
      <c r="T84" s="23"/>
      <c r="U84" s="23"/>
      <c r="V84" s="23"/>
      <c r="W84" s="23"/>
      <c r="X84" s="23"/>
    </row>
    <row r="85" spans="1:24">
      <c r="A85" s="8"/>
      <c r="C85" s="97"/>
      <c r="D85" s="71" t="s">
        <v>9</v>
      </c>
      <c r="E85" s="54">
        <f>ROUND((M83+N83)*E83*P83,0)</f>
        <v>0</v>
      </c>
      <c r="F85" s="54">
        <f>ROUND((M83+N83)*F83*P83*P84,0)</f>
        <v>0</v>
      </c>
      <c r="G85" s="54">
        <f>ROUND((M83+N83)*G83*P83*P84*P85,0)</f>
        <v>0</v>
      </c>
      <c r="H85" s="54">
        <f>ROUND((M83+N83)*H83*P83*P84*P85*P86,0)</f>
        <v>0</v>
      </c>
      <c r="I85" s="54">
        <f>ROUND((M83+N83)*I83*P83*P84*P85*P86*P87,0)</f>
        <v>0</v>
      </c>
      <c r="J85" s="177">
        <f>SUM(E85:I85)</f>
        <v>0</v>
      </c>
      <c r="L85" s="243"/>
      <c r="M85" s="60"/>
      <c r="N85" s="60"/>
      <c r="O85" s="60"/>
      <c r="P85" s="239">
        <v>1.03</v>
      </c>
      <c r="Q85" s="240">
        <v>0</v>
      </c>
      <c r="R85" s="73">
        <f>$R$16</f>
        <v>12</v>
      </c>
      <c r="S85" s="239">
        <v>0</v>
      </c>
    </row>
    <row r="86" spans="1:24">
      <c r="A86" s="8"/>
      <c r="B86" s="99"/>
      <c r="C86" s="97"/>
      <c r="D86" s="71" t="s">
        <v>46</v>
      </c>
      <c r="E86" s="54">
        <f>ROUND(E85*$P$9,0)</f>
        <v>0</v>
      </c>
      <c r="F86" s="54">
        <f>ROUND(F85*$P$9,0)</f>
        <v>0</v>
      </c>
      <c r="G86" s="54">
        <f>ROUND(G85*$P$9,0)</f>
        <v>0</v>
      </c>
      <c r="H86" s="54">
        <f>ROUND(H85*$P$9,0)</f>
        <v>0</v>
      </c>
      <c r="I86" s="54">
        <f>ROUND(I85*$P$9,0)</f>
        <v>0</v>
      </c>
      <c r="J86" s="177">
        <f>SUM(E86:I86)</f>
        <v>0</v>
      </c>
      <c r="L86" s="243"/>
      <c r="M86" s="60"/>
      <c r="N86" s="60"/>
      <c r="O86" s="60"/>
      <c r="P86" s="239">
        <v>1.03</v>
      </c>
      <c r="Q86" s="240">
        <v>0</v>
      </c>
      <c r="R86" s="73">
        <f>$R$17</f>
        <v>12</v>
      </c>
      <c r="S86" s="239">
        <v>0</v>
      </c>
    </row>
    <row r="87" spans="1:24" ht="15">
      <c r="A87" s="8"/>
      <c r="B87" s="99"/>
      <c r="C87" s="97"/>
      <c r="D87" s="71" t="s">
        <v>47</v>
      </c>
      <c r="E87" s="189">
        <f>ROUND($P$10*E83,0)</f>
        <v>0</v>
      </c>
      <c r="F87" s="189">
        <f>ROUND($P$10*F83,0)</f>
        <v>0</v>
      </c>
      <c r="G87" s="189">
        <f>ROUND($P$10*G83,0)</f>
        <v>0</v>
      </c>
      <c r="H87" s="189">
        <f>ROUND($P$10*H83,0)</f>
        <v>0</v>
      </c>
      <c r="I87" s="189">
        <f>ROUND($P$10*I83,0)</f>
        <v>0</v>
      </c>
      <c r="J87" s="186">
        <f>SUM(E87:I87)</f>
        <v>0</v>
      </c>
      <c r="L87" s="243"/>
      <c r="M87" s="60"/>
      <c r="N87" s="60"/>
      <c r="O87" s="60"/>
      <c r="P87" s="239">
        <v>1.03</v>
      </c>
      <c r="Q87" s="240">
        <v>0</v>
      </c>
      <c r="R87" s="73">
        <f>$R$18</f>
        <v>12</v>
      </c>
      <c r="S87" s="239">
        <v>0</v>
      </c>
      <c r="T87" s="23"/>
      <c r="U87" s="23"/>
      <c r="V87" s="23"/>
      <c r="W87" s="23"/>
      <c r="X87" s="23"/>
    </row>
    <row r="88" spans="1:24">
      <c r="A88" s="8"/>
      <c r="B88" s="99"/>
      <c r="C88" s="97"/>
      <c r="D88" s="74" t="s">
        <v>48</v>
      </c>
      <c r="E88" s="190">
        <f>SUM(E86:E87)</f>
        <v>0</v>
      </c>
      <c r="F88" s="190">
        <f t="shared" ref="F88:I88" si="13">SUM(F86:F87)</f>
        <v>0</v>
      </c>
      <c r="G88" s="190">
        <f t="shared" si="13"/>
        <v>0</v>
      </c>
      <c r="H88" s="190">
        <f t="shared" si="13"/>
        <v>0</v>
      </c>
      <c r="I88" s="190">
        <f t="shared" si="13"/>
        <v>0</v>
      </c>
      <c r="J88" s="191">
        <f>SUM(J86:J87)</f>
        <v>0</v>
      </c>
      <c r="L88" s="17"/>
      <c r="M88" s="31"/>
      <c r="N88" s="31"/>
      <c r="O88" s="31"/>
      <c r="P88" s="45"/>
      <c r="Q88" s="45"/>
      <c r="R88" s="45"/>
      <c r="S88" s="24"/>
      <c r="T88" s="23"/>
      <c r="U88" s="23"/>
      <c r="V88" s="23"/>
      <c r="W88" s="23"/>
      <c r="X88" s="23"/>
    </row>
    <row r="89" spans="1:24">
      <c r="A89" s="8"/>
      <c r="B89" s="99"/>
      <c r="C89" s="97"/>
      <c r="D89" s="71"/>
      <c r="E89" s="15"/>
      <c r="F89" s="15"/>
      <c r="G89" s="15"/>
      <c r="H89" s="15"/>
      <c r="I89" s="15"/>
      <c r="J89" s="24"/>
      <c r="L89" s="17"/>
      <c r="M89" s="91"/>
      <c r="N89" s="91"/>
      <c r="O89" s="91"/>
      <c r="P89" s="45"/>
      <c r="Q89" s="45"/>
      <c r="R89" s="45"/>
      <c r="S89" s="24"/>
      <c r="T89" s="23"/>
      <c r="U89" s="23"/>
      <c r="V89" s="23"/>
      <c r="W89" s="23"/>
      <c r="X89" s="23"/>
    </row>
    <row r="90" spans="1:24">
      <c r="A90" s="8"/>
      <c r="C90" s="72"/>
      <c r="D90" s="72" t="s">
        <v>64</v>
      </c>
      <c r="E90" s="169">
        <f>SUMIF($D$68:$D$89,"*Salary",E68:E89)</f>
        <v>0</v>
      </c>
      <c r="F90" s="169">
        <f>SUMIF($D$68:$D$89,"*Salary",F68:F89)</f>
        <v>0</v>
      </c>
      <c r="G90" s="169">
        <f>SUMIF($D$68:$D$89,"*Salary",G68:G89)</f>
        <v>0</v>
      </c>
      <c r="H90" s="169">
        <f>SUMIF($D$68:$D$89,"*Salary",H68:H89)</f>
        <v>0</v>
      </c>
      <c r="I90" s="169">
        <f>SUMIF($D$68:$D$89,"*Salary",I68:I89)</f>
        <v>0</v>
      </c>
      <c r="J90" s="170">
        <f>SUM(E90:I90)</f>
        <v>0</v>
      </c>
      <c r="L90" s="55"/>
      <c r="M90" s="68"/>
      <c r="N90" s="68"/>
      <c r="O90" s="68"/>
      <c r="P90" s="68"/>
      <c r="Q90" s="68"/>
      <c r="R90" s="68"/>
      <c r="S90" s="24"/>
      <c r="T90" s="23"/>
      <c r="U90" s="23"/>
      <c r="V90" s="23"/>
      <c r="W90" s="23"/>
      <c r="X90" s="23"/>
    </row>
    <row r="91" spans="1:24">
      <c r="A91" s="8"/>
      <c r="C91" s="72"/>
      <c r="D91" s="72" t="s">
        <v>65</v>
      </c>
      <c r="E91" s="171">
        <f>SUMIF($D$71:$D$89,"*Total Fringe",E71:E89)</f>
        <v>0</v>
      </c>
      <c r="F91" s="171">
        <f t="shared" ref="F91:I91" si="14">SUMIF($D$71:$D$89,"*Total Fringe",F71:F89)</f>
        <v>0</v>
      </c>
      <c r="G91" s="171">
        <f t="shared" si="14"/>
        <v>0</v>
      </c>
      <c r="H91" s="171">
        <f t="shared" si="14"/>
        <v>0</v>
      </c>
      <c r="I91" s="171">
        <f t="shared" si="14"/>
        <v>0</v>
      </c>
      <c r="J91" s="172">
        <f>SUM(E91:I91)</f>
        <v>0</v>
      </c>
      <c r="L91" s="55"/>
      <c r="M91" s="68"/>
      <c r="N91" s="68"/>
      <c r="O91" s="68"/>
      <c r="P91" s="68"/>
      <c r="Q91" s="68"/>
      <c r="R91" s="68"/>
      <c r="S91" s="68"/>
      <c r="T91" s="546" t="s">
        <v>23</v>
      </c>
      <c r="U91" s="546"/>
      <c r="V91" s="546"/>
      <c r="W91" s="546"/>
      <c r="X91" s="546"/>
    </row>
    <row r="92" spans="1:24">
      <c r="A92" s="8"/>
      <c r="C92" s="72"/>
      <c r="D92" s="174"/>
      <c r="E92" s="69"/>
      <c r="F92" s="69"/>
      <c r="G92" s="69"/>
      <c r="H92" s="69"/>
      <c r="I92" s="69"/>
      <c r="J92" s="70"/>
      <c r="L92" s="55" t="s">
        <v>19</v>
      </c>
      <c r="M92" s="68" t="s">
        <v>6</v>
      </c>
      <c r="N92" s="68"/>
      <c r="O92" s="68" t="s">
        <v>20</v>
      </c>
      <c r="P92" s="68" t="s">
        <v>21</v>
      </c>
      <c r="Q92" s="68" t="s">
        <v>22</v>
      </c>
      <c r="R92" s="68"/>
      <c r="S92" s="68" t="s">
        <v>57</v>
      </c>
      <c r="T92" s="89"/>
      <c r="U92" s="89"/>
      <c r="V92" s="89"/>
      <c r="W92" s="89"/>
      <c r="X92" s="89"/>
    </row>
    <row r="93" spans="1:24">
      <c r="A93" s="55" t="s">
        <v>40</v>
      </c>
      <c r="B93" s="55" t="s">
        <v>41</v>
      </c>
      <c r="C93" s="72"/>
      <c r="D93" s="174"/>
      <c r="E93" s="16" t="str">
        <f>E12</f>
        <v>Year 1</v>
      </c>
      <c r="F93" s="16" t="str">
        <f>F12</f>
        <v>Year 2</v>
      </c>
      <c r="G93" s="16" t="str">
        <f>G12</f>
        <v>Year 3</v>
      </c>
      <c r="H93" s="16" t="str">
        <f>H12</f>
        <v>Year 4</v>
      </c>
      <c r="I93" s="16" t="str">
        <f>I12</f>
        <v>Year 5</v>
      </c>
      <c r="J93" s="44" t="s">
        <v>30</v>
      </c>
      <c r="L93" s="89" t="s">
        <v>31</v>
      </c>
      <c r="M93" s="44" t="s">
        <v>9</v>
      </c>
      <c r="N93" s="44" t="s">
        <v>20</v>
      </c>
      <c r="O93" s="44" t="s">
        <v>32</v>
      </c>
      <c r="P93" s="44" t="s">
        <v>33</v>
      </c>
      <c r="Q93" s="44" t="s">
        <v>34</v>
      </c>
      <c r="R93" s="44" t="s">
        <v>32</v>
      </c>
      <c r="S93" s="44" t="s">
        <v>58</v>
      </c>
      <c r="T93" s="22" t="s">
        <v>35</v>
      </c>
      <c r="U93" s="13" t="s">
        <v>36</v>
      </c>
      <c r="V93" s="13" t="s">
        <v>37</v>
      </c>
      <c r="W93" s="13" t="s">
        <v>38</v>
      </c>
      <c r="X93" s="13" t="s">
        <v>39</v>
      </c>
    </row>
    <row r="94" spans="1:24">
      <c r="A94" s="101"/>
      <c r="B94" s="99" t="s">
        <v>66</v>
      </c>
      <c r="D94" s="32" t="s">
        <v>44</v>
      </c>
      <c r="E94" s="97">
        <f>ROUND($Q94*$R94*S94,6)</f>
        <v>0</v>
      </c>
      <c r="F94" s="97">
        <f>ROUND($Q95*$R95*S95,6)</f>
        <v>0</v>
      </c>
      <c r="G94" s="97">
        <f>ROUND($Q96*$R96*S96,6)</f>
        <v>0</v>
      </c>
      <c r="H94" s="97">
        <f>ROUND($Q97*$R97*S97,6)</f>
        <v>0</v>
      </c>
      <c r="I94" s="97">
        <f>ROUND($Q98*$R98*S98,6)</f>
        <v>0</v>
      </c>
      <c r="J94" s="44"/>
      <c r="K94" s="15"/>
      <c r="L94" s="155">
        <v>0</v>
      </c>
      <c r="M94" s="242">
        <f>ROUND(L94/12,2)</f>
        <v>0</v>
      </c>
      <c r="N94" s="242">
        <f>LOOKUP(O94,'Longevity Lookup'!$A$3:$A$506,'Longevity Lookup'!$B$3:$B$506)</f>
        <v>0</v>
      </c>
      <c r="O94" s="236">
        <v>0</v>
      </c>
      <c r="P94" s="239">
        <v>1</v>
      </c>
      <c r="Q94" s="240">
        <v>0</v>
      </c>
      <c r="R94" s="73">
        <f>$R$14</f>
        <v>12</v>
      </c>
      <c r="S94" s="239">
        <v>0</v>
      </c>
      <c r="T94" s="23" t="e">
        <f>(E97+E98)/E96</f>
        <v>#DIV/0!</v>
      </c>
      <c r="U94" s="23" t="e">
        <f>(F97+F98)/F96</f>
        <v>#DIV/0!</v>
      </c>
      <c r="V94" s="23" t="e">
        <f>(G97+G98)/G96</f>
        <v>#DIV/0!</v>
      </c>
      <c r="W94" s="23" t="e">
        <f>(H97+H98)/H96</f>
        <v>#DIV/0!</v>
      </c>
      <c r="X94" s="23" t="e">
        <f>(I97+I98)/I96</f>
        <v>#DIV/0!</v>
      </c>
    </row>
    <row r="95" spans="1:24">
      <c r="B95" s="99"/>
      <c r="D95" s="32" t="s">
        <v>61</v>
      </c>
      <c r="E95" s="20">
        <f>S94</f>
        <v>0</v>
      </c>
      <c r="F95" s="20">
        <f>S95</f>
        <v>0</v>
      </c>
      <c r="G95" s="20">
        <f>S96</f>
        <v>0</v>
      </c>
      <c r="H95" s="20">
        <f>S97</f>
        <v>0</v>
      </c>
      <c r="I95" s="20">
        <f>S98</f>
        <v>0</v>
      </c>
      <c r="J95" s="44"/>
      <c r="K95" s="15"/>
      <c r="L95" s="243"/>
      <c r="M95" s="242"/>
      <c r="N95" s="242"/>
      <c r="O95" s="242"/>
      <c r="P95" s="239">
        <v>1.03</v>
      </c>
      <c r="Q95" s="240">
        <v>0</v>
      </c>
      <c r="R95" s="73">
        <f>$R$15</f>
        <v>12</v>
      </c>
      <c r="S95" s="239">
        <v>0</v>
      </c>
      <c r="T95" s="23"/>
      <c r="U95" s="23"/>
      <c r="V95" s="23"/>
      <c r="W95" s="23"/>
      <c r="X95" s="23"/>
    </row>
    <row r="96" spans="1:24">
      <c r="A96" s="8"/>
      <c r="C96" s="97"/>
      <c r="D96" s="71" t="s">
        <v>9</v>
      </c>
      <c r="E96" s="54">
        <f>ROUND((M94+N94)*E94*P94,0)</f>
        <v>0</v>
      </c>
      <c r="F96" s="54">
        <f>ROUND((M94+N94)*F94*P94*P95,0)</f>
        <v>0</v>
      </c>
      <c r="G96" s="54">
        <f>ROUND((M94+N94)*G94*P94*P95*P96,0)</f>
        <v>0</v>
      </c>
      <c r="H96" s="54">
        <f>ROUND((M94+N94)*H94*P94*P95*P96*P97,0)</f>
        <v>0</v>
      </c>
      <c r="I96" s="54">
        <f>ROUND((M94+N94)*I94*P94*P95*P96*P97*P98,0)</f>
        <v>0</v>
      </c>
      <c r="J96" s="177">
        <f>SUM(E96:I96)</f>
        <v>0</v>
      </c>
      <c r="L96" s="243"/>
      <c r="M96" s="60"/>
      <c r="N96" s="60"/>
      <c r="O96" s="60"/>
      <c r="P96" s="239">
        <v>1.03</v>
      </c>
      <c r="Q96" s="240">
        <v>0</v>
      </c>
      <c r="R96" s="73">
        <f>$R$16</f>
        <v>12</v>
      </c>
      <c r="S96" s="239">
        <v>0</v>
      </c>
      <c r="T96" s="23"/>
      <c r="U96" s="23"/>
      <c r="V96" s="23"/>
      <c r="W96" s="23"/>
      <c r="X96" s="23"/>
    </row>
    <row r="97" spans="1:24">
      <c r="A97" s="8"/>
      <c r="B97" s="90"/>
      <c r="C97" s="97"/>
      <c r="D97" s="71" t="s">
        <v>46</v>
      </c>
      <c r="E97" s="54">
        <f>ROUND(E96*$P$9,0)</f>
        <v>0</v>
      </c>
      <c r="F97" s="54">
        <f>ROUND(F96*$P$9,0)</f>
        <v>0</v>
      </c>
      <c r="G97" s="54">
        <f>ROUND(G96*$P$9,0)</f>
        <v>0</v>
      </c>
      <c r="H97" s="54">
        <f>ROUND(H96*$P$9,0)</f>
        <v>0</v>
      </c>
      <c r="I97" s="54">
        <f>ROUND(I96*$P$9,0)</f>
        <v>0</v>
      </c>
      <c r="J97" s="177">
        <f>SUM(E97:I97)</f>
        <v>0</v>
      </c>
      <c r="L97" s="243"/>
      <c r="M97" s="60"/>
      <c r="N97" s="60"/>
      <c r="O97" s="60"/>
      <c r="P97" s="239">
        <v>1.03</v>
      </c>
      <c r="Q97" s="240">
        <v>0</v>
      </c>
      <c r="R97" s="73">
        <f>$R$17</f>
        <v>12</v>
      </c>
      <c r="S97" s="239">
        <v>0</v>
      </c>
      <c r="T97" s="23"/>
      <c r="U97" s="23"/>
      <c r="V97" s="23"/>
      <c r="W97" s="23"/>
      <c r="X97" s="23"/>
    </row>
    <row r="98" spans="1:24" ht="15">
      <c r="A98" s="8"/>
      <c r="B98" s="90"/>
      <c r="C98" s="97"/>
      <c r="D98" s="71" t="s">
        <v>47</v>
      </c>
      <c r="E98" s="189">
        <f>ROUND($P$10*E94,0)</f>
        <v>0</v>
      </c>
      <c r="F98" s="189">
        <f>ROUND($P$10*F94,0)</f>
        <v>0</v>
      </c>
      <c r="G98" s="189">
        <f>ROUND($P$10*G94,0)</f>
        <v>0</v>
      </c>
      <c r="H98" s="189">
        <f>ROUND($P$10*H94,0)</f>
        <v>0</v>
      </c>
      <c r="I98" s="189">
        <f>ROUND($P$10*I94,0)</f>
        <v>0</v>
      </c>
      <c r="J98" s="186">
        <f>SUM(E98:I98)</f>
        <v>0</v>
      </c>
      <c r="L98" s="243"/>
      <c r="M98" s="60"/>
      <c r="N98" s="60"/>
      <c r="O98" s="60"/>
      <c r="P98" s="239">
        <v>1.03</v>
      </c>
      <c r="Q98" s="240">
        <v>0</v>
      </c>
      <c r="R98" s="73">
        <f>$R$18</f>
        <v>12</v>
      </c>
      <c r="S98" s="239">
        <v>0</v>
      </c>
      <c r="T98" s="23"/>
      <c r="U98" s="23"/>
      <c r="V98" s="23"/>
      <c r="W98" s="23"/>
      <c r="X98" s="23"/>
    </row>
    <row r="99" spans="1:24">
      <c r="A99" s="8"/>
      <c r="B99" s="90"/>
      <c r="C99" s="97"/>
      <c r="D99" s="74" t="s">
        <v>48</v>
      </c>
      <c r="E99" s="190">
        <f>SUM(E97:E98)</f>
        <v>0</v>
      </c>
      <c r="F99" s="190">
        <f t="shared" ref="F99:I99" si="15">SUM(F97:F98)</f>
        <v>0</v>
      </c>
      <c r="G99" s="190">
        <f t="shared" si="15"/>
        <v>0</v>
      </c>
      <c r="H99" s="190">
        <f t="shared" si="15"/>
        <v>0</v>
      </c>
      <c r="I99" s="190">
        <f t="shared" si="15"/>
        <v>0</v>
      </c>
      <c r="J99" s="191">
        <f>SUM(J97:J98)</f>
        <v>0</v>
      </c>
      <c r="L99" s="243"/>
      <c r="M99" s="60"/>
      <c r="N99" s="60"/>
      <c r="O99" s="60"/>
      <c r="P99" s="71"/>
      <c r="Q99" s="244"/>
      <c r="R99" s="73"/>
      <c r="S99" s="71"/>
      <c r="T99" s="4"/>
      <c r="U99" s="3"/>
    </row>
    <row r="100" spans="1:24">
      <c r="C100" s="97"/>
      <c r="D100" s="71"/>
      <c r="E100" s="15"/>
      <c r="F100" s="15"/>
      <c r="G100" s="15"/>
      <c r="H100" s="15"/>
      <c r="I100" s="15"/>
      <c r="J100" s="24"/>
      <c r="L100" s="243"/>
      <c r="M100" s="60"/>
      <c r="N100" s="60"/>
      <c r="O100" s="60"/>
      <c r="P100" s="32"/>
      <c r="Q100" s="60"/>
      <c r="R100" s="32"/>
      <c r="S100" s="241"/>
      <c r="T100" s="15"/>
      <c r="U100" s="15"/>
      <c r="V100" s="15"/>
      <c r="W100" s="15"/>
      <c r="X100" s="15"/>
    </row>
    <row r="101" spans="1:24">
      <c r="A101" s="101"/>
      <c r="B101" s="99" t="s">
        <v>66</v>
      </c>
      <c r="D101" s="32" t="s">
        <v>44</v>
      </c>
      <c r="E101" s="97">
        <f>ROUND($Q101*$R101*S101,6)</f>
        <v>0</v>
      </c>
      <c r="F101" s="97">
        <f>ROUND($Q102*$R102*S102,6)</f>
        <v>0</v>
      </c>
      <c r="G101" s="97">
        <f>ROUND($Q103*$R103*S103,6)</f>
        <v>0</v>
      </c>
      <c r="H101" s="97">
        <f>ROUND($Q104*$R104*S104,6)</f>
        <v>0</v>
      </c>
      <c r="I101" s="97">
        <f>ROUND($Q105*$R105*S105,6)</f>
        <v>0</v>
      </c>
      <c r="J101" s="44"/>
      <c r="L101" s="155">
        <v>0</v>
      </c>
      <c r="M101" s="242">
        <f>ROUND(L101/12,2)</f>
        <v>0</v>
      </c>
      <c r="N101" s="242">
        <f>LOOKUP(O101,'Longevity Lookup'!$A$3:$A$506,'Longevity Lookup'!$B$3:$B$506)</f>
        <v>0</v>
      </c>
      <c r="O101" s="236">
        <v>0</v>
      </c>
      <c r="P101" s="239">
        <v>1</v>
      </c>
      <c r="Q101" s="240">
        <v>0</v>
      </c>
      <c r="R101" s="73">
        <f>$R$14</f>
        <v>12</v>
      </c>
      <c r="S101" s="239">
        <v>0</v>
      </c>
      <c r="T101" s="23" t="e">
        <f>(E104+E105)/E103</f>
        <v>#DIV/0!</v>
      </c>
      <c r="U101" s="23" t="e">
        <f>(F104+F105)/F103</f>
        <v>#DIV/0!</v>
      </c>
      <c r="V101" s="23" t="e">
        <f>(G104+G105)/G103</f>
        <v>#DIV/0!</v>
      </c>
      <c r="W101" s="23" t="e">
        <f>(H104+H105)/H103</f>
        <v>#DIV/0!</v>
      </c>
      <c r="X101" s="23" t="e">
        <f>(I104+I105)/I103</f>
        <v>#DIV/0!</v>
      </c>
    </row>
    <row r="102" spans="1:24">
      <c r="B102" s="99"/>
      <c r="D102" s="32" t="s">
        <v>61</v>
      </c>
      <c r="E102" s="20">
        <f>S101</f>
        <v>0</v>
      </c>
      <c r="F102" s="20">
        <f>S102</f>
        <v>0</v>
      </c>
      <c r="G102" s="20">
        <f>S103</f>
        <v>0</v>
      </c>
      <c r="H102" s="20">
        <f>S104</f>
        <v>0</v>
      </c>
      <c r="I102" s="20">
        <f>S105</f>
        <v>0</v>
      </c>
      <c r="J102" s="44"/>
      <c r="L102" s="243"/>
      <c r="M102" s="242"/>
      <c r="N102" s="242"/>
      <c r="O102" s="242"/>
      <c r="P102" s="239">
        <v>1.03</v>
      </c>
      <c r="Q102" s="240">
        <v>0</v>
      </c>
      <c r="R102" s="73">
        <f>$R$15</f>
        <v>12</v>
      </c>
      <c r="S102" s="239">
        <v>0</v>
      </c>
      <c r="T102" s="23"/>
      <c r="U102" s="23"/>
      <c r="V102" s="23"/>
      <c r="W102" s="23"/>
      <c r="X102" s="23"/>
    </row>
    <row r="103" spans="1:24">
      <c r="A103" s="8"/>
      <c r="B103" s="90"/>
      <c r="C103" s="97"/>
      <c r="D103" s="71" t="s">
        <v>9</v>
      </c>
      <c r="E103" s="54">
        <f>ROUND((M101+N101)*E101*P101,0)</f>
        <v>0</v>
      </c>
      <c r="F103" s="54">
        <f>ROUND((M101+N101)*F101*P101*P102,0)</f>
        <v>0</v>
      </c>
      <c r="G103" s="54">
        <f>ROUND((M101+N101)*G101*P101*P102*P103,0)</f>
        <v>0</v>
      </c>
      <c r="H103" s="54">
        <f>ROUND((M101+N101)*H101*P101*P102*P103*P104,0)</f>
        <v>0</v>
      </c>
      <c r="I103" s="54">
        <f>ROUND((M101+N101)*I101*P101*P102*P103*P104*P105,0)</f>
        <v>0</v>
      </c>
      <c r="J103" s="177">
        <f>SUM(E103:I103)</f>
        <v>0</v>
      </c>
      <c r="L103" s="243"/>
      <c r="M103" s="60"/>
      <c r="N103" s="60"/>
      <c r="O103" s="60"/>
      <c r="P103" s="239">
        <v>1.03</v>
      </c>
      <c r="Q103" s="240">
        <v>0</v>
      </c>
      <c r="R103" s="73">
        <f>$R$16</f>
        <v>12</v>
      </c>
      <c r="S103" s="239">
        <v>0</v>
      </c>
      <c r="T103" s="23"/>
      <c r="U103" s="23"/>
      <c r="V103" s="23"/>
      <c r="W103" s="23"/>
      <c r="X103" s="23"/>
    </row>
    <row r="104" spans="1:24">
      <c r="A104" s="8"/>
      <c r="B104" s="90"/>
      <c r="C104" s="97"/>
      <c r="D104" s="71" t="s">
        <v>46</v>
      </c>
      <c r="E104" s="54">
        <f>ROUND(E103*$P$9,0)</f>
        <v>0</v>
      </c>
      <c r="F104" s="54">
        <f>ROUND(F103*$P$9,0)</f>
        <v>0</v>
      </c>
      <c r="G104" s="54">
        <f>ROUND(G103*$P$9,0)</f>
        <v>0</v>
      </c>
      <c r="H104" s="54">
        <f>ROUND(H103*$P$9,0)</f>
        <v>0</v>
      </c>
      <c r="I104" s="54">
        <f>ROUND(I103*$P$9,0)</f>
        <v>0</v>
      </c>
      <c r="J104" s="177">
        <f>SUM(E104:I104)</f>
        <v>0</v>
      </c>
      <c r="L104" s="243"/>
      <c r="M104" s="60"/>
      <c r="N104" s="60"/>
      <c r="O104" s="60"/>
      <c r="P104" s="239">
        <v>1.03</v>
      </c>
      <c r="Q104" s="240">
        <v>0</v>
      </c>
      <c r="R104" s="73">
        <f>$R$17</f>
        <v>12</v>
      </c>
      <c r="S104" s="239">
        <v>0</v>
      </c>
      <c r="T104" s="23"/>
      <c r="U104" s="23"/>
      <c r="V104" s="23"/>
      <c r="W104" s="23"/>
      <c r="X104" s="23"/>
    </row>
    <row r="105" spans="1:24" ht="15">
      <c r="A105" s="8"/>
      <c r="B105" s="90"/>
      <c r="C105" s="97"/>
      <c r="D105" s="71" t="s">
        <v>47</v>
      </c>
      <c r="E105" s="189">
        <f>ROUND($P$10*E101,0)</f>
        <v>0</v>
      </c>
      <c r="F105" s="189">
        <f>ROUND($P$10*F101,0)</f>
        <v>0</v>
      </c>
      <c r="G105" s="189">
        <f>ROUND($P$10*G101,0)</f>
        <v>0</v>
      </c>
      <c r="H105" s="189">
        <f>ROUND($P$10*H101,0)</f>
        <v>0</v>
      </c>
      <c r="I105" s="189">
        <f>ROUND($P$10*I101,0)</f>
        <v>0</v>
      </c>
      <c r="J105" s="186">
        <f>SUM(E105:I105)</f>
        <v>0</v>
      </c>
      <c r="L105" s="243"/>
      <c r="M105" s="60"/>
      <c r="N105" s="60"/>
      <c r="O105" s="60"/>
      <c r="P105" s="239">
        <v>1.03</v>
      </c>
      <c r="Q105" s="240">
        <v>0</v>
      </c>
      <c r="R105" s="73">
        <f>$R$18</f>
        <v>12</v>
      </c>
      <c r="S105" s="239">
        <v>0</v>
      </c>
      <c r="T105" s="23"/>
      <c r="U105" s="23"/>
      <c r="V105" s="23"/>
      <c r="W105" s="23"/>
      <c r="X105" s="23"/>
    </row>
    <row r="106" spans="1:24">
      <c r="A106" s="8"/>
      <c r="B106" s="90"/>
      <c r="C106" s="97"/>
      <c r="D106" s="74" t="s">
        <v>48</v>
      </c>
      <c r="E106" s="190">
        <f>SUM(E104:E105)</f>
        <v>0</v>
      </c>
      <c r="F106" s="190">
        <f t="shared" ref="F106:I106" si="16">SUM(F104:F105)</f>
        <v>0</v>
      </c>
      <c r="G106" s="190">
        <f t="shared" si="16"/>
        <v>0</v>
      </c>
      <c r="H106" s="190">
        <f t="shared" si="16"/>
        <v>0</v>
      </c>
      <c r="I106" s="190">
        <f t="shared" si="16"/>
        <v>0</v>
      </c>
      <c r="J106" s="191">
        <f>SUM(J104:J105)</f>
        <v>0</v>
      </c>
      <c r="L106" s="243"/>
      <c r="M106" s="60"/>
      <c r="N106" s="60"/>
      <c r="O106" s="60"/>
      <c r="P106" s="71"/>
      <c r="Q106" s="244"/>
      <c r="R106" s="73"/>
      <c r="S106" s="71"/>
      <c r="T106" s="4"/>
      <c r="U106" s="3"/>
    </row>
    <row r="107" spans="1:24">
      <c r="A107" s="8"/>
      <c r="B107" s="90"/>
      <c r="C107" s="97"/>
      <c r="D107" s="71"/>
      <c r="E107" s="15"/>
      <c r="F107" s="15"/>
      <c r="G107" s="15"/>
      <c r="H107" s="15"/>
      <c r="I107" s="15"/>
      <c r="J107" s="24"/>
      <c r="L107" s="243"/>
      <c r="M107" s="60"/>
      <c r="N107" s="60"/>
      <c r="O107" s="60"/>
      <c r="P107" s="32"/>
      <c r="Q107" s="60"/>
      <c r="R107" s="32"/>
      <c r="S107" s="241"/>
      <c r="T107" s="15"/>
      <c r="U107" s="15"/>
      <c r="V107" s="15"/>
      <c r="W107" s="15"/>
      <c r="X107" s="15"/>
    </row>
    <row r="108" spans="1:24">
      <c r="A108" s="101"/>
      <c r="B108" s="99" t="s">
        <v>66</v>
      </c>
      <c r="D108" s="32" t="s">
        <v>44</v>
      </c>
      <c r="E108" s="97">
        <f>ROUND($Q108*$R108*S108,6)</f>
        <v>0</v>
      </c>
      <c r="F108" s="97">
        <f>ROUND($Q109*$R109*S109,6)</f>
        <v>0</v>
      </c>
      <c r="G108" s="97">
        <f>ROUND($Q110*$R110*S110,6)</f>
        <v>0</v>
      </c>
      <c r="H108" s="97">
        <f>ROUND($Q111*$R111*S111,6)</f>
        <v>0</v>
      </c>
      <c r="I108" s="97">
        <f>ROUND($Q112*$R112*S112,6)</f>
        <v>0</v>
      </c>
      <c r="J108" s="44"/>
      <c r="L108" s="155">
        <v>0</v>
      </c>
      <c r="M108" s="242">
        <f>ROUND(L108/12,2)</f>
        <v>0</v>
      </c>
      <c r="N108" s="242">
        <f>LOOKUP(O108,'Longevity Lookup'!$A$3:$A$506,'Longevity Lookup'!$B$3:$B$506)</f>
        <v>0</v>
      </c>
      <c r="O108" s="236">
        <v>0</v>
      </c>
      <c r="P108" s="239">
        <v>1</v>
      </c>
      <c r="Q108" s="240">
        <v>0</v>
      </c>
      <c r="R108" s="73">
        <f>$R$14</f>
        <v>12</v>
      </c>
      <c r="S108" s="239">
        <v>0</v>
      </c>
      <c r="T108" s="23" t="e">
        <f>(E111+E112)/E110</f>
        <v>#DIV/0!</v>
      </c>
      <c r="U108" s="23" t="e">
        <f>(F111+F112)/F110</f>
        <v>#DIV/0!</v>
      </c>
      <c r="V108" s="23" t="e">
        <f>(G111+G112)/G110</f>
        <v>#DIV/0!</v>
      </c>
      <c r="W108" s="23" t="e">
        <f>(H111+H112)/H110</f>
        <v>#DIV/0!</v>
      </c>
      <c r="X108" s="23" t="e">
        <f>(I111+I112)/I110</f>
        <v>#DIV/0!</v>
      </c>
    </row>
    <row r="109" spans="1:24">
      <c r="B109" s="99"/>
      <c r="D109" s="32" t="s">
        <v>61</v>
      </c>
      <c r="E109" s="20">
        <f>S108</f>
        <v>0</v>
      </c>
      <c r="F109" s="20">
        <f>S109</f>
        <v>0</v>
      </c>
      <c r="G109" s="20">
        <f>S110</f>
        <v>0</v>
      </c>
      <c r="H109" s="20">
        <f>S111</f>
        <v>0</v>
      </c>
      <c r="I109" s="20">
        <f>S112</f>
        <v>0</v>
      </c>
      <c r="J109" s="44"/>
      <c r="L109" s="243"/>
      <c r="M109" s="242"/>
      <c r="N109" s="242"/>
      <c r="O109" s="242"/>
      <c r="P109" s="239">
        <v>1.03</v>
      </c>
      <c r="Q109" s="240">
        <v>0</v>
      </c>
      <c r="R109" s="73">
        <f>$R$15</f>
        <v>12</v>
      </c>
      <c r="S109" s="239">
        <v>0</v>
      </c>
      <c r="T109" s="23"/>
      <c r="U109" s="23"/>
      <c r="V109" s="23"/>
      <c r="W109" s="23"/>
      <c r="X109" s="23"/>
    </row>
    <row r="110" spans="1:24">
      <c r="A110" s="8"/>
      <c r="B110" s="90"/>
      <c r="C110" s="97"/>
      <c r="D110" s="71" t="s">
        <v>9</v>
      </c>
      <c r="E110" s="54">
        <f>ROUND((M108+N108)*E108*P108,0)</f>
        <v>0</v>
      </c>
      <c r="F110" s="54">
        <f>ROUND((M108+N108)*F108*P108*P109,0)</f>
        <v>0</v>
      </c>
      <c r="G110" s="54">
        <f>ROUND((M108+N108)*G108*P108*P109*P110,0)</f>
        <v>0</v>
      </c>
      <c r="H110" s="54">
        <f>ROUND((M108+N108)*H108*P108*P109*P110*P111,0)</f>
        <v>0</v>
      </c>
      <c r="I110" s="54">
        <f>ROUND((M108+N108)*I108*P108*P109*P110*P111*P112,0)</f>
        <v>0</v>
      </c>
      <c r="J110" s="177">
        <f>SUM(E110:I110)</f>
        <v>0</v>
      </c>
      <c r="L110" s="243"/>
      <c r="M110" s="60"/>
      <c r="N110" s="60"/>
      <c r="O110" s="60"/>
      <c r="P110" s="239">
        <v>1.03</v>
      </c>
      <c r="Q110" s="240">
        <v>0</v>
      </c>
      <c r="R110" s="73">
        <f>$R$16</f>
        <v>12</v>
      </c>
      <c r="S110" s="239">
        <v>0</v>
      </c>
    </row>
    <row r="111" spans="1:24">
      <c r="A111" s="8"/>
      <c r="B111" s="90"/>
      <c r="C111" s="97"/>
      <c r="D111" s="71" t="s">
        <v>46</v>
      </c>
      <c r="E111" s="54">
        <f>ROUND(E110*$P$9,0)</f>
        <v>0</v>
      </c>
      <c r="F111" s="54">
        <f>ROUND(F110*$P$9,0)</f>
        <v>0</v>
      </c>
      <c r="G111" s="54">
        <f>ROUND(G110*$P$9,0)</f>
        <v>0</v>
      </c>
      <c r="H111" s="54">
        <f>ROUND(H110*$P$9,0)</f>
        <v>0</v>
      </c>
      <c r="I111" s="54">
        <f>ROUND(I110*$P$9,0)</f>
        <v>0</v>
      </c>
      <c r="J111" s="177">
        <f>SUM(E111:I111)</f>
        <v>0</v>
      </c>
      <c r="L111" s="243"/>
      <c r="M111" s="60"/>
      <c r="N111" s="60"/>
      <c r="O111" s="60"/>
      <c r="P111" s="239">
        <v>1.03</v>
      </c>
      <c r="Q111" s="240">
        <v>0</v>
      </c>
      <c r="R111" s="73">
        <f>$R$17</f>
        <v>12</v>
      </c>
      <c r="S111" s="239">
        <v>0</v>
      </c>
    </row>
    <row r="112" spans="1:24" ht="15">
      <c r="A112" s="8"/>
      <c r="B112" s="90"/>
      <c r="C112" s="97"/>
      <c r="D112" s="71" t="s">
        <v>47</v>
      </c>
      <c r="E112" s="189">
        <f>ROUND($P$10*E108,0)</f>
        <v>0</v>
      </c>
      <c r="F112" s="189">
        <f>ROUND($P$10*F108,0)</f>
        <v>0</v>
      </c>
      <c r="G112" s="189">
        <f>ROUND($P$10*G108,0)</f>
        <v>0</v>
      </c>
      <c r="H112" s="189">
        <f>ROUND($P$10*H108,0)</f>
        <v>0</v>
      </c>
      <c r="I112" s="189">
        <f>ROUND($P$10*I108,0)</f>
        <v>0</v>
      </c>
      <c r="J112" s="186">
        <f>SUM(E112:I112)</f>
        <v>0</v>
      </c>
      <c r="L112" s="243"/>
      <c r="M112" s="60"/>
      <c r="N112" s="60"/>
      <c r="O112" s="60"/>
      <c r="P112" s="239">
        <v>1.03</v>
      </c>
      <c r="Q112" s="240">
        <v>0</v>
      </c>
      <c r="R112" s="73">
        <f>$R$18</f>
        <v>12</v>
      </c>
      <c r="S112" s="239">
        <v>0</v>
      </c>
      <c r="T112" s="23"/>
      <c r="U112" s="23"/>
      <c r="V112" s="23"/>
      <c r="W112" s="23"/>
      <c r="X112" s="23"/>
    </row>
    <row r="113" spans="1:41">
      <c r="A113" s="8"/>
      <c r="B113" s="90"/>
      <c r="C113" s="97"/>
      <c r="D113" s="74" t="s">
        <v>48</v>
      </c>
      <c r="E113" s="190">
        <f>SUM(E111:E112)</f>
        <v>0</v>
      </c>
      <c r="F113" s="190">
        <f t="shared" ref="F113:I113" si="17">SUM(F111:F112)</f>
        <v>0</v>
      </c>
      <c r="G113" s="190">
        <f t="shared" si="17"/>
        <v>0</v>
      </c>
      <c r="H113" s="190">
        <f t="shared" si="17"/>
        <v>0</v>
      </c>
      <c r="I113" s="190">
        <f t="shared" si="17"/>
        <v>0</v>
      </c>
      <c r="J113" s="191">
        <f>SUM(J111:J112)</f>
        <v>0</v>
      </c>
      <c r="L113" s="17"/>
      <c r="M113" s="31"/>
      <c r="N113" s="31"/>
      <c r="O113" s="31"/>
      <c r="P113" s="110"/>
      <c r="Q113" s="111"/>
      <c r="R113" s="73"/>
      <c r="S113" s="110"/>
      <c r="T113" s="23"/>
      <c r="U113" s="23"/>
      <c r="V113" s="23"/>
      <c r="W113" s="23"/>
      <c r="X113" s="23"/>
    </row>
    <row r="114" spans="1:41">
      <c r="A114" s="8"/>
      <c r="B114" s="90"/>
      <c r="C114" s="97"/>
      <c r="D114" s="71"/>
      <c r="E114" s="15"/>
      <c r="F114" s="15"/>
      <c r="G114" s="15"/>
      <c r="H114" s="15"/>
      <c r="I114" s="15"/>
      <c r="J114" s="24"/>
      <c r="L114" s="17"/>
      <c r="M114" s="31"/>
      <c r="N114" s="31"/>
      <c r="O114" s="31"/>
      <c r="P114" s="110"/>
      <c r="Q114" s="111"/>
      <c r="R114" s="73"/>
      <c r="S114" s="24"/>
      <c r="T114" s="23"/>
      <c r="U114" s="23"/>
      <c r="V114" s="23"/>
      <c r="W114" s="23"/>
      <c r="X114" s="23"/>
    </row>
    <row r="115" spans="1:41" ht="13.5" thickBot="1">
      <c r="A115" s="8"/>
      <c r="C115" s="72"/>
      <c r="D115" s="72" t="s">
        <v>68</v>
      </c>
      <c r="E115" s="192">
        <f>SUMIF($D$93:$D$114,"Salary",E93:E114)</f>
        <v>0</v>
      </c>
      <c r="F115" s="192">
        <f t="shared" ref="F115:I115" si="18">SUMIF($D$93:$D$114,"Salary",F93:F114)</f>
        <v>0</v>
      </c>
      <c r="G115" s="192">
        <f t="shared" si="18"/>
        <v>0</v>
      </c>
      <c r="H115" s="192">
        <f t="shared" si="18"/>
        <v>0</v>
      </c>
      <c r="I115" s="192">
        <f t="shared" si="18"/>
        <v>0</v>
      </c>
      <c r="J115" s="193">
        <f>SUM(E115:I115)</f>
        <v>0</v>
      </c>
      <c r="L115" s="17"/>
      <c r="M115" s="91"/>
      <c r="N115" s="91"/>
      <c r="O115" s="91"/>
      <c r="P115" s="45"/>
      <c r="Q115" s="45"/>
      <c r="R115" s="45"/>
      <c r="S115" s="24"/>
      <c r="T115" s="23"/>
      <c r="U115" s="23"/>
      <c r="V115" s="23"/>
      <c r="W115" s="23"/>
      <c r="X115" s="23"/>
    </row>
    <row r="116" spans="1:41">
      <c r="A116" s="8"/>
      <c r="C116" s="72"/>
      <c r="D116" s="72" t="s">
        <v>69</v>
      </c>
      <c r="E116" s="194">
        <f>SUMIF($D$93:$D$114,"*Total Fringe",E93:E114)</f>
        <v>0</v>
      </c>
      <c r="F116" s="194">
        <f t="shared" ref="F116:I116" si="19">SUMIF($D$93:$D$114,"*Total Fringe",F93:F114)</f>
        <v>0</v>
      </c>
      <c r="G116" s="194">
        <f t="shared" si="19"/>
        <v>0</v>
      </c>
      <c r="H116" s="194">
        <f t="shared" si="19"/>
        <v>0</v>
      </c>
      <c r="I116" s="194">
        <f t="shared" si="19"/>
        <v>0</v>
      </c>
      <c r="J116" s="195">
        <f>SUM(E116:I116)</f>
        <v>0</v>
      </c>
      <c r="L116" s="55"/>
      <c r="M116" s="68"/>
      <c r="N116" s="68"/>
      <c r="O116" s="68"/>
      <c r="P116" s="68"/>
      <c r="Q116" s="68"/>
      <c r="R116" s="68"/>
      <c r="S116" s="68"/>
      <c r="T116" s="546" t="s">
        <v>23</v>
      </c>
      <c r="U116" s="546"/>
      <c r="V116" s="546"/>
      <c r="W116" s="546"/>
      <c r="X116" s="546"/>
      <c r="Y116" s="8"/>
      <c r="Z116" s="490" t="s">
        <v>70</v>
      </c>
      <c r="AA116" s="491"/>
      <c r="AB116" s="491"/>
      <c r="AC116" s="491"/>
      <c r="AD116" s="491"/>
      <c r="AE116" s="491"/>
      <c r="AF116" s="492"/>
      <c r="AH116" s="484" t="s">
        <v>71</v>
      </c>
      <c r="AI116" s="485"/>
      <c r="AJ116" s="485"/>
      <c r="AK116" s="485"/>
      <c r="AL116" s="485"/>
      <c r="AM116" s="485"/>
      <c r="AN116" s="485"/>
      <c r="AO116" s="486"/>
    </row>
    <row r="117" spans="1:41">
      <c r="A117" s="8"/>
      <c r="C117" s="72"/>
      <c r="D117" s="174"/>
      <c r="E117" s="171"/>
      <c r="F117" s="171"/>
      <c r="G117" s="171"/>
      <c r="H117" s="171"/>
      <c r="I117" s="171"/>
      <c r="J117" s="172"/>
      <c r="L117" s="55" t="s">
        <v>19</v>
      </c>
      <c r="M117" s="68" t="s">
        <v>6</v>
      </c>
      <c r="N117" s="68" t="s">
        <v>21</v>
      </c>
      <c r="O117" s="68" t="s">
        <v>22</v>
      </c>
      <c r="P117" s="68"/>
      <c r="Q117" s="68" t="s">
        <v>57</v>
      </c>
      <c r="R117" s="68"/>
      <c r="S117" s="68"/>
      <c r="T117" s="89"/>
      <c r="U117" s="89"/>
      <c r="V117" s="89"/>
      <c r="W117" s="89"/>
      <c r="X117" s="89"/>
      <c r="Y117" s="13"/>
      <c r="Z117" s="173"/>
      <c r="AA117" s="44"/>
      <c r="AB117" s="44"/>
      <c r="AC117" s="44"/>
      <c r="AD117" s="44"/>
      <c r="AE117" s="44"/>
      <c r="AF117" s="162"/>
      <c r="AH117" s="284"/>
      <c r="AI117" s="55"/>
      <c r="AJ117" s="55"/>
      <c r="AK117" s="55"/>
      <c r="AL117" s="55"/>
      <c r="AM117" s="55"/>
      <c r="AN117" s="55"/>
      <c r="AO117" s="113"/>
    </row>
    <row r="118" spans="1:41">
      <c r="A118" s="55" t="s">
        <v>40</v>
      </c>
      <c r="B118" s="55" t="s">
        <v>41</v>
      </c>
      <c r="C118" s="348" t="s">
        <v>72</v>
      </c>
      <c r="D118" s="174"/>
      <c r="E118" s="16" t="str">
        <f>E12</f>
        <v>Year 1</v>
      </c>
      <c r="F118" s="16" t="str">
        <f>F12</f>
        <v>Year 2</v>
      </c>
      <c r="G118" s="16" t="str">
        <f>G12</f>
        <v>Year 3</v>
      </c>
      <c r="H118" s="16" t="str">
        <f>H12</f>
        <v>Year 4</v>
      </c>
      <c r="I118" s="16" t="str">
        <f>I12</f>
        <v>Year 5</v>
      </c>
      <c r="J118" s="44" t="s">
        <v>30</v>
      </c>
      <c r="L118" s="89" t="s">
        <v>31</v>
      </c>
      <c r="M118" s="44" t="s">
        <v>9</v>
      </c>
      <c r="N118" s="44" t="s">
        <v>33</v>
      </c>
      <c r="O118" s="44" t="s">
        <v>34</v>
      </c>
      <c r="P118" s="44" t="s">
        <v>32</v>
      </c>
      <c r="Q118" s="44" t="s">
        <v>58</v>
      </c>
      <c r="R118" s="44"/>
      <c r="S118" s="44"/>
      <c r="T118" s="22" t="s">
        <v>35</v>
      </c>
      <c r="U118" s="13" t="s">
        <v>36</v>
      </c>
      <c r="V118" s="13" t="s">
        <v>37</v>
      </c>
      <c r="W118" s="13" t="s">
        <v>38</v>
      </c>
      <c r="X118" s="13" t="s">
        <v>39</v>
      </c>
      <c r="Y118" s="20"/>
      <c r="Z118" s="157"/>
      <c r="AA118" s="159" t="str">
        <f>E12</f>
        <v>Year 1</v>
      </c>
      <c r="AB118" s="159" t="str">
        <f>F12</f>
        <v>Year 2</v>
      </c>
      <c r="AC118" s="159" t="str">
        <f>G12</f>
        <v>Year 3</v>
      </c>
      <c r="AD118" s="159" t="str">
        <f>H12</f>
        <v>Year 4</v>
      </c>
      <c r="AE118" s="159" t="str">
        <f>I12</f>
        <v>Year 5</v>
      </c>
      <c r="AF118" s="162" t="s">
        <v>30</v>
      </c>
      <c r="AH118" s="284"/>
      <c r="AI118" s="55"/>
      <c r="AJ118" s="55"/>
      <c r="AK118" s="55"/>
      <c r="AL118" s="55"/>
      <c r="AM118" s="55"/>
      <c r="AN118" s="55"/>
      <c r="AO118" s="113"/>
    </row>
    <row r="119" spans="1:41">
      <c r="A119" s="100"/>
      <c r="B119" s="99" t="s">
        <v>73</v>
      </c>
      <c r="C119" s="117" t="s">
        <v>74</v>
      </c>
      <c r="D119" s="32" t="s">
        <v>44</v>
      </c>
      <c r="E119" s="97">
        <f>ROUND($O119*$P119*Q119,6)</f>
        <v>0</v>
      </c>
      <c r="F119" s="97">
        <f>ROUND($O120*$P120*Q120,6)</f>
        <v>0</v>
      </c>
      <c r="G119" s="97">
        <f>ROUND($O121*$P121*Q121,6)</f>
        <v>0</v>
      </c>
      <c r="H119" s="97">
        <f>ROUND($O122*$P122*Q122,6)</f>
        <v>0</v>
      </c>
      <c r="I119" s="97">
        <f>ROUND($O123*$P123*Q123,6)</f>
        <v>0</v>
      </c>
      <c r="J119" s="24"/>
      <c r="K119" s="15"/>
      <c r="L119" s="155">
        <v>0</v>
      </c>
      <c r="M119" s="242">
        <f>ROUND(L119/12,2)</f>
        <v>0</v>
      </c>
      <c r="N119" s="239">
        <v>1</v>
      </c>
      <c r="O119" s="240">
        <v>0</v>
      </c>
      <c r="P119" s="73">
        <f>$R$14</f>
        <v>12</v>
      </c>
      <c r="Q119" s="239">
        <v>0</v>
      </c>
      <c r="R119" s="73"/>
      <c r="S119" s="71"/>
      <c r="T119" s="23" t="e">
        <f>(E122+E123)/E121</f>
        <v>#DIV/0!</v>
      </c>
      <c r="U119" s="23" t="e">
        <f>(F122+F123)/F121</f>
        <v>#DIV/0!</v>
      </c>
      <c r="V119" s="23" t="e">
        <f>(G122+G123)/G121</f>
        <v>#DIV/0!</v>
      </c>
      <c r="W119" s="23" t="e">
        <f>(H122+H123)/H121</f>
        <v>#DIV/0!</v>
      </c>
      <c r="X119" s="23" t="e">
        <f>(I122+I123)/I121</f>
        <v>#DIV/0!</v>
      </c>
      <c r="Y119" s="319"/>
      <c r="Z119" s="160" t="str">
        <f>C119</f>
        <v>Not Allowed</v>
      </c>
      <c r="AA119" s="125">
        <f>ROUND(VLOOKUP($C119,$AH$125:AO154,4,FALSE)*E119,0)</f>
        <v>0</v>
      </c>
      <c r="AB119" s="125">
        <f>ROUND(VLOOKUP($C120,$AH$125:AO154,5,FALSE)*F119,0)</f>
        <v>0</v>
      </c>
      <c r="AC119" s="125">
        <f>ROUND(VLOOKUP($C121,$AH$125:AO154,6,FALSE)*G119,0)</f>
        <v>0</v>
      </c>
      <c r="AD119" s="125">
        <f>ROUND(VLOOKUP($C122,$AH$125:AO154,7,FALSE)*H119,0)</f>
        <v>0</v>
      </c>
      <c r="AE119" s="125">
        <f>ROUND(VLOOKUP($C123,$AH$125:AO153,8,FALSE)*I119,0)</f>
        <v>0</v>
      </c>
      <c r="AF119" s="163">
        <f>SUM(AA119:AE119)</f>
        <v>0</v>
      </c>
      <c r="AH119" s="112"/>
      <c r="AK119" s="55" t="s">
        <v>35</v>
      </c>
      <c r="AL119" s="55" t="s">
        <v>36</v>
      </c>
      <c r="AM119" s="55" t="s">
        <v>37</v>
      </c>
      <c r="AN119" s="55" t="s">
        <v>38</v>
      </c>
      <c r="AO119" s="113" t="s">
        <v>39</v>
      </c>
    </row>
    <row r="120" spans="1:41">
      <c r="A120" s="8"/>
      <c r="B120" s="99"/>
      <c r="C120" s="117" t="s">
        <v>74</v>
      </c>
      <c r="D120" s="32" t="s">
        <v>61</v>
      </c>
      <c r="E120" s="20">
        <f>Q119</f>
        <v>0</v>
      </c>
      <c r="F120" s="20">
        <f>Q120</f>
        <v>0</v>
      </c>
      <c r="G120" s="20">
        <f>Q121</f>
        <v>0</v>
      </c>
      <c r="H120" s="20">
        <f>Q122</f>
        <v>0</v>
      </c>
      <c r="I120" s="20">
        <f>Q123</f>
        <v>0</v>
      </c>
      <c r="J120" s="24"/>
      <c r="K120" s="15"/>
      <c r="L120" s="243"/>
      <c r="M120" s="242"/>
      <c r="N120" s="239">
        <v>1.03</v>
      </c>
      <c r="O120" s="240">
        <v>0</v>
      </c>
      <c r="P120" s="73">
        <f>$R$15</f>
        <v>12</v>
      </c>
      <c r="Q120" s="239">
        <v>0</v>
      </c>
      <c r="R120" s="73"/>
      <c r="S120" s="71"/>
      <c r="T120" s="23"/>
      <c r="U120" s="23"/>
      <c r="V120" s="23"/>
      <c r="W120" s="23"/>
      <c r="X120" s="23"/>
      <c r="Y120" s="319"/>
      <c r="Z120" s="160"/>
      <c r="AA120" s="125"/>
      <c r="AB120" s="125"/>
      <c r="AC120" s="125"/>
      <c r="AD120" s="125"/>
      <c r="AE120" s="125"/>
      <c r="AF120" s="163"/>
      <c r="AH120" s="505" t="s">
        <v>76</v>
      </c>
      <c r="AI120" s="488"/>
      <c r="AJ120" s="488"/>
      <c r="AK120" s="282">
        <v>1</v>
      </c>
      <c r="AL120" s="282">
        <v>1.05</v>
      </c>
      <c r="AM120" s="282">
        <v>1.05</v>
      </c>
      <c r="AN120" s="282">
        <v>1.05</v>
      </c>
      <c r="AO120" s="283">
        <v>1.05</v>
      </c>
    </row>
    <row r="121" spans="1:41">
      <c r="A121" s="8"/>
      <c r="C121" s="117" t="s">
        <v>74</v>
      </c>
      <c r="D121" s="71" t="s">
        <v>9</v>
      </c>
      <c r="E121" s="54">
        <f>ROUND(M119*E119*N119,0)</f>
        <v>0</v>
      </c>
      <c r="F121" s="54">
        <f>ROUND(M119*F119*N119*N120,0)</f>
        <v>0</v>
      </c>
      <c r="G121" s="54">
        <f>ROUND(M119*G119*N119*N120*N121,0)</f>
        <v>0</v>
      </c>
      <c r="H121" s="54">
        <f>ROUND(M119*H119*N119*N120*N121*N122,0)</f>
        <v>0</v>
      </c>
      <c r="I121" s="54">
        <f>ROUND(M119*I119*N119*N120*N121*N122*N123,0)</f>
        <v>0</v>
      </c>
      <c r="J121" s="177">
        <f>SUM(E121:I121)</f>
        <v>0</v>
      </c>
      <c r="L121" s="243"/>
      <c r="M121" s="60"/>
      <c r="N121" s="239">
        <v>1.03</v>
      </c>
      <c r="O121" s="240">
        <v>0</v>
      </c>
      <c r="P121" s="73">
        <f>$R$16</f>
        <v>12</v>
      </c>
      <c r="Q121" s="239">
        <v>0</v>
      </c>
      <c r="R121" s="73"/>
      <c r="S121" s="71"/>
      <c r="T121" s="23"/>
      <c r="U121" s="23"/>
      <c r="V121" s="23"/>
      <c r="W121" s="23"/>
      <c r="X121" s="23"/>
      <c r="Y121" s="8"/>
      <c r="Z121" s="59"/>
      <c r="AA121" s="125"/>
      <c r="AB121" s="125"/>
      <c r="AC121" s="125"/>
      <c r="AD121" s="125"/>
      <c r="AE121" s="125"/>
      <c r="AF121" s="163"/>
      <c r="AH121" s="463"/>
      <c r="AI121" s="316"/>
      <c r="AJ121" s="316"/>
      <c r="AK121" s="131"/>
      <c r="AL121" s="131"/>
      <c r="AM121" s="131"/>
      <c r="AN121" s="131"/>
      <c r="AO121" s="281"/>
    </row>
    <row r="122" spans="1:41">
      <c r="A122" s="8"/>
      <c r="B122" s="90"/>
      <c r="C122" s="117" t="s">
        <v>74</v>
      </c>
      <c r="D122" s="71" t="s">
        <v>46</v>
      </c>
      <c r="E122" s="54">
        <f>ROUND($E$121*$R$154,0)</f>
        <v>0</v>
      </c>
      <c r="F122" s="54">
        <f>ROUND($F$121*$R$154,0)</f>
        <v>0</v>
      </c>
      <c r="G122" s="54">
        <f>ROUND($G$121*$R$154,0)</f>
        <v>0</v>
      </c>
      <c r="H122" s="54">
        <f>ROUND($H$121*$R$154,0)</f>
        <v>0</v>
      </c>
      <c r="I122" s="54">
        <f>ROUND($I$121*$R$154,0)</f>
        <v>0</v>
      </c>
      <c r="J122" s="177">
        <f>SUM(E122:I122)</f>
        <v>0</v>
      </c>
      <c r="L122" s="243"/>
      <c r="M122" s="60"/>
      <c r="N122" s="239">
        <v>1.03</v>
      </c>
      <c r="O122" s="240">
        <v>0</v>
      </c>
      <c r="P122" s="73">
        <f>$R$17</f>
        <v>12</v>
      </c>
      <c r="Q122" s="239">
        <v>0</v>
      </c>
      <c r="R122" s="73"/>
      <c r="S122" s="71"/>
      <c r="T122" s="23"/>
      <c r="U122" s="23"/>
      <c r="V122" s="23"/>
      <c r="W122" s="23"/>
      <c r="X122" s="23"/>
      <c r="Y122" s="8"/>
      <c r="Z122" s="59"/>
      <c r="AA122" s="125"/>
      <c r="AB122" s="125"/>
      <c r="AC122" s="125"/>
      <c r="AD122" s="125"/>
      <c r="AE122" s="125"/>
      <c r="AF122" s="163"/>
      <c r="AH122" s="463"/>
      <c r="AI122" s="316"/>
      <c r="AJ122" s="316"/>
      <c r="AK122" s="131"/>
      <c r="AL122" s="131"/>
      <c r="AM122" s="131"/>
      <c r="AN122" s="131"/>
      <c r="AO122" s="281"/>
    </row>
    <row r="123" spans="1:41" ht="15">
      <c r="A123" s="8"/>
      <c r="B123" s="90"/>
      <c r="C123" s="117" t="s">
        <v>74</v>
      </c>
      <c r="D123" s="71" t="s">
        <v>47</v>
      </c>
      <c r="E123" s="189">
        <f>ROUND($R$155*$E$119,0)</f>
        <v>0</v>
      </c>
      <c r="F123" s="189">
        <f>ROUND($R$155*$F$119,0)</f>
        <v>0</v>
      </c>
      <c r="G123" s="189">
        <f>ROUND($R$155*$G$119,0)</f>
        <v>0</v>
      </c>
      <c r="H123" s="189">
        <f>ROUND($R$155*$H$119,0)</f>
        <v>0</v>
      </c>
      <c r="I123" s="189">
        <f>ROUND($R$155*$I$119,0)</f>
        <v>0</v>
      </c>
      <c r="J123" s="186">
        <f>SUM(E123:I123)</f>
        <v>0</v>
      </c>
      <c r="L123" s="243"/>
      <c r="M123" s="60"/>
      <c r="N123" s="239">
        <v>1.03</v>
      </c>
      <c r="O123" s="240">
        <v>0</v>
      </c>
      <c r="P123" s="73">
        <f>$R$18</f>
        <v>12</v>
      </c>
      <c r="Q123" s="239">
        <v>0</v>
      </c>
      <c r="R123" s="73"/>
      <c r="S123" s="71"/>
      <c r="T123" s="23"/>
      <c r="U123" s="23"/>
      <c r="V123" s="23"/>
      <c r="W123" s="23"/>
      <c r="X123" s="23"/>
      <c r="Y123" s="8"/>
      <c r="Z123" s="59"/>
      <c r="AA123" s="125"/>
      <c r="AB123" s="125"/>
      <c r="AC123" s="125"/>
      <c r="AD123" s="125"/>
      <c r="AE123" s="125"/>
      <c r="AF123" s="163"/>
      <c r="AH123" s="112"/>
      <c r="AO123" s="114"/>
    </row>
    <row r="124" spans="1:41">
      <c r="A124" s="8"/>
      <c r="B124" s="90"/>
      <c r="C124" s="97"/>
      <c r="D124" s="74" t="s">
        <v>48</v>
      </c>
      <c r="E124" s="190">
        <f>SUM(E122:E123)</f>
        <v>0</v>
      </c>
      <c r="F124" s="190">
        <f t="shared" ref="F124:I124" si="20">SUM(F122:F123)</f>
        <v>0</v>
      </c>
      <c r="G124" s="190">
        <f t="shared" si="20"/>
        <v>0</v>
      </c>
      <c r="H124" s="190">
        <f t="shared" si="20"/>
        <v>0</v>
      </c>
      <c r="I124" s="190">
        <f t="shared" si="20"/>
        <v>0</v>
      </c>
      <c r="J124" s="191">
        <f>SUM(J122:J123)</f>
        <v>0</v>
      </c>
      <c r="L124" s="243"/>
      <c r="M124" s="60"/>
      <c r="N124" s="71"/>
      <c r="O124" s="244"/>
      <c r="P124" s="73"/>
      <c r="Q124" s="71"/>
      <c r="R124" s="73"/>
      <c r="S124" s="71"/>
      <c r="T124" s="4"/>
      <c r="U124" s="3"/>
      <c r="Y124" s="8"/>
      <c r="Z124" s="59"/>
      <c r="AA124" s="125"/>
      <c r="AB124" s="125"/>
      <c r="AC124" s="125"/>
      <c r="AD124" s="125"/>
      <c r="AE124" s="125"/>
      <c r="AF124" s="163"/>
      <c r="AH124" s="280" t="s">
        <v>80</v>
      </c>
      <c r="AO124" s="114"/>
    </row>
    <row r="125" spans="1:41">
      <c r="A125" s="8"/>
      <c r="B125" s="90"/>
      <c r="C125" s="97"/>
      <c r="D125" s="71"/>
      <c r="E125" s="15"/>
      <c r="F125" s="15"/>
      <c r="G125" s="15"/>
      <c r="H125" s="15"/>
      <c r="I125" s="15"/>
      <c r="J125" s="24"/>
      <c r="L125" s="243"/>
      <c r="M125" s="60"/>
      <c r="N125" s="32"/>
      <c r="O125" s="60"/>
      <c r="P125" s="32"/>
      <c r="Q125" s="241"/>
      <c r="R125" s="32"/>
      <c r="S125" s="241"/>
      <c r="T125" s="15"/>
      <c r="U125" s="15"/>
      <c r="V125" s="15"/>
      <c r="W125" s="15"/>
      <c r="X125" s="15"/>
      <c r="Y125" s="8"/>
      <c r="Z125" s="59"/>
      <c r="AA125" s="125"/>
      <c r="AB125" s="125"/>
      <c r="AC125" s="125"/>
      <c r="AD125" s="125"/>
      <c r="AE125" s="125"/>
      <c r="AF125" s="163"/>
      <c r="AH125" s="280" t="s">
        <v>74</v>
      </c>
      <c r="AI125">
        <v>0</v>
      </c>
      <c r="AJ125">
        <v>0</v>
      </c>
      <c r="AK125">
        <v>0</v>
      </c>
      <c r="AL125">
        <v>0</v>
      </c>
      <c r="AM125">
        <v>0</v>
      </c>
      <c r="AN125">
        <v>0</v>
      </c>
      <c r="AO125" s="114">
        <v>0</v>
      </c>
    </row>
    <row r="126" spans="1:41">
      <c r="A126" s="101"/>
      <c r="B126" s="99" t="s">
        <v>73</v>
      </c>
      <c r="C126" s="117" t="s">
        <v>74</v>
      </c>
      <c r="D126" s="32" t="s">
        <v>44</v>
      </c>
      <c r="E126" s="97">
        <f>ROUND($O126*$P126*Q126,6)</f>
        <v>0</v>
      </c>
      <c r="F126" s="97">
        <f>ROUND($O127*$P127*Q127,6)</f>
        <v>0</v>
      </c>
      <c r="G126" s="97">
        <f>ROUND($O128*$P128*Q128,6)</f>
        <v>0</v>
      </c>
      <c r="H126" s="97">
        <f>ROUND($O129*$P129*Q129,6)</f>
        <v>0</v>
      </c>
      <c r="I126" s="97">
        <f>ROUND($O130*$P130*Q130,6)</f>
        <v>0</v>
      </c>
      <c r="J126" s="24"/>
      <c r="L126" s="155">
        <v>0</v>
      </c>
      <c r="M126" s="242">
        <f>ROUND(L126/12,2)</f>
        <v>0</v>
      </c>
      <c r="N126" s="239">
        <v>1</v>
      </c>
      <c r="O126" s="240">
        <v>0</v>
      </c>
      <c r="P126" s="73">
        <f>$R$14</f>
        <v>12</v>
      </c>
      <c r="Q126" s="239">
        <v>0</v>
      </c>
      <c r="R126" s="73"/>
      <c r="S126" s="71"/>
      <c r="T126" s="23" t="e">
        <f>(E129+E130)/E128</f>
        <v>#DIV/0!</v>
      </c>
      <c r="U126" s="23" t="e">
        <f>(F129+F130)/F128</f>
        <v>#DIV/0!</v>
      </c>
      <c r="V126" s="23" t="e">
        <f>(G129+G130)/G128</f>
        <v>#DIV/0!</v>
      </c>
      <c r="W126" s="23" t="e">
        <f>(H129+H130)/H128</f>
        <v>#DIV/0!</v>
      </c>
      <c r="X126" s="23" t="e">
        <f>(I129+I130)/I128</f>
        <v>#DIV/0!</v>
      </c>
      <c r="Y126" s="319"/>
      <c r="Z126" s="160" t="str">
        <f>C126</f>
        <v>Not Allowed</v>
      </c>
      <c r="AA126" s="125">
        <f>ROUND(VLOOKUP($C126,$AH$125:AO161,4,FALSE)*E126,0)</f>
        <v>0</v>
      </c>
      <c r="AB126" s="125">
        <f>ROUND(VLOOKUP($C127,$AH$125:AO161,5,FALSE)*F126,0)</f>
        <v>0</v>
      </c>
      <c r="AC126" s="125">
        <f>ROUND(VLOOKUP($C128,$AH$125:AO161,6,FALSE)*G126,0)</f>
        <v>0</v>
      </c>
      <c r="AD126" s="125">
        <f>ROUND(VLOOKUP($C129,$AH$125:AO161,7,FALSE)*H126,0)</f>
        <v>0</v>
      </c>
      <c r="AE126" s="125">
        <f>ROUND(VLOOKUP($C130,$AH$125:AO160,8,FALSE)*I126,0)</f>
        <v>0</v>
      </c>
      <c r="AF126" s="163">
        <f>SUM(AA126:AE126)</f>
        <v>0</v>
      </c>
      <c r="AH126" s="274" t="s">
        <v>81</v>
      </c>
      <c r="AI126" s="273">
        <f>'Tuition Lookup'!$D4*24</f>
        <v>10752</v>
      </c>
      <c r="AJ126" s="272">
        <f>AI126/6</f>
        <v>1792</v>
      </c>
      <c r="AK126" s="277">
        <f>AJ126*AK$120</f>
        <v>1792</v>
      </c>
      <c r="AL126" s="277">
        <f>AK126*AL$120</f>
        <v>1881.6000000000001</v>
      </c>
      <c r="AM126" s="277">
        <f>AL126*AM$120</f>
        <v>1975.6800000000003</v>
      </c>
      <c r="AN126" s="278">
        <f>AM126*AN$120</f>
        <v>2074.4640000000004</v>
      </c>
      <c r="AO126" s="279">
        <f>AN126*AO$120</f>
        <v>2178.1872000000003</v>
      </c>
    </row>
    <row r="127" spans="1:41">
      <c r="B127" s="99"/>
      <c r="C127" s="117" t="s">
        <v>74</v>
      </c>
      <c r="D127" s="32" t="s">
        <v>61</v>
      </c>
      <c r="E127" s="20">
        <f>Q126</f>
        <v>0</v>
      </c>
      <c r="F127" s="20">
        <f>Q127</f>
        <v>0</v>
      </c>
      <c r="G127" s="20">
        <f>Q128</f>
        <v>0</v>
      </c>
      <c r="H127" s="20">
        <f>Q129</f>
        <v>0</v>
      </c>
      <c r="I127" s="20">
        <f>Q130</f>
        <v>0</v>
      </c>
      <c r="J127" s="24"/>
      <c r="L127" s="243"/>
      <c r="M127" s="242"/>
      <c r="N127" s="239">
        <v>1.03</v>
      </c>
      <c r="O127" s="240">
        <v>0</v>
      </c>
      <c r="P127" s="73">
        <f>$R$15</f>
        <v>12</v>
      </c>
      <c r="Q127" s="239">
        <v>0</v>
      </c>
      <c r="R127" s="73"/>
      <c r="S127" s="71"/>
      <c r="T127" s="23"/>
      <c r="U127" s="23"/>
      <c r="V127" s="23"/>
      <c r="W127" s="23"/>
      <c r="X127" s="23"/>
      <c r="Y127" s="319"/>
      <c r="Z127" s="160"/>
      <c r="AA127" s="125"/>
      <c r="AB127" s="125"/>
      <c r="AC127" s="125"/>
      <c r="AD127" s="125"/>
      <c r="AE127" s="125"/>
      <c r="AF127" s="163"/>
      <c r="AH127" s="275" t="s">
        <v>82</v>
      </c>
      <c r="AI127" s="273">
        <f>'Tuition Lookup'!$D5*24</f>
        <v>12000</v>
      </c>
      <c r="AJ127" s="272">
        <f t="shared" ref="AJ127:AJ152" si="21">AI127/6</f>
        <v>2000</v>
      </c>
      <c r="AK127" s="277">
        <f t="shared" ref="AK127:AO142" si="22">AJ127*AK$120</f>
        <v>2000</v>
      </c>
      <c r="AL127" s="277">
        <f t="shared" si="22"/>
        <v>2100</v>
      </c>
      <c r="AM127" s="277">
        <f t="shared" si="22"/>
        <v>2205</v>
      </c>
      <c r="AN127" s="278">
        <f t="shared" si="22"/>
        <v>2315.25</v>
      </c>
      <c r="AO127" s="279">
        <f t="shared" si="22"/>
        <v>2431.0125000000003</v>
      </c>
    </row>
    <row r="128" spans="1:41">
      <c r="A128" s="8"/>
      <c r="B128" s="90"/>
      <c r="C128" s="117" t="s">
        <v>74</v>
      </c>
      <c r="D128" s="71" t="s">
        <v>9</v>
      </c>
      <c r="E128" s="54">
        <f>ROUND(M126*E126*N126,0)</f>
        <v>0</v>
      </c>
      <c r="F128" s="54">
        <f>ROUND(M126*F126*N126*N127,0)</f>
        <v>0</v>
      </c>
      <c r="G128" s="54">
        <f>ROUND(M126*G126*N126*N127*N128,0)</f>
        <v>0</v>
      </c>
      <c r="H128" s="54">
        <f>ROUND(M126*H126*N126*N127*N128*N129,0)</f>
        <v>0</v>
      </c>
      <c r="I128" s="54">
        <f>ROUND(M126*I126*N126*N127*N128*N129*N130,0)</f>
        <v>0</v>
      </c>
      <c r="J128" s="177">
        <f>SUM(E128:I128)</f>
        <v>0</v>
      </c>
      <c r="L128" s="243"/>
      <c r="M128" s="60"/>
      <c r="N128" s="239">
        <v>1.03</v>
      </c>
      <c r="O128" s="240">
        <v>0</v>
      </c>
      <c r="P128" s="73">
        <f>$R$16</f>
        <v>12</v>
      </c>
      <c r="Q128" s="239">
        <v>0</v>
      </c>
      <c r="R128" s="73"/>
      <c r="S128" s="71"/>
      <c r="T128" s="23"/>
      <c r="U128" s="23"/>
      <c r="V128" s="23"/>
      <c r="W128" s="23"/>
      <c r="X128" s="23"/>
      <c r="Y128" s="8"/>
      <c r="Z128" s="59"/>
      <c r="AA128" s="125"/>
      <c r="AB128" s="125"/>
      <c r="AC128" s="125"/>
      <c r="AD128" s="125"/>
      <c r="AE128" s="125"/>
      <c r="AF128" s="163"/>
      <c r="AH128" s="275" t="s">
        <v>83</v>
      </c>
      <c r="AI128" s="273">
        <f>'Tuition Lookup'!$D6*24</f>
        <v>10800</v>
      </c>
      <c r="AJ128" s="272">
        <f t="shared" si="21"/>
        <v>1800</v>
      </c>
      <c r="AK128" s="277">
        <f t="shared" si="22"/>
        <v>1800</v>
      </c>
      <c r="AL128" s="277">
        <f t="shared" si="22"/>
        <v>1890</v>
      </c>
      <c r="AM128" s="277">
        <f t="shared" si="22"/>
        <v>1984.5</v>
      </c>
      <c r="AN128" s="278">
        <f t="shared" si="22"/>
        <v>2083.7249999999999</v>
      </c>
      <c r="AO128" s="279">
        <f t="shared" si="22"/>
        <v>2187.9112500000001</v>
      </c>
    </row>
    <row r="129" spans="1:41">
      <c r="A129" s="8"/>
      <c r="B129" s="90"/>
      <c r="C129" s="117" t="s">
        <v>74</v>
      </c>
      <c r="D129" s="71" t="s">
        <v>46</v>
      </c>
      <c r="E129" s="54">
        <f>ROUND(E128*$R$154,0)</f>
        <v>0</v>
      </c>
      <c r="F129" s="54">
        <f>ROUND(F128*$R$154,0)</f>
        <v>0</v>
      </c>
      <c r="G129" s="54">
        <f>ROUND(G128*$R$154,0)</f>
        <v>0</v>
      </c>
      <c r="H129" s="54">
        <f>ROUND(H128*$R$154,0)</f>
        <v>0</v>
      </c>
      <c r="I129" s="54">
        <f>ROUND(I128*$R$154,0)</f>
        <v>0</v>
      </c>
      <c r="J129" s="177">
        <f>SUM(E129:I129)</f>
        <v>0</v>
      </c>
      <c r="L129" s="243"/>
      <c r="M129" s="60"/>
      <c r="N129" s="239">
        <v>1.03</v>
      </c>
      <c r="O129" s="240">
        <v>0</v>
      </c>
      <c r="P129" s="73">
        <f>$R$17</f>
        <v>12</v>
      </c>
      <c r="Q129" s="239">
        <v>0</v>
      </c>
      <c r="R129" s="73"/>
      <c r="S129" s="71"/>
      <c r="T129" s="23"/>
      <c r="U129" s="23"/>
      <c r="V129" s="23"/>
      <c r="W129" s="23"/>
      <c r="X129" s="23"/>
      <c r="Y129" s="8"/>
      <c r="Z129" s="59"/>
      <c r="AA129" s="125"/>
      <c r="AB129" s="125"/>
      <c r="AC129" s="125"/>
      <c r="AD129" s="125"/>
      <c r="AE129" s="125"/>
      <c r="AF129" s="163"/>
      <c r="AH129" s="275" t="s">
        <v>84</v>
      </c>
      <c r="AI129" s="273">
        <f>'Tuition Lookup'!$D7*24</f>
        <v>11352</v>
      </c>
      <c r="AJ129" s="272">
        <f t="shared" si="21"/>
        <v>1892</v>
      </c>
      <c r="AK129" s="277">
        <f t="shared" si="22"/>
        <v>1892</v>
      </c>
      <c r="AL129" s="277">
        <f t="shared" si="22"/>
        <v>1986.6000000000001</v>
      </c>
      <c r="AM129" s="277">
        <f t="shared" si="22"/>
        <v>2085.9300000000003</v>
      </c>
      <c r="AN129" s="278">
        <f t="shared" si="22"/>
        <v>2190.2265000000002</v>
      </c>
      <c r="AO129" s="279">
        <f t="shared" si="22"/>
        <v>2299.7378250000002</v>
      </c>
    </row>
    <row r="130" spans="1:41" ht="15">
      <c r="A130" s="8"/>
      <c r="B130" s="90"/>
      <c r="C130" s="117" t="s">
        <v>74</v>
      </c>
      <c r="D130" s="71" t="s">
        <v>47</v>
      </c>
      <c r="E130" s="189">
        <f>ROUND($R$155*E126,0)</f>
        <v>0</v>
      </c>
      <c r="F130" s="189">
        <f>ROUND($R$155*F126,0)</f>
        <v>0</v>
      </c>
      <c r="G130" s="189">
        <f>ROUND($R$155*G126,0)</f>
        <v>0</v>
      </c>
      <c r="H130" s="189">
        <f>ROUND($R$155*H126,0)</f>
        <v>0</v>
      </c>
      <c r="I130" s="189">
        <f>ROUND($R$155*I126,0)</f>
        <v>0</v>
      </c>
      <c r="J130" s="186">
        <f>SUM(E130:I130)</f>
        <v>0</v>
      </c>
      <c r="L130" s="243"/>
      <c r="M130" s="60"/>
      <c r="N130" s="239">
        <v>1.03</v>
      </c>
      <c r="O130" s="240">
        <v>0</v>
      </c>
      <c r="P130" s="73">
        <f>$R$18</f>
        <v>12</v>
      </c>
      <c r="Q130" s="239">
        <v>0</v>
      </c>
      <c r="R130" s="73"/>
      <c r="S130" s="71"/>
      <c r="T130" s="23"/>
      <c r="U130" s="23"/>
      <c r="V130" s="23"/>
      <c r="W130" s="23"/>
      <c r="X130" s="23"/>
      <c r="Y130" s="8"/>
      <c r="Z130" s="59"/>
      <c r="AA130" s="125"/>
      <c r="AB130" s="125"/>
      <c r="AC130" s="125"/>
      <c r="AD130" s="125"/>
      <c r="AE130" s="125"/>
      <c r="AF130" s="163"/>
      <c r="AH130" s="275" t="s">
        <v>85</v>
      </c>
      <c r="AI130" s="273">
        <f>'Tuition Lookup'!$D8*24</f>
        <v>17232</v>
      </c>
      <c r="AJ130" s="272">
        <f t="shared" si="21"/>
        <v>2872</v>
      </c>
      <c r="AK130" s="277">
        <f t="shared" si="22"/>
        <v>2872</v>
      </c>
      <c r="AL130" s="277">
        <f t="shared" si="22"/>
        <v>3015.6</v>
      </c>
      <c r="AM130" s="277">
        <f t="shared" si="22"/>
        <v>3166.38</v>
      </c>
      <c r="AN130" s="278">
        <f t="shared" si="22"/>
        <v>3324.6990000000001</v>
      </c>
      <c r="AO130" s="279">
        <f t="shared" si="22"/>
        <v>3490.9339500000001</v>
      </c>
    </row>
    <row r="131" spans="1:41">
      <c r="A131" s="8"/>
      <c r="B131" s="90"/>
      <c r="C131" s="97"/>
      <c r="D131" s="74" t="s">
        <v>48</v>
      </c>
      <c r="E131" s="190">
        <f>SUM(E129:E130)</f>
        <v>0</v>
      </c>
      <c r="F131" s="190">
        <f t="shared" ref="F131:I131" si="23">SUM(F129:F130)</f>
        <v>0</v>
      </c>
      <c r="G131" s="190">
        <f t="shared" si="23"/>
        <v>0</v>
      </c>
      <c r="H131" s="190">
        <f t="shared" si="23"/>
        <v>0</v>
      </c>
      <c r="I131" s="190">
        <f t="shared" si="23"/>
        <v>0</v>
      </c>
      <c r="J131" s="191">
        <f>SUM(J129:J130)</f>
        <v>0</v>
      </c>
      <c r="L131" s="243"/>
      <c r="M131" s="60"/>
      <c r="N131" s="71"/>
      <c r="O131" s="244"/>
      <c r="P131" s="73"/>
      <c r="Q131" s="71"/>
      <c r="R131" s="73"/>
      <c r="S131" s="71"/>
      <c r="T131" s="4"/>
      <c r="U131" s="3"/>
      <c r="Y131" s="8"/>
      <c r="Z131" s="59"/>
      <c r="AA131" s="125"/>
      <c r="AB131" s="125"/>
      <c r="AC131" s="125"/>
      <c r="AD131" s="125"/>
      <c r="AE131" s="125"/>
      <c r="AF131" s="163"/>
      <c r="AH131" s="275" t="s">
        <v>86</v>
      </c>
      <c r="AI131" s="273">
        <f>'Tuition Lookup'!$D9*24</f>
        <v>10392</v>
      </c>
      <c r="AJ131" s="272">
        <f t="shared" si="21"/>
        <v>1732</v>
      </c>
      <c r="AK131" s="277">
        <f t="shared" si="22"/>
        <v>1732</v>
      </c>
      <c r="AL131" s="277">
        <f t="shared" si="22"/>
        <v>1818.6000000000001</v>
      </c>
      <c r="AM131" s="277">
        <f t="shared" si="22"/>
        <v>1909.5300000000002</v>
      </c>
      <c r="AN131" s="278">
        <f t="shared" si="22"/>
        <v>2005.0065000000002</v>
      </c>
      <c r="AO131" s="279">
        <f t="shared" si="22"/>
        <v>2105.2568250000004</v>
      </c>
    </row>
    <row r="132" spans="1:41">
      <c r="A132" s="8"/>
      <c r="B132" s="90"/>
      <c r="C132" s="97"/>
      <c r="D132" s="71"/>
      <c r="E132" s="15"/>
      <c r="F132" s="15"/>
      <c r="G132" s="15"/>
      <c r="H132" s="15"/>
      <c r="I132" s="15"/>
      <c r="J132" s="24"/>
      <c r="L132" s="243"/>
      <c r="M132" s="60"/>
      <c r="N132" s="32"/>
      <c r="O132" s="60"/>
      <c r="P132" s="32"/>
      <c r="Q132" s="241"/>
      <c r="R132" s="32"/>
      <c r="S132" s="241"/>
      <c r="T132" s="15"/>
      <c r="U132" s="15"/>
      <c r="V132" s="15"/>
      <c r="W132" s="15"/>
      <c r="X132" s="15"/>
      <c r="Y132" s="8"/>
      <c r="Z132" s="59"/>
      <c r="AA132" s="125"/>
      <c r="AB132" s="125"/>
      <c r="AC132" s="125"/>
      <c r="AD132" s="125"/>
      <c r="AE132" s="125"/>
      <c r="AF132" s="163"/>
      <c r="AH132" s="274" t="s">
        <v>87</v>
      </c>
      <c r="AI132" s="273">
        <f>'Tuition Lookup'!$D10*24</f>
        <v>10608</v>
      </c>
      <c r="AJ132" s="272">
        <f t="shared" si="21"/>
        <v>1768</v>
      </c>
      <c r="AK132" s="277">
        <f t="shared" si="22"/>
        <v>1768</v>
      </c>
      <c r="AL132" s="277">
        <f t="shared" si="22"/>
        <v>1856.4</v>
      </c>
      <c r="AM132" s="277">
        <f t="shared" si="22"/>
        <v>1949.2200000000003</v>
      </c>
      <c r="AN132" s="278">
        <f t="shared" si="22"/>
        <v>2046.6810000000003</v>
      </c>
      <c r="AO132" s="279">
        <f t="shared" si="22"/>
        <v>2149.0150500000004</v>
      </c>
    </row>
    <row r="133" spans="1:41">
      <c r="A133" s="101"/>
      <c r="B133" s="99" t="s">
        <v>73</v>
      </c>
      <c r="C133" s="117" t="s">
        <v>74</v>
      </c>
      <c r="D133" s="32" t="s">
        <v>44</v>
      </c>
      <c r="E133" s="97">
        <f>ROUND($O133*$P133*Q133,6)</f>
        <v>0</v>
      </c>
      <c r="F133" s="97">
        <f>ROUND($O134*$P134*Q134,6)</f>
        <v>0</v>
      </c>
      <c r="G133" s="97">
        <f>ROUND($O135*$P135*Q135,6)</f>
        <v>0</v>
      </c>
      <c r="H133" s="97">
        <f>ROUND($O136*$P136*Q136,6)</f>
        <v>0</v>
      </c>
      <c r="I133" s="97">
        <f>ROUND($O137*$P137*Q137,6)</f>
        <v>0</v>
      </c>
      <c r="J133" s="24"/>
      <c r="L133" s="155">
        <v>0</v>
      </c>
      <c r="M133" s="242">
        <f>ROUND(L133/12,2)</f>
        <v>0</v>
      </c>
      <c r="N133" s="239">
        <v>1</v>
      </c>
      <c r="O133" s="240">
        <v>0</v>
      </c>
      <c r="P133" s="73">
        <f>$R$14</f>
        <v>12</v>
      </c>
      <c r="Q133" s="239">
        <v>0</v>
      </c>
      <c r="R133" s="73"/>
      <c r="S133" s="71"/>
      <c r="T133" s="23" t="e">
        <f>(E136+E137)/E135</f>
        <v>#DIV/0!</v>
      </c>
      <c r="U133" s="23" t="e">
        <f>(F136+F137)/F135</f>
        <v>#DIV/0!</v>
      </c>
      <c r="V133" s="23" t="e">
        <f>(G136+G137)/G135</f>
        <v>#DIV/0!</v>
      </c>
      <c r="W133" s="23" t="e">
        <f>(H136+H137)/H135</f>
        <v>#DIV/0!</v>
      </c>
      <c r="X133" s="23" t="e">
        <f>(I136+I137)/I135</f>
        <v>#DIV/0!</v>
      </c>
      <c r="Y133" s="319"/>
      <c r="Z133" s="160" t="str">
        <f>C133</f>
        <v>Not Allowed</v>
      </c>
      <c r="AA133" s="125">
        <f>ROUND(VLOOKUP($C133,$AH$125:AO168,4,FALSE)*E133,0)</f>
        <v>0</v>
      </c>
      <c r="AB133" s="125">
        <f>ROUND(VLOOKUP($C134,$AH$125:AO168,5,FALSE)*F133,0)</f>
        <v>0</v>
      </c>
      <c r="AC133" s="125">
        <f>ROUND(VLOOKUP($C135,$AH$125:AO168,6,FALSE)*G133,0)</f>
        <v>0</v>
      </c>
      <c r="AD133" s="125">
        <f>ROUND(VLOOKUP($C136,$AH$125:AO168,7,FALSE)*H133,0)</f>
        <v>0</v>
      </c>
      <c r="AE133" s="125">
        <f>ROUND(VLOOKUP($C137,$AH$125:AO167,8,FALSE)*I133,0)</f>
        <v>0</v>
      </c>
      <c r="AF133" s="163">
        <f>SUM(AA133:AE133)</f>
        <v>0</v>
      </c>
      <c r="AH133" s="274" t="s">
        <v>88</v>
      </c>
      <c r="AI133" s="273">
        <f>'Tuition Lookup'!$D11*24</f>
        <v>10632</v>
      </c>
      <c r="AJ133" s="272">
        <f t="shared" si="21"/>
        <v>1772</v>
      </c>
      <c r="AK133" s="277">
        <f t="shared" si="22"/>
        <v>1772</v>
      </c>
      <c r="AL133" s="277">
        <f t="shared" si="22"/>
        <v>1860.6000000000001</v>
      </c>
      <c r="AM133" s="277">
        <f t="shared" si="22"/>
        <v>1953.6300000000003</v>
      </c>
      <c r="AN133" s="278">
        <f t="shared" si="22"/>
        <v>2051.3115000000003</v>
      </c>
      <c r="AO133" s="279">
        <f t="shared" si="22"/>
        <v>2153.8770750000003</v>
      </c>
    </row>
    <row r="134" spans="1:41">
      <c r="B134" s="99"/>
      <c r="C134" s="117" t="s">
        <v>74</v>
      </c>
      <c r="D134" s="32" t="s">
        <v>61</v>
      </c>
      <c r="E134" s="20">
        <f>Q133</f>
        <v>0</v>
      </c>
      <c r="F134" s="20">
        <f>Q134</f>
        <v>0</v>
      </c>
      <c r="G134" s="20">
        <f>Q135</f>
        <v>0</v>
      </c>
      <c r="H134" s="20">
        <f>Q136</f>
        <v>0</v>
      </c>
      <c r="I134" s="20">
        <f>Q137</f>
        <v>0</v>
      </c>
      <c r="J134" s="24"/>
      <c r="L134" s="243"/>
      <c r="M134" s="242"/>
      <c r="N134" s="239">
        <v>1.03</v>
      </c>
      <c r="O134" s="240">
        <v>0</v>
      </c>
      <c r="P134" s="73">
        <f>$R$15</f>
        <v>12</v>
      </c>
      <c r="Q134" s="239">
        <v>0</v>
      </c>
      <c r="R134" s="73"/>
      <c r="S134" s="71"/>
      <c r="T134" s="23"/>
      <c r="U134" s="23"/>
      <c r="V134" s="23"/>
      <c r="W134" s="23"/>
      <c r="X134" s="23"/>
      <c r="Y134" s="319"/>
      <c r="Z134" s="160"/>
      <c r="AA134" s="125"/>
      <c r="AB134" s="125"/>
      <c r="AC134" s="125"/>
      <c r="AD134" s="125"/>
      <c r="AE134" s="125"/>
      <c r="AF134" s="163"/>
      <c r="AH134" s="274" t="s">
        <v>89</v>
      </c>
      <c r="AI134" s="273">
        <f>'Tuition Lookup'!$D12*24</f>
        <v>33816</v>
      </c>
      <c r="AJ134" s="272">
        <f t="shared" si="21"/>
        <v>5636</v>
      </c>
      <c r="AK134" s="277">
        <f t="shared" si="22"/>
        <v>5636</v>
      </c>
      <c r="AL134" s="277">
        <f t="shared" si="22"/>
        <v>5917.8</v>
      </c>
      <c r="AM134" s="277">
        <f t="shared" si="22"/>
        <v>6213.6900000000005</v>
      </c>
      <c r="AN134" s="278">
        <f t="shared" si="22"/>
        <v>6524.3745000000008</v>
      </c>
      <c r="AO134" s="279">
        <f t="shared" si="22"/>
        <v>6850.5932250000014</v>
      </c>
    </row>
    <row r="135" spans="1:41">
      <c r="A135" s="8"/>
      <c r="B135" s="90"/>
      <c r="C135" s="117" t="s">
        <v>74</v>
      </c>
      <c r="D135" s="71" t="s">
        <v>9</v>
      </c>
      <c r="E135" s="54">
        <f>ROUND(M133*E133*N133,0)</f>
        <v>0</v>
      </c>
      <c r="F135" s="54">
        <f>ROUND(M133*F133*N133*N134,0)</f>
        <v>0</v>
      </c>
      <c r="G135" s="54">
        <f>ROUND(M133*G133*N133*N134*N135,0)</f>
        <v>0</v>
      </c>
      <c r="H135" s="54">
        <f>ROUND(M133*H133*N133*N134*N135*N136,0)</f>
        <v>0</v>
      </c>
      <c r="I135" s="54">
        <f>ROUND(M133*I133*N133*N134*N135*N136*N137,0)</f>
        <v>0</v>
      </c>
      <c r="J135" s="177">
        <f>SUM(E135:I135)</f>
        <v>0</v>
      </c>
      <c r="L135" s="243"/>
      <c r="M135" s="60"/>
      <c r="N135" s="239">
        <v>1.03</v>
      </c>
      <c r="O135" s="240">
        <v>0</v>
      </c>
      <c r="P135" s="73">
        <f>$R$16</f>
        <v>12</v>
      </c>
      <c r="Q135" s="239">
        <v>0</v>
      </c>
      <c r="R135" s="73"/>
      <c r="S135" s="71"/>
      <c r="T135" s="23"/>
      <c r="U135" s="23"/>
      <c r="V135" s="23"/>
      <c r="W135" s="23"/>
      <c r="X135" s="23"/>
      <c r="Y135" s="8"/>
      <c r="Z135" s="59"/>
      <c r="AA135" s="125"/>
      <c r="AB135" s="125"/>
      <c r="AC135" s="125"/>
      <c r="AD135" s="125"/>
      <c r="AE135" s="125"/>
      <c r="AF135" s="163"/>
      <c r="AH135" s="274" t="s">
        <v>90</v>
      </c>
      <c r="AI135" s="273">
        <f>'Tuition Lookup'!$D13*24</f>
        <v>10584</v>
      </c>
      <c r="AJ135" s="272">
        <f t="shared" si="21"/>
        <v>1764</v>
      </c>
      <c r="AK135" s="277">
        <f t="shared" si="22"/>
        <v>1764</v>
      </c>
      <c r="AL135" s="277">
        <f t="shared" si="22"/>
        <v>1852.2</v>
      </c>
      <c r="AM135" s="277">
        <f t="shared" si="22"/>
        <v>1944.8100000000002</v>
      </c>
      <c r="AN135" s="278">
        <f t="shared" si="22"/>
        <v>2042.0505000000003</v>
      </c>
      <c r="AO135" s="279">
        <f t="shared" si="22"/>
        <v>2144.1530250000005</v>
      </c>
    </row>
    <row r="136" spans="1:41">
      <c r="A136" s="8"/>
      <c r="B136" s="90"/>
      <c r="C136" s="117" t="s">
        <v>74</v>
      </c>
      <c r="D136" s="71" t="s">
        <v>46</v>
      </c>
      <c r="E136" s="54">
        <f>ROUND(E135*$R$154,0)</f>
        <v>0</v>
      </c>
      <c r="F136" s="54">
        <f>ROUND(F135*$R$154,0)</f>
        <v>0</v>
      </c>
      <c r="G136" s="54">
        <f>ROUND(G135*$R$154,0)</f>
        <v>0</v>
      </c>
      <c r="H136" s="54">
        <f>ROUND(H135*$R$154,0)</f>
        <v>0</v>
      </c>
      <c r="I136" s="54">
        <f>ROUND(I135*$R$154,0)</f>
        <v>0</v>
      </c>
      <c r="J136" s="177">
        <f>SUM(E136:I136)</f>
        <v>0</v>
      </c>
      <c r="L136" s="243"/>
      <c r="M136" s="60"/>
      <c r="N136" s="239">
        <v>1.03</v>
      </c>
      <c r="O136" s="240">
        <v>0</v>
      </c>
      <c r="P136" s="73">
        <f>$R$17</f>
        <v>12</v>
      </c>
      <c r="Q136" s="239">
        <v>0</v>
      </c>
      <c r="R136" s="73"/>
      <c r="S136" s="71"/>
      <c r="T136" s="23"/>
      <c r="U136" s="23"/>
      <c r="V136" s="23"/>
      <c r="W136" s="23"/>
      <c r="X136" s="23"/>
      <c r="Y136" s="8"/>
      <c r="Z136" s="59"/>
      <c r="AA136" s="125"/>
      <c r="AB136" s="125"/>
      <c r="AC136" s="125"/>
      <c r="AD136" s="125"/>
      <c r="AE136" s="125"/>
      <c r="AF136" s="163"/>
      <c r="AH136" s="274" t="s">
        <v>91</v>
      </c>
      <c r="AI136" s="273">
        <f>'Tuition Lookup'!$D14*24</f>
        <v>10752</v>
      </c>
      <c r="AJ136" s="272">
        <f t="shared" si="21"/>
        <v>1792</v>
      </c>
      <c r="AK136" s="277">
        <f t="shared" si="22"/>
        <v>1792</v>
      </c>
      <c r="AL136" s="277">
        <f t="shared" si="22"/>
        <v>1881.6000000000001</v>
      </c>
      <c r="AM136" s="277">
        <f t="shared" si="22"/>
        <v>1975.6800000000003</v>
      </c>
      <c r="AN136" s="278">
        <f t="shared" si="22"/>
        <v>2074.4640000000004</v>
      </c>
      <c r="AO136" s="279">
        <f t="shared" si="22"/>
        <v>2178.1872000000003</v>
      </c>
    </row>
    <row r="137" spans="1:41" ht="15">
      <c r="A137" s="8"/>
      <c r="B137" s="90"/>
      <c r="C137" s="117" t="s">
        <v>74</v>
      </c>
      <c r="D137" s="71" t="s">
        <v>47</v>
      </c>
      <c r="E137" s="189">
        <f>ROUND($R$155*E133,0)</f>
        <v>0</v>
      </c>
      <c r="F137" s="189">
        <f>ROUND($R$155*F133,0)</f>
        <v>0</v>
      </c>
      <c r="G137" s="189">
        <f>ROUND($R$155*G133,0)</f>
        <v>0</v>
      </c>
      <c r="H137" s="189">
        <f>ROUND($R$155*H133,0)</f>
        <v>0</v>
      </c>
      <c r="I137" s="189">
        <f>ROUND($R$155*I133,0)</f>
        <v>0</v>
      </c>
      <c r="J137" s="186">
        <f>SUM(E137:I137)</f>
        <v>0</v>
      </c>
      <c r="L137" s="243"/>
      <c r="M137" s="60"/>
      <c r="N137" s="239">
        <v>1.03</v>
      </c>
      <c r="O137" s="240">
        <v>0</v>
      </c>
      <c r="P137" s="73">
        <f>$R$18</f>
        <v>12</v>
      </c>
      <c r="Q137" s="239">
        <v>0</v>
      </c>
      <c r="R137" s="73"/>
      <c r="S137" s="71"/>
      <c r="T137" s="23"/>
      <c r="U137" s="23"/>
      <c r="V137" s="23"/>
      <c r="W137" s="23"/>
      <c r="X137" s="23"/>
      <c r="Y137" s="8"/>
      <c r="Z137" s="59"/>
      <c r="AA137" s="125"/>
      <c r="AB137" s="125"/>
      <c r="AC137" s="125"/>
      <c r="AD137" s="125"/>
      <c r="AE137" s="125"/>
      <c r="AF137" s="163"/>
      <c r="AH137" s="274" t="s">
        <v>92</v>
      </c>
      <c r="AI137" s="273">
        <f>'Tuition Lookup'!$D15*24</f>
        <v>7656</v>
      </c>
      <c r="AJ137" s="272">
        <f t="shared" si="21"/>
        <v>1276</v>
      </c>
      <c r="AK137" s="277">
        <f t="shared" si="22"/>
        <v>1276</v>
      </c>
      <c r="AL137" s="277">
        <f t="shared" si="22"/>
        <v>1339.8</v>
      </c>
      <c r="AM137" s="277">
        <f t="shared" si="22"/>
        <v>1406.79</v>
      </c>
      <c r="AN137" s="278">
        <f t="shared" si="22"/>
        <v>1477.1295</v>
      </c>
      <c r="AO137" s="279">
        <f t="shared" si="22"/>
        <v>1550.9859750000001</v>
      </c>
    </row>
    <row r="138" spans="1:41">
      <c r="A138" s="8"/>
      <c r="B138" s="90"/>
      <c r="C138" s="97"/>
      <c r="D138" s="74" t="s">
        <v>48</v>
      </c>
      <c r="E138" s="190">
        <f>SUM(E136:E137)</f>
        <v>0</v>
      </c>
      <c r="F138" s="190">
        <f t="shared" ref="F138:I138" si="24">SUM(F136:F137)</f>
        <v>0</v>
      </c>
      <c r="G138" s="190">
        <f t="shared" si="24"/>
        <v>0</v>
      </c>
      <c r="H138" s="190">
        <f t="shared" si="24"/>
        <v>0</v>
      </c>
      <c r="I138" s="190">
        <f t="shared" si="24"/>
        <v>0</v>
      </c>
      <c r="J138" s="191">
        <f>SUM(J136:J137)</f>
        <v>0</v>
      </c>
      <c r="L138" s="243"/>
      <c r="M138" s="60"/>
      <c r="N138" s="71"/>
      <c r="O138" s="244"/>
      <c r="P138" s="73"/>
      <c r="Q138" s="71"/>
      <c r="R138" s="73"/>
      <c r="S138" s="71"/>
      <c r="T138" s="4"/>
      <c r="U138" s="3"/>
      <c r="Y138" s="8"/>
      <c r="Z138" s="59"/>
      <c r="AA138" s="125"/>
      <c r="AB138" s="125"/>
      <c r="AC138" s="125"/>
      <c r="AD138" s="125"/>
      <c r="AE138" s="125"/>
      <c r="AF138" s="163"/>
      <c r="AH138" s="274" t="s">
        <v>93</v>
      </c>
      <c r="AI138" s="273">
        <f>'Tuition Lookup'!$D16*24</f>
        <v>7368</v>
      </c>
      <c r="AJ138" s="272">
        <f t="shared" si="21"/>
        <v>1228</v>
      </c>
      <c r="AK138" s="277">
        <f t="shared" si="22"/>
        <v>1228</v>
      </c>
      <c r="AL138" s="277">
        <f t="shared" si="22"/>
        <v>1289.4000000000001</v>
      </c>
      <c r="AM138" s="277">
        <f t="shared" si="22"/>
        <v>1353.8700000000001</v>
      </c>
      <c r="AN138" s="278">
        <f t="shared" si="22"/>
        <v>1421.5635000000002</v>
      </c>
      <c r="AO138" s="279">
        <f t="shared" si="22"/>
        <v>1492.6416750000003</v>
      </c>
    </row>
    <row r="139" spans="1:41">
      <c r="A139" s="8"/>
      <c r="B139" s="90"/>
      <c r="C139" s="97"/>
      <c r="D139" s="71"/>
      <c r="E139" s="19"/>
      <c r="F139" s="19"/>
      <c r="G139" s="19"/>
      <c r="H139" s="19"/>
      <c r="I139" s="19"/>
      <c r="J139" s="125"/>
      <c r="L139" s="243"/>
      <c r="M139" s="60"/>
      <c r="N139" s="32"/>
      <c r="O139" s="60"/>
      <c r="P139" s="32"/>
      <c r="Q139" s="241"/>
      <c r="R139" s="32"/>
      <c r="S139" s="241"/>
      <c r="T139" s="15"/>
      <c r="U139" s="15"/>
      <c r="V139" s="15"/>
      <c r="W139" s="15"/>
      <c r="X139" s="15"/>
      <c r="Y139" s="8"/>
      <c r="Z139" s="59"/>
      <c r="AA139" s="125"/>
      <c r="AB139" s="125"/>
      <c r="AC139" s="125"/>
      <c r="AD139" s="125"/>
      <c r="AE139" s="125"/>
      <c r="AF139" s="163"/>
      <c r="AH139" s="274" t="s">
        <v>94</v>
      </c>
      <c r="AI139" s="273">
        <f>'Tuition Lookup'!$D17*24</f>
        <v>12504</v>
      </c>
      <c r="AJ139" s="272">
        <f t="shared" si="21"/>
        <v>2084</v>
      </c>
      <c r="AK139" s="277">
        <f t="shared" si="22"/>
        <v>2084</v>
      </c>
      <c r="AL139" s="277">
        <f t="shared" si="22"/>
        <v>2188.2000000000003</v>
      </c>
      <c r="AM139" s="277">
        <f t="shared" si="22"/>
        <v>2297.6100000000006</v>
      </c>
      <c r="AN139" s="278">
        <f t="shared" si="22"/>
        <v>2412.4905000000008</v>
      </c>
      <c r="AO139" s="279">
        <f t="shared" si="22"/>
        <v>2533.115025000001</v>
      </c>
    </row>
    <row r="140" spans="1:41">
      <c r="A140" s="101"/>
      <c r="B140" s="99" t="s">
        <v>73</v>
      </c>
      <c r="C140" s="117" t="s">
        <v>74</v>
      </c>
      <c r="D140" s="32" t="s">
        <v>44</v>
      </c>
      <c r="E140" s="97">
        <f>ROUND($O140*$P140*Q140,6)</f>
        <v>0</v>
      </c>
      <c r="F140" s="97">
        <f>ROUND($O141*$P141*Q141,6)</f>
        <v>0</v>
      </c>
      <c r="G140" s="97">
        <f>ROUND($O142*$P142*Q142,6)</f>
        <v>0</v>
      </c>
      <c r="H140" s="97">
        <f>ROUND($O143*$P143*Q143,6)</f>
        <v>0</v>
      </c>
      <c r="I140" s="97">
        <f>ROUND($O144*$P144*Q144,6)</f>
        <v>0</v>
      </c>
      <c r="J140" s="24"/>
      <c r="L140" s="155">
        <v>0</v>
      </c>
      <c r="M140" s="242">
        <f>ROUND(L140/12,2)</f>
        <v>0</v>
      </c>
      <c r="N140" s="239">
        <v>1</v>
      </c>
      <c r="O140" s="240">
        <v>0</v>
      </c>
      <c r="P140" s="73">
        <f>$R$14</f>
        <v>12</v>
      </c>
      <c r="Q140" s="239">
        <v>0</v>
      </c>
      <c r="R140" s="73"/>
      <c r="S140" s="71"/>
      <c r="T140" s="23" t="e">
        <f>(E143+E144)/E142</f>
        <v>#DIV/0!</v>
      </c>
      <c r="U140" s="23" t="e">
        <f>(F143+F144)/F142</f>
        <v>#DIV/0!</v>
      </c>
      <c r="V140" s="23" t="e">
        <f>(G143+G144)/G142</f>
        <v>#DIV/0!</v>
      </c>
      <c r="W140" s="23" t="e">
        <f>(H143+H144)/H142</f>
        <v>#DIV/0!</v>
      </c>
      <c r="X140" s="23" t="e">
        <f>(I143+I144)/I142</f>
        <v>#DIV/0!</v>
      </c>
      <c r="Y140" s="319"/>
      <c r="Z140" s="160" t="str">
        <f>C140</f>
        <v>Not Allowed</v>
      </c>
      <c r="AA140" s="125">
        <f>ROUND(VLOOKUP($C140,$AH$125:AO175,4,FALSE)*E140,0)</f>
        <v>0</v>
      </c>
      <c r="AB140" s="125">
        <f>ROUND(VLOOKUP($C141,$AH$125:AO175,5,FALSE)*F140,0)</f>
        <v>0</v>
      </c>
      <c r="AC140" s="125">
        <f>ROUND(VLOOKUP($C142,$AH$125:AO175,6,FALSE)*G140,0)</f>
        <v>0</v>
      </c>
      <c r="AD140" s="125">
        <f>ROUND(VLOOKUP($C143,$AH$125:AO175,7,FALSE)*H140,0)</f>
        <v>0</v>
      </c>
      <c r="AE140" s="125">
        <f>ROUND(VLOOKUP($C144,$AH$125:AO174,8,FALSE)*I140,0)</f>
        <v>0</v>
      </c>
      <c r="AF140" s="163">
        <f>SUM(AA140:AE140)</f>
        <v>0</v>
      </c>
      <c r="AH140" s="274" t="s">
        <v>95</v>
      </c>
      <c r="AI140" s="273">
        <f>'Tuition Lookup'!$D18*24</f>
        <v>9144</v>
      </c>
      <c r="AJ140" s="272">
        <f t="shared" si="21"/>
        <v>1524</v>
      </c>
      <c r="AK140" s="277">
        <f t="shared" si="22"/>
        <v>1524</v>
      </c>
      <c r="AL140" s="277">
        <f t="shared" si="22"/>
        <v>1600.2</v>
      </c>
      <c r="AM140" s="277">
        <f t="shared" si="22"/>
        <v>1680.21</v>
      </c>
      <c r="AN140" s="278">
        <f t="shared" si="22"/>
        <v>1764.2205000000001</v>
      </c>
      <c r="AO140" s="279">
        <f t="shared" si="22"/>
        <v>1852.4315250000002</v>
      </c>
    </row>
    <row r="141" spans="1:41">
      <c r="B141" s="99"/>
      <c r="C141" s="117" t="s">
        <v>74</v>
      </c>
      <c r="D141" s="32" t="s">
        <v>61</v>
      </c>
      <c r="E141" s="20">
        <f>Q140</f>
        <v>0</v>
      </c>
      <c r="F141" s="20">
        <f>Q141</f>
        <v>0</v>
      </c>
      <c r="G141" s="20">
        <f>Q142</f>
        <v>0</v>
      </c>
      <c r="H141" s="20">
        <f>Q143</f>
        <v>0</v>
      </c>
      <c r="I141" s="20">
        <f>Q144</f>
        <v>0</v>
      </c>
      <c r="J141" s="24"/>
      <c r="L141" s="243"/>
      <c r="M141" s="242"/>
      <c r="N141" s="239">
        <v>1.03</v>
      </c>
      <c r="O141" s="240">
        <v>0</v>
      </c>
      <c r="P141" s="73">
        <f>$R$15</f>
        <v>12</v>
      </c>
      <c r="Q141" s="239">
        <v>0</v>
      </c>
      <c r="R141" s="73"/>
      <c r="S141" s="71"/>
      <c r="T141" s="23"/>
      <c r="U141" s="23"/>
      <c r="V141" s="23"/>
      <c r="W141" s="23"/>
      <c r="X141" s="23"/>
      <c r="Y141" s="319"/>
      <c r="Z141" s="160"/>
      <c r="AA141" s="125"/>
      <c r="AB141" s="125"/>
      <c r="AC141" s="125"/>
      <c r="AD141" s="125"/>
      <c r="AE141" s="125"/>
      <c r="AF141" s="163"/>
      <c r="AH141" s="274" t="s">
        <v>96</v>
      </c>
      <c r="AI141" s="273">
        <f>'Tuition Lookup'!$D19*24</f>
        <v>12960</v>
      </c>
      <c r="AJ141" s="272">
        <f t="shared" si="21"/>
        <v>2160</v>
      </c>
      <c r="AK141" s="277">
        <f t="shared" si="22"/>
        <v>2160</v>
      </c>
      <c r="AL141" s="277">
        <f t="shared" si="22"/>
        <v>2268</v>
      </c>
      <c r="AM141" s="277">
        <f t="shared" si="22"/>
        <v>2381.4</v>
      </c>
      <c r="AN141" s="278">
        <f t="shared" si="22"/>
        <v>2500.4700000000003</v>
      </c>
      <c r="AO141" s="279">
        <f t="shared" si="22"/>
        <v>2625.4935000000005</v>
      </c>
    </row>
    <row r="142" spans="1:41">
      <c r="A142" s="8"/>
      <c r="B142" s="90"/>
      <c r="C142" s="117" t="s">
        <v>74</v>
      </c>
      <c r="D142" s="71" t="s">
        <v>9</v>
      </c>
      <c r="E142" s="54">
        <f>ROUND(M140*E140*N140,0)</f>
        <v>0</v>
      </c>
      <c r="F142" s="54">
        <f>ROUND(M140*F140*N140*N141,0)</f>
        <v>0</v>
      </c>
      <c r="G142" s="54">
        <f>ROUND(M140*G140*N140*N141*N142,0)</f>
        <v>0</v>
      </c>
      <c r="H142" s="54">
        <f>ROUND(M140*H140*N140*N141*N142*N143,0)</f>
        <v>0</v>
      </c>
      <c r="I142" s="54">
        <f>ROUND(M140*I140*N140*N141*N142*N143*N144,0)</f>
        <v>0</v>
      </c>
      <c r="J142" s="177">
        <f>SUM(E142:I142)</f>
        <v>0</v>
      </c>
      <c r="L142" s="243"/>
      <c r="M142" s="60"/>
      <c r="N142" s="239">
        <v>1.03</v>
      </c>
      <c r="O142" s="240">
        <v>0</v>
      </c>
      <c r="P142" s="73">
        <f>$R$16</f>
        <v>12</v>
      </c>
      <c r="Q142" s="239">
        <v>0</v>
      </c>
      <c r="R142" s="73"/>
      <c r="S142" s="71"/>
      <c r="T142" s="23"/>
      <c r="U142" s="23"/>
      <c r="V142" s="23"/>
      <c r="W142" s="23"/>
      <c r="X142" s="23"/>
      <c r="Y142" s="8"/>
      <c r="Z142" s="59"/>
      <c r="AA142" s="125"/>
      <c r="AB142" s="125"/>
      <c r="AC142" s="125"/>
      <c r="AD142" s="125"/>
      <c r="AE142" s="125"/>
      <c r="AF142" s="163"/>
      <c r="AH142" s="274" t="s">
        <v>97</v>
      </c>
      <c r="AI142" s="273">
        <f>'Tuition Lookup'!$D20*24</f>
        <v>9000</v>
      </c>
      <c r="AJ142" s="272">
        <f t="shared" si="21"/>
        <v>1500</v>
      </c>
      <c r="AK142" s="277">
        <f t="shared" si="22"/>
        <v>1500</v>
      </c>
      <c r="AL142" s="277">
        <f t="shared" si="22"/>
        <v>1575</v>
      </c>
      <c r="AM142" s="277">
        <f t="shared" si="22"/>
        <v>1653.75</v>
      </c>
      <c r="AN142" s="278">
        <f t="shared" si="22"/>
        <v>1736.4375</v>
      </c>
      <c r="AO142" s="279">
        <f t="shared" si="22"/>
        <v>1823.2593750000001</v>
      </c>
    </row>
    <row r="143" spans="1:41">
      <c r="A143" s="8"/>
      <c r="B143" s="90"/>
      <c r="C143" s="117" t="s">
        <v>74</v>
      </c>
      <c r="D143" s="71" t="s">
        <v>46</v>
      </c>
      <c r="E143" s="54">
        <f>ROUND(E142*$R$154,0)</f>
        <v>0</v>
      </c>
      <c r="F143" s="54">
        <f>ROUND(F142*$R$154,0)</f>
        <v>0</v>
      </c>
      <c r="G143" s="54">
        <f>ROUND(G142*$R$154,0)</f>
        <v>0</v>
      </c>
      <c r="H143" s="54">
        <f>ROUND(H142*$R$154,0)</f>
        <v>0</v>
      </c>
      <c r="I143" s="54">
        <f>ROUND(I142*$R$154,0)</f>
        <v>0</v>
      </c>
      <c r="J143" s="177">
        <f>SUM(E143:I143)</f>
        <v>0</v>
      </c>
      <c r="L143" s="243"/>
      <c r="M143" s="60"/>
      <c r="N143" s="239">
        <v>1.03</v>
      </c>
      <c r="O143" s="240">
        <v>0</v>
      </c>
      <c r="P143" s="73">
        <f>$R$17</f>
        <v>12</v>
      </c>
      <c r="Q143" s="239">
        <v>0</v>
      </c>
      <c r="R143" s="73"/>
      <c r="S143" s="71"/>
      <c r="T143" s="23"/>
      <c r="U143" s="23"/>
      <c r="V143" s="23"/>
      <c r="W143" s="23"/>
      <c r="X143" s="23"/>
      <c r="Y143" s="8"/>
      <c r="Z143" s="59"/>
      <c r="AA143" s="125"/>
      <c r="AB143" s="125"/>
      <c r="AC143" s="125"/>
      <c r="AD143" s="125"/>
      <c r="AE143" s="125"/>
      <c r="AF143" s="163"/>
      <c r="AH143" s="274" t="s">
        <v>98</v>
      </c>
      <c r="AI143" s="273">
        <f>'Tuition Lookup'!$D21*24</f>
        <v>12816</v>
      </c>
      <c r="AJ143" s="272">
        <f t="shared" si="21"/>
        <v>2136</v>
      </c>
      <c r="AK143" s="277">
        <f t="shared" ref="AK143:AO152" si="25">AJ143*AK$120</f>
        <v>2136</v>
      </c>
      <c r="AL143" s="277">
        <f t="shared" si="25"/>
        <v>2242.8000000000002</v>
      </c>
      <c r="AM143" s="277">
        <f t="shared" si="25"/>
        <v>2354.9400000000005</v>
      </c>
      <c r="AN143" s="278">
        <f t="shared" si="25"/>
        <v>2472.6870000000008</v>
      </c>
      <c r="AO143" s="279">
        <f t="shared" si="25"/>
        <v>2596.3213500000011</v>
      </c>
    </row>
    <row r="144" spans="1:41" ht="15">
      <c r="A144" s="8"/>
      <c r="B144" s="90"/>
      <c r="C144" s="117" t="s">
        <v>74</v>
      </c>
      <c r="D144" s="71" t="s">
        <v>47</v>
      </c>
      <c r="E144" s="189">
        <f>ROUND($R$155*E140,0)</f>
        <v>0</v>
      </c>
      <c r="F144" s="189">
        <f>ROUND($R$155*F140,0)</f>
        <v>0</v>
      </c>
      <c r="G144" s="189">
        <f>ROUND($R$155*G140,0)</f>
        <v>0</v>
      </c>
      <c r="H144" s="189">
        <f>ROUND($R$155*H140,0)</f>
        <v>0</v>
      </c>
      <c r="I144" s="189">
        <f>ROUND($R$155*I140,0)</f>
        <v>0</v>
      </c>
      <c r="J144" s="186">
        <f>SUM(E144:I144)</f>
        <v>0</v>
      </c>
      <c r="L144" s="243"/>
      <c r="M144" s="60"/>
      <c r="N144" s="239">
        <v>1.03</v>
      </c>
      <c r="O144" s="240">
        <v>0</v>
      </c>
      <c r="P144" s="73">
        <f>$R$18</f>
        <v>12</v>
      </c>
      <c r="Q144" s="239">
        <v>0</v>
      </c>
      <c r="R144" s="73"/>
      <c r="S144" s="71"/>
      <c r="T144" s="23"/>
      <c r="U144" s="23"/>
      <c r="V144" s="23"/>
      <c r="W144" s="23"/>
      <c r="X144" s="23"/>
      <c r="Y144" s="8"/>
      <c r="Z144" s="59"/>
      <c r="AA144" s="125"/>
      <c r="AB144" s="125"/>
      <c r="AC144" s="125"/>
      <c r="AD144" s="125"/>
      <c r="AE144" s="125"/>
      <c r="AF144" s="163"/>
      <c r="AH144" s="274" t="s">
        <v>99</v>
      </c>
      <c r="AI144" s="273">
        <f>'Tuition Lookup'!$D22*24</f>
        <v>9456</v>
      </c>
      <c r="AJ144" s="272">
        <f t="shared" si="21"/>
        <v>1576</v>
      </c>
      <c r="AK144" s="277">
        <f t="shared" si="25"/>
        <v>1576</v>
      </c>
      <c r="AL144" s="277">
        <f t="shared" si="25"/>
        <v>1654.8000000000002</v>
      </c>
      <c r="AM144" s="277">
        <f t="shared" si="25"/>
        <v>1737.5400000000002</v>
      </c>
      <c r="AN144" s="278">
        <f t="shared" si="25"/>
        <v>1824.4170000000004</v>
      </c>
      <c r="AO144" s="279">
        <f t="shared" si="25"/>
        <v>1915.6378500000005</v>
      </c>
    </row>
    <row r="145" spans="1:41" ht="13.5" customHeight="1">
      <c r="A145" s="8"/>
      <c r="B145" s="90"/>
      <c r="C145" s="97"/>
      <c r="D145" s="74" t="s">
        <v>48</v>
      </c>
      <c r="E145" s="190">
        <f>SUM(E143:E144)</f>
        <v>0</v>
      </c>
      <c r="F145" s="190">
        <f t="shared" ref="F145:I145" si="26">SUM(F143:F144)</f>
        <v>0</v>
      </c>
      <c r="G145" s="190">
        <f t="shared" si="26"/>
        <v>0</v>
      </c>
      <c r="H145" s="190">
        <f t="shared" si="26"/>
        <v>0</v>
      </c>
      <c r="I145" s="190">
        <f t="shared" si="26"/>
        <v>0</v>
      </c>
      <c r="J145" s="191">
        <f>SUM(J143:J144)</f>
        <v>0</v>
      </c>
      <c r="L145" s="243"/>
      <c r="M145" s="60"/>
      <c r="N145" s="71"/>
      <c r="O145" s="244"/>
      <c r="P145" s="73"/>
      <c r="Q145" s="71"/>
      <c r="R145" s="73"/>
      <c r="S145" s="71"/>
      <c r="T145" s="4"/>
      <c r="U145" s="3"/>
      <c r="Y145" s="8"/>
      <c r="Z145" s="59"/>
      <c r="AA145" s="125"/>
      <c r="AB145" s="125"/>
      <c r="AC145" s="125"/>
      <c r="AD145" s="125"/>
      <c r="AE145" s="125"/>
      <c r="AF145" s="163"/>
      <c r="AH145" s="274" t="s">
        <v>100</v>
      </c>
      <c r="AI145" s="273">
        <f>'Tuition Lookup'!$D23*24</f>
        <v>8040</v>
      </c>
      <c r="AJ145" s="272">
        <f t="shared" si="21"/>
        <v>1340</v>
      </c>
      <c r="AK145" s="277">
        <f t="shared" si="25"/>
        <v>1340</v>
      </c>
      <c r="AL145" s="277">
        <f t="shared" si="25"/>
        <v>1407</v>
      </c>
      <c r="AM145" s="277">
        <f t="shared" si="25"/>
        <v>1477.3500000000001</v>
      </c>
      <c r="AN145" s="278">
        <f t="shared" si="25"/>
        <v>1551.2175000000002</v>
      </c>
      <c r="AO145" s="279">
        <f t="shared" si="25"/>
        <v>1628.7783750000003</v>
      </c>
    </row>
    <row r="146" spans="1:41">
      <c r="A146" s="8"/>
      <c r="B146" s="90"/>
      <c r="C146" s="97"/>
      <c r="D146" s="71"/>
      <c r="E146" s="15"/>
      <c r="F146" s="15"/>
      <c r="G146" s="15"/>
      <c r="H146" s="15"/>
      <c r="I146" s="15"/>
      <c r="J146" s="24"/>
      <c r="L146" s="243"/>
      <c r="M146" s="60"/>
      <c r="N146" s="32"/>
      <c r="O146" s="60"/>
      <c r="P146" s="32"/>
      <c r="Q146" s="241"/>
      <c r="R146" s="32"/>
      <c r="S146" s="241"/>
      <c r="T146" s="15"/>
      <c r="U146" s="15"/>
      <c r="V146" s="15"/>
      <c r="W146" s="15"/>
      <c r="X146" s="15"/>
      <c r="Y146" s="8"/>
      <c r="Z146" s="59"/>
      <c r="AA146" s="125"/>
      <c r="AB146" s="125"/>
      <c r="AC146" s="125"/>
      <c r="AD146" s="125"/>
      <c r="AE146" s="125"/>
      <c r="AF146" s="163"/>
      <c r="AH146" s="274" t="s">
        <v>101</v>
      </c>
      <c r="AI146" s="273">
        <f>'Tuition Lookup'!$D24*24</f>
        <v>12024</v>
      </c>
      <c r="AJ146" s="272">
        <f t="shared" si="21"/>
        <v>2004</v>
      </c>
      <c r="AK146" s="277">
        <f t="shared" si="25"/>
        <v>2004</v>
      </c>
      <c r="AL146" s="277">
        <f t="shared" si="25"/>
        <v>2104.2000000000003</v>
      </c>
      <c r="AM146" s="277">
        <f t="shared" si="25"/>
        <v>2209.4100000000003</v>
      </c>
      <c r="AN146" s="278">
        <f t="shared" si="25"/>
        <v>2319.8805000000002</v>
      </c>
      <c r="AO146" s="279">
        <f t="shared" si="25"/>
        <v>2435.8745250000002</v>
      </c>
    </row>
    <row r="147" spans="1:41">
      <c r="A147" s="101"/>
      <c r="B147" s="99" t="s">
        <v>73</v>
      </c>
      <c r="C147" s="117" t="s">
        <v>74</v>
      </c>
      <c r="D147" s="32" t="s">
        <v>44</v>
      </c>
      <c r="E147" s="97">
        <f>ROUND($O147*$P147*Q147,6)</f>
        <v>0</v>
      </c>
      <c r="F147" s="97">
        <f>ROUND($O148*$P148*Q148,6)</f>
        <v>0</v>
      </c>
      <c r="G147" s="97">
        <f>ROUND($O149*$P149*Q149,6)</f>
        <v>0</v>
      </c>
      <c r="H147" s="97">
        <f>ROUND($O150*$P150*Q150,6)</f>
        <v>0</v>
      </c>
      <c r="I147" s="97">
        <f>ROUND($O151*$P151*Q151,6)</f>
        <v>0</v>
      </c>
      <c r="J147" s="24"/>
      <c r="L147" s="155">
        <v>0</v>
      </c>
      <c r="M147" s="242">
        <f>ROUND(L147/12,2)</f>
        <v>0</v>
      </c>
      <c r="N147" s="239">
        <v>1</v>
      </c>
      <c r="O147" s="240">
        <v>0</v>
      </c>
      <c r="P147" s="73">
        <f>$R$14</f>
        <v>12</v>
      </c>
      <c r="Q147" s="239">
        <v>0</v>
      </c>
      <c r="R147" s="73"/>
      <c r="S147" s="71"/>
      <c r="T147" s="23" t="e">
        <f>(E150+E151)/E149</f>
        <v>#DIV/0!</v>
      </c>
      <c r="U147" s="23" t="e">
        <f>(F150+F151)/F149</f>
        <v>#DIV/0!</v>
      </c>
      <c r="V147" s="23" t="e">
        <f>(G150+G151)/G149</f>
        <v>#DIV/0!</v>
      </c>
      <c r="W147" s="23" t="e">
        <f>(H150+H151)/H149</f>
        <v>#DIV/0!</v>
      </c>
      <c r="X147" s="23" t="e">
        <f>(I150+I151)/I149</f>
        <v>#DIV/0!</v>
      </c>
      <c r="Y147" s="319"/>
      <c r="Z147" s="160" t="str">
        <f>C147</f>
        <v>Not Allowed</v>
      </c>
      <c r="AA147" s="125">
        <f>ROUND(VLOOKUP($C147,$AH$125:AO182,4,FALSE)*E147,0)</f>
        <v>0</v>
      </c>
      <c r="AB147" s="125">
        <f>ROUND(VLOOKUP($C148,$AH$125:AO182,5,FALSE)*F147,0)</f>
        <v>0</v>
      </c>
      <c r="AC147" s="125">
        <f>ROUND(VLOOKUP($C149,$AH$125:AO182,6,FALSE)*G147,0)</f>
        <v>0</v>
      </c>
      <c r="AD147" s="125">
        <f>ROUND(VLOOKUP($C150,$AH$125:AO182,7,FALSE)*H147,0)</f>
        <v>0</v>
      </c>
      <c r="AE147" s="125">
        <f>ROUND(VLOOKUP($C151,$AH$125:AO181,8,FALSE)*I147,0)</f>
        <v>0</v>
      </c>
      <c r="AF147" s="163">
        <f>SUM(AA147:AE147)</f>
        <v>0</v>
      </c>
      <c r="AH147" s="274" t="s">
        <v>102</v>
      </c>
      <c r="AI147" s="273">
        <f>'Tuition Lookup'!$D25*24</f>
        <v>11736</v>
      </c>
      <c r="AJ147" s="272">
        <f t="shared" si="21"/>
        <v>1956</v>
      </c>
      <c r="AK147" s="277">
        <f t="shared" si="25"/>
        <v>1956</v>
      </c>
      <c r="AL147" s="277">
        <f t="shared" si="25"/>
        <v>2053.8000000000002</v>
      </c>
      <c r="AM147" s="277">
        <f t="shared" si="25"/>
        <v>2156.4900000000002</v>
      </c>
      <c r="AN147" s="278">
        <f t="shared" si="25"/>
        <v>2264.3145000000004</v>
      </c>
      <c r="AO147" s="279">
        <f t="shared" si="25"/>
        <v>2377.5302250000004</v>
      </c>
    </row>
    <row r="148" spans="1:41">
      <c r="B148" s="99"/>
      <c r="C148" s="117" t="s">
        <v>74</v>
      </c>
      <c r="D148" s="32" t="s">
        <v>61</v>
      </c>
      <c r="E148" s="20">
        <f>Q147</f>
        <v>0</v>
      </c>
      <c r="F148" s="20">
        <f>Q148</f>
        <v>0</v>
      </c>
      <c r="G148" s="20">
        <f>Q149</f>
        <v>0</v>
      </c>
      <c r="H148" s="20">
        <f>Q150</f>
        <v>0</v>
      </c>
      <c r="I148" s="20">
        <f>Q151</f>
        <v>0</v>
      </c>
      <c r="J148" s="24"/>
      <c r="L148" s="243"/>
      <c r="M148" s="242"/>
      <c r="N148" s="239">
        <v>1.03</v>
      </c>
      <c r="O148" s="240">
        <v>0</v>
      </c>
      <c r="P148" s="73">
        <f>$R$15</f>
        <v>12</v>
      </c>
      <c r="Q148" s="239">
        <v>0</v>
      </c>
      <c r="R148" s="73"/>
      <c r="S148" s="71"/>
      <c r="T148" s="23"/>
      <c r="U148" s="23"/>
      <c r="V148" s="23"/>
      <c r="W148" s="23"/>
      <c r="X148" s="23"/>
      <c r="Y148" s="319"/>
      <c r="Z148" s="160"/>
      <c r="AA148" s="125"/>
      <c r="AB148" s="125"/>
      <c r="AC148" s="125"/>
      <c r="AD148" s="125"/>
      <c r="AE148" s="125"/>
      <c r="AF148" s="163"/>
      <c r="AH148" s="274" t="s">
        <v>103</v>
      </c>
      <c r="AI148" s="273">
        <f>'Tuition Lookup'!$D26*24</f>
        <v>9840</v>
      </c>
      <c r="AJ148" s="272">
        <f t="shared" si="21"/>
        <v>1640</v>
      </c>
      <c r="AK148" s="277">
        <f t="shared" si="25"/>
        <v>1640</v>
      </c>
      <c r="AL148" s="277">
        <f t="shared" si="25"/>
        <v>1722</v>
      </c>
      <c r="AM148" s="277">
        <f t="shared" si="25"/>
        <v>1808.1000000000001</v>
      </c>
      <c r="AN148" s="278">
        <f t="shared" si="25"/>
        <v>1898.5050000000003</v>
      </c>
      <c r="AO148" s="279">
        <f t="shared" si="25"/>
        <v>1993.4302500000003</v>
      </c>
    </row>
    <row r="149" spans="1:41">
      <c r="A149" s="8"/>
      <c r="B149" s="90"/>
      <c r="C149" s="117" t="s">
        <v>74</v>
      </c>
      <c r="D149" s="71" t="s">
        <v>9</v>
      </c>
      <c r="E149" s="54">
        <f>ROUND(M147*E147*N147,0)</f>
        <v>0</v>
      </c>
      <c r="F149" s="54">
        <f>ROUND(M147*F147*N147*N148,0)</f>
        <v>0</v>
      </c>
      <c r="G149" s="54">
        <f>ROUND(M147*G147*N147*N148*N149,0)</f>
        <v>0</v>
      </c>
      <c r="H149" s="54">
        <f>ROUND(M147*H147*N147*N148*N149*N150,0)</f>
        <v>0</v>
      </c>
      <c r="I149" s="54">
        <f>ROUND(M147*I147*N147*N148*N149*N150*N151,0)</f>
        <v>0</v>
      </c>
      <c r="J149" s="177">
        <f>SUM(E149:I149)</f>
        <v>0</v>
      </c>
      <c r="L149" s="243"/>
      <c r="M149" s="60"/>
      <c r="N149" s="239">
        <v>1.03</v>
      </c>
      <c r="O149" s="240">
        <v>0</v>
      </c>
      <c r="P149" s="73">
        <f>$R$16</f>
        <v>12</v>
      </c>
      <c r="Q149" s="239">
        <v>0</v>
      </c>
      <c r="R149" s="73"/>
      <c r="S149" s="71"/>
      <c r="Y149" s="8"/>
      <c r="Z149" s="59"/>
      <c r="AA149" s="125"/>
      <c r="AB149" s="125"/>
      <c r="AC149" s="125"/>
      <c r="AD149" s="125"/>
      <c r="AE149" s="125"/>
      <c r="AF149" s="163"/>
      <c r="AH149" s="274" t="s">
        <v>104</v>
      </c>
      <c r="AI149" s="273">
        <f>'Tuition Lookup'!$D27*24</f>
        <v>10104</v>
      </c>
      <c r="AJ149" s="272">
        <f t="shared" si="21"/>
        <v>1684</v>
      </c>
      <c r="AK149" s="277">
        <f t="shared" si="25"/>
        <v>1684</v>
      </c>
      <c r="AL149" s="277">
        <f t="shared" si="25"/>
        <v>1768.2</v>
      </c>
      <c r="AM149" s="277">
        <f t="shared" si="25"/>
        <v>1856.6100000000001</v>
      </c>
      <c r="AN149" s="278">
        <f t="shared" si="25"/>
        <v>1949.4405000000002</v>
      </c>
      <c r="AO149" s="279">
        <f t="shared" si="25"/>
        <v>2046.9125250000002</v>
      </c>
    </row>
    <row r="150" spans="1:41">
      <c r="A150" s="8"/>
      <c r="B150" s="90"/>
      <c r="C150" s="117" t="s">
        <v>74</v>
      </c>
      <c r="D150" s="71" t="s">
        <v>46</v>
      </c>
      <c r="E150" s="54">
        <f>ROUND(E149*$R$154,0)</f>
        <v>0</v>
      </c>
      <c r="F150" s="54">
        <f>ROUND(F149*$R$154,0)</f>
        <v>0</v>
      </c>
      <c r="G150" s="54">
        <f>ROUND(G149*$R$154,0)</f>
        <v>0</v>
      </c>
      <c r="H150" s="54">
        <f>ROUND(H149*$R$154,0)</f>
        <v>0</v>
      </c>
      <c r="I150" s="54">
        <f>ROUND(I149*$R$154,0)</f>
        <v>0</v>
      </c>
      <c r="J150" s="177">
        <f>SUM(E150:I150)</f>
        <v>0</v>
      </c>
      <c r="L150" s="243"/>
      <c r="M150" s="60"/>
      <c r="N150" s="239">
        <v>1.03</v>
      </c>
      <c r="O150" s="240">
        <v>0</v>
      </c>
      <c r="P150" s="73">
        <f>$R$17</f>
        <v>12</v>
      </c>
      <c r="Q150" s="239">
        <v>0</v>
      </c>
      <c r="R150" s="73"/>
      <c r="S150" s="71"/>
      <c r="Y150" s="8"/>
      <c r="Z150" s="59"/>
      <c r="AA150" s="125"/>
      <c r="AB150" s="125"/>
      <c r="AC150" s="125"/>
      <c r="AD150" s="125"/>
      <c r="AE150" s="125"/>
      <c r="AF150" s="163"/>
      <c r="AH150" s="274" t="s">
        <v>105</v>
      </c>
      <c r="AI150" s="273">
        <f>'Tuition Lookup'!$D28*24</f>
        <v>10176</v>
      </c>
      <c r="AJ150" s="272">
        <f t="shared" si="21"/>
        <v>1696</v>
      </c>
      <c r="AK150" s="277">
        <f t="shared" si="25"/>
        <v>1696</v>
      </c>
      <c r="AL150" s="277">
        <f t="shared" si="25"/>
        <v>1780.8000000000002</v>
      </c>
      <c r="AM150" s="277">
        <f t="shared" si="25"/>
        <v>1869.8400000000004</v>
      </c>
      <c r="AN150" s="278">
        <f t="shared" si="25"/>
        <v>1963.3320000000006</v>
      </c>
      <c r="AO150" s="279">
        <f t="shared" si="25"/>
        <v>2061.4986000000008</v>
      </c>
    </row>
    <row r="151" spans="1:41" ht="15">
      <c r="A151" s="8"/>
      <c r="B151" s="90"/>
      <c r="C151" s="117" t="s">
        <v>74</v>
      </c>
      <c r="D151" s="71" t="s">
        <v>47</v>
      </c>
      <c r="E151" s="189">
        <f>ROUND($R$155*E147,0)</f>
        <v>0</v>
      </c>
      <c r="F151" s="189">
        <f>ROUND($R$155*F147,0)</f>
        <v>0</v>
      </c>
      <c r="G151" s="189">
        <f>ROUND($R$155*G147,0)</f>
        <v>0</v>
      </c>
      <c r="H151" s="189">
        <f>ROUND($R$155*H147,0)</f>
        <v>0</v>
      </c>
      <c r="I151" s="189">
        <f>ROUND($R$155*I147,0)</f>
        <v>0</v>
      </c>
      <c r="J151" s="186">
        <f>SUM(E151:I151)</f>
        <v>0</v>
      </c>
      <c r="L151" s="243"/>
      <c r="M151" s="60"/>
      <c r="N151" s="239">
        <v>1.03</v>
      </c>
      <c r="O151" s="240">
        <v>0</v>
      </c>
      <c r="P151" s="73">
        <f>$R$18</f>
        <v>12</v>
      </c>
      <c r="Q151" s="239">
        <v>0</v>
      </c>
      <c r="R151" s="73"/>
      <c r="S151" s="71"/>
      <c r="T151" s="23"/>
      <c r="U151" s="23"/>
      <c r="V151" s="23"/>
      <c r="W151" s="23"/>
      <c r="X151" s="23"/>
      <c r="Y151" s="8"/>
      <c r="Z151" s="59"/>
      <c r="AA151" s="125"/>
      <c r="AB151" s="125"/>
      <c r="AC151" s="125"/>
      <c r="AD151" s="125"/>
      <c r="AE151" s="125"/>
      <c r="AF151" s="163"/>
      <c r="AH151" s="274" t="s">
        <v>106</v>
      </c>
      <c r="AI151" s="273">
        <f>'Tuition Lookup'!$D29*24</f>
        <v>9576</v>
      </c>
      <c r="AJ151" s="272">
        <f t="shared" si="21"/>
        <v>1596</v>
      </c>
      <c r="AK151" s="277">
        <f t="shared" si="25"/>
        <v>1596</v>
      </c>
      <c r="AL151" s="277">
        <f t="shared" si="25"/>
        <v>1675.8000000000002</v>
      </c>
      <c r="AM151" s="277">
        <f t="shared" si="25"/>
        <v>1759.5900000000004</v>
      </c>
      <c r="AN151" s="278">
        <f t="shared" si="25"/>
        <v>1847.5695000000005</v>
      </c>
      <c r="AO151" s="279">
        <f t="shared" si="25"/>
        <v>1939.9479750000007</v>
      </c>
    </row>
    <row r="152" spans="1:41" ht="13.5" thickBot="1">
      <c r="A152" s="8"/>
      <c r="B152" s="90"/>
      <c r="C152" s="97"/>
      <c r="D152" s="74" t="s">
        <v>48</v>
      </c>
      <c r="E152" s="190">
        <f>SUM(E150:E151)</f>
        <v>0</v>
      </c>
      <c r="F152" s="190">
        <f t="shared" ref="F152:I152" si="27">SUM(F150:F151)</f>
        <v>0</v>
      </c>
      <c r="G152" s="190">
        <f t="shared" si="27"/>
        <v>0</v>
      </c>
      <c r="H152" s="190">
        <f t="shared" si="27"/>
        <v>0</v>
      </c>
      <c r="I152" s="190">
        <f t="shared" si="27"/>
        <v>0</v>
      </c>
      <c r="J152" s="191">
        <f>SUM(J150:J151)</f>
        <v>0</v>
      </c>
      <c r="L152" s="17"/>
      <c r="M152" s="31"/>
      <c r="N152" s="110"/>
      <c r="O152" s="111"/>
      <c r="P152" s="73"/>
      <c r="Q152" s="110"/>
      <c r="R152" s="73"/>
      <c r="S152" s="110"/>
      <c r="T152" s="23"/>
      <c r="U152" s="23"/>
      <c r="V152" s="23"/>
      <c r="W152" s="23"/>
      <c r="X152" s="23"/>
      <c r="Y152" s="8"/>
      <c r="Z152" s="161"/>
      <c r="AA152" s="164"/>
      <c r="AB152" s="164"/>
      <c r="AC152" s="164"/>
      <c r="AD152" s="164"/>
      <c r="AE152" s="164"/>
      <c r="AF152" s="165"/>
      <c r="AH152" s="464" t="s">
        <v>107</v>
      </c>
      <c r="AI152" s="276">
        <f>'Tuition Lookup'!$D30*24</f>
        <v>10080</v>
      </c>
      <c r="AJ152" s="465">
        <f t="shared" si="21"/>
        <v>1680</v>
      </c>
      <c r="AK152" s="466">
        <f t="shared" si="25"/>
        <v>1680</v>
      </c>
      <c r="AL152" s="466">
        <f t="shared" si="25"/>
        <v>1764</v>
      </c>
      <c r="AM152" s="466">
        <f t="shared" si="25"/>
        <v>1852.2</v>
      </c>
      <c r="AN152" s="467">
        <f t="shared" si="25"/>
        <v>1944.8100000000002</v>
      </c>
      <c r="AO152" s="468">
        <f t="shared" si="25"/>
        <v>2042.0505000000003</v>
      </c>
    </row>
    <row r="153" spans="1:41" ht="13.5" thickBot="1">
      <c r="A153" s="8"/>
      <c r="B153" s="90"/>
      <c r="C153" s="97"/>
      <c r="D153" s="71"/>
      <c r="E153" s="20"/>
      <c r="F153" s="20"/>
      <c r="G153" s="20"/>
      <c r="H153" s="20"/>
      <c r="I153" s="20"/>
      <c r="J153" s="73"/>
      <c r="L153" s="17"/>
      <c r="S153" s="15"/>
      <c r="T153" s="23"/>
      <c r="U153" s="23"/>
      <c r="V153" s="23"/>
      <c r="W153" s="23"/>
      <c r="X153" s="23"/>
      <c r="Y153" s="13"/>
      <c r="Z153" s="158" t="s">
        <v>30</v>
      </c>
      <c r="AA153" s="166">
        <f>SUM(AA119:AA152)</f>
        <v>0</v>
      </c>
      <c r="AB153" s="166">
        <f>SUM(AB119:AB152)</f>
        <v>0</v>
      </c>
      <c r="AC153" s="166">
        <f t="shared" ref="AC153:AE153" si="28">SUM(AC119:AC152)</f>
        <v>0</v>
      </c>
      <c r="AD153" s="166">
        <f t="shared" si="28"/>
        <v>0</v>
      </c>
      <c r="AE153" s="166">
        <f t="shared" si="28"/>
        <v>0</v>
      </c>
      <c r="AF153" s="167">
        <f>SUM(AA153:AE153)</f>
        <v>0</v>
      </c>
    </row>
    <row r="154" spans="1:41" ht="13.5" customHeight="1" thickBot="1">
      <c r="A154" s="8"/>
      <c r="C154" s="72"/>
      <c r="D154" s="72" t="s">
        <v>108</v>
      </c>
      <c r="E154" s="192">
        <f>SUMIF($D$119:$D$153,"*Salary",E119:E153)</f>
        <v>0</v>
      </c>
      <c r="F154" s="192">
        <f t="shared" ref="F154:I154" si="29">SUMIF($D$119:$D$153,"*Salary",F119:F153)</f>
        <v>0</v>
      </c>
      <c r="G154" s="192">
        <f t="shared" si="29"/>
        <v>0</v>
      </c>
      <c r="H154" s="192">
        <f t="shared" si="29"/>
        <v>0</v>
      </c>
      <c r="I154" s="192">
        <f t="shared" si="29"/>
        <v>0</v>
      </c>
      <c r="J154" s="193">
        <f>SUM(E154:I154)</f>
        <v>0</v>
      </c>
      <c r="L154" s="17"/>
      <c r="M154" s="35" t="s">
        <v>109</v>
      </c>
      <c r="N154" s="411"/>
      <c r="O154" s="411"/>
      <c r="P154" s="36"/>
      <c r="Q154" s="37"/>
      <c r="R154" s="237">
        <f>'Cumulative Budget Request '!S152</f>
        <v>0.11</v>
      </c>
      <c r="S154" s="531" t="str">
        <f>'Cumulative Budget Request '!T152</f>
        <v>Use 0.11 for Students or 0.034 for FICA Exempt</v>
      </c>
      <c r="T154" s="532"/>
      <c r="U154" s="533"/>
    </row>
    <row r="155" spans="1:41" ht="13.5" thickBot="1">
      <c r="A155" s="8"/>
      <c r="C155" s="72"/>
      <c r="D155" s="72" t="s">
        <v>111</v>
      </c>
      <c r="E155" s="194">
        <f>SUMIF($D$119:$D$153,"*Total Fringe",E119:E153)</f>
        <v>0</v>
      </c>
      <c r="F155" s="194">
        <f t="shared" ref="F155:I155" si="30">SUMIF($D$119:$D$153,"*Total Fringe",F119:F153)</f>
        <v>0</v>
      </c>
      <c r="G155" s="194">
        <f t="shared" si="30"/>
        <v>0</v>
      </c>
      <c r="H155" s="194">
        <f t="shared" si="30"/>
        <v>0</v>
      </c>
      <c r="I155" s="194">
        <f t="shared" si="30"/>
        <v>0</v>
      </c>
      <c r="J155" s="195">
        <f>SUM(E155:I155)</f>
        <v>0</v>
      </c>
      <c r="L155" s="14"/>
      <c r="M155" s="197" t="s">
        <v>112</v>
      </c>
      <c r="N155" s="412"/>
      <c r="O155" s="412"/>
      <c r="P155" s="198"/>
      <c r="Q155" s="198"/>
      <c r="R155" s="245">
        <f>'Cumulative Budget Request '!S153</f>
        <v>560</v>
      </c>
      <c r="S155" s="534"/>
      <c r="T155" s="535"/>
      <c r="U155" s="536"/>
    </row>
    <row r="156" spans="1:41" ht="13.5" thickBot="1">
      <c r="A156" s="8"/>
      <c r="C156" s="72"/>
      <c r="D156" s="174"/>
      <c r="E156" s="171"/>
      <c r="F156" s="171"/>
      <c r="G156" s="171"/>
      <c r="H156" s="171"/>
      <c r="I156" s="171"/>
      <c r="J156" s="172"/>
      <c r="L156" s="14"/>
      <c r="M156" s="207"/>
      <c r="N156" s="207"/>
      <c r="O156" s="207"/>
      <c r="P156" s="208"/>
      <c r="Q156" s="208"/>
      <c r="R156" s="209"/>
      <c r="S156" s="23"/>
      <c r="T156" s="23"/>
      <c r="U156" s="23"/>
    </row>
    <row r="157" spans="1:41" ht="13.5" thickBot="1">
      <c r="C157" s="89"/>
      <c r="D157" s="44"/>
      <c r="E157" s="16" t="str">
        <f>E12</f>
        <v>Year 1</v>
      </c>
      <c r="F157" s="16" t="str">
        <f>F12</f>
        <v>Year 2</v>
      </c>
      <c r="G157" s="16" t="str">
        <f>G12</f>
        <v>Year 3</v>
      </c>
      <c r="H157" s="16" t="str">
        <f>H12</f>
        <v>Year 4</v>
      </c>
      <c r="I157" s="16" t="str">
        <f>I12</f>
        <v>Year 5</v>
      </c>
      <c r="J157" s="44" t="s">
        <v>30</v>
      </c>
      <c r="M157" s="500" t="s">
        <v>113</v>
      </c>
      <c r="N157" s="501"/>
      <c r="O157" s="501"/>
      <c r="P157" s="501"/>
      <c r="Q157" s="501"/>
      <c r="R157" s="501"/>
      <c r="S157" s="501"/>
      <c r="T157" s="502"/>
      <c r="U157" s="23"/>
    </row>
    <row r="158" spans="1:41">
      <c r="A158" s="8" t="s">
        <v>114</v>
      </c>
      <c r="C158" s="89"/>
      <c r="D158" s="32" t="s">
        <v>61</v>
      </c>
      <c r="E158" s="20">
        <f>P159</f>
        <v>0</v>
      </c>
      <c r="F158" s="20">
        <f>Q159</f>
        <v>0</v>
      </c>
      <c r="G158" s="20">
        <f>R159</f>
        <v>0</v>
      </c>
      <c r="H158" s="20">
        <f>S159</f>
        <v>0</v>
      </c>
      <c r="I158" s="20">
        <f>T159</f>
        <v>0</v>
      </c>
      <c r="J158" s="44"/>
      <c r="M158" s="199"/>
      <c r="N158" s="207"/>
      <c r="O158" s="207"/>
      <c r="P158" s="200" t="s">
        <v>35</v>
      </c>
      <c r="Q158" s="201" t="s">
        <v>36</v>
      </c>
      <c r="R158" s="201" t="s">
        <v>37</v>
      </c>
      <c r="S158" s="200" t="s">
        <v>38</v>
      </c>
      <c r="T158" s="202" t="s">
        <v>39</v>
      </c>
      <c r="U158" s="23"/>
    </row>
    <row r="159" spans="1:41">
      <c r="A159" s="8"/>
      <c r="C159" s="156"/>
      <c r="D159" s="153" t="s">
        <v>115</v>
      </c>
      <c r="E159" s="180">
        <f>ROUND(P161*Q161*R161*P159,0)</f>
        <v>0</v>
      </c>
      <c r="F159" s="180">
        <f>ROUND(P161*Q161*R161*Q159,0)</f>
        <v>0</v>
      </c>
      <c r="G159" s="180">
        <f>ROUND(P161*Q161*R161*R159,0)</f>
        <v>0</v>
      </c>
      <c r="H159" s="180">
        <f>ROUND(P161*Q161*R161*S159,0)</f>
        <v>0</v>
      </c>
      <c r="I159" s="180">
        <f>ROUND(P161*Q161*R161*T159,0)</f>
        <v>0</v>
      </c>
      <c r="J159" s="177">
        <f>SUM(E159:I159)</f>
        <v>0</v>
      </c>
      <c r="M159" s="173" t="s">
        <v>116</v>
      </c>
      <c r="N159" s="44"/>
      <c r="O159" s="44"/>
      <c r="P159" s="154">
        <v>0</v>
      </c>
      <c r="Q159" s="154">
        <v>0</v>
      </c>
      <c r="R159" s="154">
        <v>0</v>
      </c>
      <c r="S159" s="154">
        <v>0</v>
      </c>
      <c r="T159" s="203">
        <v>0</v>
      </c>
      <c r="U159" s="23" t="e">
        <f>E160/E159</f>
        <v>#DIV/0!</v>
      </c>
      <c r="V159" s="23" t="e">
        <f>F160/F159</f>
        <v>#DIV/0!</v>
      </c>
      <c r="W159" s="23" t="e">
        <f>G160/G159</f>
        <v>#DIV/0!</v>
      </c>
      <c r="X159" s="23" t="e">
        <f>H160/H159</f>
        <v>#DIV/0!</v>
      </c>
      <c r="Y159" s="23" t="e">
        <f>I160/I159</f>
        <v>#DIV/0!</v>
      </c>
      <c r="Z159" s="487"/>
      <c r="AA159" s="487"/>
      <c r="AB159" s="487"/>
      <c r="AC159" s="487"/>
      <c r="AD159" s="487"/>
      <c r="AE159" s="487"/>
      <c r="AF159" s="487"/>
      <c r="AG159" s="487"/>
    </row>
    <row r="160" spans="1:41">
      <c r="D160" s="32" t="s">
        <v>46</v>
      </c>
      <c r="E160" s="54">
        <f>ROUND(E159*$R$173,0)</f>
        <v>0</v>
      </c>
      <c r="F160" s="54">
        <f>ROUND(F159*$R$173,0)</f>
        <v>0</v>
      </c>
      <c r="G160" s="54">
        <f>ROUND(G159*$R$173,0)</f>
        <v>0</v>
      </c>
      <c r="H160" s="54">
        <f>ROUND(H159*$R$173,0)</f>
        <v>0</v>
      </c>
      <c r="I160" s="54">
        <f>ROUND(I159*$R$173,0)</f>
        <v>0</v>
      </c>
      <c r="J160" s="177">
        <f>SUM(E160:I160)</f>
        <v>0</v>
      </c>
      <c r="M160" s="173"/>
      <c r="N160" s="44"/>
      <c r="O160" s="44"/>
      <c r="P160" s="44" t="s">
        <v>117</v>
      </c>
      <c r="Q160" s="44" t="s">
        <v>118</v>
      </c>
      <c r="R160" s="44" t="s">
        <v>119</v>
      </c>
      <c r="T160" s="114"/>
      <c r="Z160" s="55"/>
      <c r="AA160" s="55"/>
      <c r="AB160" s="55"/>
      <c r="AC160" s="55"/>
      <c r="AD160" s="55"/>
      <c r="AE160" s="55"/>
      <c r="AF160" s="55"/>
      <c r="AG160" s="55"/>
    </row>
    <row r="161" spans="1:33">
      <c r="C161" s="89"/>
      <c r="D161" s="44"/>
      <c r="E161" s="15"/>
      <c r="F161" s="15"/>
      <c r="G161" s="15"/>
      <c r="H161" s="15"/>
      <c r="I161" s="15"/>
      <c r="J161" s="24"/>
      <c r="M161" s="204"/>
      <c r="N161" s="413"/>
      <c r="O161" s="413"/>
      <c r="P161" s="155">
        <v>0</v>
      </c>
      <c r="Q161" s="154">
        <v>0</v>
      </c>
      <c r="R161" s="154">
        <v>0</v>
      </c>
      <c r="T161" s="114"/>
      <c r="AC161" s="55"/>
      <c r="AD161" s="55"/>
      <c r="AE161" s="55"/>
      <c r="AF161" s="55"/>
      <c r="AG161" s="55"/>
    </row>
    <row r="162" spans="1:33">
      <c r="A162" s="8" t="s">
        <v>120</v>
      </c>
      <c r="C162" s="89"/>
      <c r="D162" s="32" t="s">
        <v>61</v>
      </c>
      <c r="E162" s="20">
        <f>P163</f>
        <v>0</v>
      </c>
      <c r="F162" s="20">
        <f>Q163</f>
        <v>0</v>
      </c>
      <c r="G162" s="20">
        <f>R163</f>
        <v>0</v>
      </c>
      <c r="H162" s="20">
        <f>S163</f>
        <v>0</v>
      </c>
      <c r="I162" s="20">
        <f>T163</f>
        <v>0</v>
      </c>
      <c r="J162" s="24"/>
      <c r="M162" s="112"/>
      <c r="P162" s="55"/>
      <c r="Q162" s="93"/>
      <c r="R162" s="93"/>
      <c r="S162" s="55"/>
      <c r="T162" s="113"/>
      <c r="Z162" s="488"/>
      <c r="AA162" s="488"/>
      <c r="AB162" s="488"/>
      <c r="AC162" s="131"/>
      <c r="AD162" s="131"/>
      <c r="AE162" s="131"/>
      <c r="AF162" s="131"/>
      <c r="AG162" s="131"/>
    </row>
    <row r="163" spans="1:33">
      <c r="A163" s="8"/>
      <c r="C163" s="156"/>
      <c r="D163" s="153" t="s">
        <v>115</v>
      </c>
      <c r="E163" s="180">
        <f>ROUND(P165*Q165*R165*P163,0)</f>
        <v>0</v>
      </c>
      <c r="F163" s="180">
        <f>ROUND(P165*Q165*R165*Q163,0)</f>
        <v>0</v>
      </c>
      <c r="G163" s="180">
        <f>ROUND(P165*Q165*R165*R163,0)</f>
        <v>0</v>
      </c>
      <c r="H163" s="180">
        <f>ROUND(P165*Q165*R165*S163,0)</f>
        <v>0</v>
      </c>
      <c r="I163" s="180">
        <f>ROUND(P165*Q165*R165*T163,0)</f>
        <v>0</v>
      </c>
      <c r="J163" s="177">
        <f>SUM(E163:I163)</f>
        <v>0</v>
      </c>
      <c r="M163" s="173" t="s">
        <v>121</v>
      </c>
      <c r="N163" s="44"/>
      <c r="O163" s="44"/>
      <c r="P163" s="154">
        <v>0</v>
      </c>
      <c r="Q163" s="154">
        <v>0</v>
      </c>
      <c r="R163" s="154">
        <v>0</v>
      </c>
      <c r="S163" s="154">
        <v>0</v>
      </c>
      <c r="T163" s="203">
        <v>0</v>
      </c>
      <c r="U163" s="23" t="e">
        <f>E164/E163</f>
        <v>#DIV/0!</v>
      </c>
      <c r="V163" s="23" t="e">
        <f>F164/F163</f>
        <v>#DIV/0!</v>
      </c>
      <c r="W163" s="23" t="e">
        <f>G164/G163</f>
        <v>#DIV/0!</v>
      </c>
      <c r="X163" s="23" t="e">
        <f>H164/H163</f>
        <v>#DIV/0!</v>
      </c>
      <c r="Y163" s="23" t="e">
        <f>I164/I163</f>
        <v>#DIV/0!</v>
      </c>
      <c r="Z163" s="487"/>
      <c r="AA163" s="487"/>
      <c r="AB163" s="487"/>
      <c r="AC163" s="487"/>
      <c r="AD163" s="487"/>
      <c r="AE163" s="487"/>
      <c r="AF163" s="487"/>
      <c r="AG163" s="487"/>
    </row>
    <row r="164" spans="1:33">
      <c r="D164" s="32" t="s">
        <v>46</v>
      </c>
      <c r="E164" s="54">
        <f>ROUND(E163*$R$173,0)</f>
        <v>0</v>
      </c>
      <c r="F164" s="54">
        <f>ROUND(F163*$R$173,0)</f>
        <v>0</v>
      </c>
      <c r="G164" s="54">
        <f>ROUND(G163*$R$173,0)</f>
        <v>0</v>
      </c>
      <c r="H164" s="54">
        <f>ROUND(H163*$R$173,0)</f>
        <v>0</v>
      </c>
      <c r="I164" s="54">
        <f>ROUND(I163*$R$173,0)</f>
        <v>0</v>
      </c>
      <c r="J164" s="177">
        <f>SUM(E164:I164)</f>
        <v>0</v>
      </c>
      <c r="M164" s="173"/>
      <c r="N164" s="44"/>
      <c r="O164" s="44"/>
      <c r="P164" s="44" t="s">
        <v>117</v>
      </c>
      <c r="Q164" s="44" t="s">
        <v>118</v>
      </c>
      <c r="R164" s="44" t="s">
        <v>119</v>
      </c>
      <c r="T164" s="114"/>
      <c r="Z164" s="55"/>
      <c r="AA164" s="55"/>
      <c r="AB164" s="55"/>
      <c r="AC164" s="55"/>
      <c r="AD164" s="55"/>
      <c r="AE164" s="55"/>
      <c r="AF164" s="55"/>
      <c r="AG164" s="55"/>
    </row>
    <row r="165" spans="1:33">
      <c r="C165" s="89"/>
      <c r="D165" s="44"/>
      <c r="E165" s="15"/>
      <c r="F165" s="15"/>
      <c r="G165" s="15"/>
      <c r="H165" s="15"/>
      <c r="I165" s="15"/>
      <c r="J165" s="24"/>
      <c r="M165" s="204"/>
      <c r="N165" s="413"/>
      <c r="O165" s="413"/>
      <c r="P165" s="155">
        <v>0</v>
      </c>
      <c r="Q165" s="154">
        <v>0</v>
      </c>
      <c r="R165" s="154">
        <v>0</v>
      </c>
      <c r="T165" s="114"/>
      <c r="AC165" s="55"/>
      <c r="AD165" s="55"/>
      <c r="AE165" s="55"/>
      <c r="AF165" s="55"/>
      <c r="AG165" s="55"/>
    </row>
    <row r="166" spans="1:33">
      <c r="A166" s="8" t="s">
        <v>122</v>
      </c>
      <c r="C166" s="89"/>
      <c r="D166" s="32" t="s">
        <v>61</v>
      </c>
      <c r="E166" s="20">
        <f>P167</f>
        <v>0</v>
      </c>
      <c r="F166" s="20">
        <f>Q167</f>
        <v>0</v>
      </c>
      <c r="G166" s="20">
        <f>R167</f>
        <v>0</v>
      </c>
      <c r="H166" s="20">
        <f>S167</f>
        <v>0</v>
      </c>
      <c r="I166" s="20">
        <f>T167</f>
        <v>0</v>
      </c>
      <c r="J166" s="24"/>
      <c r="M166" s="112"/>
      <c r="P166" s="55"/>
      <c r="Q166" s="93"/>
      <c r="R166" s="93"/>
      <c r="S166" s="55"/>
      <c r="T166" s="113"/>
    </row>
    <row r="167" spans="1:33">
      <c r="C167" s="156"/>
      <c r="D167" s="153" t="s">
        <v>115</v>
      </c>
      <c r="E167" s="180">
        <f>ROUND(P169*Q169*R169*P167,0)</f>
        <v>0</v>
      </c>
      <c r="F167" s="180">
        <f>ROUND(P169*Q169*R169*Q167,0)</f>
        <v>0</v>
      </c>
      <c r="G167" s="180">
        <f>ROUND(P169*Q169*R169*R167,0)</f>
        <v>0</v>
      </c>
      <c r="H167" s="180">
        <f>ROUND(P169*Q169*R169*S167,0)</f>
        <v>0</v>
      </c>
      <c r="I167" s="180">
        <f>ROUND(P169*Q169*R169*T167,0)</f>
        <v>0</v>
      </c>
      <c r="J167" s="177">
        <f>SUM(E167:I167)</f>
        <v>0</v>
      </c>
      <c r="M167" s="173" t="s">
        <v>123</v>
      </c>
      <c r="N167" s="44"/>
      <c r="O167" s="44"/>
      <c r="P167" s="154">
        <v>0</v>
      </c>
      <c r="Q167" s="154">
        <v>0</v>
      </c>
      <c r="R167" s="154">
        <v>0</v>
      </c>
      <c r="S167" s="154">
        <v>0</v>
      </c>
      <c r="T167" s="203">
        <v>0</v>
      </c>
      <c r="U167" s="23" t="e">
        <f>E168/E167</f>
        <v>#DIV/0!</v>
      </c>
      <c r="V167" s="23" t="e">
        <f>F168/F167</f>
        <v>#DIV/0!</v>
      </c>
      <c r="W167" s="23" t="e">
        <f>G168/G167</f>
        <v>#DIV/0!</v>
      </c>
      <c r="X167" s="23" t="e">
        <f>H168/H167</f>
        <v>#DIV/0!</v>
      </c>
      <c r="Y167" s="23" t="e">
        <f>I168/I167</f>
        <v>#DIV/0!</v>
      </c>
    </row>
    <row r="168" spans="1:33">
      <c r="A168" s="8"/>
      <c r="D168" s="32" t="s">
        <v>46</v>
      </c>
      <c r="E168" s="54">
        <f>ROUND(E167*$R$173,0)</f>
        <v>0</v>
      </c>
      <c r="F168" s="54">
        <f t="shared" ref="F168:I168" si="31">ROUND(F167*$R$173,0)</f>
        <v>0</v>
      </c>
      <c r="G168" s="54">
        <f t="shared" si="31"/>
        <v>0</v>
      </c>
      <c r="H168" s="54">
        <f t="shared" si="31"/>
        <v>0</v>
      </c>
      <c r="I168" s="54">
        <f t="shared" si="31"/>
        <v>0</v>
      </c>
      <c r="J168" s="177">
        <f>SUM(E168:I168)</f>
        <v>0</v>
      </c>
      <c r="L168" s="2"/>
      <c r="M168" s="173"/>
      <c r="N168" s="44"/>
      <c r="O168" s="44"/>
      <c r="P168" s="44" t="s">
        <v>117</v>
      </c>
      <c r="Q168" s="44" t="s">
        <v>118</v>
      </c>
      <c r="R168" s="44" t="s">
        <v>119</v>
      </c>
      <c r="T168" s="114"/>
    </row>
    <row r="169" spans="1:33">
      <c r="A169" s="8"/>
      <c r="D169" s="32"/>
      <c r="E169" s="54"/>
      <c r="F169" s="54"/>
      <c r="G169" s="54"/>
      <c r="H169" s="54"/>
      <c r="I169" s="54"/>
      <c r="J169" s="177"/>
      <c r="L169" s="2"/>
      <c r="M169" s="204"/>
      <c r="N169" s="413"/>
      <c r="O169" s="413"/>
      <c r="P169" s="155">
        <v>0</v>
      </c>
      <c r="Q169" s="154">
        <v>0</v>
      </c>
      <c r="R169" s="154">
        <v>0</v>
      </c>
      <c r="T169" s="114"/>
    </row>
    <row r="170" spans="1:33" ht="13.5" thickBot="1">
      <c r="A170" s="8"/>
      <c r="C170" s="72"/>
      <c r="D170" s="72" t="s">
        <v>124</v>
      </c>
      <c r="E170" s="181">
        <f>SUMIF($D$157:$D$168,"*Wage",E157:E168)</f>
        <v>0</v>
      </c>
      <c r="F170" s="181">
        <f t="shared" ref="F170:I170" si="32">SUMIF($D$157:$D$168,"*Wage",F157:F168)</f>
        <v>0</v>
      </c>
      <c r="G170" s="181">
        <f t="shared" si="32"/>
        <v>0</v>
      </c>
      <c r="H170" s="181">
        <f t="shared" si="32"/>
        <v>0</v>
      </c>
      <c r="I170" s="181">
        <f t="shared" si="32"/>
        <v>0</v>
      </c>
      <c r="J170" s="182">
        <f>SUM(E170:I170)</f>
        <v>0</v>
      </c>
      <c r="L170" s="2"/>
      <c r="M170" s="303"/>
      <c r="N170" s="305"/>
      <c r="O170" s="305"/>
      <c r="P170" s="304"/>
      <c r="Q170" s="305"/>
      <c r="R170" s="305"/>
      <c r="S170" s="205"/>
      <c r="T170" s="206"/>
    </row>
    <row r="171" spans="1:33">
      <c r="A171" s="8"/>
      <c r="C171" s="72"/>
      <c r="D171" s="72" t="s">
        <v>125</v>
      </c>
      <c r="E171" s="54">
        <f>SUMIF($D$157:$D$168,"*Fringe",E157:E168)</f>
        <v>0</v>
      </c>
      <c r="F171" s="54">
        <f t="shared" ref="F171:I171" si="33">SUMIF($D$157:$D$168,"*Fringe",F157:F168)</f>
        <v>0</v>
      </c>
      <c r="G171" s="54">
        <f t="shared" si="33"/>
        <v>0</v>
      </c>
      <c r="H171" s="54">
        <f t="shared" si="33"/>
        <v>0</v>
      </c>
      <c r="I171" s="54">
        <f t="shared" si="33"/>
        <v>0</v>
      </c>
      <c r="J171" s="177">
        <f>SUM(E171:I171)</f>
        <v>0</v>
      </c>
      <c r="L171" s="2"/>
    </row>
    <row r="172" spans="1:33" ht="3.75" customHeight="1" thickBot="1">
      <c r="A172" t="s">
        <v>126</v>
      </c>
      <c r="D172" s="3" t="s">
        <v>51</v>
      </c>
      <c r="E172" s="20"/>
      <c r="F172" s="20"/>
      <c r="G172" s="20"/>
      <c r="H172" s="20"/>
      <c r="I172" s="20"/>
      <c r="J172" s="73"/>
      <c r="L172" s="2"/>
    </row>
    <row r="173" spans="1:33">
      <c r="A173" s="46" t="s">
        <v>127</v>
      </c>
      <c r="B173" s="47"/>
      <c r="C173" s="47"/>
      <c r="D173" s="49"/>
      <c r="E173" s="183">
        <f>SUMIF($D$68:$D$171,"*Total Other Professional Salary",E68:E171)+SUMIF($D$68:$D$171,"*Total Post Doc Salary",E68:E171)+SUMIF($D$68:$D$171,"*Total Graduate Student Salary",E68:E171)+SUMIF($D$68:$D$171,"*Total Hourly Wages",E68:E171)</f>
        <v>0</v>
      </c>
      <c r="F173" s="183">
        <f>SUMIF($D$68:$D$171,"*Total Other Professional Salary",F68:F171)+SUMIF($D$68:$D$171,"*Total Post Doc Salary",F68:F171)+SUMIF($D$68:$D$171,"*Total Graduate Student Salary",F68:F171)+SUMIF($D$68:$D$171,"*Total Hourly Wages",F68:F171)</f>
        <v>0</v>
      </c>
      <c r="G173" s="183">
        <f>SUMIF($D$68:$D$171,"*Total Other Professional Salary",G68:G171)+SUMIF($D$68:$D$171,"*Total Post Doc Salary",G68:G171)+SUMIF($D$68:$D$171,"*Total Graduate Student Salary",G68:G171)+SUMIF($D$68:$D$171,"*Total Hourly Wages",G68:G171)</f>
        <v>0</v>
      </c>
      <c r="H173" s="183">
        <f>SUMIF($D$68:$D$171,"*Total Other Professional Salary",H68:H171)+SUMIF($D$68:$D$171,"*Total Post Doc Salary",H68:H171)+SUMIF($D$68:$D$171,"*Total Graduate Student Salary",H68:H171)+SUMIF($D$68:$D$171,"*Total Hourly Wages",H68:H171)</f>
        <v>0</v>
      </c>
      <c r="I173" s="183">
        <f>SUMIF($D$68:$D$171,"*Total Other Professional Salary",I68:I171)+SUMIF($D$68:$D$171,"*Total Post Doc Salary",I68:I171)+SUMIF($D$68:$D$171,"*Total Graduate Student Salary",I68:I171)+SUMIF($D$68:$D$171,"*Total Hourly Wages",I68:I171)</f>
        <v>0</v>
      </c>
      <c r="J173" s="184">
        <f>SUM(J170,J154,J115,J90)</f>
        <v>0</v>
      </c>
      <c r="L173" s="2"/>
      <c r="M173" s="35" t="s">
        <v>128</v>
      </c>
      <c r="N173" s="411"/>
      <c r="O173" s="411"/>
      <c r="P173" s="36"/>
      <c r="Q173" s="37"/>
      <c r="R173" s="237">
        <f>'Cumulative Budget Request '!S171</f>
        <v>0.11</v>
      </c>
    </row>
    <row r="174" spans="1:33" ht="15.75" thickBot="1">
      <c r="A174" s="46" t="s">
        <v>129</v>
      </c>
      <c r="B174" s="47"/>
      <c r="C174" s="47"/>
      <c r="D174" s="49"/>
      <c r="E174" s="185">
        <f>SUMIF($D$68:$D$171,"*Total Other Professional Fringe",E68:E171)+SUMIF($D$68:$D$171,"*Total Post Doc Fringe",E68:E171)++SUMIF($D$68:$D$171,"*Total Graduate Student Fringe",E68:E171)+SUMIF($D$68:$D$171,"*Total Fringe Benefits",E68:E171)</f>
        <v>0</v>
      </c>
      <c r="F174" s="185">
        <f>SUMIF($D$68:$D$171,"*Total Other Professional Fringe",F68:F171)+SUMIF($D$68:$D$171,"*Total Post Doc Fringe",F68:F171)++SUMIF($D$68:$D$171,"*Total Graduate Student Fringe",F68:F171)+SUMIF($D$68:$D$171,"*Total Fringe Benefits",F68:F171)</f>
        <v>0</v>
      </c>
      <c r="G174" s="185">
        <f>SUMIF($D$68:$D$171,"*Total Other Professional Fringe",G68:G171)+SUMIF($D$68:$D$171,"*Total Post Doc Fringe",G68:G171)++SUMIF($D$68:$D$171,"*Total Graduate Student Fringe",G68:G171)+SUMIF($D$68:$D$171,"*Total Fringe Benefits",G68:G171)</f>
        <v>0</v>
      </c>
      <c r="H174" s="185">
        <f>SUMIF($D$68:$D$171,"*Total Other Professional Fringe",H68:H171)+SUMIF($D$68:$D$171,"*Total Post Doc Fringe",H68:H171)++SUMIF($D$68:$D$171,"*Total Graduate Student Fringe",H68:H171)+SUMIF($D$68:$D$171,"*Total Fringe Benefits",H68:H171)</f>
        <v>0</v>
      </c>
      <c r="I174" s="185">
        <f>SUMIF($D$68:$D$171,"*Total Other Professional Fringe",I68:I171)+SUMIF($D$68:$D$171,"*Total Post Doc Fringe",I68:I171)++SUMIF($D$68:$D$171,"*Total Graduate Student Fringe",I68:I171)+SUMIF($D$68:$D$171,"*Total Fringe Benefits",I68:I171)</f>
        <v>0</v>
      </c>
      <c r="J174" s="186">
        <f>SUM(J171,J155,J116,J91)</f>
        <v>0</v>
      </c>
      <c r="L174" s="2"/>
      <c r="M174" s="40" t="str">
        <f>'Cumulative Budget Request '!N172</f>
        <v>Use 0.11 for non-exempt FICA or 0.034 for FICA Exempt</v>
      </c>
      <c r="N174" s="41"/>
      <c r="O174" s="41"/>
      <c r="P174" s="41"/>
      <c r="Q174" s="41"/>
      <c r="R174" s="42"/>
    </row>
    <row r="175" spans="1:33">
      <c r="A175" s="46" t="s">
        <v>131</v>
      </c>
      <c r="B175" s="47"/>
      <c r="C175" s="92"/>
      <c r="D175" s="92"/>
      <c r="E175" s="183">
        <f>SUM(E173:E174)</f>
        <v>0</v>
      </c>
      <c r="F175" s="183">
        <f>SUM(F173:F174)</f>
        <v>0</v>
      </c>
      <c r="G175" s="183">
        <f>SUM(G173:G174)</f>
        <v>0</v>
      </c>
      <c r="H175" s="183">
        <f>SUM(H173:H174)</f>
        <v>0</v>
      </c>
      <c r="I175" s="183">
        <f>SUM(I173:I174)</f>
        <v>0</v>
      </c>
      <c r="J175" s="184">
        <f>SUM(E175:I175)</f>
        <v>0</v>
      </c>
      <c r="L175" s="2"/>
      <c r="Q175" s="2"/>
    </row>
    <row r="176" spans="1:33" ht="15">
      <c r="A176" s="1"/>
      <c r="B176" s="8"/>
      <c r="D176" s="3"/>
      <c r="E176" s="15"/>
      <c r="F176" s="15"/>
      <c r="G176" s="15"/>
      <c r="H176" s="15"/>
      <c r="I176" s="15"/>
      <c r="J176" s="24"/>
      <c r="L176" s="2"/>
      <c r="M176" s="83"/>
      <c r="N176" s="83"/>
      <c r="O176" s="83"/>
      <c r="P176" s="2"/>
    </row>
    <row r="177" spans="1:35">
      <c r="A177" s="1" t="s">
        <v>132</v>
      </c>
      <c r="D177" s="3"/>
      <c r="E177" s="187">
        <f t="shared" ref="E177:I178" si="34">SUM(E63,E173)</f>
        <v>0</v>
      </c>
      <c r="F177" s="187">
        <f t="shared" si="34"/>
        <v>0</v>
      </c>
      <c r="G177" s="187">
        <f t="shared" si="34"/>
        <v>0</v>
      </c>
      <c r="H177" s="187">
        <f t="shared" si="34"/>
        <v>0</v>
      </c>
      <c r="I177" s="187">
        <f t="shared" si="34"/>
        <v>0</v>
      </c>
      <c r="J177" s="188">
        <f>SUM(E177:I177)</f>
        <v>0</v>
      </c>
      <c r="L177" s="2"/>
      <c r="M177" s="2"/>
      <c r="N177" s="2"/>
      <c r="O177" s="2"/>
      <c r="AI177" s="8"/>
    </row>
    <row r="178" spans="1:35">
      <c r="A178" s="1" t="s">
        <v>133</v>
      </c>
      <c r="D178" s="3"/>
      <c r="E178" s="187">
        <f t="shared" si="34"/>
        <v>0</v>
      </c>
      <c r="F178" s="187">
        <f t="shared" si="34"/>
        <v>0</v>
      </c>
      <c r="G178" s="187">
        <f t="shared" si="34"/>
        <v>0</v>
      </c>
      <c r="H178" s="187">
        <f t="shared" si="34"/>
        <v>0</v>
      </c>
      <c r="I178" s="187">
        <f t="shared" si="34"/>
        <v>0</v>
      </c>
      <c r="J178" s="188">
        <f>SUM(E178:I178)</f>
        <v>0</v>
      </c>
      <c r="L178" s="2"/>
      <c r="M178" s="2"/>
      <c r="N178" s="2"/>
      <c r="O178" s="2"/>
      <c r="AI178" s="8"/>
    </row>
    <row r="179" spans="1:35">
      <c r="A179" s="129"/>
      <c r="B179" s="513" t="s">
        <v>134</v>
      </c>
      <c r="C179" s="513"/>
      <c r="D179" s="513"/>
      <c r="E179" s="178">
        <f>SUM(E177:E178)</f>
        <v>0</v>
      </c>
      <c r="F179" s="178">
        <f t="shared" ref="F179:I179" si="35">SUM(F177:F178)</f>
        <v>0</v>
      </c>
      <c r="G179" s="178">
        <f t="shared" si="35"/>
        <v>0</v>
      </c>
      <c r="H179" s="178">
        <f t="shared" si="35"/>
        <v>0</v>
      </c>
      <c r="I179" s="178">
        <f t="shared" si="35"/>
        <v>0</v>
      </c>
      <c r="J179" s="179">
        <f>SUM(E179:I179)</f>
        <v>0</v>
      </c>
      <c r="L179" s="2"/>
      <c r="M179" s="2"/>
      <c r="N179" s="2"/>
      <c r="O179" s="2"/>
    </row>
    <row r="180" spans="1:35">
      <c r="A180" s="1"/>
      <c r="B180" s="8"/>
      <c r="G180" s="2"/>
      <c r="H180" s="2"/>
      <c r="I180" s="2"/>
      <c r="J180" s="45"/>
      <c r="K180" s="2"/>
      <c r="L180" s="2"/>
      <c r="M180" s="2"/>
      <c r="N180" s="2"/>
      <c r="O180" s="2"/>
      <c r="P180" s="2"/>
    </row>
    <row r="181" spans="1:35">
      <c r="A181" s="1" t="s">
        <v>135</v>
      </c>
      <c r="G181" s="2"/>
      <c r="H181" s="2"/>
      <c r="I181" s="2"/>
      <c r="J181" s="45"/>
      <c r="L181" s="2"/>
      <c r="M181" s="2"/>
      <c r="N181" s="2"/>
      <c r="O181" s="2"/>
      <c r="P181" s="2"/>
    </row>
    <row r="182" spans="1:35">
      <c r="A182" s="29" t="s">
        <v>136</v>
      </c>
      <c r="G182" s="2"/>
      <c r="H182" s="2"/>
      <c r="I182" s="2"/>
      <c r="J182" s="45"/>
      <c r="K182" s="2"/>
      <c r="L182" s="2"/>
    </row>
    <row r="183" spans="1:35">
      <c r="B183" s="87" t="s">
        <v>137</v>
      </c>
      <c r="D183" s="3"/>
      <c r="E183" s="54">
        <v>0</v>
      </c>
      <c r="F183" s="54">
        <v>0</v>
      </c>
      <c r="G183" s="54">
        <v>0</v>
      </c>
      <c r="H183" s="54">
        <v>0</v>
      </c>
      <c r="I183" s="54">
        <v>0</v>
      </c>
      <c r="J183" s="177">
        <f>SUM(E183:I183)</f>
        <v>0</v>
      </c>
      <c r="K183" s="2"/>
      <c r="L183" s="2"/>
      <c r="P183" s="225"/>
      <c r="Q183" s="225"/>
      <c r="R183" s="225"/>
      <c r="S183" s="4"/>
    </row>
    <row r="184" spans="1:35">
      <c r="D184" s="3"/>
      <c r="E184" s="54">
        <v>0</v>
      </c>
      <c r="F184" s="54">
        <v>0</v>
      </c>
      <c r="G184" s="54">
        <v>0</v>
      </c>
      <c r="H184" s="54">
        <v>0</v>
      </c>
      <c r="I184" s="54">
        <v>0</v>
      </c>
      <c r="J184" s="177">
        <f>SUM(E184:I184)</f>
        <v>0</v>
      </c>
      <c r="K184" s="2"/>
      <c r="L184" s="2"/>
    </row>
    <row r="185" spans="1:35">
      <c r="A185" s="476" t="s">
        <v>138</v>
      </c>
      <c r="B185" s="476"/>
      <c r="C185" s="476"/>
      <c r="D185" s="476"/>
      <c r="E185" s="210">
        <f>SUM(E183:E184)</f>
        <v>0</v>
      </c>
      <c r="F185" s="210">
        <f t="shared" ref="F185:I185" si="36">SUM(F183:F184)</f>
        <v>0</v>
      </c>
      <c r="G185" s="210">
        <f t="shared" si="36"/>
        <v>0</v>
      </c>
      <c r="H185" s="210">
        <f t="shared" si="36"/>
        <v>0</v>
      </c>
      <c r="I185" s="210">
        <f t="shared" si="36"/>
        <v>0</v>
      </c>
      <c r="J185" s="211">
        <f>SUM(J183:J184)</f>
        <v>0</v>
      </c>
      <c r="K185" s="2"/>
      <c r="L185" s="2"/>
      <c r="M185" s="2"/>
      <c r="N185" s="2"/>
      <c r="O185" s="2"/>
    </row>
    <row r="186" spans="1:35">
      <c r="E186" s="3"/>
      <c r="F186" s="2"/>
      <c r="G186" s="2"/>
      <c r="H186" s="2"/>
      <c r="I186" s="2"/>
      <c r="J186" s="45"/>
      <c r="K186" s="2"/>
      <c r="L186" s="2"/>
      <c r="M186" s="2"/>
      <c r="N186" s="2"/>
      <c r="O186" s="2"/>
    </row>
    <row r="187" spans="1:35">
      <c r="A187" s="1" t="s">
        <v>139</v>
      </c>
      <c r="B187" s="93"/>
      <c r="C187" s="8"/>
      <c r="D187" s="258" t="s">
        <v>140</v>
      </c>
      <c r="E187" s="135">
        <v>0</v>
      </c>
      <c r="F187" s="135">
        <v>0</v>
      </c>
      <c r="G187" s="135">
        <v>0</v>
      </c>
      <c r="H187" s="135">
        <v>0</v>
      </c>
      <c r="I187" s="135">
        <v>0</v>
      </c>
      <c r="J187" s="94"/>
      <c r="K187" s="2"/>
      <c r="L187" s="2"/>
    </row>
    <row r="188" spans="1:35">
      <c r="D188" s="258" t="s">
        <v>141</v>
      </c>
      <c r="E188" s="135">
        <v>0</v>
      </c>
      <c r="F188" s="135">
        <v>0</v>
      </c>
      <c r="G188" s="135">
        <v>0</v>
      </c>
      <c r="H188" s="135">
        <v>0</v>
      </c>
      <c r="I188" s="135">
        <v>0</v>
      </c>
      <c r="J188" s="94"/>
      <c r="K188" s="2"/>
      <c r="L188" s="2"/>
    </row>
    <row r="189" spans="1:35">
      <c r="A189" s="1" t="s">
        <v>142</v>
      </c>
      <c r="B189" s="93"/>
      <c r="C189" s="8"/>
      <c r="D189" s="258" t="s">
        <v>143</v>
      </c>
      <c r="E189" s="135">
        <v>0</v>
      </c>
      <c r="F189" s="135">
        <v>0</v>
      </c>
      <c r="G189" s="135">
        <v>0</v>
      </c>
      <c r="H189" s="135">
        <v>0</v>
      </c>
      <c r="I189" s="135">
        <v>0</v>
      </c>
      <c r="J189" s="94"/>
      <c r="K189" s="2"/>
      <c r="L189" s="2"/>
    </row>
    <row r="190" spans="1:35">
      <c r="A190" s="474"/>
      <c r="D190" s="258" t="s">
        <v>144</v>
      </c>
      <c r="E190" s="135">
        <v>0</v>
      </c>
      <c r="F190" s="135">
        <v>0</v>
      </c>
      <c r="G190" s="135">
        <v>0</v>
      </c>
      <c r="H190" s="135">
        <v>0</v>
      </c>
      <c r="I190" s="135">
        <v>0</v>
      </c>
      <c r="J190" s="45"/>
      <c r="K190" s="2"/>
      <c r="L190" s="2"/>
    </row>
    <row r="191" spans="1:35">
      <c r="A191" s="474"/>
      <c r="B191" s="89" t="s">
        <v>145</v>
      </c>
      <c r="C191" s="89" t="s">
        <v>146</v>
      </c>
      <c r="D191" s="25"/>
      <c r="E191" s="13"/>
      <c r="F191" s="13"/>
      <c r="G191" s="13"/>
      <c r="H191" s="13"/>
      <c r="I191" s="13"/>
      <c r="J191" s="45"/>
      <c r="K191" s="2"/>
      <c r="L191" s="2"/>
    </row>
    <row r="192" spans="1:35">
      <c r="A192" s="475"/>
      <c r="B192" s="88" t="s">
        <v>147</v>
      </c>
      <c r="C192" s="134">
        <v>0</v>
      </c>
      <c r="D192" s="25"/>
      <c r="E192" s="54">
        <f>ROUND($C192*E188*E189*E187,0)</f>
        <v>0</v>
      </c>
      <c r="F192" s="54">
        <f t="shared" ref="F192:I192" si="37">ROUND($C192*F188*F189*F187,0)</f>
        <v>0</v>
      </c>
      <c r="G192" s="54">
        <f t="shared" si="37"/>
        <v>0</v>
      </c>
      <c r="H192" s="54">
        <f t="shared" si="37"/>
        <v>0</v>
      </c>
      <c r="I192" s="54">
        <f t="shared" si="37"/>
        <v>0</v>
      </c>
      <c r="J192" s="177">
        <f t="shared" ref="J192:J197" si="38">SUM(E192:I192)</f>
        <v>0</v>
      </c>
      <c r="K192" s="2"/>
      <c r="L192" s="2"/>
    </row>
    <row r="193" spans="1:15">
      <c r="A193" s="475"/>
      <c r="B193" s="88" t="s">
        <v>148</v>
      </c>
      <c r="C193" s="134">
        <v>0</v>
      </c>
      <c r="D193" s="25"/>
      <c r="E193" s="54">
        <f>ROUND($C193*E188*E190*E187,0)</f>
        <v>0</v>
      </c>
      <c r="F193" s="54">
        <f t="shared" ref="F193:I193" si="39">ROUND($C193*F188*F190*F187,0)</f>
        <v>0</v>
      </c>
      <c r="G193" s="54">
        <f t="shared" si="39"/>
        <v>0</v>
      </c>
      <c r="H193" s="54">
        <f t="shared" si="39"/>
        <v>0</v>
      </c>
      <c r="I193" s="54">
        <f t="shared" si="39"/>
        <v>0</v>
      </c>
      <c r="J193" s="177">
        <f t="shared" si="38"/>
        <v>0</v>
      </c>
      <c r="K193" s="2"/>
      <c r="L193" s="2"/>
    </row>
    <row r="194" spans="1:15">
      <c r="A194" s="475"/>
      <c r="B194" s="88" t="s">
        <v>149</v>
      </c>
      <c r="C194" s="134">
        <v>0</v>
      </c>
      <c r="D194" s="25"/>
      <c r="E194" s="54">
        <f>ROUND($C194*E188*E187,0)</f>
        <v>0</v>
      </c>
      <c r="F194" s="54">
        <f t="shared" ref="F194:I194" si="40">ROUND($C194*F188*F187,0)</f>
        <v>0</v>
      </c>
      <c r="G194" s="54">
        <f t="shared" si="40"/>
        <v>0</v>
      </c>
      <c r="H194" s="54">
        <f t="shared" si="40"/>
        <v>0</v>
      </c>
      <c r="I194" s="54">
        <f t="shared" si="40"/>
        <v>0</v>
      </c>
      <c r="J194" s="177">
        <f t="shared" si="38"/>
        <v>0</v>
      </c>
      <c r="K194" s="2"/>
      <c r="L194" s="2"/>
    </row>
    <row r="195" spans="1:15">
      <c r="A195" s="475"/>
      <c r="B195" s="88" t="s">
        <v>150</v>
      </c>
      <c r="C195" s="134">
        <v>0</v>
      </c>
      <c r="D195" s="25"/>
      <c r="E195" s="54">
        <f>$C195*E187*E189</f>
        <v>0</v>
      </c>
      <c r="F195" s="54">
        <f t="shared" ref="F195:H195" si="41">$C195*F187*F189</f>
        <v>0</v>
      </c>
      <c r="G195" s="54">
        <f t="shared" si="41"/>
        <v>0</v>
      </c>
      <c r="H195" s="54">
        <f t="shared" si="41"/>
        <v>0</v>
      </c>
      <c r="I195" s="54">
        <f>$C195*I187*I189</f>
        <v>0</v>
      </c>
      <c r="J195" s="177">
        <f t="shared" si="38"/>
        <v>0</v>
      </c>
      <c r="K195" s="2"/>
      <c r="L195" s="2"/>
    </row>
    <row r="196" spans="1:15">
      <c r="A196" s="475"/>
      <c r="B196" s="88" t="s">
        <v>151</v>
      </c>
      <c r="C196" s="134">
        <v>0</v>
      </c>
      <c r="D196" s="25"/>
      <c r="E196" s="54">
        <f>ROUND($C196*E187,0)</f>
        <v>0</v>
      </c>
      <c r="F196" s="54">
        <f t="shared" ref="F196:I196" si="42">ROUND($C196*F187,0)</f>
        <v>0</v>
      </c>
      <c r="G196" s="54">
        <f t="shared" si="42"/>
        <v>0</v>
      </c>
      <c r="H196" s="54">
        <f t="shared" si="42"/>
        <v>0</v>
      </c>
      <c r="I196" s="54">
        <f t="shared" si="42"/>
        <v>0</v>
      </c>
      <c r="J196" s="177">
        <f t="shared" si="38"/>
        <v>0</v>
      </c>
      <c r="K196" s="2"/>
      <c r="L196" s="2"/>
    </row>
    <row r="197" spans="1:15">
      <c r="A197" s="475"/>
      <c r="B197" s="88" t="s">
        <v>63</v>
      </c>
      <c r="C197" s="262"/>
      <c r="D197" s="25"/>
      <c r="E197" s="134">
        <v>0</v>
      </c>
      <c r="F197" s="134">
        <v>0</v>
      </c>
      <c r="G197" s="134">
        <v>0</v>
      </c>
      <c r="H197" s="134">
        <v>0</v>
      </c>
      <c r="I197" s="134">
        <v>0</v>
      </c>
      <c r="J197" s="177">
        <f t="shared" si="38"/>
        <v>0</v>
      </c>
      <c r="K197" s="2"/>
      <c r="L197" s="2"/>
    </row>
    <row r="198" spans="1:15">
      <c r="A198" s="476" t="s">
        <v>138</v>
      </c>
      <c r="B198" s="476"/>
      <c r="C198" s="476"/>
      <c r="D198" s="476"/>
      <c r="E198" s="210">
        <f>SUM(E192:E197)</f>
        <v>0</v>
      </c>
      <c r="F198" s="210">
        <f t="shared" ref="F198:J198" si="43">SUM(F192:F197)</f>
        <v>0</v>
      </c>
      <c r="G198" s="210">
        <f t="shared" si="43"/>
        <v>0</v>
      </c>
      <c r="H198" s="210">
        <f t="shared" si="43"/>
        <v>0</v>
      </c>
      <c r="I198" s="210">
        <f t="shared" si="43"/>
        <v>0</v>
      </c>
      <c r="J198" s="211">
        <f t="shared" si="43"/>
        <v>0</v>
      </c>
      <c r="K198" s="2"/>
      <c r="L198" s="7"/>
    </row>
    <row r="199" spans="1:15">
      <c r="E199" s="3"/>
      <c r="F199" s="2"/>
      <c r="G199" s="2"/>
      <c r="H199" s="2"/>
      <c r="I199" s="2"/>
      <c r="J199" s="45"/>
      <c r="K199" s="2"/>
      <c r="L199" s="2"/>
      <c r="M199" s="2"/>
      <c r="N199" s="2"/>
      <c r="O199" s="2"/>
    </row>
    <row r="200" spans="1:15">
      <c r="A200" s="1" t="s">
        <v>139</v>
      </c>
      <c r="B200" s="93"/>
      <c r="C200" s="8"/>
      <c r="D200" s="258" t="s">
        <v>140</v>
      </c>
      <c r="E200" s="135">
        <v>0</v>
      </c>
      <c r="F200" s="135">
        <v>0</v>
      </c>
      <c r="G200" s="135">
        <v>0</v>
      </c>
      <c r="H200" s="135">
        <v>0</v>
      </c>
      <c r="I200" s="135">
        <v>0</v>
      </c>
      <c r="J200" s="94"/>
      <c r="K200" s="2"/>
      <c r="L200" s="2"/>
    </row>
    <row r="201" spans="1:15">
      <c r="D201" s="258" t="s">
        <v>141</v>
      </c>
      <c r="E201" s="135">
        <v>0</v>
      </c>
      <c r="F201" s="135">
        <v>0</v>
      </c>
      <c r="G201" s="135">
        <v>0</v>
      </c>
      <c r="H201" s="135">
        <v>0</v>
      </c>
      <c r="I201" s="135">
        <v>0</v>
      </c>
      <c r="J201" s="94"/>
      <c r="K201" s="2"/>
      <c r="L201" s="2"/>
    </row>
    <row r="202" spans="1:15">
      <c r="A202" s="1" t="s">
        <v>142</v>
      </c>
      <c r="B202" s="93"/>
      <c r="C202" s="8"/>
      <c r="D202" s="258" t="s">
        <v>143</v>
      </c>
      <c r="E202" s="135">
        <v>0</v>
      </c>
      <c r="F202" s="135">
        <v>0</v>
      </c>
      <c r="G202" s="135">
        <v>0</v>
      </c>
      <c r="H202" s="135">
        <v>0</v>
      </c>
      <c r="I202" s="135">
        <v>0</v>
      </c>
      <c r="J202" s="94"/>
      <c r="K202" s="2"/>
      <c r="L202" s="2"/>
    </row>
    <row r="203" spans="1:15">
      <c r="A203" s="474"/>
      <c r="D203" s="258" t="s">
        <v>144</v>
      </c>
      <c r="E203" s="135">
        <v>0</v>
      </c>
      <c r="F203" s="135">
        <v>0</v>
      </c>
      <c r="G203" s="135">
        <v>0</v>
      </c>
      <c r="H203" s="135">
        <v>0</v>
      </c>
      <c r="I203" s="135">
        <v>0</v>
      </c>
      <c r="J203" s="45"/>
      <c r="K203" s="2"/>
      <c r="L203" s="2"/>
    </row>
    <row r="204" spans="1:15">
      <c r="A204" s="474"/>
      <c r="B204" s="89" t="s">
        <v>145</v>
      </c>
      <c r="C204" s="89" t="s">
        <v>146</v>
      </c>
      <c r="D204" s="25"/>
      <c r="E204" s="2"/>
      <c r="F204" s="2"/>
      <c r="G204" s="257"/>
      <c r="H204" s="257"/>
      <c r="I204" s="257"/>
      <c r="J204" s="45"/>
      <c r="K204" s="2"/>
      <c r="L204" s="2"/>
    </row>
    <row r="205" spans="1:15">
      <c r="A205" s="475"/>
      <c r="B205" s="88" t="s">
        <v>147</v>
      </c>
      <c r="C205" s="134">
        <v>0</v>
      </c>
      <c r="D205" s="25"/>
      <c r="E205" s="54">
        <f>ROUND($C205*E201*E202*E200,0)</f>
        <v>0</v>
      </c>
      <c r="F205" s="54">
        <f t="shared" ref="F205:I205" si="44">ROUND($C205*F201*F202*F200,0)</f>
        <v>0</v>
      </c>
      <c r="G205" s="54">
        <f t="shared" si="44"/>
        <v>0</v>
      </c>
      <c r="H205" s="54">
        <f t="shared" si="44"/>
        <v>0</v>
      </c>
      <c r="I205" s="54">
        <f t="shared" si="44"/>
        <v>0</v>
      </c>
      <c r="J205" s="177">
        <f t="shared" ref="J205:J210" si="45">SUM(E205:I205)</f>
        <v>0</v>
      </c>
      <c r="K205" s="2"/>
      <c r="L205" s="2"/>
    </row>
    <row r="206" spans="1:15">
      <c r="A206" s="475"/>
      <c r="B206" s="88" t="s">
        <v>148</v>
      </c>
      <c r="C206" s="134">
        <v>0</v>
      </c>
      <c r="D206" s="25"/>
      <c r="E206" s="54">
        <f>ROUND($C206*E201*E203*E200,0)</f>
        <v>0</v>
      </c>
      <c r="F206" s="54">
        <f t="shared" ref="F206:I206" si="46">ROUND($C206*F201*F203*F200,0)</f>
        <v>0</v>
      </c>
      <c r="G206" s="54">
        <f t="shared" si="46"/>
        <v>0</v>
      </c>
      <c r="H206" s="54">
        <f t="shared" si="46"/>
        <v>0</v>
      </c>
      <c r="I206" s="54">
        <f t="shared" si="46"/>
        <v>0</v>
      </c>
      <c r="J206" s="177">
        <f t="shared" si="45"/>
        <v>0</v>
      </c>
      <c r="K206" s="2"/>
      <c r="L206" s="2"/>
    </row>
    <row r="207" spans="1:15">
      <c r="A207" s="475"/>
      <c r="B207" s="88" t="s">
        <v>149</v>
      </c>
      <c r="C207" s="134">
        <v>0</v>
      </c>
      <c r="D207" s="25"/>
      <c r="E207" s="54">
        <f>ROUND($C207*E201*E200,0)</f>
        <v>0</v>
      </c>
      <c r="F207" s="54">
        <f t="shared" ref="F207:I207" si="47">ROUND($C207*F201*F200,0)</f>
        <v>0</v>
      </c>
      <c r="G207" s="54">
        <f t="shared" si="47"/>
        <v>0</v>
      </c>
      <c r="H207" s="54">
        <f t="shared" si="47"/>
        <v>0</v>
      </c>
      <c r="I207" s="54">
        <f t="shared" si="47"/>
        <v>0</v>
      </c>
      <c r="J207" s="177">
        <f t="shared" si="45"/>
        <v>0</v>
      </c>
      <c r="K207" s="2"/>
      <c r="L207" s="2"/>
    </row>
    <row r="208" spans="1:15">
      <c r="A208" s="475"/>
      <c r="B208" s="88" t="s">
        <v>150</v>
      </c>
      <c r="C208" s="134">
        <v>0</v>
      </c>
      <c r="D208" s="25"/>
      <c r="E208" s="54">
        <f>$C208*E200*E202</f>
        <v>0</v>
      </c>
      <c r="F208" s="54">
        <f t="shared" ref="F208:I208" si="48">$C208*F200*F202</f>
        <v>0</v>
      </c>
      <c r="G208" s="54">
        <f t="shared" si="48"/>
        <v>0</v>
      </c>
      <c r="H208" s="54">
        <f t="shared" si="48"/>
        <v>0</v>
      </c>
      <c r="I208" s="54">
        <f t="shared" si="48"/>
        <v>0</v>
      </c>
      <c r="J208" s="177">
        <f t="shared" si="45"/>
        <v>0</v>
      </c>
      <c r="K208" s="2"/>
      <c r="L208" s="2"/>
    </row>
    <row r="209" spans="1:16">
      <c r="A209" s="475"/>
      <c r="B209" s="88" t="s">
        <v>151</v>
      </c>
      <c r="C209" s="134">
        <v>0</v>
      </c>
      <c r="D209" s="25"/>
      <c r="E209" s="54">
        <f>ROUND($C209*E200,0)</f>
        <v>0</v>
      </c>
      <c r="F209" s="54">
        <f t="shared" ref="F209:I209" si="49">ROUND($C209*F200,0)</f>
        <v>0</v>
      </c>
      <c r="G209" s="54">
        <f t="shared" si="49"/>
        <v>0</v>
      </c>
      <c r="H209" s="54">
        <f t="shared" si="49"/>
        <v>0</v>
      </c>
      <c r="I209" s="54">
        <f t="shared" si="49"/>
        <v>0</v>
      </c>
      <c r="J209" s="177">
        <f t="shared" si="45"/>
        <v>0</v>
      </c>
      <c r="K209" s="2"/>
      <c r="L209" s="2"/>
    </row>
    <row r="210" spans="1:16">
      <c r="A210" s="475"/>
      <c r="B210" s="88" t="s">
        <v>63</v>
      </c>
      <c r="C210" s="262"/>
      <c r="D210" s="25"/>
      <c r="E210" s="134">
        <v>0</v>
      </c>
      <c r="F210" s="134">
        <v>0</v>
      </c>
      <c r="G210" s="134">
        <v>0</v>
      </c>
      <c r="H210" s="134">
        <v>0</v>
      </c>
      <c r="I210" s="134">
        <v>0</v>
      </c>
      <c r="J210" s="177">
        <f t="shared" si="45"/>
        <v>0</v>
      </c>
      <c r="K210" s="2"/>
      <c r="L210" s="2"/>
    </row>
    <row r="211" spans="1:16">
      <c r="A211" s="476" t="s">
        <v>138</v>
      </c>
      <c r="B211" s="476"/>
      <c r="C211" s="476"/>
      <c r="D211" s="476"/>
      <c r="E211" s="210">
        <f>SUM(E205:E210)</f>
        <v>0</v>
      </c>
      <c r="F211" s="210">
        <f t="shared" ref="F211:J211" si="50">SUM(F205:F210)</f>
        <v>0</v>
      </c>
      <c r="G211" s="210">
        <f t="shared" si="50"/>
        <v>0</v>
      </c>
      <c r="H211" s="210">
        <f t="shared" si="50"/>
        <v>0</v>
      </c>
      <c r="I211" s="210">
        <f t="shared" si="50"/>
        <v>0</v>
      </c>
      <c r="J211" s="211">
        <f t="shared" si="50"/>
        <v>0</v>
      </c>
      <c r="K211" s="2"/>
      <c r="L211" s="7"/>
    </row>
    <row r="212" spans="1:16">
      <c r="A212" s="95"/>
      <c r="B212" s="513" t="s">
        <v>152</v>
      </c>
      <c r="C212" s="513"/>
      <c r="D212" s="513"/>
      <c r="E212" s="214">
        <f ca="1">SUMIF($A$183:$D$211,"*Total Trip", E183:E211)</f>
        <v>0</v>
      </c>
      <c r="F212" s="214">
        <f t="shared" ref="F212:I212" ca="1" si="51">SUMIF($A$183:$D$211,"*Total Trip", F183:F211)</f>
        <v>0</v>
      </c>
      <c r="G212" s="214">
        <f t="shared" ca="1" si="51"/>
        <v>0</v>
      </c>
      <c r="H212" s="214">
        <f t="shared" ca="1" si="51"/>
        <v>0</v>
      </c>
      <c r="I212" s="214">
        <f t="shared" ca="1" si="51"/>
        <v>0</v>
      </c>
      <c r="J212" s="215">
        <f ca="1">SUM(E212:I212)</f>
        <v>0</v>
      </c>
      <c r="K212" s="2"/>
      <c r="L212" s="2"/>
      <c r="M212" s="2"/>
      <c r="N212" s="2"/>
      <c r="O212" s="2"/>
      <c r="P212" s="2"/>
    </row>
    <row r="213" spans="1:16">
      <c r="A213" s="26"/>
      <c r="B213" s="27"/>
      <c r="C213" s="27"/>
      <c r="D213" s="27"/>
      <c r="E213" s="27"/>
      <c r="F213" s="27"/>
      <c r="G213" s="28"/>
      <c r="H213" s="28"/>
      <c r="I213" s="28"/>
      <c r="J213" s="96"/>
      <c r="K213" s="28"/>
      <c r="L213" s="2"/>
      <c r="M213" s="2"/>
      <c r="N213" s="2"/>
      <c r="O213" s="2"/>
      <c r="P213" s="2"/>
    </row>
    <row r="214" spans="1:16">
      <c r="A214" s="29" t="s">
        <v>153</v>
      </c>
      <c r="G214" s="2"/>
      <c r="H214" s="2"/>
      <c r="I214" s="2"/>
      <c r="J214" s="45"/>
      <c r="K214" s="2"/>
      <c r="L214" s="2"/>
    </row>
    <row r="215" spans="1:16">
      <c r="B215" s="87" t="s">
        <v>137</v>
      </c>
      <c r="D215" s="3"/>
      <c r="E215" s="17">
        <v>0</v>
      </c>
      <c r="F215" s="17">
        <v>0</v>
      </c>
      <c r="G215" s="17">
        <v>0</v>
      </c>
      <c r="H215" s="17">
        <v>0</v>
      </c>
      <c r="I215" s="17">
        <v>0</v>
      </c>
      <c r="J215" s="91">
        <f>SUM(E215:I215)</f>
        <v>0</v>
      </c>
      <c r="K215" s="2"/>
      <c r="L215" s="2"/>
    </row>
    <row r="216" spans="1:16">
      <c r="D216" s="3"/>
      <c r="E216" s="17">
        <v>0</v>
      </c>
      <c r="F216" s="17">
        <v>0</v>
      </c>
      <c r="G216" s="17">
        <v>0</v>
      </c>
      <c r="H216" s="17">
        <v>0</v>
      </c>
      <c r="I216" s="17">
        <v>0</v>
      </c>
      <c r="J216" s="91">
        <f>SUM(E216:I216)</f>
        <v>0</v>
      </c>
      <c r="K216" s="2"/>
      <c r="L216" s="2"/>
    </row>
    <row r="217" spans="1:16">
      <c r="A217" s="476" t="s">
        <v>138</v>
      </c>
      <c r="B217" s="476"/>
      <c r="C217" s="476"/>
      <c r="D217" s="476"/>
      <c r="E217" s="212">
        <f>SUM(E215:E216)</f>
        <v>0</v>
      </c>
      <c r="F217" s="212">
        <f t="shared" ref="F217:I217" si="52">SUM(F215:F216)</f>
        <v>0</v>
      </c>
      <c r="G217" s="212">
        <f t="shared" si="52"/>
        <v>0</v>
      </c>
      <c r="H217" s="212">
        <f t="shared" si="52"/>
        <v>0</v>
      </c>
      <c r="I217" s="212">
        <f t="shared" si="52"/>
        <v>0</v>
      </c>
      <c r="J217" s="213">
        <f>SUM(J215:J216)</f>
        <v>0</v>
      </c>
      <c r="K217" s="2"/>
      <c r="L217" s="2"/>
      <c r="M217" s="2"/>
      <c r="N217" s="2"/>
      <c r="O217" s="2"/>
    </row>
    <row r="218" spans="1:16">
      <c r="E218" s="3"/>
      <c r="F218" s="2"/>
      <c r="G218" s="2"/>
      <c r="H218" s="2"/>
      <c r="I218" s="2"/>
      <c r="J218" s="45"/>
      <c r="K218" s="2"/>
      <c r="L218" s="2"/>
      <c r="M218" s="2"/>
      <c r="N218" s="2"/>
      <c r="O218" s="2"/>
    </row>
    <row r="219" spans="1:16">
      <c r="A219" s="1" t="s">
        <v>139</v>
      </c>
      <c r="C219" s="257"/>
      <c r="D219" s="258" t="s">
        <v>140</v>
      </c>
      <c r="E219" s="135">
        <v>0</v>
      </c>
      <c r="F219" s="135">
        <v>0</v>
      </c>
      <c r="G219" s="135">
        <v>0</v>
      </c>
      <c r="H219" s="135">
        <v>0</v>
      </c>
      <c r="I219" s="135">
        <v>0</v>
      </c>
      <c r="J219" s="94"/>
      <c r="K219" s="2"/>
      <c r="L219" s="2"/>
    </row>
    <row r="220" spans="1:16">
      <c r="A220" s="1"/>
      <c r="B220" s="93"/>
      <c r="C220" s="8"/>
      <c r="D220" s="258" t="s">
        <v>141</v>
      </c>
      <c r="E220" s="135">
        <v>0</v>
      </c>
      <c r="F220" s="135">
        <v>0</v>
      </c>
      <c r="G220" s="135">
        <v>0</v>
      </c>
      <c r="H220" s="135">
        <v>0</v>
      </c>
      <c r="I220" s="135">
        <v>0</v>
      </c>
      <c r="J220" s="94"/>
      <c r="K220" s="2"/>
      <c r="L220" s="2"/>
    </row>
    <row r="221" spans="1:16">
      <c r="A221" s="1" t="s">
        <v>142</v>
      </c>
      <c r="B221" s="93"/>
      <c r="C221" s="8"/>
      <c r="D221" s="258" t="s">
        <v>143</v>
      </c>
      <c r="E221" s="135">
        <v>0</v>
      </c>
      <c r="F221" s="135">
        <v>0</v>
      </c>
      <c r="G221" s="135">
        <v>0</v>
      </c>
      <c r="H221" s="135">
        <v>0</v>
      </c>
      <c r="I221" s="135">
        <v>0</v>
      </c>
      <c r="J221" s="94"/>
      <c r="K221" s="2"/>
      <c r="L221" s="2"/>
    </row>
    <row r="222" spans="1:16">
      <c r="A222" s="474"/>
      <c r="D222" s="258" t="s">
        <v>144</v>
      </c>
      <c r="E222" s="135">
        <v>0</v>
      </c>
      <c r="F222" s="135">
        <v>0</v>
      </c>
      <c r="G222" s="135">
        <v>0</v>
      </c>
      <c r="H222" s="135">
        <v>0</v>
      </c>
      <c r="I222" s="135">
        <v>0</v>
      </c>
      <c r="J222" s="45"/>
      <c r="K222" s="2"/>
      <c r="L222" s="2"/>
    </row>
    <row r="223" spans="1:16">
      <c r="A223" s="474"/>
      <c r="B223" s="89" t="s">
        <v>145</v>
      </c>
      <c r="C223" s="89" t="s">
        <v>146</v>
      </c>
      <c r="D223" s="25"/>
      <c r="E223" s="2"/>
      <c r="F223" s="2"/>
      <c r="G223" s="257"/>
      <c r="H223" s="257"/>
      <c r="I223" s="257"/>
      <c r="J223" s="45"/>
      <c r="K223" s="2"/>
      <c r="L223" s="2"/>
    </row>
    <row r="224" spans="1:16">
      <c r="A224" s="475"/>
      <c r="B224" s="88" t="s">
        <v>147</v>
      </c>
      <c r="C224" s="134">
        <v>0</v>
      </c>
      <c r="D224" s="25"/>
      <c r="E224" s="54">
        <f>ROUND($C224*E220*E221*E219,0)</f>
        <v>0</v>
      </c>
      <c r="F224" s="54">
        <f t="shared" ref="F224:I224" si="53">ROUND($C224*F220*F221*F219,0)</f>
        <v>0</v>
      </c>
      <c r="G224" s="54">
        <f t="shared" si="53"/>
        <v>0</v>
      </c>
      <c r="H224" s="54">
        <f t="shared" si="53"/>
        <v>0</v>
      </c>
      <c r="I224" s="54">
        <f t="shared" si="53"/>
        <v>0</v>
      </c>
      <c r="J224" s="177">
        <f t="shared" ref="J224:J229" si="54">SUM(E224:I224)</f>
        <v>0</v>
      </c>
      <c r="K224" s="2"/>
      <c r="L224" s="2"/>
    </row>
    <row r="225" spans="1:33">
      <c r="A225" s="475"/>
      <c r="B225" s="88" t="s">
        <v>148</v>
      </c>
      <c r="C225" s="134">
        <v>0</v>
      </c>
      <c r="D225" s="25"/>
      <c r="E225" s="54">
        <f>ROUND($C225*E220*E222*E219,0)</f>
        <v>0</v>
      </c>
      <c r="F225" s="54">
        <f t="shared" ref="F225:I225" si="55">ROUND($C225*F220*F222*F219,0)</f>
        <v>0</v>
      </c>
      <c r="G225" s="54">
        <f t="shared" si="55"/>
        <v>0</v>
      </c>
      <c r="H225" s="54">
        <f t="shared" si="55"/>
        <v>0</v>
      </c>
      <c r="I225" s="54">
        <f t="shared" si="55"/>
        <v>0</v>
      </c>
      <c r="J225" s="177">
        <f t="shared" si="54"/>
        <v>0</v>
      </c>
      <c r="K225" s="2"/>
      <c r="L225" s="2"/>
    </row>
    <row r="226" spans="1:33">
      <c r="A226" s="475"/>
      <c r="B226" s="88" t="s">
        <v>149</v>
      </c>
      <c r="C226" s="134">
        <v>0</v>
      </c>
      <c r="D226" s="25"/>
      <c r="E226" s="54">
        <f>ROUND($C226*E220*E219,0)</f>
        <v>0</v>
      </c>
      <c r="F226" s="54">
        <f t="shared" ref="F226:I226" si="56">ROUND($C226*F220*F219,0)</f>
        <v>0</v>
      </c>
      <c r="G226" s="54">
        <f t="shared" si="56"/>
        <v>0</v>
      </c>
      <c r="H226" s="54">
        <f t="shared" si="56"/>
        <v>0</v>
      </c>
      <c r="I226" s="54">
        <f t="shared" si="56"/>
        <v>0</v>
      </c>
      <c r="J226" s="177">
        <f t="shared" si="54"/>
        <v>0</v>
      </c>
      <c r="K226" s="2"/>
      <c r="L226" s="2"/>
    </row>
    <row r="227" spans="1:33">
      <c r="A227" s="475"/>
      <c r="B227" s="88" t="s">
        <v>150</v>
      </c>
      <c r="C227" s="134">
        <v>0</v>
      </c>
      <c r="D227" s="25"/>
      <c r="E227" s="54">
        <f>$C227*E219*E221</f>
        <v>0</v>
      </c>
      <c r="F227" s="54">
        <f t="shared" ref="F227:I227" si="57">$C227*F219*F221</f>
        <v>0</v>
      </c>
      <c r="G227" s="54">
        <f t="shared" si="57"/>
        <v>0</v>
      </c>
      <c r="H227" s="54">
        <f t="shared" si="57"/>
        <v>0</v>
      </c>
      <c r="I227" s="54">
        <f t="shared" si="57"/>
        <v>0</v>
      </c>
      <c r="J227" s="177">
        <f t="shared" si="54"/>
        <v>0</v>
      </c>
      <c r="K227" s="2"/>
      <c r="L227" s="2"/>
    </row>
    <row r="228" spans="1:33">
      <c r="A228" s="475"/>
      <c r="B228" s="88" t="s">
        <v>151</v>
      </c>
      <c r="C228" s="134">
        <v>0</v>
      </c>
      <c r="D228" s="25"/>
      <c r="E228" s="54">
        <f>ROUND($C228*E219,0)</f>
        <v>0</v>
      </c>
      <c r="F228" s="54">
        <f t="shared" ref="F228:I228" si="58">ROUND($C228*F219,0)</f>
        <v>0</v>
      </c>
      <c r="G228" s="54">
        <f t="shared" si="58"/>
        <v>0</v>
      </c>
      <c r="H228" s="54">
        <f t="shared" si="58"/>
        <v>0</v>
      </c>
      <c r="I228" s="54">
        <f t="shared" si="58"/>
        <v>0</v>
      </c>
      <c r="J228" s="177">
        <f t="shared" si="54"/>
        <v>0</v>
      </c>
      <c r="K228" s="2"/>
      <c r="L228" s="2"/>
    </row>
    <row r="229" spans="1:33">
      <c r="A229" s="475"/>
      <c r="B229" s="88" t="s">
        <v>63</v>
      </c>
      <c r="C229" s="262"/>
      <c r="D229" s="25"/>
      <c r="E229" s="134">
        <v>0</v>
      </c>
      <c r="F229" s="134">
        <v>0</v>
      </c>
      <c r="G229" s="134">
        <v>0</v>
      </c>
      <c r="H229" s="134">
        <v>0</v>
      </c>
      <c r="I229" s="134">
        <v>0</v>
      </c>
      <c r="J229" s="177">
        <f t="shared" si="54"/>
        <v>0</v>
      </c>
      <c r="K229" s="2"/>
      <c r="L229" s="2"/>
    </row>
    <row r="230" spans="1:33">
      <c r="A230" s="476" t="s">
        <v>138</v>
      </c>
      <c r="B230" s="476"/>
      <c r="C230" s="476"/>
      <c r="D230" s="476"/>
      <c r="E230" s="210">
        <f>SUM(E224:E229)</f>
        <v>0</v>
      </c>
      <c r="F230" s="210">
        <f t="shared" ref="F230:J230" si="59">SUM(F224:F229)</f>
        <v>0</v>
      </c>
      <c r="G230" s="210">
        <f t="shared" si="59"/>
        <v>0</v>
      </c>
      <c r="H230" s="210">
        <f t="shared" si="59"/>
        <v>0</v>
      </c>
      <c r="I230" s="210">
        <f t="shared" si="59"/>
        <v>0</v>
      </c>
      <c r="J230" s="211">
        <f t="shared" si="59"/>
        <v>0</v>
      </c>
      <c r="K230" s="2"/>
      <c r="L230" s="7"/>
    </row>
    <row r="231" spans="1:33">
      <c r="E231" s="3"/>
      <c r="F231" s="2"/>
      <c r="G231" s="2"/>
      <c r="H231" s="2"/>
      <c r="I231" s="2"/>
      <c r="J231" s="45"/>
      <c r="K231" s="2"/>
      <c r="L231" s="2"/>
      <c r="M231" s="2"/>
      <c r="N231" s="2"/>
      <c r="O231" s="2"/>
    </row>
    <row r="232" spans="1:33">
      <c r="A232" s="1" t="s">
        <v>139</v>
      </c>
      <c r="C232" s="257"/>
      <c r="D232" s="258" t="s">
        <v>140</v>
      </c>
      <c r="E232" s="135">
        <v>0</v>
      </c>
      <c r="F232" s="135">
        <v>0</v>
      </c>
      <c r="G232" s="135">
        <v>0</v>
      </c>
      <c r="H232" s="135">
        <v>0</v>
      </c>
      <c r="I232" s="135">
        <v>0</v>
      </c>
      <c r="J232" s="94"/>
      <c r="K232" s="2"/>
      <c r="L232" s="2"/>
    </row>
    <row r="233" spans="1:33">
      <c r="A233" s="1"/>
      <c r="B233" s="93"/>
      <c r="C233" s="8"/>
      <c r="D233" s="258" t="s">
        <v>141</v>
      </c>
      <c r="E233" s="135">
        <v>0</v>
      </c>
      <c r="F233" s="135">
        <v>0</v>
      </c>
      <c r="G233" s="135">
        <v>0</v>
      </c>
      <c r="H233" s="135">
        <v>0</v>
      </c>
      <c r="I233" s="135">
        <v>0</v>
      </c>
      <c r="J233" s="94"/>
      <c r="K233" s="2"/>
      <c r="L233" s="2"/>
    </row>
    <row r="234" spans="1:33">
      <c r="A234" s="1" t="s">
        <v>142</v>
      </c>
      <c r="B234" s="93"/>
      <c r="C234" s="8"/>
      <c r="D234" s="258" t="s">
        <v>143</v>
      </c>
      <c r="E234" s="135">
        <v>0</v>
      </c>
      <c r="F234" s="135">
        <v>0</v>
      </c>
      <c r="G234" s="135">
        <v>0</v>
      </c>
      <c r="H234" s="135">
        <v>0</v>
      </c>
      <c r="I234" s="135">
        <v>0</v>
      </c>
      <c r="J234" s="94"/>
      <c r="K234" s="2"/>
      <c r="L234" s="2"/>
    </row>
    <row r="235" spans="1:33">
      <c r="A235" s="474"/>
      <c r="D235" s="258" t="s">
        <v>144</v>
      </c>
      <c r="E235" s="135">
        <v>0</v>
      </c>
      <c r="F235" s="135">
        <v>0</v>
      </c>
      <c r="G235" s="135">
        <v>0</v>
      </c>
      <c r="H235" s="135">
        <v>0</v>
      </c>
      <c r="I235" s="135">
        <v>0</v>
      </c>
      <c r="J235" s="45"/>
      <c r="K235" s="2"/>
      <c r="L235" s="2"/>
      <c r="Z235" s="143"/>
      <c r="AA235" s="143"/>
      <c r="AB235" s="143"/>
      <c r="AC235" s="143"/>
      <c r="AD235" s="143"/>
      <c r="AE235" s="143"/>
      <c r="AF235" s="143"/>
      <c r="AG235" s="143"/>
    </row>
    <row r="236" spans="1:33">
      <c r="A236" s="474"/>
      <c r="B236" s="89" t="s">
        <v>145</v>
      </c>
      <c r="C236" s="89" t="s">
        <v>146</v>
      </c>
      <c r="D236" s="25"/>
      <c r="E236" s="2"/>
      <c r="F236" s="2"/>
      <c r="G236" s="257"/>
      <c r="H236" s="257"/>
      <c r="I236" s="257"/>
      <c r="J236" s="45"/>
      <c r="K236" s="2"/>
      <c r="L236" s="2"/>
      <c r="Z236" s="8"/>
      <c r="AA236" s="8"/>
      <c r="AB236" s="8"/>
      <c r="AC236" s="8"/>
      <c r="AD236" s="8"/>
      <c r="AE236" s="8"/>
      <c r="AF236" s="8"/>
      <c r="AG236" s="8"/>
    </row>
    <row r="237" spans="1:33">
      <c r="A237" s="475"/>
      <c r="B237" s="88" t="s">
        <v>147</v>
      </c>
      <c r="C237" s="134">
        <v>0</v>
      </c>
      <c r="D237" s="25"/>
      <c r="E237" s="54">
        <f>ROUND($C237*E233*E234*E232,0)</f>
        <v>0</v>
      </c>
      <c r="F237" s="54">
        <f t="shared" ref="F237:I237" si="60">ROUND($C237*F233*F234*F232,0)</f>
        <v>0</v>
      </c>
      <c r="G237" s="54">
        <f t="shared" si="60"/>
        <v>0</v>
      </c>
      <c r="H237" s="54">
        <f t="shared" si="60"/>
        <v>0</v>
      </c>
      <c r="I237" s="54">
        <f t="shared" si="60"/>
        <v>0</v>
      </c>
      <c r="J237" s="177">
        <f t="shared" ref="J237:J242" si="61">SUM(E237:I237)</f>
        <v>0</v>
      </c>
      <c r="K237" s="2"/>
      <c r="L237" s="2"/>
      <c r="Z237" s="143"/>
      <c r="AA237" s="143"/>
      <c r="AB237" s="143"/>
      <c r="AC237" s="143"/>
      <c r="AD237" s="143"/>
      <c r="AE237" s="143"/>
      <c r="AF237" s="143"/>
      <c r="AG237" s="143"/>
    </row>
    <row r="238" spans="1:33">
      <c r="A238" s="475"/>
      <c r="B238" s="88" t="s">
        <v>148</v>
      </c>
      <c r="C238" s="134">
        <v>0</v>
      </c>
      <c r="D238" s="25"/>
      <c r="E238" s="54">
        <f>ROUND($C238*E233*E235*E232,0)</f>
        <v>0</v>
      </c>
      <c r="F238" s="54">
        <f t="shared" ref="F238:I238" si="62">ROUND($C238*F233*F235*F232,0)</f>
        <v>0</v>
      </c>
      <c r="G238" s="54">
        <f t="shared" si="62"/>
        <v>0</v>
      </c>
      <c r="H238" s="54">
        <f t="shared" si="62"/>
        <v>0</v>
      </c>
      <c r="I238" s="54">
        <f t="shared" si="62"/>
        <v>0</v>
      </c>
      <c r="J238" s="177">
        <f t="shared" si="61"/>
        <v>0</v>
      </c>
      <c r="K238" s="2"/>
      <c r="L238" s="2"/>
    </row>
    <row r="239" spans="1:33">
      <c r="A239" s="475"/>
      <c r="B239" s="88" t="s">
        <v>149</v>
      </c>
      <c r="C239" s="134">
        <v>0</v>
      </c>
      <c r="D239" s="25"/>
      <c r="E239" s="54">
        <f>ROUND($C239*E233*E232,0)</f>
        <v>0</v>
      </c>
      <c r="F239" s="54">
        <f t="shared" ref="F239:I239" si="63">ROUND($C239*F233*F232,0)</f>
        <v>0</v>
      </c>
      <c r="G239" s="54">
        <f t="shared" si="63"/>
        <v>0</v>
      </c>
      <c r="H239" s="54">
        <f t="shared" si="63"/>
        <v>0</v>
      </c>
      <c r="I239" s="54">
        <f t="shared" si="63"/>
        <v>0</v>
      </c>
      <c r="J239" s="177">
        <f t="shared" si="61"/>
        <v>0</v>
      </c>
      <c r="K239" s="2"/>
      <c r="L239" s="2"/>
    </row>
    <row r="240" spans="1:33">
      <c r="A240" s="475"/>
      <c r="B240" s="88" t="s">
        <v>150</v>
      </c>
      <c r="C240" s="134">
        <v>0</v>
      </c>
      <c r="D240" s="25"/>
      <c r="E240" s="54">
        <f>$C240*E232*E234</f>
        <v>0</v>
      </c>
      <c r="F240" s="54">
        <f t="shared" ref="F240:I240" si="64">$C240*F232*F234</f>
        <v>0</v>
      </c>
      <c r="G240" s="54">
        <f t="shared" si="64"/>
        <v>0</v>
      </c>
      <c r="H240" s="54">
        <f t="shared" si="64"/>
        <v>0</v>
      </c>
      <c r="I240" s="54">
        <f t="shared" si="64"/>
        <v>0</v>
      </c>
      <c r="J240" s="177">
        <f t="shared" si="61"/>
        <v>0</v>
      </c>
      <c r="K240" s="2"/>
      <c r="L240" s="2"/>
    </row>
    <row r="241" spans="1:33">
      <c r="A241" s="475"/>
      <c r="B241" s="88" t="s">
        <v>151</v>
      </c>
      <c r="C241" s="134">
        <v>0</v>
      </c>
      <c r="D241" s="25"/>
      <c r="E241" s="54">
        <f>ROUND($C241*E232,0)</f>
        <v>0</v>
      </c>
      <c r="F241" s="54">
        <f t="shared" ref="F241:I241" si="65">ROUND($C241*F232,0)</f>
        <v>0</v>
      </c>
      <c r="G241" s="54">
        <f t="shared" si="65"/>
        <v>0</v>
      </c>
      <c r="H241" s="54">
        <f t="shared" si="65"/>
        <v>0</v>
      </c>
      <c r="I241" s="54">
        <f t="shared" si="65"/>
        <v>0</v>
      </c>
      <c r="J241" s="177">
        <f t="shared" si="61"/>
        <v>0</v>
      </c>
      <c r="K241" s="2"/>
      <c r="L241" s="2"/>
    </row>
    <row r="242" spans="1:33">
      <c r="A242" s="475"/>
      <c r="B242" s="88" t="s">
        <v>63</v>
      </c>
      <c r="C242" s="262"/>
      <c r="D242" s="25"/>
      <c r="E242" s="134">
        <v>0</v>
      </c>
      <c r="F242" s="134">
        <v>0</v>
      </c>
      <c r="G242" s="134">
        <v>0</v>
      </c>
      <c r="H242" s="134">
        <v>0</v>
      </c>
      <c r="I242" s="134">
        <v>0</v>
      </c>
      <c r="J242" s="177">
        <f t="shared" si="61"/>
        <v>0</v>
      </c>
      <c r="K242" s="2"/>
      <c r="L242" s="2"/>
      <c r="Z242" s="150"/>
      <c r="AA242" s="150"/>
      <c r="AB242" s="150"/>
      <c r="AC242" s="150"/>
      <c r="AD242" s="150"/>
      <c r="AE242" s="150"/>
      <c r="AF242" s="150"/>
      <c r="AG242" s="150"/>
    </row>
    <row r="243" spans="1:33">
      <c r="A243" s="476" t="s">
        <v>138</v>
      </c>
      <c r="B243" s="476"/>
      <c r="C243" s="476"/>
      <c r="D243" s="476"/>
      <c r="E243" s="210">
        <f>SUM(E237:E242)</f>
        <v>0</v>
      </c>
      <c r="F243" s="210">
        <f t="shared" ref="F243:J243" si="66">SUM(F237:F242)</f>
        <v>0</v>
      </c>
      <c r="G243" s="210">
        <f t="shared" si="66"/>
        <v>0</v>
      </c>
      <c r="H243" s="210">
        <f t="shared" si="66"/>
        <v>0</v>
      </c>
      <c r="I243" s="210">
        <f t="shared" si="66"/>
        <v>0</v>
      </c>
      <c r="J243" s="211">
        <f t="shared" si="66"/>
        <v>0</v>
      </c>
      <c r="K243" s="2"/>
      <c r="L243" s="7"/>
    </row>
    <row r="244" spans="1:33">
      <c r="A244" s="95"/>
      <c r="B244" s="513" t="s">
        <v>154</v>
      </c>
      <c r="C244" s="513"/>
      <c r="D244" s="513"/>
      <c r="E244" s="178">
        <f ca="1">SUMIF($A$215:$D$243,"*Total Trip", E215:E243)</f>
        <v>0</v>
      </c>
      <c r="F244" s="178">
        <f t="shared" ref="F244:I244" ca="1" si="67">SUMIF($A$215:$D$243,"*Total Trip", F215:F243)</f>
        <v>0</v>
      </c>
      <c r="G244" s="178">
        <f t="shared" ca="1" si="67"/>
        <v>0</v>
      </c>
      <c r="H244" s="178">
        <f t="shared" ca="1" si="67"/>
        <v>0</v>
      </c>
      <c r="I244" s="178">
        <f t="shared" ca="1" si="67"/>
        <v>0</v>
      </c>
      <c r="J244" s="179">
        <f ca="1">SUM(E244:I244)</f>
        <v>0</v>
      </c>
      <c r="K244" s="2"/>
      <c r="L244" s="2"/>
      <c r="M244" s="2"/>
      <c r="N244" s="2"/>
      <c r="O244" s="2"/>
      <c r="P244" s="2"/>
      <c r="Z244" s="150"/>
      <c r="AA244" s="150"/>
      <c r="AB244" s="150"/>
      <c r="AC244" s="150"/>
      <c r="AD244" s="150"/>
      <c r="AE244" s="150"/>
      <c r="AF244" s="150"/>
      <c r="AG244" s="150"/>
    </row>
    <row r="245" spans="1:33">
      <c r="A245" s="26"/>
      <c r="B245" s="27"/>
      <c r="C245" s="27"/>
      <c r="D245" s="27"/>
      <c r="E245" s="27"/>
      <c r="F245" s="27"/>
      <c r="G245" s="28"/>
      <c r="H245" s="28"/>
      <c r="I245" s="28"/>
      <c r="J245" s="96"/>
      <c r="K245" s="28"/>
      <c r="M245" s="7"/>
      <c r="N245" s="7"/>
      <c r="O245" s="7"/>
    </row>
    <row r="246" spans="1:33">
      <c r="A246" s="29" t="s">
        <v>155</v>
      </c>
      <c r="J246" s="31"/>
      <c r="M246" s="7"/>
      <c r="N246" s="7"/>
      <c r="O246" s="7"/>
      <c r="Z246" s="150"/>
      <c r="AA246" s="150"/>
      <c r="AB246" s="150"/>
      <c r="AC246" s="150"/>
      <c r="AD246" s="150"/>
      <c r="AE246" s="150"/>
      <c r="AF246" s="150"/>
      <c r="AG246" s="150"/>
    </row>
    <row r="247" spans="1:33">
      <c r="A247" s="8"/>
      <c r="B247" s="8" t="s">
        <v>172</v>
      </c>
      <c r="E247" s="54">
        <v>0</v>
      </c>
      <c r="F247" s="54">
        <v>0</v>
      </c>
      <c r="G247" s="54">
        <v>0</v>
      </c>
      <c r="H247" s="54">
        <v>0</v>
      </c>
      <c r="I247" s="54">
        <v>0</v>
      </c>
      <c r="J247" s="177">
        <f>SUM(E247:I247)</f>
        <v>0</v>
      </c>
    </row>
    <row r="248" spans="1:33">
      <c r="A248" s="8"/>
      <c r="B248" s="8" t="s">
        <v>172</v>
      </c>
      <c r="E248" s="54">
        <v>0</v>
      </c>
      <c r="F248" s="54">
        <v>0</v>
      </c>
      <c r="G248" s="54">
        <v>0</v>
      </c>
      <c r="H248" s="54">
        <v>0</v>
      </c>
      <c r="I248" s="54">
        <v>0</v>
      </c>
      <c r="J248" s="177">
        <f t="shared" ref="J248:J249" si="68">SUM(E248:I248)</f>
        <v>0</v>
      </c>
    </row>
    <row r="249" spans="1:33">
      <c r="A249" s="8"/>
      <c r="B249" s="8" t="s">
        <v>172</v>
      </c>
      <c r="E249" s="54">
        <v>0</v>
      </c>
      <c r="F249" s="54">
        <v>0</v>
      </c>
      <c r="G249" s="54">
        <v>0</v>
      </c>
      <c r="H249" s="54">
        <v>0</v>
      </c>
      <c r="I249" s="54">
        <v>0</v>
      </c>
      <c r="J249" s="177">
        <f t="shared" si="68"/>
        <v>0</v>
      </c>
    </row>
    <row r="250" spans="1:33">
      <c r="A250" s="8"/>
      <c r="B250" s="8" t="s">
        <v>172</v>
      </c>
      <c r="E250" s="54">
        <v>0</v>
      </c>
      <c r="F250" s="54">
        <v>0</v>
      </c>
      <c r="G250" s="54">
        <v>0</v>
      </c>
      <c r="H250" s="54">
        <v>0</v>
      </c>
      <c r="I250" s="54">
        <v>0</v>
      </c>
      <c r="J250" s="177">
        <f>SUM(E250:I250)</f>
        <v>0</v>
      </c>
    </row>
    <row r="251" spans="1:33">
      <c r="A251" s="406"/>
      <c r="B251" s="513" t="s">
        <v>159</v>
      </c>
      <c r="C251" s="513"/>
      <c r="D251" s="513"/>
      <c r="E251" s="178">
        <f>SUM(E247:E250)</f>
        <v>0</v>
      </c>
      <c r="F251" s="178">
        <f t="shared" ref="F251:J251" si="69">SUM(F247:F250)</f>
        <v>0</v>
      </c>
      <c r="G251" s="178">
        <f t="shared" si="69"/>
        <v>0</v>
      </c>
      <c r="H251" s="178">
        <f t="shared" si="69"/>
        <v>0</v>
      </c>
      <c r="I251" s="178">
        <f t="shared" si="69"/>
        <v>0</v>
      </c>
      <c r="J251" s="179">
        <f t="shared" si="69"/>
        <v>0</v>
      </c>
    </row>
    <row r="252" spans="1:33">
      <c r="A252" s="8"/>
      <c r="G252" s="15"/>
      <c r="H252" s="15"/>
      <c r="I252" s="15"/>
      <c r="J252" s="24"/>
      <c r="K252" s="19"/>
      <c r="M252" s="7"/>
      <c r="N252" s="7"/>
      <c r="O252" s="7"/>
    </row>
    <row r="253" spans="1:33" ht="13.5" customHeight="1">
      <c r="A253" s="29" t="s">
        <v>160</v>
      </c>
      <c r="B253" s="8"/>
      <c r="J253" s="31"/>
    </row>
    <row r="254" spans="1:33" ht="13.5" customHeight="1">
      <c r="A254" s="29"/>
      <c r="B254" s="8"/>
      <c r="E254" s="54">
        <v>0</v>
      </c>
      <c r="F254" s="54">
        <v>0</v>
      </c>
      <c r="G254" s="54">
        <v>0</v>
      </c>
      <c r="H254" s="54">
        <v>0</v>
      </c>
      <c r="I254" s="54">
        <v>0</v>
      </c>
      <c r="J254" s="177">
        <f>SUM(E254:I254)</f>
        <v>0</v>
      </c>
    </row>
    <row r="255" spans="1:33" ht="13.5" customHeight="1">
      <c r="A255" s="29"/>
      <c r="B255" s="8"/>
      <c r="E255" s="54">
        <v>0</v>
      </c>
      <c r="F255" s="54">
        <v>0</v>
      </c>
      <c r="G255" s="54">
        <v>0</v>
      </c>
      <c r="H255" s="54">
        <v>0</v>
      </c>
      <c r="I255" s="54">
        <v>0</v>
      </c>
      <c r="J255" s="177">
        <f>SUM(E255:I255)</f>
        <v>0</v>
      </c>
    </row>
    <row r="256" spans="1:33">
      <c r="A256" s="102"/>
      <c r="B256" s="513" t="s">
        <v>161</v>
      </c>
      <c r="C256" s="513"/>
      <c r="D256" s="513"/>
      <c r="E256" s="178">
        <f>SUM(E254:E255)</f>
        <v>0</v>
      </c>
      <c r="F256" s="178">
        <f>SUM(F254:F255)</f>
        <v>0</v>
      </c>
      <c r="G256" s="178">
        <f t="shared" ref="G256:I256" si="70">SUM(G254:G255)</f>
        <v>0</v>
      </c>
      <c r="H256" s="178">
        <f t="shared" si="70"/>
        <v>0</v>
      </c>
      <c r="I256" s="178">
        <f t="shared" si="70"/>
        <v>0</v>
      </c>
      <c r="J256" s="179">
        <f>SUM(J254:J255)</f>
        <v>0</v>
      </c>
    </row>
    <row r="257" spans="1:33">
      <c r="A257" s="8"/>
      <c r="D257" s="3"/>
      <c r="E257" s="15"/>
      <c r="F257" s="15"/>
      <c r="G257" s="15"/>
      <c r="H257" s="15"/>
      <c r="I257" s="19"/>
      <c r="J257" s="24"/>
    </row>
    <row r="258" spans="1:33" ht="15">
      <c r="A258" s="29" t="s">
        <v>162</v>
      </c>
      <c r="D258" s="3"/>
      <c r="E258" s="15"/>
      <c r="F258" s="15"/>
      <c r="G258" s="15"/>
      <c r="H258" s="15"/>
      <c r="I258" s="19"/>
      <c r="J258" s="24"/>
      <c r="M258" s="7"/>
      <c r="N258" s="7"/>
      <c r="O258" s="7"/>
      <c r="Z258" s="107"/>
      <c r="AA258" s="107"/>
      <c r="AB258" s="107"/>
      <c r="AC258" s="107"/>
      <c r="AD258" s="107"/>
      <c r="AE258" s="107"/>
      <c r="AF258" s="107"/>
      <c r="AG258" s="107"/>
    </row>
    <row r="259" spans="1:33">
      <c r="B259" s="9" t="s">
        <v>163</v>
      </c>
      <c r="E259" s="54">
        <v>0</v>
      </c>
      <c r="F259" s="54">
        <v>0</v>
      </c>
      <c r="G259" s="54">
        <v>0</v>
      </c>
      <c r="H259" s="54">
        <v>0</v>
      </c>
      <c r="I259" s="54">
        <v>0</v>
      </c>
      <c r="J259" s="177">
        <f t="shared" ref="J259:J264" si="71">SUM(E259:I259)</f>
        <v>0</v>
      </c>
    </row>
    <row r="260" spans="1:33">
      <c r="B260" s="9" t="s">
        <v>165</v>
      </c>
      <c r="C260" s="9"/>
      <c r="D260" s="9"/>
      <c r="E260" s="54">
        <v>0</v>
      </c>
      <c r="F260" s="54">
        <v>0</v>
      </c>
      <c r="G260" s="54">
        <v>0</v>
      </c>
      <c r="H260" s="54">
        <v>0</v>
      </c>
      <c r="I260" s="54">
        <v>0</v>
      </c>
      <c r="J260" s="177">
        <f t="shared" si="71"/>
        <v>0</v>
      </c>
      <c r="L260" s="2"/>
    </row>
    <row r="261" spans="1:33">
      <c r="B261" s="9" t="s">
        <v>167</v>
      </c>
      <c r="C261" s="9"/>
      <c r="D261" s="9"/>
      <c r="E261" s="54">
        <v>0</v>
      </c>
      <c r="F261" s="54">
        <v>0</v>
      </c>
      <c r="G261" s="54">
        <v>0</v>
      </c>
      <c r="H261" s="54">
        <v>0</v>
      </c>
      <c r="I261" s="54">
        <v>0</v>
      </c>
      <c r="J261" s="177">
        <f t="shared" si="71"/>
        <v>0</v>
      </c>
      <c r="K261" s="2"/>
      <c r="L261" s="2"/>
    </row>
    <row r="262" spans="1:33">
      <c r="B262" s="9" t="s">
        <v>168</v>
      </c>
      <c r="C262" s="9"/>
      <c r="D262" s="9"/>
      <c r="E262" s="54">
        <v>0</v>
      </c>
      <c r="F262" s="54">
        <v>0</v>
      </c>
      <c r="G262" s="54">
        <v>0</v>
      </c>
      <c r="H262" s="54">
        <v>0</v>
      </c>
      <c r="I262" s="54">
        <v>0</v>
      </c>
      <c r="J262" s="177">
        <f t="shared" si="71"/>
        <v>0</v>
      </c>
      <c r="K262" s="2"/>
      <c r="L262" s="2"/>
    </row>
    <row r="263" spans="1:33">
      <c r="B263" s="9" t="s">
        <v>169</v>
      </c>
      <c r="C263" s="9"/>
      <c r="D263" s="9"/>
      <c r="E263" s="54">
        <v>0</v>
      </c>
      <c r="F263" s="54">
        <v>0</v>
      </c>
      <c r="G263" s="54">
        <v>0</v>
      </c>
      <c r="H263" s="54">
        <v>0</v>
      </c>
      <c r="I263" s="54">
        <v>0</v>
      </c>
      <c r="J263" s="177">
        <f t="shared" si="71"/>
        <v>0</v>
      </c>
      <c r="K263" s="2"/>
      <c r="L263" s="2"/>
    </row>
    <row r="264" spans="1:33">
      <c r="B264" s="9" t="s">
        <v>63</v>
      </c>
      <c r="C264" s="9"/>
      <c r="D264" s="9"/>
      <c r="E264" s="54">
        <v>0</v>
      </c>
      <c r="F264" s="54">
        <v>0</v>
      </c>
      <c r="G264" s="54">
        <v>0</v>
      </c>
      <c r="H264" s="54">
        <v>0</v>
      </c>
      <c r="I264" s="54">
        <v>0</v>
      </c>
      <c r="J264" s="177">
        <f t="shared" si="71"/>
        <v>0</v>
      </c>
      <c r="K264" s="2"/>
      <c r="L264" s="2"/>
    </row>
    <row r="265" spans="1:33">
      <c r="A265" s="406"/>
      <c r="B265" s="525" t="s">
        <v>170</v>
      </c>
      <c r="C265" s="525"/>
      <c r="D265" s="525"/>
      <c r="E265" s="178">
        <f t="shared" ref="E265:J265" si="72">SUM(E259:E264)</f>
        <v>0</v>
      </c>
      <c r="F265" s="178">
        <f t="shared" si="72"/>
        <v>0</v>
      </c>
      <c r="G265" s="178">
        <f t="shared" si="72"/>
        <v>0</v>
      </c>
      <c r="H265" s="178">
        <f t="shared" si="72"/>
        <v>0</v>
      </c>
      <c r="I265" s="178">
        <f t="shared" si="72"/>
        <v>0</v>
      </c>
      <c r="J265" s="179">
        <f t="shared" si="72"/>
        <v>0</v>
      </c>
      <c r="K265" s="2"/>
      <c r="L265" s="2"/>
    </row>
    <row r="266" spans="1:33">
      <c r="A266" s="8"/>
      <c r="B266" s="8"/>
      <c r="E266" s="15"/>
      <c r="F266" s="15"/>
      <c r="G266" s="15"/>
      <c r="H266" s="15"/>
      <c r="I266" s="15"/>
      <c r="J266" s="24"/>
      <c r="K266" s="2"/>
      <c r="L266" s="2"/>
      <c r="M266" s="2"/>
      <c r="N266" s="2"/>
      <c r="O266" s="2"/>
    </row>
    <row r="267" spans="1:33">
      <c r="A267" s="29" t="s">
        <v>183</v>
      </c>
      <c r="G267" s="15"/>
      <c r="H267" s="15"/>
      <c r="I267" s="15"/>
      <c r="J267" s="24"/>
      <c r="K267" s="15"/>
      <c r="L267" s="2"/>
      <c r="M267" s="2"/>
      <c r="N267" s="2"/>
      <c r="O267" s="2"/>
      <c r="P267" s="2"/>
      <c r="Q267" s="2"/>
    </row>
    <row r="268" spans="1:33">
      <c r="B268" s="8" t="s">
        <v>184</v>
      </c>
      <c r="E268" s="54">
        <v>0</v>
      </c>
      <c r="F268" s="54">
        <v>0</v>
      </c>
      <c r="G268" s="54">
        <v>0</v>
      </c>
      <c r="H268" s="54">
        <v>0</v>
      </c>
      <c r="I268" s="54">
        <v>0</v>
      </c>
      <c r="J268" s="177">
        <f>SUM(E268:I268)</f>
        <v>0</v>
      </c>
      <c r="K268" s="2"/>
      <c r="L268" s="2"/>
      <c r="M268" s="2"/>
      <c r="N268" s="2"/>
      <c r="O268" s="2"/>
    </row>
    <row r="269" spans="1:33">
      <c r="B269" s="8" t="s">
        <v>185</v>
      </c>
      <c r="E269" s="54">
        <v>0</v>
      </c>
      <c r="F269" s="54">
        <v>0</v>
      </c>
      <c r="G269" s="54">
        <v>0</v>
      </c>
      <c r="H269" s="54">
        <v>0</v>
      </c>
      <c r="I269" s="54">
        <v>0</v>
      </c>
      <c r="J269" s="177">
        <f t="shared" ref="J269" si="73">SUM(E269:I269)</f>
        <v>0</v>
      </c>
      <c r="K269" s="2"/>
      <c r="L269" s="2"/>
      <c r="M269" s="2"/>
      <c r="N269" s="2"/>
      <c r="O269" s="2"/>
    </row>
    <row r="270" spans="1:33">
      <c r="B270" s="8" t="s">
        <v>186</v>
      </c>
      <c r="E270" s="54">
        <v>0</v>
      </c>
      <c r="F270" s="54">
        <v>0</v>
      </c>
      <c r="G270" s="54">
        <v>0</v>
      </c>
      <c r="H270" s="54">
        <v>0</v>
      </c>
      <c r="I270" s="54">
        <v>0</v>
      </c>
      <c r="J270" s="177">
        <f>SUM(E270:I270)</f>
        <v>0</v>
      </c>
      <c r="K270" s="2"/>
      <c r="L270" s="85"/>
      <c r="M270" s="85"/>
      <c r="N270" s="85"/>
      <c r="O270" s="85"/>
      <c r="P270" s="85"/>
      <c r="Q270" s="85"/>
    </row>
    <row r="271" spans="1:33" ht="12.75" customHeight="1">
      <c r="A271" s="108"/>
      <c r="B271" s="525" t="s">
        <v>187</v>
      </c>
      <c r="C271" s="525"/>
      <c r="D271" s="525"/>
      <c r="E271" s="178">
        <f t="shared" ref="E271:J271" si="74">SUM(E268:E270)</f>
        <v>0</v>
      </c>
      <c r="F271" s="178">
        <f t="shared" si="74"/>
        <v>0</v>
      </c>
      <c r="G271" s="178">
        <f t="shared" si="74"/>
        <v>0</v>
      </c>
      <c r="H271" s="178">
        <f t="shared" si="74"/>
        <v>0</v>
      </c>
      <c r="I271" s="178">
        <f t="shared" si="74"/>
        <v>0</v>
      </c>
      <c r="J271" s="179">
        <f t="shared" si="74"/>
        <v>0</v>
      </c>
      <c r="K271" s="2"/>
      <c r="L271" s="85"/>
      <c r="M271" s="85"/>
      <c r="N271" s="85"/>
      <c r="O271" s="85"/>
      <c r="P271" s="85"/>
      <c r="Q271" s="85"/>
      <c r="R271" s="85"/>
    </row>
    <row r="272" spans="1:33">
      <c r="A272" s="26"/>
      <c r="B272" s="27"/>
      <c r="C272" s="27"/>
      <c r="D272" s="27"/>
      <c r="E272" s="27"/>
      <c r="F272" s="27"/>
      <c r="G272" s="28"/>
      <c r="H272" s="28"/>
      <c r="I272" s="28"/>
      <c r="J272" s="96"/>
      <c r="K272" s="28"/>
      <c r="M272" s="7"/>
      <c r="N272" s="7"/>
      <c r="O272" s="7"/>
    </row>
    <row r="273" spans="1:19" ht="15">
      <c r="A273" s="29" t="s">
        <v>188</v>
      </c>
      <c r="C273" s="133"/>
      <c r="F273"/>
      <c r="J273" s="31"/>
      <c r="L273" s="86"/>
    </row>
    <row r="274" spans="1:19" ht="14.25">
      <c r="A274" s="8" t="s">
        <v>189</v>
      </c>
      <c r="B274" s="132"/>
      <c r="C274" s="132"/>
      <c r="E274" s="54">
        <v>0</v>
      </c>
      <c r="F274" s="54">
        <v>0</v>
      </c>
      <c r="G274" s="54">
        <v>0</v>
      </c>
      <c r="H274" s="54">
        <v>0</v>
      </c>
      <c r="I274" s="54">
        <v>0</v>
      </c>
      <c r="J274" s="177">
        <f>SUM(E274:I274)</f>
        <v>0</v>
      </c>
      <c r="L274" s="86"/>
    </row>
    <row r="275" spans="1:19" ht="14.25">
      <c r="A275" s="8" t="s">
        <v>190</v>
      </c>
      <c r="B275" s="132"/>
      <c r="C275" s="132"/>
      <c r="E275" s="54">
        <v>0</v>
      </c>
      <c r="F275" s="54">
        <v>0</v>
      </c>
      <c r="G275" s="54">
        <v>0</v>
      </c>
      <c r="H275" s="54">
        <v>0</v>
      </c>
      <c r="I275" s="54">
        <v>0</v>
      </c>
      <c r="J275" s="177">
        <f>SUM(E275:I275)</f>
        <v>0</v>
      </c>
      <c r="L275" s="86"/>
    </row>
    <row r="276" spans="1:19" ht="15.75" customHeight="1">
      <c r="A276" s="8" t="s">
        <v>191</v>
      </c>
      <c r="B276" s="132"/>
      <c r="C276" s="132"/>
      <c r="E276" s="54">
        <v>0</v>
      </c>
      <c r="F276" s="54">
        <v>0</v>
      </c>
      <c r="G276" s="54">
        <v>0</v>
      </c>
      <c r="H276" s="54">
        <v>0</v>
      </c>
      <c r="I276" s="54">
        <v>0</v>
      </c>
      <c r="J276" s="177">
        <f>SUM(E276:I276)</f>
        <v>0</v>
      </c>
      <c r="L276" s="503" t="s">
        <v>192</v>
      </c>
      <c r="M276" s="503"/>
      <c r="N276" s="432"/>
      <c r="O276" s="432"/>
    </row>
    <row r="277" spans="1:19" ht="14.25">
      <c r="A277" s="8" t="s">
        <v>63</v>
      </c>
      <c r="B277" s="132"/>
      <c r="C277" s="132"/>
      <c r="E277" s="54">
        <v>0</v>
      </c>
      <c r="F277" s="54">
        <v>0</v>
      </c>
      <c r="G277" s="54">
        <v>0</v>
      </c>
      <c r="H277" s="54">
        <v>0</v>
      </c>
      <c r="I277" s="54">
        <v>0</v>
      </c>
      <c r="J277" s="177">
        <f t="shared" ref="J277:J280" si="75">SUM(E277:I277)</f>
        <v>0</v>
      </c>
      <c r="L277" s="503"/>
      <c r="M277" s="503"/>
      <c r="N277" s="432"/>
      <c r="O277" s="432"/>
    </row>
    <row r="278" spans="1:19" ht="14.25" hidden="1">
      <c r="A278" s="8" t="s">
        <v>63</v>
      </c>
      <c r="B278" s="132"/>
      <c r="C278" s="132"/>
      <c r="E278" s="54">
        <v>0</v>
      </c>
      <c r="F278" s="54">
        <v>0</v>
      </c>
      <c r="G278" s="54">
        <v>0</v>
      </c>
      <c r="H278" s="54">
        <v>0</v>
      </c>
      <c r="I278" s="54">
        <v>0</v>
      </c>
      <c r="J278" s="177">
        <f t="shared" si="75"/>
        <v>0</v>
      </c>
      <c r="L278" s="86"/>
    </row>
    <row r="279" spans="1:19" ht="14.25" hidden="1">
      <c r="A279" s="8" t="s">
        <v>63</v>
      </c>
      <c r="B279" s="132"/>
      <c r="C279" s="132"/>
      <c r="E279" s="54">
        <v>0</v>
      </c>
      <c r="F279" s="54">
        <v>0</v>
      </c>
      <c r="G279" s="54">
        <v>0</v>
      </c>
      <c r="H279" s="54">
        <v>0</v>
      </c>
      <c r="I279" s="54">
        <v>0</v>
      </c>
      <c r="J279" s="177">
        <f t="shared" si="75"/>
        <v>0</v>
      </c>
      <c r="L279" s="86"/>
    </row>
    <row r="280" spans="1:19" ht="14.25" hidden="1">
      <c r="A280" s="8" t="s">
        <v>63</v>
      </c>
      <c r="B280" s="132"/>
      <c r="C280" s="132"/>
      <c r="E280" s="54">
        <v>0</v>
      </c>
      <c r="F280" s="54">
        <v>0</v>
      </c>
      <c r="G280" s="54">
        <v>0</v>
      </c>
      <c r="H280" s="54">
        <v>0</v>
      </c>
      <c r="I280" s="54">
        <v>0</v>
      </c>
      <c r="J280" s="177">
        <f t="shared" si="75"/>
        <v>0</v>
      </c>
      <c r="L280" s="86"/>
    </row>
    <row r="281" spans="1:19" ht="14.25" hidden="1">
      <c r="A281" s="8" t="s">
        <v>63</v>
      </c>
      <c r="B281" s="132"/>
      <c r="C281" s="132"/>
      <c r="E281" s="54">
        <v>0</v>
      </c>
      <c r="F281" s="54">
        <v>0</v>
      </c>
      <c r="G281" s="54">
        <v>0</v>
      </c>
      <c r="H281" s="54">
        <v>0</v>
      </c>
      <c r="I281" s="54">
        <v>0</v>
      </c>
      <c r="J281" s="177">
        <f>SUM(E281:I281)</f>
        <v>0</v>
      </c>
      <c r="L281" s="86"/>
    </row>
    <row r="282" spans="1:19">
      <c r="B282" s="13"/>
      <c r="D282" s="175" t="s">
        <v>193</v>
      </c>
      <c r="E282" s="136">
        <v>0</v>
      </c>
      <c r="F282" s="136">
        <v>0</v>
      </c>
      <c r="G282" s="136">
        <v>0</v>
      </c>
      <c r="H282" s="136">
        <v>0</v>
      </c>
      <c r="I282" s="136">
        <v>0</v>
      </c>
      <c r="J282" s="125"/>
    </row>
    <row r="283" spans="1:19">
      <c r="A283" s="406"/>
      <c r="B283" s="513" t="s">
        <v>194</v>
      </c>
      <c r="C283" s="513"/>
      <c r="D283" s="513"/>
      <c r="E283" s="178">
        <f t="shared" ref="E283:J283" si="76">SUM(E274:E281)</f>
        <v>0</v>
      </c>
      <c r="F283" s="178">
        <f t="shared" si="76"/>
        <v>0</v>
      </c>
      <c r="G283" s="178">
        <f t="shared" si="76"/>
        <v>0</v>
      </c>
      <c r="H283" s="178">
        <f t="shared" si="76"/>
        <v>0</v>
      </c>
      <c r="I283" s="178">
        <f t="shared" si="76"/>
        <v>0</v>
      </c>
      <c r="J283" s="179">
        <f t="shared" si="76"/>
        <v>0</v>
      </c>
      <c r="L283" s="2"/>
    </row>
    <row r="284" spans="1:19">
      <c r="A284" s="8"/>
      <c r="B284" s="8"/>
      <c r="E284" s="15"/>
      <c r="F284" s="15"/>
      <c r="G284" s="15"/>
      <c r="H284" s="15"/>
      <c r="I284" s="15"/>
      <c r="J284" s="24"/>
      <c r="K284" s="2"/>
    </row>
    <row r="285" spans="1:19" ht="12.75" customHeight="1">
      <c r="A285" s="29" t="s">
        <v>195</v>
      </c>
      <c r="G285" s="15"/>
      <c r="H285" s="15"/>
      <c r="I285" s="15"/>
      <c r="J285" s="24"/>
      <c r="K285" s="15"/>
      <c r="L285" s="504" t="s">
        <v>196</v>
      </c>
      <c r="M285" s="504"/>
      <c r="N285" s="504"/>
      <c r="O285" s="504"/>
      <c r="P285" s="504"/>
      <c r="Q285" s="504"/>
      <c r="R285" s="504"/>
    </row>
    <row r="286" spans="1:19">
      <c r="A286" s="89" t="s">
        <v>40</v>
      </c>
      <c r="B286" s="89" t="s">
        <v>41</v>
      </c>
      <c r="C286" s="89" t="s">
        <v>80</v>
      </c>
      <c r="G286" s="15"/>
      <c r="H286" s="15"/>
      <c r="I286" s="15"/>
      <c r="J286" s="24"/>
      <c r="K286" s="15"/>
      <c r="L286" s="504"/>
      <c r="M286" s="504"/>
      <c r="N286" s="504"/>
      <c r="O286" s="504"/>
      <c r="P286" s="504"/>
      <c r="Q286" s="504"/>
      <c r="R286" s="504"/>
    </row>
    <row r="287" spans="1:19">
      <c r="A287" s="176">
        <f>A119</f>
        <v>0</v>
      </c>
      <c r="B287" s="23" t="str">
        <f>B119</f>
        <v>Graduate Student</v>
      </c>
      <c r="C287" s="116" t="str">
        <f>C119</f>
        <v>Not Allowed</v>
      </c>
      <c r="E287" s="54">
        <f>AA119</f>
        <v>0</v>
      </c>
      <c r="F287" s="54">
        <f t="shared" ref="F287:I287" si="77">AB119</f>
        <v>0</v>
      </c>
      <c r="G287" s="54">
        <f t="shared" si="77"/>
        <v>0</v>
      </c>
      <c r="H287" s="54">
        <f t="shared" si="77"/>
        <v>0</v>
      </c>
      <c r="I287" s="54">
        <f t="shared" si="77"/>
        <v>0</v>
      </c>
      <c r="J287" s="177">
        <f>SUM(E287:I287)</f>
        <v>0</v>
      </c>
      <c r="K287" s="15"/>
      <c r="L287" s="123" t="s">
        <v>197</v>
      </c>
      <c r="M287" s="256"/>
      <c r="N287" s="256"/>
      <c r="O287" s="256"/>
      <c r="P287" s="256"/>
      <c r="Q287" s="256"/>
      <c r="R287" s="128"/>
      <c r="S287" s="124"/>
    </row>
    <row r="288" spans="1:19">
      <c r="A288" s="176">
        <f>A126</f>
        <v>0</v>
      </c>
      <c r="B288" s="23" t="str">
        <f>B126</f>
        <v>Graduate Student</v>
      </c>
      <c r="C288" s="116" t="str">
        <f>C126</f>
        <v>Not Allowed</v>
      </c>
      <c r="E288" s="54">
        <f>AA126</f>
        <v>0</v>
      </c>
      <c r="F288" s="54">
        <f t="shared" ref="F288:I288" si="78">AB126</f>
        <v>0</v>
      </c>
      <c r="G288" s="54">
        <f t="shared" si="78"/>
        <v>0</v>
      </c>
      <c r="H288" s="54">
        <f t="shared" si="78"/>
        <v>0</v>
      </c>
      <c r="I288" s="54">
        <f t="shared" si="78"/>
        <v>0</v>
      </c>
      <c r="J288" s="177">
        <f>SUM(E288:I288)</f>
        <v>0</v>
      </c>
      <c r="K288" s="15"/>
      <c r="L288" s="2"/>
      <c r="M288" s="2"/>
      <c r="N288" s="2"/>
      <c r="O288" s="2"/>
      <c r="P288" s="2"/>
      <c r="Q288" s="2"/>
    </row>
    <row r="289" spans="1:44">
      <c r="A289" s="176">
        <f>A133</f>
        <v>0</v>
      </c>
      <c r="B289" s="23" t="str">
        <f>B133</f>
        <v>Graduate Student</v>
      </c>
      <c r="C289" s="116" t="str">
        <f>C133</f>
        <v>Not Allowed</v>
      </c>
      <c r="E289" s="54">
        <f>AA133</f>
        <v>0</v>
      </c>
      <c r="F289" s="54">
        <f t="shared" ref="F289:I289" si="79">AB133</f>
        <v>0</v>
      </c>
      <c r="G289" s="54">
        <f t="shared" si="79"/>
        <v>0</v>
      </c>
      <c r="H289" s="54">
        <f t="shared" si="79"/>
        <v>0</v>
      </c>
      <c r="I289" s="54">
        <f t="shared" si="79"/>
        <v>0</v>
      </c>
      <c r="J289" s="177">
        <f>SUM(E289:I289)</f>
        <v>0</v>
      </c>
      <c r="K289" s="15"/>
      <c r="L289" s="2"/>
      <c r="M289" s="2"/>
      <c r="N289" s="2"/>
      <c r="O289" s="2"/>
      <c r="P289" s="2"/>
      <c r="Q289" s="2"/>
    </row>
    <row r="290" spans="1:44">
      <c r="A290" s="176">
        <f>A140</f>
        <v>0</v>
      </c>
      <c r="B290" s="23" t="str">
        <f>B140</f>
        <v>Graduate Student</v>
      </c>
      <c r="C290" s="116" t="str">
        <f>C140</f>
        <v>Not Allowed</v>
      </c>
      <c r="E290" s="54">
        <f>AA140</f>
        <v>0</v>
      </c>
      <c r="F290" s="54">
        <f t="shared" ref="F290:I290" si="80">AB140</f>
        <v>0</v>
      </c>
      <c r="G290" s="54">
        <f t="shared" si="80"/>
        <v>0</v>
      </c>
      <c r="H290" s="54">
        <f t="shared" si="80"/>
        <v>0</v>
      </c>
      <c r="I290" s="54">
        <f t="shared" si="80"/>
        <v>0</v>
      </c>
      <c r="J290" s="177">
        <f>SUM(E290:I290)</f>
        <v>0</v>
      </c>
      <c r="K290" s="15"/>
      <c r="L290" s="2"/>
      <c r="M290" s="2"/>
      <c r="N290" s="2"/>
      <c r="O290" s="2"/>
      <c r="P290" s="2"/>
      <c r="Q290" s="2"/>
    </row>
    <row r="291" spans="1:44" ht="12.75" customHeight="1">
      <c r="A291" s="176">
        <f>A147</f>
        <v>0</v>
      </c>
      <c r="B291" s="99" t="str">
        <f>B147</f>
        <v>Graduate Student</v>
      </c>
      <c r="C291" s="116" t="str">
        <f>C147</f>
        <v>Not Allowed</v>
      </c>
      <c r="E291" s="54">
        <f>AA147</f>
        <v>0</v>
      </c>
      <c r="F291" s="54">
        <f t="shared" ref="F291:I291" si="81">AB147</f>
        <v>0</v>
      </c>
      <c r="G291" s="54">
        <f t="shared" si="81"/>
        <v>0</v>
      </c>
      <c r="H291" s="54">
        <f t="shared" si="81"/>
        <v>0</v>
      </c>
      <c r="I291" s="54">
        <f t="shared" si="81"/>
        <v>0</v>
      </c>
      <c r="J291" s="177">
        <f>SUM(E291:I291)</f>
        <v>0</v>
      </c>
      <c r="K291" s="2"/>
    </row>
    <row r="292" spans="1:44" ht="12.75" customHeight="1">
      <c r="A292" s="108"/>
      <c r="B292" s="525" t="s">
        <v>338</v>
      </c>
      <c r="C292" s="525"/>
      <c r="D292" s="525"/>
      <c r="E292" s="178">
        <f t="shared" ref="E292:J292" si="82">SUM(E287:E291)</f>
        <v>0</v>
      </c>
      <c r="F292" s="178">
        <f t="shared" si="82"/>
        <v>0</v>
      </c>
      <c r="G292" s="178">
        <f t="shared" si="82"/>
        <v>0</v>
      </c>
      <c r="H292" s="178">
        <f t="shared" si="82"/>
        <v>0</v>
      </c>
      <c r="I292" s="178">
        <f t="shared" si="82"/>
        <v>0</v>
      </c>
      <c r="J292" s="179">
        <f t="shared" si="82"/>
        <v>0</v>
      </c>
      <c r="K292" s="2"/>
    </row>
    <row r="293" spans="1:44">
      <c r="A293" s="8"/>
      <c r="B293" s="8"/>
      <c r="E293" s="15"/>
      <c r="F293" s="15"/>
      <c r="G293" s="15"/>
      <c r="H293" s="15"/>
      <c r="I293" s="15"/>
      <c r="J293" s="24"/>
      <c r="K293" s="2"/>
      <c r="L293" s="2"/>
      <c r="M293" s="2"/>
      <c r="N293" s="2"/>
      <c r="O293" s="2"/>
    </row>
    <row r="294" spans="1:44" ht="3.75" customHeight="1">
      <c r="E294" s="20"/>
      <c r="F294" s="20"/>
      <c r="G294" s="20"/>
      <c r="H294" s="20"/>
      <c r="I294" s="20"/>
      <c r="J294" s="73"/>
      <c r="K294" s="2"/>
      <c r="L294" s="2"/>
      <c r="M294" s="2"/>
      <c r="N294" s="2"/>
      <c r="O294" s="2"/>
    </row>
    <row r="295" spans="1:44" s="143" customFormat="1" ht="20.100000000000001" customHeight="1">
      <c r="A295" s="524" t="s">
        <v>199</v>
      </c>
      <c r="B295" s="524"/>
      <c r="C295" s="140"/>
      <c r="D295" s="141"/>
      <c r="E295" s="224">
        <f ca="1">(SUM(E179:E265))-(SUMIF($A179:$D265,"*Total Trip",E179:E265)+SUMIF($B179:$D265,"*Total Domestic Travel",E179:E265)+SUMIF($B179:$D265,"*Total Foreign Travel",E179:E265)+SUMIF($B179:$D265,"*Total Supplies",E179:E265)+SUMIF($B179:$D265,"Total Publications",E179:E265)+SUMIF($B179:$D265,"*Total Other Costs",E179:E265)+SUMIF($D179:$D265,"*# Trips/Yr",E179:E265)+SUMIF($D179:$D265,"*# Persons/Yr",E179:E265)+SUMIF($D179:$D265,"*# Days Per Diem/Yr",E179:E265)+SUMIF($D179:$D265,"*# Days Lodging/Yr",E179:E265)+SUMIF($D179:$D265,"*TOTAL NUMBER PARTICIPANTS PER YEAR",E179:E265))</f>
        <v>0</v>
      </c>
      <c r="F295" s="224">
        <f t="shared" ref="F295:I295" ca="1" si="83">(SUM(F179:F265))-(SUMIF($A179:$D265,"*Total Trip",F179:F265)+SUMIF($B179:$D265,"*Total Domestic Travel",F179:F265)+SUMIF($B179:$D265,"*Total Foreign Travel",F179:F265)+SUMIF($B179:$D265,"*Total Supplies",F179:F265)+SUMIF($B179:$D265,"Total Publications",F179:F265)+SUMIF($B179:$D265,"*Total Other Costs",F179:F265)+SUMIF($D179:$D265,"*# Trips/Yr",F179:F265)+SUMIF($D179:$D265,"*# Persons/Yr",F179:F265)+SUMIF($D179:$D265,"*# Days Per Diem/Yr",F179:F265)+SUMIF($D179:$D265,"*# Days Lodging/Yr",F179:F265)+SUMIF($D179:$D265,"*TOTAL NUMBER PARTICIPANTS PER YEAR",F179:F265))</f>
        <v>0</v>
      </c>
      <c r="G295" s="224">
        <f t="shared" ca="1" si="83"/>
        <v>0</v>
      </c>
      <c r="H295" s="224">
        <f t="shared" ca="1" si="83"/>
        <v>0</v>
      </c>
      <c r="I295" s="224">
        <f t="shared" ca="1" si="83"/>
        <v>0</v>
      </c>
      <c r="J295" s="217">
        <f ca="1">SUM(E295:I295)</f>
        <v>0</v>
      </c>
      <c r="K295" s="142"/>
      <c r="V295"/>
      <c r="W295"/>
      <c r="X295"/>
      <c r="Y295"/>
      <c r="Z295"/>
      <c r="AA295"/>
      <c r="AB295"/>
      <c r="AC295"/>
      <c r="AD295"/>
      <c r="AE295"/>
      <c r="AF295"/>
      <c r="AG295"/>
      <c r="AH295"/>
      <c r="AI295"/>
      <c r="AJ295"/>
      <c r="AK295"/>
      <c r="AL295"/>
      <c r="AM295"/>
      <c r="AN295"/>
      <c r="AO295"/>
      <c r="AP295"/>
      <c r="AQ295"/>
      <c r="AR295"/>
    </row>
    <row r="296" spans="1:44" s="8" customFormat="1" ht="3.75" customHeight="1">
      <c r="J296" s="73"/>
      <c r="K296" s="20"/>
      <c r="L296" s="22"/>
      <c r="M296" s="22"/>
      <c r="N296" s="22"/>
      <c r="O296" s="22"/>
      <c r="P296" s="22"/>
      <c r="Q296" s="22"/>
      <c r="V296"/>
      <c r="W296"/>
      <c r="X296"/>
      <c r="Y296"/>
      <c r="Z296"/>
      <c r="AA296"/>
      <c r="AB296"/>
      <c r="AC296"/>
      <c r="AD296"/>
      <c r="AE296"/>
      <c r="AF296"/>
      <c r="AG296"/>
      <c r="AH296"/>
      <c r="AI296"/>
      <c r="AJ296"/>
      <c r="AK296"/>
      <c r="AL296"/>
      <c r="AM296"/>
      <c r="AN296"/>
      <c r="AO296"/>
      <c r="AP296"/>
      <c r="AQ296"/>
      <c r="AR296"/>
    </row>
    <row r="297" spans="1:44" s="143" customFormat="1" ht="20.100000000000001" customHeight="1">
      <c r="A297" s="524" t="s">
        <v>200</v>
      </c>
      <c r="B297" s="524"/>
      <c r="C297" s="144"/>
      <c r="D297" s="145"/>
      <c r="E297" s="216">
        <f ca="1">SUM(E266:E295)-(SUMIF($B266:$D295,"*Total Capital Equipment",E266:E295)+SUMIF($B266:$D295,"Total Tuition &amp; Fees",E266:E295)+SUMIF($B266:$D295,"*Total Participant Support Costs",E266:E295))-E282</f>
        <v>0</v>
      </c>
      <c r="F297" s="216">
        <f t="shared" ref="F297:I297" ca="1" si="84">SUM(F266:F295)-(SUMIF($B266:$D295,"*Total Capital Equipment",F266:F295)+SUMIF($B266:$D295,"Total Tuition &amp; Fees",F266:F295)+SUMIF($B266:$D295,"*Total Participant Support Costs",F266:F295))-F282</f>
        <v>0</v>
      </c>
      <c r="G297" s="216">
        <f t="shared" ca="1" si="84"/>
        <v>0</v>
      </c>
      <c r="H297" s="216">
        <f t="shared" ca="1" si="84"/>
        <v>0</v>
      </c>
      <c r="I297" s="216">
        <f t="shared" ca="1" si="84"/>
        <v>0</v>
      </c>
      <c r="J297" s="217">
        <f ca="1">SUM(E297:I297)</f>
        <v>0</v>
      </c>
      <c r="K297" s="146"/>
      <c r="L297" s="147"/>
      <c r="M297" s="147"/>
      <c r="N297" s="147"/>
      <c r="O297" s="147"/>
      <c r="Z297"/>
      <c r="AA297"/>
      <c r="AB297"/>
      <c r="AC297"/>
      <c r="AD297"/>
      <c r="AE297"/>
      <c r="AF297"/>
      <c r="AG297"/>
    </row>
    <row r="298" spans="1:44" ht="3.75" customHeight="1">
      <c r="G298" s="19"/>
      <c r="H298" s="19"/>
      <c r="I298" s="19"/>
      <c r="J298" s="125"/>
      <c r="K298" s="19"/>
      <c r="P298" s="2"/>
      <c r="Q298" s="2"/>
      <c r="V298" s="8"/>
      <c r="W298" s="8"/>
      <c r="X298" s="8"/>
      <c r="Y298" s="8"/>
      <c r="AH298" s="8"/>
      <c r="AI298" s="8"/>
      <c r="AJ298" s="8"/>
      <c r="AK298" s="8"/>
      <c r="AL298" s="8"/>
      <c r="AM298" s="8"/>
      <c r="AN298" s="8"/>
      <c r="AO298" s="8"/>
      <c r="AP298" s="8"/>
      <c r="AQ298" s="8"/>
      <c r="AR298" s="8"/>
    </row>
    <row r="299" spans="1:44">
      <c r="A299" s="1" t="s">
        <v>201</v>
      </c>
      <c r="C299" s="55"/>
      <c r="D299" s="55" t="s">
        <v>202</v>
      </c>
      <c r="E299" s="457">
        <f>L301</f>
        <v>0.375</v>
      </c>
      <c r="F299" s="457">
        <f>L303</f>
        <v>0.38</v>
      </c>
      <c r="G299" s="457">
        <f>L305</f>
        <v>0.38</v>
      </c>
      <c r="H299" s="457">
        <f>L306</f>
        <v>0.38</v>
      </c>
      <c r="I299" s="457">
        <f>L307</f>
        <v>0.38</v>
      </c>
      <c r="J299" s="24"/>
      <c r="K299" s="15"/>
      <c r="V299" s="143"/>
      <c r="W299" s="143"/>
      <c r="X299" s="143"/>
      <c r="Y299" s="143"/>
      <c r="AH299" s="143"/>
      <c r="AI299" s="143"/>
      <c r="AJ299" s="143"/>
      <c r="AK299" s="143"/>
      <c r="AL299" s="143"/>
      <c r="AM299" s="143"/>
      <c r="AN299" s="143"/>
      <c r="AO299" s="143"/>
      <c r="AP299" s="143"/>
      <c r="AQ299" s="143"/>
      <c r="AR299" s="143"/>
    </row>
    <row r="300" spans="1:44" ht="13.5" thickBot="1">
      <c r="A300" s="1"/>
      <c r="C300" s="55"/>
      <c r="D300" s="55" t="s">
        <v>203</v>
      </c>
      <c r="E300" s="457" t="str">
        <f>N301</f>
        <v>MTDC</v>
      </c>
      <c r="F300" s="457" t="str">
        <f>N303</f>
        <v>MTDC</v>
      </c>
      <c r="G300" s="457" t="str">
        <f>N305</f>
        <v>MTDC</v>
      </c>
      <c r="H300" s="457" t="str">
        <f>N306</f>
        <v>MTDC</v>
      </c>
      <c r="I300" s="457" t="str">
        <f>N307</f>
        <v>MTDC</v>
      </c>
      <c r="J300" s="24"/>
      <c r="K300" s="15"/>
      <c r="V300" s="143"/>
      <c r="W300" s="143"/>
      <c r="X300" s="143"/>
      <c r="Y300" s="143"/>
      <c r="AH300" s="143"/>
      <c r="AI300" s="143"/>
      <c r="AJ300" s="143"/>
      <c r="AK300" s="143"/>
      <c r="AL300" s="143"/>
      <c r="AM300" s="143"/>
      <c r="AN300" s="143"/>
      <c r="AO300" s="143"/>
      <c r="AP300" s="143"/>
      <c r="AQ300" s="143"/>
      <c r="AR300" s="143"/>
    </row>
    <row r="301" spans="1:44" ht="15" customHeight="1" thickBot="1">
      <c r="A301" s="8"/>
      <c r="B301" s="8" t="s">
        <v>298</v>
      </c>
      <c r="C301" s="137"/>
      <c r="D301" s="138"/>
      <c r="E301" s="218">
        <f ca="1">IF(N301="MTDC",ROUND(E295*L301,0),IF(N301="TDC",ROUND(E297*L301,0),"ERROR"))</f>
        <v>0</v>
      </c>
      <c r="F301" s="218">
        <f ca="1">IF(N303="MTDC",ROUND(F295*L303,0),IF(N303="TDC",ROUND(F297*L303,0),"ERROR"))</f>
        <v>0</v>
      </c>
      <c r="G301" s="218">
        <f ca="1">IF(N305="MTDC",ROUND(G295*L305,0),IF(N305="TDC",ROUND(G297*L305,0),"ERROR"))</f>
        <v>0</v>
      </c>
      <c r="H301" s="218">
        <f ca="1">IF(N306="MTDC",ROUND(H295*L306,0),IF(N306="TDC",ROUND(H297*L306,0),"ERROR"))</f>
        <v>0</v>
      </c>
      <c r="I301" s="218">
        <f ca="1">IF(N307="MTDC",ROUND(I295*L307,0),IF(N307="TDC",ROUND(I297*L307,0),"ERROR"))</f>
        <v>0</v>
      </c>
      <c r="J301" s="219">
        <f ca="1">SUM(E301:I301)</f>
        <v>0</v>
      </c>
      <c r="K301" s="2"/>
      <c r="L301" s="151">
        <v>0.375</v>
      </c>
      <c r="M301" s="13" t="s">
        <v>204</v>
      </c>
      <c r="N301" s="152" t="s">
        <v>205</v>
      </c>
      <c r="O301" s="13" t="s">
        <v>35</v>
      </c>
    </row>
    <row r="302" spans="1:44" s="8" customFormat="1" ht="3.75" customHeight="1" thickBot="1">
      <c r="J302" s="73"/>
      <c r="K302" s="20"/>
      <c r="L302" s="22"/>
      <c r="M302" s="22"/>
      <c r="N302" s="22"/>
      <c r="O302" s="2"/>
      <c r="P302" s="22"/>
      <c r="Q302" s="22"/>
      <c r="V302"/>
      <c r="W302"/>
      <c r="X302"/>
      <c r="Y302"/>
      <c r="Z302"/>
      <c r="AA302"/>
      <c r="AB302"/>
      <c r="AC302"/>
      <c r="AD302"/>
      <c r="AE302"/>
      <c r="AF302"/>
      <c r="AG302"/>
      <c r="AH302"/>
      <c r="AI302"/>
      <c r="AJ302"/>
      <c r="AK302"/>
      <c r="AL302"/>
      <c r="AM302"/>
      <c r="AN302"/>
      <c r="AO302"/>
      <c r="AP302"/>
      <c r="AQ302"/>
      <c r="AR302"/>
    </row>
    <row r="303" spans="1:44" s="143" customFormat="1" ht="20.100000000000001" customHeight="1" thickBot="1">
      <c r="A303" s="524" t="s">
        <v>299</v>
      </c>
      <c r="B303" s="524"/>
      <c r="C303" s="144"/>
      <c r="D303" s="145"/>
      <c r="E303" s="216">
        <f ca="1">SUM(E301:E302)</f>
        <v>0</v>
      </c>
      <c r="F303" s="216">
        <f ca="1">SUM(F301:F302)</f>
        <v>0</v>
      </c>
      <c r="G303" s="216">
        <f ca="1">SUM(G301:G302)</f>
        <v>0</v>
      </c>
      <c r="H303" s="216">
        <f ca="1">SUM(H301:H302)</f>
        <v>0</v>
      </c>
      <c r="I303" s="216">
        <f ca="1">SUM(I301:I302)</f>
        <v>0</v>
      </c>
      <c r="J303" s="217">
        <f ca="1">SUM(E303:I303)</f>
        <v>0</v>
      </c>
      <c r="K303" s="146"/>
      <c r="L303" s="151">
        <v>0.38</v>
      </c>
      <c r="M303" s="13" t="s">
        <v>204</v>
      </c>
      <c r="N303" s="152" t="s">
        <v>205</v>
      </c>
      <c r="O303" s="359" t="s">
        <v>36</v>
      </c>
      <c r="Z303"/>
      <c r="AA303"/>
      <c r="AB303"/>
      <c r="AC303"/>
      <c r="AD303"/>
      <c r="AE303"/>
      <c r="AF303"/>
      <c r="AG303"/>
    </row>
    <row r="304" spans="1:44" ht="3.75" customHeight="1" thickBot="1">
      <c r="F304"/>
      <c r="J304" s="73"/>
      <c r="K304" s="20"/>
      <c r="L304" s="22"/>
      <c r="M304" s="2"/>
      <c r="N304" s="2"/>
      <c r="O304" s="13"/>
      <c r="P304" s="2"/>
      <c r="Q304" s="2"/>
    </row>
    <row r="305" spans="1:44" s="150" customFormat="1" ht="20.100000000000001" customHeight="1" thickBot="1">
      <c r="A305" s="140" t="s">
        <v>335</v>
      </c>
      <c r="B305" s="148"/>
      <c r="C305" s="148"/>
      <c r="D305" s="148"/>
      <c r="E305" s="216">
        <f ca="1">SUM(E297,E303)</f>
        <v>0</v>
      </c>
      <c r="F305" s="216">
        <f ca="1">SUM(F297,F303)</f>
        <v>0</v>
      </c>
      <c r="G305" s="216">
        <f ca="1">SUM(G297,G303)</f>
        <v>0</v>
      </c>
      <c r="H305" s="216">
        <f ca="1">SUM(H297,H303)</f>
        <v>0</v>
      </c>
      <c r="I305" s="216">
        <f ca="1">SUM(I297,I303)</f>
        <v>0</v>
      </c>
      <c r="J305" s="217">
        <f ca="1">SUM(E305:I305)</f>
        <v>0</v>
      </c>
      <c r="K305" s="149"/>
      <c r="L305" s="151">
        <v>0.38</v>
      </c>
      <c r="M305" s="13" t="s">
        <v>204</v>
      </c>
      <c r="N305" s="152" t="s">
        <v>205</v>
      </c>
      <c r="O305" s="13" t="s">
        <v>37</v>
      </c>
      <c r="V305"/>
      <c r="W305"/>
      <c r="X305"/>
      <c r="Y305"/>
      <c r="Z305"/>
      <c r="AA305"/>
      <c r="AB305"/>
      <c r="AC305"/>
      <c r="AD305"/>
      <c r="AE305"/>
      <c r="AF305"/>
      <c r="AG305"/>
      <c r="AH305"/>
      <c r="AI305"/>
      <c r="AJ305"/>
      <c r="AK305"/>
      <c r="AL305"/>
      <c r="AM305"/>
      <c r="AN305"/>
      <c r="AO305"/>
      <c r="AP305"/>
      <c r="AQ305"/>
      <c r="AR305"/>
    </row>
    <row r="306" spans="1:44" ht="13.5" thickBot="1">
      <c r="A306" s="139"/>
      <c r="L306" s="151">
        <v>0.38</v>
      </c>
      <c r="M306" s="13" t="s">
        <v>204</v>
      </c>
      <c r="N306" s="152" t="s">
        <v>205</v>
      </c>
      <c r="O306" s="13" t="s">
        <v>38</v>
      </c>
    </row>
    <row r="307" spans="1:44" ht="13.5" thickBot="1">
      <c r="A307" s="139"/>
      <c r="L307" s="151">
        <v>0.38</v>
      </c>
      <c r="M307" s="13" t="s">
        <v>204</v>
      </c>
      <c r="N307" s="152" t="s">
        <v>205</v>
      </c>
      <c r="O307" s="13" t="s">
        <v>39</v>
      </c>
    </row>
    <row r="308" spans="1:44">
      <c r="E308" s="19"/>
      <c r="F308" s="15"/>
      <c r="G308" s="19"/>
      <c r="H308" s="19"/>
      <c r="I308" s="19"/>
      <c r="J308" s="19"/>
    </row>
    <row r="309" spans="1:44">
      <c r="E309" s="19"/>
      <c r="F309" s="15"/>
      <c r="G309" s="19"/>
      <c r="H309" s="19"/>
      <c r="I309" s="19"/>
      <c r="J309" s="19"/>
    </row>
    <row r="310" spans="1:44">
      <c r="E310" s="19"/>
      <c r="F310" s="15"/>
      <c r="G310" s="19"/>
      <c r="H310" s="19"/>
      <c r="I310" s="19"/>
      <c r="J310" s="19"/>
    </row>
    <row r="311" spans="1:44">
      <c r="E311" s="19"/>
      <c r="F311" s="15"/>
      <c r="G311" s="19"/>
      <c r="H311" s="19"/>
      <c r="I311" s="19"/>
      <c r="J311" s="19"/>
    </row>
    <row r="312" spans="1:44">
      <c r="E312" s="19"/>
      <c r="F312" s="15"/>
      <c r="G312" s="19"/>
      <c r="H312" s="19"/>
      <c r="I312" s="19"/>
      <c r="J312" s="19"/>
    </row>
    <row r="313" spans="1:44">
      <c r="E313" s="19"/>
      <c r="F313" s="15"/>
      <c r="G313" s="19"/>
      <c r="H313" s="19"/>
      <c r="I313" s="19"/>
      <c r="J313" s="19"/>
    </row>
    <row r="314" spans="1:44">
      <c r="E314" s="19"/>
      <c r="F314" s="15"/>
      <c r="G314" s="19"/>
      <c r="H314" s="19"/>
      <c r="I314" s="19"/>
      <c r="J314" s="19"/>
    </row>
    <row r="315" spans="1:44">
      <c r="E315" s="19"/>
      <c r="F315" s="15"/>
      <c r="G315" s="19"/>
      <c r="H315" s="19"/>
      <c r="I315" s="19"/>
      <c r="J315" s="19"/>
    </row>
    <row r="316" spans="1:44">
      <c r="E316" s="19"/>
      <c r="F316" s="15"/>
      <c r="G316" s="19"/>
      <c r="H316" s="19"/>
      <c r="I316" s="19"/>
      <c r="J316" s="19"/>
    </row>
    <row r="317" spans="1:44">
      <c r="E317" s="19"/>
      <c r="F317" s="15"/>
      <c r="G317" s="19"/>
      <c r="H317" s="19"/>
      <c r="I317" s="19"/>
      <c r="J317" s="19"/>
    </row>
    <row r="318" spans="1:44">
      <c r="E318" s="19"/>
      <c r="F318" s="15"/>
      <c r="G318" s="19"/>
      <c r="H318" s="19"/>
      <c r="I318" s="19"/>
      <c r="J318" s="19"/>
    </row>
    <row r="319" spans="1:44">
      <c r="E319" s="19"/>
      <c r="F319" s="15"/>
      <c r="G319" s="19"/>
      <c r="H319" s="19"/>
      <c r="I319" s="19"/>
      <c r="J319" s="19"/>
    </row>
    <row r="320" spans="1:44">
      <c r="E320" s="19"/>
      <c r="F320" s="15"/>
      <c r="G320" s="19"/>
      <c r="H320" s="19"/>
      <c r="I320" s="19"/>
      <c r="J320" s="19"/>
    </row>
    <row r="321" spans="5:10">
      <c r="E321" s="19"/>
      <c r="F321" s="15"/>
      <c r="G321" s="19"/>
      <c r="H321" s="19"/>
      <c r="I321" s="19"/>
      <c r="J321" s="19"/>
    </row>
    <row r="322" spans="5:10">
      <c r="E322" s="19"/>
      <c r="F322" s="15"/>
      <c r="G322" s="19"/>
      <c r="H322" s="19"/>
      <c r="I322" s="19"/>
      <c r="J322" s="19"/>
    </row>
    <row r="323" spans="5:10">
      <c r="E323" s="19"/>
      <c r="F323" s="15"/>
      <c r="G323" s="19"/>
      <c r="H323" s="19"/>
      <c r="I323" s="19"/>
      <c r="J323" s="19"/>
    </row>
    <row r="324" spans="5:10">
      <c r="E324" s="19"/>
      <c r="F324" s="15"/>
      <c r="G324" s="19"/>
      <c r="H324" s="19"/>
      <c r="I324" s="19"/>
      <c r="J324" s="19"/>
    </row>
    <row r="325" spans="5:10">
      <c r="E325" s="19"/>
      <c r="F325" s="15"/>
      <c r="G325" s="19"/>
      <c r="H325" s="19"/>
      <c r="I325" s="19"/>
      <c r="J325" s="19"/>
    </row>
    <row r="326" spans="5:10">
      <c r="E326" s="19"/>
      <c r="F326" s="15"/>
      <c r="G326" s="19"/>
      <c r="H326" s="19"/>
      <c r="I326" s="19"/>
      <c r="J326" s="19"/>
    </row>
    <row r="327" spans="5:10">
      <c r="E327" s="19"/>
      <c r="F327" s="15"/>
      <c r="G327" s="19"/>
      <c r="H327" s="19"/>
      <c r="I327" s="19"/>
      <c r="J327" s="19"/>
    </row>
    <row r="328" spans="5:10">
      <c r="E328" s="19"/>
      <c r="F328" s="15"/>
      <c r="G328" s="19"/>
      <c r="H328" s="19"/>
      <c r="I328" s="19"/>
      <c r="J328" s="19"/>
    </row>
    <row r="329" spans="5:10">
      <c r="E329" s="19"/>
      <c r="F329" s="15"/>
      <c r="G329" s="19"/>
      <c r="H329" s="19"/>
      <c r="I329" s="19"/>
      <c r="J329" s="19"/>
    </row>
    <row r="330" spans="5:10">
      <c r="E330" s="19"/>
      <c r="F330" s="15"/>
      <c r="G330" s="19"/>
      <c r="H330" s="19"/>
      <c r="I330" s="19"/>
      <c r="J330" s="19"/>
    </row>
    <row r="331" spans="5:10">
      <c r="E331" s="19"/>
      <c r="F331" s="15"/>
      <c r="G331" s="19"/>
      <c r="H331" s="19"/>
      <c r="I331" s="19"/>
      <c r="J331" s="19"/>
    </row>
    <row r="332" spans="5:10">
      <c r="E332" s="19"/>
      <c r="F332" s="15"/>
      <c r="G332" s="19"/>
      <c r="H332" s="19"/>
      <c r="I332" s="19"/>
      <c r="J332" s="19"/>
    </row>
    <row r="333" spans="5:10">
      <c r="E333" s="19"/>
      <c r="F333" s="15"/>
      <c r="G333" s="19"/>
      <c r="H333" s="19"/>
      <c r="I333" s="19"/>
      <c r="J333" s="19"/>
    </row>
    <row r="334" spans="5:10">
      <c r="E334" s="19"/>
      <c r="F334" s="15"/>
      <c r="G334" s="19"/>
      <c r="H334" s="19"/>
      <c r="I334" s="19"/>
      <c r="J334" s="19"/>
    </row>
    <row r="335" spans="5:10">
      <c r="E335" s="19"/>
      <c r="F335" s="15"/>
      <c r="G335" s="19"/>
      <c r="H335" s="19"/>
      <c r="I335" s="19"/>
      <c r="J335" s="19"/>
    </row>
    <row r="336" spans="5:10">
      <c r="E336" s="19"/>
      <c r="F336" s="15"/>
      <c r="G336" s="19"/>
      <c r="H336" s="19"/>
      <c r="I336" s="19"/>
      <c r="J336" s="19"/>
    </row>
    <row r="337" spans="5:10">
      <c r="E337" s="19"/>
      <c r="F337" s="15"/>
      <c r="G337" s="19"/>
      <c r="H337" s="19"/>
      <c r="I337" s="19"/>
      <c r="J337" s="19"/>
    </row>
    <row r="338" spans="5:10">
      <c r="E338" s="19"/>
      <c r="F338" s="15"/>
      <c r="G338" s="19"/>
      <c r="H338" s="19"/>
      <c r="I338" s="19"/>
      <c r="J338" s="19"/>
    </row>
    <row r="339" spans="5:10">
      <c r="E339" s="19"/>
      <c r="F339" s="15"/>
      <c r="G339" s="19"/>
      <c r="H339" s="19"/>
      <c r="I339" s="19"/>
      <c r="J339" s="19"/>
    </row>
    <row r="340" spans="5:10">
      <c r="E340" s="19"/>
      <c r="F340" s="15"/>
      <c r="G340" s="19"/>
      <c r="H340" s="19"/>
      <c r="I340" s="19"/>
      <c r="J340" s="19"/>
    </row>
    <row r="341" spans="5:10">
      <c r="E341" s="19"/>
      <c r="F341" s="15"/>
      <c r="G341" s="19"/>
      <c r="H341" s="19"/>
      <c r="I341" s="19"/>
      <c r="J341" s="19"/>
    </row>
    <row r="342" spans="5:10">
      <c r="E342" s="19"/>
      <c r="F342" s="15"/>
      <c r="G342" s="19"/>
      <c r="H342" s="19"/>
      <c r="I342" s="19"/>
      <c r="J342" s="19"/>
    </row>
    <row r="343" spans="5:10">
      <c r="E343" s="19"/>
      <c r="F343" s="15"/>
      <c r="G343" s="19"/>
      <c r="H343" s="19"/>
      <c r="I343" s="19"/>
      <c r="J343" s="19"/>
    </row>
    <row r="344" spans="5:10">
      <c r="E344" s="19"/>
      <c r="F344" s="15"/>
      <c r="G344" s="19"/>
      <c r="H344" s="19"/>
      <c r="I344" s="19"/>
      <c r="J344" s="19"/>
    </row>
    <row r="345" spans="5:10">
      <c r="E345" s="19"/>
      <c r="F345" s="15"/>
      <c r="G345" s="19"/>
      <c r="H345" s="19"/>
      <c r="I345" s="19"/>
      <c r="J345" s="19"/>
    </row>
    <row r="346" spans="5:10">
      <c r="E346" s="19"/>
      <c r="F346" s="15"/>
      <c r="G346" s="19"/>
      <c r="H346" s="19"/>
      <c r="I346" s="19"/>
      <c r="J346" s="19"/>
    </row>
    <row r="347" spans="5:10">
      <c r="E347" s="19"/>
      <c r="F347" s="15"/>
      <c r="G347" s="19"/>
      <c r="H347" s="19"/>
      <c r="I347" s="19"/>
      <c r="J347" s="19"/>
    </row>
    <row r="348" spans="5:10">
      <c r="E348" s="19"/>
      <c r="F348" s="15"/>
      <c r="G348" s="19"/>
      <c r="H348" s="19"/>
      <c r="I348" s="19"/>
      <c r="J348" s="19"/>
    </row>
    <row r="349" spans="5:10">
      <c r="E349" s="19"/>
      <c r="F349" s="15"/>
      <c r="G349" s="19"/>
      <c r="H349" s="19"/>
      <c r="I349" s="19"/>
      <c r="J349" s="19"/>
    </row>
    <row r="350" spans="5:10">
      <c r="E350" s="19"/>
      <c r="F350" s="15"/>
      <c r="G350" s="19"/>
      <c r="H350" s="19"/>
      <c r="I350" s="19"/>
      <c r="J350" s="19"/>
    </row>
    <row r="351" spans="5:10">
      <c r="E351" s="19"/>
      <c r="F351" s="15"/>
      <c r="G351" s="19"/>
      <c r="H351" s="19"/>
      <c r="I351" s="19"/>
      <c r="J351" s="19"/>
    </row>
    <row r="352" spans="5:10">
      <c r="E352" s="19"/>
      <c r="F352" s="15"/>
      <c r="G352" s="19"/>
      <c r="H352" s="19"/>
      <c r="I352" s="19"/>
      <c r="J352" s="19"/>
    </row>
    <row r="353" spans="5:10">
      <c r="E353" s="19"/>
      <c r="F353" s="15"/>
      <c r="G353" s="19"/>
      <c r="H353" s="19"/>
      <c r="I353" s="19"/>
      <c r="J353" s="19"/>
    </row>
    <row r="354" spans="5:10">
      <c r="E354" s="19"/>
      <c r="F354" s="15"/>
      <c r="G354" s="19"/>
      <c r="H354" s="19"/>
      <c r="I354" s="19"/>
      <c r="J354" s="19"/>
    </row>
    <row r="355" spans="5:10">
      <c r="E355" s="19"/>
      <c r="F355" s="15"/>
      <c r="G355" s="19"/>
      <c r="H355" s="19"/>
      <c r="I355" s="19"/>
      <c r="J355" s="19"/>
    </row>
    <row r="356" spans="5:10">
      <c r="E356" s="19"/>
      <c r="F356" s="15"/>
      <c r="G356" s="19"/>
      <c r="H356" s="19"/>
      <c r="I356" s="19"/>
      <c r="J356" s="19"/>
    </row>
    <row r="357" spans="5:10">
      <c r="E357" s="19"/>
      <c r="F357" s="15"/>
      <c r="G357" s="19"/>
      <c r="H357" s="19"/>
      <c r="I357" s="19"/>
      <c r="J357" s="19"/>
    </row>
    <row r="358" spans="5:10">
      <c r="E358" s="19"/>
      <c r="F358" s="15"/>
      <c r="G358" s="19"/>
      <c r="H358" s="19"/>
      <c r="I358" s="19"/>
      <c r="J358" s="19"/>
    </row>
    <row r="359" spans="5:10">
      <c r="E359" s="19"/>
      <c r="F359" s="15"/>
      <c r="G359" s="19"/>
      <c r="H359" s="19"/>
      <c r="I359" s="19"/>
      <c r="J359" s="19"/>
    </row>
    <row r="360" spans="5:10">
      <c r="E360" s="19"/>
      <c r="F360" s="15"/>
      <c r="G360" s="19"/>
      <c r="H360" s="19"/>
      <c r="I360" s="19"/>
      <c r="J360" s="19"/>
    </row>
    <row r="361" spans="5:10">
      <c r="E361" s="19"/>
      <c r="F361" s="15"/>
      <c r="G361" s="19"/>
      <c r="H361" s="19"/>
      <c r="I361" s="19"/>
      <c r="J361" s="19"/>
    </row>
    <row r="362" spans="5:10">
      <c r="E362" s="19"/>
      <c r="F362" s="15"/>
      <c r="G362" s="19"/>
      <c r="H362" s="19"/>
      <c r="I362" s="19"/>
      <c r="J362" s="19"/>
    </row>
    <row r="363" spans="5:10">
      <c r="E363" s="19"/>
      <c r="F363" s="15"/>
      <c r="G363" s="19"/>
      <c r="H363" s="19"/>
      <c r="I363" s="19"/>
      <c r="J363" s="19"/>
    </row>
    <row r="364" spans="5:10">
      <c r="E364" s="19"/>
      <c r="F364" s="15"/>
      <c r="G364" s="19"/>
      <c r="H364" s="19"/>
      <c r="I364" s="19"/>
      <c r="J364" s="19"/>
    </row>
    <row r="365" spans="5:10">
      <c r="E365" s="19"/>
      <c r="F365" s="15"/>
      <c r="G365" s="19"/>
      <c r="H365" s="19"/>
      <c r="I365" s="19"/>
      <c r="J365" s="19"/>
    </row>
    <row r="366" spans="5:10">
      <c r="E366" s="19"/>
      <c r="F366" s="15"/>
      <c r="G366" s="19"/>
      <c r="H366" s="19"/>
      <c r="I366" s="19"/>
      <c r="J366" s="19"/>
    </row>
    <row r="367" spans="5:10">
      <c r="E367" s="19"/>
      <c r="F367" s="15"/>
      <c r="G367" s="19"/>
      <c r="H367" s="19"/>
      <c r="I367" s="19"/>
      <c r="J367" s="19"/>
    </row>
    <row r="368" spans="5:10">
      <c r="E368" s="19"/>
      <c r="F368" s="15"/>
      <c r="G368" s="19"/>
      <c r="H368" s="19"/>
      <c r="I368" s="19"/>
      <c r="J368" s="19"/>
    </row>
    <row r="369" spans="5:10">
      <c r="E369" s="19"/>
      <c r="F369" s="15"/>
      <c r="G369" s="19"/>
      <c r="H369" s="19"/>
      <c r="I369" s="19"/>
      <c r="J369" s="19"/>
    </row>
    <row r="370" spans="5:10">
      <c r="E370" s="19"/>
      <c r="F370" s="15"/>
      <c r="G370" s="19"/>
      <c r="H370" s="19"/>
      <c r="I370" s="19"/>
      <c r="J370" s="19"/>
    </row>
    <row r="371" spans="5:10">
      <c r="E371" s="19"/>
      <c r="F371" s="15"/>
      <c r="G371" s="19"/>
      <c r="H371" s="19"/>
      <c r="I371" s="19"/>
      <c r="J371" s="19"/>
    </row>
    <row r="372" spans="5:10">
      <c r="E372" s="19"/>
      <c r="F372" s="15"/>
      <c r="G372" s="19"/>
      <c r="H372" s="19"/>
      <c r="I372" s="19"/>
      <c r="J372" s="19"/>
    </row>
    <row r="373" spans="5:10">
      <c r="E373" s="19"/>
      <c r="F373" s="15"/>
      <c r="G373" s="19"/>
      <c r="H373" s="19"/>
      <c r="I373" s="19"/>
      <c r="J373" s="19"/>
    </row>
    <row r="374" spans="5:10">
      <c r="E374" s="19"/>
      <c r="F374" s="15"/>
      <c r="G374" s="19"/>
      <c r="H374" s="19"/>
      <c r="I374" s="19"/>
      <c r="J374" s="19"/>
    </row>
    <row r="375" spans="5:10">
      <c r="E375" s="19"/>
      <c r="F375" s="15"/>
      <c r="G375" s="19"/>
      <c r="H375" s="19"/>
      <c r="I375" s="19"/>
      <c r="J375" s="19"/>
    </row>
    <row r="376" spans="5:10">
      <c r="E376" s="19"/>
      <c r="F376" s="15"/>
      <c r="G376" s="19"/>
      <c r="H376" s="19"/>
      <c r="I376" s="19"/>
      <c r="J376" s="19"/>
    </row>
    <row r="377" spans="5:10">
      <c r="E377" s="19"/>
      <c r="F377" s="15"/>
      <c r="G377" s="19"/>
      <c r="H377" s="19"/>
      <c r="I377" s="19"/>
      <c r="J377" s="19"/>
    </row>
    <row r="378" spans="5:10">
      <c r="E378" s="19"/>
      <c r="F378" s="15"/>
      <c r="G378" s="19"/>
      <c r="H378" s="19"/>
      <c r="I378" s="19"/>
      <c r="J378" s="19"/>
    </row>
    <row r="379" spans="5:10">
      <c r="E379" s="19"/>
      <c r="F379" s="15"/>
      <c r="G379" s="19"/>
      <c r="H379" s="19"/>
      <c r="I379" s="19"/>
      <c r="J379" s="19"/>
    </row>
    <row r="380" spans="5:10">
      <c r="E380" s="19"/>
      <c r="F380" s="15"/>
      <c r="G380" s="19"/>
      <c r="H380" s="19"/>
      <c r="I380" s="19"/>
      <c r="J380" s="19"/>
    </row>
    <row r="381" spans="5:10">
      <c r="E381" s="19"/>
      <c r="F381" s="15"/>
      <c r="G381" s="19"/>
      <c r="H381" s="19"/>
      <c r="I381" s="19"/>
      <c r="J381" s="19"/>
    </row>
    <row r="382" spans="5:10">
      <c r="E382" s="19"/>
      <c r="F382" s="15"/>
      <c r="G382" s="19"/>
      <c r="H382" s="19"/>
      <c r="I382" s="19"/>
      <c r="J382" s="19"/>
    </row>
    <row r="383" spans="5:10">
      <c r="E383" s="19"/>
      <c r="F383" s="15"/>
      <c r="G383" s="19"/>
      <c r="H383" s="19"/>
      <c r="I383" s="19"/>
      <c r="J383" s="19"/>
    </row>
    <row r="384" spans="5:10">
      <c r="E384" s="19"/>
      <c r="F384" s="15"/>
      <c r="G384" s="19"/>
      <c r="H384" s="19"/>
      <c r="I384" s="19"/>
      <c r="J384" s="19"/>
    </row>
    <row r="385" spans="5:10">
      <c r="E385" s="19"/>
      <c r="F385" s="15"/>
      <c r="G385" s="19"/>
      <c r="H385" s="19"/>
      <c r="I385" s="19"/>
      <c r="J385" s="19"/>
    </row>
    <row r="386" spans="5:10">
      <c r="E386" s="19"/>
      <c r="F386" s="15"/>
      <c r="G386" s="19"/>
      <c r="H386" s="19"/>
      <c r="I386" s="19"/>
      <c r="J386" s="19"/>
    </row>
    <row r="387" spans="5:10">
      <c r="E387" s="19"/>
      <c r="F387" s="15"/>
      <c r="G387" s="19"/>
      <c r="H387" s="19"/>
      <c r="I387" s="19"/>
      <c r="J387" s="19"/>
    </row>
    <row r="388" spans="5:10">
      <c r="E388" s="19"/>
      <c r="F388" s="15"/>
      <c r="G388" s="19"/>
      <c r="H388" s="19"/>
      <c r="I388" s="19"/>
      <c r="J388" s="19"/>
    </row>
    <row r="389" spans="5:10">
      <c r="E389" s="19"/>
      <c r="F389" s="15"/>
      <c r="G389" s="19"/>
      <c r="H389" s="19"/>
      <c r="I389" s="19"/>
      <c r="J389" s="19"/>
    </row>
    <row r="390" spans="5:10">
      <c r="E390" s="19"/>
      <c r="F390" s="15"/>
      <c r="G390" s="19"/>
      <c r="H390" s="19"/>
      <c r="I390" s="19"/>
      <c r="J390" s="19"/>
    </row>
    <row r="391" spans="5:10">
      <c r="E391" s="19"/>
      <c r="F391" s="15"/>
      <c r="G391" s="19"/>
      <c r="H391" s="19"/>
      <c r="I391" s="19"/>
      <c r="J391" s="19"/>
    </row>
    <row r="392" spans="5:10">
      <c r="E392" s="19"/>
      <c r="F392" s="15"/>
      <c r="G392" s="19"/>
      <c r="H392" s="19"/>
      <c r="I392" s="19"/>
      <c r="J392" s="19"/>
    </row>
    <row r="393" spans="5:10">
      <c r="E393" s="19"/>
      <c r="F393" s="15"/>
      <c r="G393" s="19"/>
      <c r="H393" s="19"/>
      <c r="I393" s="19"/>
      <c r="J393" s="19"/>
    </row>
    <row r="394" spans="5:10">
      <c r="E394" s="19"/>
      <c r="F394" s="15"/>
      <c r="G394" s="19"/>
      <c r="H394" s="19"/>
      <c r="I394" s="19"/>
      <c r="J394" s="19"/>
    </row>
    <row r="395" spans="5:10">
      <c r="E395" s="19"/>
      <c r="F395" s="15"/>
      <c r="G395" s="19"/>
      <c r="H395" s="19"/>
      <c r="I395" s="19"/>
      <c r="J395" s="19"/>
    </row>
    <row r="396" spans="5:10">
      <c r="E396" s="19"/>
      <c r="F396" s="15"/>
      <c r="G396" s="19"/>
      <c r="H396" s="19"/>
      <c r="I396" s="19"/>
      <c r="J396" s="19"/>
    </row>
    <row r="397" spans="5:10">
      <c r="E397" s="19"/>
      <c r="F397" s="15"/>
      <c r="G397" s="19"/>
      <c r="H397" s="19"/>
      <c r="I397" s="19"/>
      <c r="J397" s="19"/>
    </row>
    <row r="398" spans="5:10">
      <c r="E398" s="19"/>
      <c r="F398" s="15"/>
      <c r="G398" s="19"/>
      <c r="H398" s="19"/>
      <c r="I398" s="19"/>
      <c r="J398" s="19"/>
    </row>
    <row r="399" spans="5:10">
      <c r="E399" s="19"/>
      <c r="F399" s="15"/>
      <c r="G399" s="19"/>
      <c r="H399" s="19"/>
      <c r="I399" s="19"/>
      <c r="J399" s="19"/>
    </row>
    <row r="400" spans="5:10">
      <c r="E400" s="19"/>
      <c r="F400" s="15"/>
      <c r="G400" s="19"/>
      <c r="H400" s="19"/>
      <c r="I400" s="19"/>
      <c r="J400" s="19"/>
    </row>
    <row r="401" spans="5:10">
      <c r="E401" s="19"/>
      <c r="F401" s="15"/>
      <c r="G401" s="19"/>
      <c r="H401" s="19"/>
      <c r="I401" s="19"/>
      <c r="J401" s="19"/>
    </row>
    <row r="402" spans="5:10">
      <c r="E402" s="19"/>
      <c r="F402" s="15"/>
      <c r="G402" s="19"/>
      <c r="H402" s="19"/>
      <c r="I402" s="19"/>
      <c r="J402" s="19"/>
    </row>
    <row r="403" spans="5:10">
      <c r="E403" s="19"/>
      <c r="F403" s="15"/>
      <c r="G403" s="19"/>
      <c r="H403" s="19"/>
      <c r="I403" s="19"/>
      <c r="J403" s="19"/>
    </row>
    <row r="404" spans="5:10">
      <c r="E404" s="19"/>
      <c r="F404" s="15"/>
      <c r="G404" s="19"/>
      <c r="H404" s="19"/>
      <c r="I404" s="19"/>
      <c r="J404" s="19"/>
    </row>
    <row r="405" spans="5:10">
      <c r="E405" s="19"/>
      <c r="F405" s="15"/>
      <c r="G405" s="19"/>
      <c r="H405" s="19"/>
      <c r="I405" s="19"/>
      <c r="J405" s="19"/>
    </row>
    <row r="406" spans="5:10">
      <c r="E406" s="19"/>
      <c r="F406" s="15"/>
      <c r="G406" s="19"/>
      <c r="H406" s="19"/>
      <c r="I406" s="19"/>
      <c r="J406" s="19"/>
    </row>
    <row r="407" spans="5:10">
      <c r="E407" s="19"/>
      <c r="F407" s="15"/>
      <c r="G407" s="19"/>
      <c r="H407" s="19"/>
      <c r="I407" s="19"/>
      <c r="J407" s="19"/>
    </row>
    <row r="408" spans="5:10">
      <c r="E408" s="19"/>
      <c r="F408" s="15"/>
      <c r="G408" s="19"/>
      <c r="H408" s="19"/>
      <c r="I408" s="19"/>
      <c r="J408" s="19"/>
    </row>
    <row r="409" spans="5:10">
      <c r="E409" s="19"/>
      <c r="F409" s="15"/>
      <c r="G409" s="19"/>
      <c r="H409" s="19"/>
      <c r="I409" s="19"/>
      <c r="J409" s="19"/>
    </row>
    <row r="410" spans="5:10">
      <c r="E410" s="19"/>
      <c r="F410" s="15"/>
      <c r="G410" s="19"/>
      <c r="H410" s="19"/>
      <c r="I410" s="19"/>
      <c r="J410" s="19"/>
    </row>
    <row r="411" spans="5:10">
      <c r="E411" s="19"/>
      <c r="F411" s="15"/>
      <c r="G411" s="19"/>
      <c r="H411" s="19"/>
      <c r="I411" s="19"/>
      <c r="J411" s="19"/>
    </row>
    <row r="412" spans="5:10">
      <c r="E412" s="19"/>
      <c r="F412" s="15"/>
      <c r="G412" s="19"/>
      <c r="H412" s="19"/>
      <c r="I412" s="19"/>
      <c r="J412" s="19"/>
    </row>
    <row r="413" spans="5:10">
      <c r="E413" s="19"/>
      <c r="F413" s="15"/>
      <c r="G413" s="19"/>
      <c r="H413" s="19"/>
      <c r="I413" s="19"/>
      <c r="J413" s="19"/>
    </row>
    <row r="414" spans="5:10">
      <c r="E414" s="19"/>
      <c r="F414" s="15"/>
      <c r="G414" s="19"/>
      <c r="H414" s="19"/>
      <c r="I414" s="19"/>
      <c r="J414" s="19"/>
    </row>
    <row r="415" spans="5:10">
      <c r="E415" s="19"/>
      <c r="F415" s="15"/>
      <c r="G415" s="19"/>
      <c r="H415" s="19"/>
      <c r="I415" s="19"/>
      <c r="J415" s="19"/>
    </row>
    <row r="416" spans="5:10">
      <c r="E416" s="19"/>
      <c r="F416" s="15"/>
      <c r="G416" s="19"/>
      <c r="H416" s="19"/>
      <c r="I416" s="19"/>
      <c r="J416" s="19"/>
    </row>
    <row r="417" spans="5:10">
      <c r="E417" s="19"/>
      <c r="F417" s="15"/>
      <c r="G417" s="19"/>
      <c r="H417" s="19"/>
      <c r="I417" s="19"/>
      <c r="J417" s="19"/>
    </row>
    <row r="418" spans="5:10">
      <c r="E418" s="19"/>
      <c r="F418" s="15"/>
      <c r="G418" s="19"/>
      <c r="H418" s="19"/>
      <c r="I418" s="19"/>
      <c r="J418" s="19"/>
    </row>
    <row r="419" spans="5:10">
      <c r="E419" s="19"/>
      <c r="F419" s="15"/>
      <c r="G419" s="19"/>
      <c r="H419" s="19"/>
      <c r="I419" s="19"/>
      <c r="J419" s="19"/>
    </row>
    <row r="420" spans="5:10">
      <c r="E420" s="19"/>
      <c r="F420" s="15"/>
      <c r="G420" s="19"/>
      <c r="H420" s="19"/>
      <c r="I420" s="19"/>
      <c r="J420" s="19"/>
    </row>
    <row r="421" spans="5:10">
      <c r="E421" s="19"/>
      <c r="F421" s="15"/>
      <c r="G421" s="19"/>
      <c r="H421" s="19"/>
      <c r="I421" s="19"/>
      <c r="J421" s="19"/>
    </row>
    <row r="422" spans="5:10">
      <c r="E422" s="19"/>
      <c r="F422" s="15"/>
      <c r="G422" s="19"/>
      <c r="H422" s="19"/>
      <c r="I422" s="19"/>
      <c r="J422" s="19"/>
    </row>
    <row r="423" spans="5:10">
      <c r="E423" s="19"/>
      <c r="F423" s="15"/>
      <c r="G423" s="19"/>
      <c r="H423" s="19"/>
      <c r="I423" s="19"/>
      <c r="J423" s="19"/>
    </row>
    <row r="424" spans="5:10">
      <c r="E424" s="19"/>
      <c r="F424" s="15"/>
      <c r="G424" s="19"/>
      <c r="H424" s="19"/>
      <c r="I424" s="19"/>
      <c r="J424" s="19"/>
    </row>
    <row r="425" spans="5:10">
      <c r="E425" s="19"/>
      <c r="F425" s="15"/>
      <c r="G425" s="19"/>
      <c r="H425" s="19"/>
      <c r="I425" s="19"/>
      <c r="J425" s="19"/>
    </row>
    <row r="426" spans="5:10">
      <c r="E426" s="19"/>
      <c r="F426" s="15"/>
      <c r="G426" s="19"/>
      <c r="H426" s="19"/>
      <c r="I426" s="19"/>
      <c r="J426" s="19"/>
    </row>
    <row r="427" spans="5:10">
      <c r="E427" s="19"/>
      <c r="F427" s="15"/>
      <c r="G427" s="19"/>
      <c r="H427" s="19"/>
      <c r="I427" s="19"/>
      <c r="J427" s="19"/>
    </row>
    <row r="428" spans="5:10">
      <c r="E428" s="19"/>
      <c r="F428" s="15"/>
      <c r="G428" s="19"/>
      <c r="H428" s="19"/>
      <c r="I428" s="19"/>
      <c r="J428" s="19"/>
    </row>
    <row r="429" spans="5:10">
      <c r="E429" s="19"/>
      <c r="F429" s="15"/>
      <c r="G429" s="19"/>
      <c r="H429" s="19"/>
      <c r="I429" s="19"/>
      <c r="J429" s="19"/>
    </row>
    <row r="430" spans="5:10">
      <c r="E430" s="19"/>
      <c r="F430" s="15"/>
      <c r="G430" s="19"/>
      <c r="H430" s="19"/>
      <c r="I430" s="19"/>
      <c r="J430" s="19"/>
    </row>
    <row r="431" spans="5:10">
      <c r="E431" s="19"/>
      <c r="F431" s="15"/>
      <c r="G431" s="19"/>
      <c r="H431" s="19"/>
      <c r="I431" s="19"/>
      <c r="J431" s="19"/>
    </row>
    <row r="432" spans="5:10">
      <c r="E432" s="19"/>
      <c r="F432" s="15"/>
      <c r="G432" s="19"/>
      <c r="H432" s="19"/>
      <c r="I432" s="19"/>
      <c r="J432" s="19"/>
    </row>
    <row r="433" spans="5:10">
      <c r="E433" s="19"/>
      <c r="F433" s="15"/>
      <c r="G433" s="19"/>
      <c r="H433" s="19"/>
      <c r="I433" s="19"/>
      <c r="J433" s="19"/>
    </row>
    <row r="434" spans="5:10">
      <c r="E434" s="19"/>
      <c r="F434" s="15"/>
      <c r="G434" s="19"/>
      <c r="H434" s="19"/>
      <c r="I434" s="19"/>
      <c r="J434" s="19"/>
    </row>
    <row r="435" spans="5:10">
      <c r="E435" s="19"/>
      <c r="F435" s="15"/>
      <c r="G435" s="19"/>
      <c r="H435" s="19"/>
      <c r="I435" s="19"/>
      <c r="J435" s="19"/>
    </row>
    <row r="436" spans="5:10">
      <c r="E436" s="19"/>
      <c r="F436" s="15"/>
      <c r="G436" s="19"/>
      <c r="H436" s="19"/>
      <c r="I436" s="19"/>
      <c r="J436" s="19"/>
    </row>
    <row r="437" spans="5:10">
      <c r="E437" s="19"/>
      <c r="F437" s="15"/>
      <c r="G437" s="19"/>
      <c r="H437" s="19"/>
      <c r="I437" s="19"/>
      <c r="J437" s="19"/>
    </row>
    <row r="438" spans="5:10">
      <c r="E438" s="19"/>
      <c r="F438" s="15"/>
      <c r="G438" s="19"/>
      <c r="H438" s="19"/>
      <c r="I438" s="19"/>
      <c r="J438" s="19"/>
    </row>
    <row r="439" spans="5:10">
      <c r="E439" s="19"/>
      <c r="F439" s="15"/>
      <c r="G439" s="19"/>
      <c r="H439" s="19"/>
      <c r="I439" s="19"/>
      <c r="J439" s="19"/>
    </row>
    <row r="440" spans="5:10">
      <c r="E440" s="19"/>
      <c r="F440" s="15"/>
      <c r="G440" s="19"/>
      <c r="H440" s="19"/>
      <c r="I440" s="19"/>
      <c r="J440" s="19"/>
    </row>
    <row r="441" spans="5:10">
      <c r="E441" s="19"/>
      <c r="F441" s="15"/>
      <c r="G441" s="19"/>
      <c r="H441" s="19"/>
      <c r="I441" s="19"/>
      <c r="J441" s="19"/>
    </row>
    <row r="442" spans="5:10">
      <c r="E442" s="19"/>
      <c r="F442" s="15"/>
      <c r="G442" s="19"/>
      <c r="H442" s="19"/>
      <c r="I442" s="19"/>
      <c r="J442" s="19"/>
    </row>
    <row r="443" spans="5:10">
      <c r="E443" s="19"/>
      <c r="F443" s="15"/>
      <c r="G443" s="19"/>
      <c r="H443" s="19"/>
      <c r="I443" s="19"/>
      <c r="J443" s="19"/>
    </row>
    <row r="444" spans="5:10">
      <c r="E444" s="19"/>
      <c r="F444" s="15"/>
      <c r="G444" s="19"/>
      <c r="H444" s="19"/>
      <c r="I444" s="19"/>
      <c r="J444" s="19"/>
    </row>
    <row r="445" spans="5:10">
      <c r="E445" s="19"/>
      <c r="F445" s="15"/>
      <c r="G445" s="19"/>
      <c r="H445" s="19"/>
      <c r="I445" s="19"/>
      <c r="J445" s="19"/>
    </row>
    <row r="446" spans="5:10">
      <c r="E446" s="19"/>
      <c r="F446" s="15"/>
      <c r="G446" s="19"/>
      <c r="H446" s="19"/>
      <c r="I446" s="19"/>
      <c r="J446" s="19"/>
    </row>
    <row r="447" spans="5:10">
      <c r="E447" s="19"/>
      <c r="F447" s="15"/>
      <c r="G447" s="19"/>
      <c r="H447" s="19"/>
      <c r="I447" s="19"/>
      <c r="J447" s="19"/>
    </row>
    <row r="448" spans="5:10">
      <c r="E448" s="19"/>
      <c r="F448" s="15"/>
      <c r="G448" s="19"/>
      <c r="H448" s="19"/>
      <c r="I448" s="19"/>
      <c r="J448" s="19"/>
    </row>
    <row r="449" spans="5:10">
      <c r="E449" s="19"/>
      <c r="F449" s="15"/>
      <c r="G449" s="19"/>
      <c r="H449" s="19"/>
      <c r="I449" s="19"/>
      <c r="J449" s="19"/>
    </row>
    <row r="450" spans="5:10">
      <c r="E450" s="19"/>
      <c r="F450" s="15"/>
      <c r="G450" s="19"/>
      <c r="H450" s="19"/>
      <c r="I450" s="19"/>
      <c r="J450" s="19"/>
    </row>
    <row r="451" spans="5:10">
      <c r="E451" s="19"/>
      <c r="F451" s="15"/>
      <c r="G451" s="19"/>
      <c r="H451" s="19"/>
      <c r="I451" s="19"/>
      <c r="J451" s="19"/>
    </row>
    <row r="452" spans="5:10">
      <c r="E452" s="19"/>
      <c r="F452" s="15"/>
      <c r="G452" s="19"/>
      <c r="H452" s="19"/>
      <c r="I452" s="19"/>
      <c r="J452" s="19"/>
    </row>
    <row r="453" spans="5:10">
      <c r="E453" s="19"/>
      <c r="F453" s="15"/>
      <c r="G453" s="19"/>
      <c r="H453" s="19"/>
      <c r="I453" s="19"/>
      <c r="J453" s="19"/>
    </row>
    <row r="454" spans="5:10">
      <c r="E454" s="19"/>
      <c r="F454" s="15"/>
      <c r="G454" s="19"/>
      <c r="H454" s="19"/>
      <c r="I454" s="19"/>
      <c r="J454" s="19"/>
    </row>
    <row r="455" spans="5:10">
      <c r="E455" s="19"/>
      <c r="F455" s="15"/>
      <c r="G455" s="19"/>
      <c r="H455" s="19"/>
      <c r="I455" s="19"/>
      <c r="J455" s="19"/>
    </row>
    <row r="456" spans="5:10">
      <c r="E456" s="19"/>
      <c r="F456" s="15"/>
      <c r="G456" s="19"/>
      <c r="H456" s="19"/>
      <c r="I456" s="19"/>
      <c r="J456" s="19"/>
    </row>
    <row r="457" spans="5:10">
      <c r="E457" s="19"/>
      <c r="F457" s="15"/>
      <c r="G457" s="19"/>
      <c r="H457" s="19"/>
      <c r="I457" s="19"/>
      <c r="J457" s="19"/>
    </row>
    <row r="458" spans="5:10">
      <c r="E458" s="19"/>
      <c r="F458" s="15"/>
      <c r="G458" s="19"/>
      <c r="H458" s="19"/>
      <c r="I458" s="19"/>
      <c r="J458" s="19"/>
    </row>
    <row r="459" spans="5:10">
      <c r="E459" s="19"/>
      <c r="F459" s="15"/>
      <c r="G459" s="19"/>
      <c r="H459" s="19"/>
      <c r="I459" s="19"/>
      <c r="J459" s="19"/>
    </row>
    <row r="460" spans="5:10">
      <c r="E460" s="19"/>
      <c r="F460" s="15"/>
      <c r="G460" s="19"/>
      <c r="H460" s="19"/>
      <c r="I460" s="19"/>
      <c r="J460" s="19"/>
    </row>
    <row r="461" spans="5:10">
      <c r="E461" s="19"/>
      <c r="F461" s="15"/>
      <c r="G461" s="19"/>
      <c r="H461" s="19"/>
      <c r="I461" s="19"/>
      <c r="J461" s="19"/>
    </row>
    <row r="462" spans="5:10">
      <c r="E462" s="19"/>
      <c r="F462" s="15"/>
      <c r="G462" s="19"/>
      <c r="H462" s="19"/>
      <c r="I462" s="19"/>
      <c r="J462" s="19"/>
    </row>
    <row r="463" spans="5:10">
      <c r="E463" s="19"/>
      <c r="F463" s="15"/>
      <c r="G463" s="19"/>
      <c r="H463" s="19"/>
      <c r="I463" s="19"/>
      <c r="J463" s="19"/>
    </row>
    <row r="464" spans="5:10">
      <c r="E464" s="19"/>
      <c r="F464" s="15"/>
      <c r="G464" s="19"/>
      <c r="H464" s="19"/>
      <c r="I464" s="19"/>
      <c r="J464" s="19"/>
    </row>
    <row r="465" spans="5:10">
      <c r="E465" s="19"/>
      <c r="F465" s="15"/>
      <c r="G465" s="19"/>
      <c r="H465" s="19"/>
      <c r="I465" s="19"/>
      <c r="J465" s="19"/>
    </row>
    <row r="466" spans="5:10">
      <c r="E466" s="19"/>
      <c r="F466" s="15"/>
      <c r="G466" s="19"/>
      <c r="H466" s="19"/>
      <c r="I466" s="19"/>
      <c r="J466" s="19"/>
    </row>
    <row r="467" spans="5:10">
      <c r="E467" s="19"/>
      <c r="F467" s="15"/>
      <c r="G467" s="19"/>
      <c r="H467" s="19"/>
      <c r="I467" s="19"/>
      <c r="J467" s="19"/>
    </row>
    <row r="468" spans="5:10">
      <c r="E468" s="19"/>
      <c r="F468" s="15"/>
      <c r="G468" s="19"/>
      <c r="H468" s="19"/>
      <c r="I468" s="19"/>
      <c r="J468" s="19"/>
    </row>
    <row r="469" spans="5:10">
      <c r="E469" s="19"/>
      <c r="F469" s="15"/>
      <c r="G469" s="19"/>
      <c r="H469" s="19"/>
      <c r="I469" s="19"/>
      <c r="J469" s="19"/>
    </row>
    <row r="470" spans="5:10">
      <c r="E470" s="19"/>
      <c r="F470" s="15"/>
      <c r="G470" s="19"/>
      <c r="H470" s="19"/>
      <c r="I470" s="19"/>
      <c r="J470" s="19"/>
    </row>
    <row r="471" spans="5:10">
      <c r="E471" s="19"/>
      <c r="F471" s="15"/>
      <c r="G471" s="19"/>
      <c r="H471" s="19"/>
      <c r="I471" s="19"/>
      <c r="J471" s="19"/>
    </row>
    <row r="472" spans="5:10">
      <c r="E472" s="19"/>
      <c r="F472" s="15"/>
      <c r="G472" s="19"/>
      <c r="H472" s="19"/>
      <c r="I472" s="19"/>
      <c r="J472" s="19"/>
    </row>
    <row r="473" spans="5:10">
      <c r="E473" s="19"/>
      <c r="F473" s="15"/>
      <c r="G473" s="19"/>
      <c r="H473" s="19"/>
      <c r="I473" s="19"/>
      <c r="J473" s="19"/>
    </row>
    <row r="474" spans="5:10">
      <c r="E474" s="19"/>
      <c r="F474" s="15"/>
      <c r="G474" s="19"/>
      <c r="H474" s="19"/>
      <c r="I474" s="19"/>
      <c r="J474" s="19"/>
    </row>
    <row r="475" spans="5:10">
      <c r="E475" s="19"/>
      <c r="F475" s="15"/>
      <c r="G475" s="19"/>
      <c r="H475" s="19"/>
      <c r="I475" s="19"/>
      <c r="J475" s="19"/>
    </row>
    <row r="476" spans="5:10">
      <c r="E476" s="19"/>
      <c r="F476" s="15"/>
      <c r="G476" s="19"/>
      <c r="H476" s="19"/>
      <c r="I476" s="19"/>
      <c r="J476" s="19"/>
    </row>
    <row r="477" spans="5:10">
      <c r="E477" s="19"/>
      <c r="F477" s="15"/>
      <c r="G477" s="19"/>
      <c r="H477" s="19"/>
      <c r="I477" s="19"/>
      <c r="J477" s="19"/>
    </row>
    <row r="478" spans="5:10">
      <c r="E478" s="19"/>
      <c r="F478" s="15"/>
      <c r="G478" s="19"/>
      <c r="H478" s="19"/>
      <c r="I478" s="19"/>
      <c r="J478" s="19"/>
    </row>
    <row r="479" spans="5:10">
      <c r="E479" s="19"/>
      <c r="F479" s="15"/>
      <c r="G479" s="19"/>
      <c r="H479" s="19"/>
      <c r="I479" s="19"/>
      <c r="J479" s="19"/>
    </row>
    <row r="480" spans="5:10">
      <c r="E480" s="19"/>
      <c r="F480" s="15"/>
      <c r="G480" s="19"/>
      <c r="H480" s="19"/>
      <c r="I480" s="19"/>
      <c r="J480" s="19"/>
    </row>
    <row r="481" spans="5:10">
      <c r="E481" s="19"/>
      <c r="F481" s="15"/>
      <c r="G481" s="19"/>
      <c r="H481" s="19"/>
      <c r="I481" s="19"/>
      <c r="J481" s="19"/>
    </row>
    <row r="482" spans="5:10">
      <c r="E482" s="19"/>
      <c r="F482" s="15"/>
      <c r="G482" s="19"/>
      <c r="H482" s="19"/>
      <c r="I482" s="19"/>
      <c r="J482" s="19"/>
    </row>
    <row r="483" spans="5:10">
      <c r="E483" s="19"/>
      <c r="F483" s="15"/>
      <c r="G483" s="19"/>
      <c r="H483" s="19"/>
      <c r="I483" s="19"/>
      <c r="J483" s="19"/>
    </row>
    <row r="484" spans="5:10">
      <c r="E484" s="19"/>
      <c r="F484" s="15"/>
      <c r="G484" s="19"/>
      <c r="H484" s="19"/>
      <c r="I484" s="19"/>
      <c r="J484" s="19"/>
    </row>
    <row r="485" spans="5:10">
      <c r="E485" s="19"/>
      <c r="F485" s="15"/>
      <c r="G485" s="19"/>
      <c r="H485" s="19"/>
      <c r="I485" s="19"/>
      <c r="J485" s="19"/>
    </row>
    <row r="486" spans="5:10">
      <c r="E486" s="19"/>
      <c r="F486" s="15"/>
      <c r="G486" s="19"/>
      <c r="H486" s="19"/>
      <c r="I486" s="19"/>
      <c r="J486" s="19"/>
    </row>
    <row r="487" spans="5:10">
      <c r="E487" s="19"/>
      <c r="F487" s="15"/>
      <c r="G487" s="19"/>
      <c r="H487" s="19"/>
      <c r="I487" s="19"/>
      <c r="J487" s="19"/>
    </row>
    <row r="488" spans="5:10">
      <c r="E488" s="19"/>
      <c r="F488" s="15"/>
      <c r="G488" s="19"/>
      <c r="H488" s="19"/>
      <c r="I488" s="19"/>
      <c r="J488" s="19"/>
    </row>
    <row r="489" spans="5:10">
      <c r="E489" s="19"/>
      <c r="F489" s="15"/>
      <c r="G489" s="19"/>
      <c r="H489" s="19"/>
      <c r="I489" s="19"/>
      <c r="J489" s="19"/>
    </row>
    <row r="490" spans="5:10">
      <c r="E490" s="19"/>
      <c r="F490" s="15"/>
      <c r="G490" s="19"/>
      <c r="H490" s="19"/>
      <c r="I490" s="19"/>
      <c r="J490" s="19"/>
    </row>
    <row r="491" spans="5:10">
      <c r="E491" s="19"/>
      <c r="F491" s="15"/>
      <c r="G491" s="19"/>
      <c r="H491" s="19"/>
      <c r="I491" s="19"/>
      <c r="J491" s="19"/>
    </row>
    <row r="492" spans="5:10">
      <c r="E492" s="19"/>
      <c r="F492" s="15"/>
      <c r="G492" s="19"/>
      <c r="H492" s="19"/>
      <c r="I492" s="19"/>
      <c r="J492" s="19"/>
    </row>
    <row r="493" spans="5:10">
      <c r="E493" s="19"/>
      <c r="F493" s="15"/>
      <c r="G493" s="19"/>
      <c r="H493" s="19"/>
      <c r="I493" s="19"/>
      <c r="J493" s="19"/>
    </row>
    <row r="494" spans="5:10">
      <c r="E494" s="19"/>
      <c r="F494" s="15"/>
      <c r="G494" s="19"/>
      <c r="H494" s="19"/>
      <c r="I494" s="19"/>
      <c r="J494" s="19"/>
    </row>
    <row r="495" spans="5:10">
      <c r="E495" s="19"/>
      <c r="F495" s="15"/>
      <c r="G495" s="19"/>
      <c r="H495" s="19"/>
      <c r="I495" s="19"/>
      <c r="J495" s="19"/>
    </row>
    <row r="496" spans="5:10">
      <c r="E496" s="19"/>
      <c r="F496" s="15"/>
      <c r="G496" s="19"/>
      <c r="H496" s="19"/>
      <c r="I496" s="19"/>
      <c r="J496" s="19"/>
    </row>
    <row r="497" spans="5:10">
      <c r="E497" s="19"/>
      <c r="F497" s="15"/>
      <c r="G497" s="19"/>
      <c r="H497" s="19"/>
      <c r="I497" s="19"/>
      <c r="J497" s="19"/>
    </row>
    <row r="498" spans="5:10">
      <c r="E498" s="19"/>
      <c r="F498" s="15"/>
      <c r="G498" s="19"/>
      <c r="H498" s="19"/>
      <c r="I498" s="19"/>
      <c r="J498" s="19"/>
    </row>
    <row r="499" spans="5:10">
      <c r="E499" s="19"/>
      <c r="F499" s="15"/>
      <c r="G499" s="19"/>
      <c r="H499" s="19"/>
      <c r="I499" s="19"/>
      <c r="J499" s="19"/>
    </row>
    <row r="500" spans="5:10">
      <c r="E500" s="19"/>
      <c r="F500" s="15"/>
      <c r="G500" s="19"/>
      <c r="H500" s="19"/>
      <c r="I500" s="19"/>
      <c r="J500" s="19"/>
    </row>
    <row r="501" spans="5:10">
      <c r="E501" s="19"/>
      <c r="F501" s="15"/>
      <c r="G501" s="19"/>
      <c r="H501" s="19"/>
      <c r="I501" s="19"/>
      <c r="J501" s="19"/>
    </row>
    <row r="502" spans="5:10">
      <c r="E502" s="19"/>
      <c r="F502" s="15"/>
      <c r="G502" s="19"/>
      <c r="H502" s="19"/>
      <c r="I502" s="19"/>
      <c r="J502" s="19"/>
    </row>
    <row r="503" spans="5:10">
      <c r="E503" s="19"/>
      <c r="F503" s="15"/>
      <c r="G503" s="19"/>
      <c r="H503" s="19"/>
      <c r="I503" s="19"/>
      <c r="J503" s="19"/>
    </row>
    <row r="504" spans="5:10">
      <c r="E504" s="19"/>
      <c r="F504" s="15"/>
      <c r="G504" s="19"/>
      <c r="H504" s="19"/>
      <c r="I504" s="19"/>
      <c r="J504" s="19"/>
    </row>
    <row r="505" spans="5:10">
      <c r="E505" s="19"/>
      <c r="F505" s="15"/>
      <c r="G505" s="19"/>
      <c r="H505" s="19"/>
      <c r="I505" s="19"/>
      <c r="J505" s="19"/>
    </row>
    <row r="506" spans="5:10">
      <c r="E506" s="19"/>
      <c r="F506" s="15"/>
      <c r="G506" s="19"/>
      <c r="H506" s="19"/>
      <c r="I506" s="19"/>
      <c r="J506" s="19"/>
    </row>
    <row r="507" spans="5:10">
      <c r="E507" s="19"/>
      <c r="F507" s="15"/>
      <c r="G507" s="19"/>
      <c r="H507" s="19"/>
      <c r="I507" s="19"/>
      <c r="J507" s="19"/>
    </row>
    <row r="508" spans="5:10">
      <c r="E508" s="19"/>
      <c r="F508" s="15"/>
      <c r="G508" s="19"/>
      <c r="H508" s="19"/>
      <c r="I508" s="19"/>
      <c r="J508" s="19"/>
    </row>
    <row r="509" spans="5:10">
      <c r="E509" s="19"/>
      <c r="F509" s="15"/>
      <c r="G509" s="19"/>
      <c r="H509" s="19"/>
      <c r="I509" s="19"/>
      <c r="J509" s="19"/>
    </row>
    <row r="510" spans="5:10">
      <c r="E510" s="19"/>
      <c r="F510" s="15"/>
      <c r="G510" s="19"/>
      <c r="H510" s="19"/>
      <c r="I510" s="19"/>
      <c r="J510" s="19"/>
    </row>
    <row r="511" spans="5:10">
      <c r="E511" s="19"/>
      <c r="F511" s="15"/>
      <c r="G511" s="19"/>
      <c r="H511" s="19"/>
      <c r="I511" s="19"/>
      <c r="J511" s="19"/>
    </row>
    <row r="512" spans="5:10">
      <c r="E512" s="19"/>
      <c r="F512" s="15"/>
      <c r="G512" s="19"/>
      <c r="H512" s="19"/>
      <c r="I512" s="19"/>
      <c r="J512" s="19"/>
    </row>
    <row r="513" spans="5:10">
      <c r="E513" s="19"/>
      <c r="F513" s="15"/>
      <c r="G513" s="19"/>
      <c r="H513" s="19"/>
      <c r="I513" s="19"/>
      <c r="J513" s="19"/>
    </row>
    <row r="514" spans="5:10">
      <c r="E514" s="19"/>
      <c r="F514" s="15"/>
      <c r="G514" s="19"/>
      <c r="H514" s="19"/>
      <c r="I514" s="19"/>
      <c r="J514" s="19"/>
    </row>
    <row r="515" spans="5:10">
      <c r="E515" s="19"/>
      <c r="F515" s="15"/>
      <c r="G515" s="19"/>
      <c r="H515" s="19"/>
      <c r="I515" s="19"/>
      <c r="J515" s="19"/>
    </row>
    <row r="516" spans="5:10">
      <c r="E516" s="19"/>
      <c r="F516" s="15"/>
      <c r="G516" s="19"/>
      <c r="H516" s="19"/>
      <c r="I516" s="19"/>
      <c r="J516" s="19"/>
    </row>
    <row r="517" spans="5:10">
      <c r="E517" s="19"/>
      <c r="F517" s="15"/>
      <c r="G517" s="19"/>
      <c r="H517" s="19"/>
      <c r="I517" s="19"/>
      <c r="J517" s="19"/>
    </row>
    <row r="518" spans="5:10">
      <c r="E518" s="19"/>
      <c r="F518" s="15"/>
      <c r="G518" s="19"/>
      <c r="H518" s="19"/>
      <c r="I518" s="19"/>
      <c r="J518" s="19"/>
    </row>
    <row r="519" spans="5:10">
      <c r="E519" s="19"/>
      <c r="F519" s="15"/>
      <c r="G519" s="19"/>
      <c r="H519" s="19"/>
      <c r="I519" s="19"/>
      <c r="J519" s="19"/>
    </row>
    <row r="520" spans="5:10">
      <c r="E520" s="19"/>
      <c r="F520" s="15"/>
      <c r="G520" s="19"/>
      <c r="H520" s="19"/>
      <c r="I520" s="19"/>
      <c r="J520" s="19"/>
    </row>
    <row r="521" spans="5:10">
      <c r="E521" s="19"/>
      <c r="F521" s="15"/>
      <c r="G521" s="19"/>
      <c r="H521" s="19"/>
      <c r="I521" s="19"/>
      <c r="J521" s="19"/>
    </row>
    <row r="522" spans="5:10">
      <c r="E522" s="19"/>
      <c r="F522" s="15"/>
      <c r="G522" s="19"/>
      <c r="H522" s="19"/>
      <c r="I522" s="19"/>
      <c r="J522" s="19"/>
    </row>
    <row r="523" spans="5:10">
      <c r="E523" s="19"/>
      <c r="F523" s="15"/>
      <c r="G523" s="19"/>
      <c r="H523" s="19"/>
      <c r="I523" s="19"/>
      <c r="J523" s="19"/>
    </row>
    <row r="524" spans="5:10">
      <c r="E524" s="19"/>
      <c r="F524" s="15"/>
      <c r="G524" s="19"/>
      <c r="H524" s="19"/>
      <c r="I524" s="19"/>
      <c r="J524" s="19"/>
    </row>
    <row r="525" spans="5:10">
      <c r="E525" s="19"/>
      <c r="F525" s="15"/>
      <c r="G525" s="19"/>
      <c r="H525" s="19"/>
      <c r="I525" s="19"/>
      <c r="J525" s="19"/>
    </row>
    <row r="526" spans="5:10">
      <c r="E526" s="19"/>
      <c r="F526" s="15"/>
      <c r="G526" s="19"/>
      <c r="H526" s="19"/>
      <c r="I526" s="19"/>
      <c r="J526" s="19"/>
    </row>
    <row r="527" spans="5:10">
      <c r="E527" s="19"/>
      <c r="F527" s="15"/>
      <c r="G527" s="19"/>
      <c r="H527" s="19"/>
      <c r="I527" s="19"/>
      <c r="J527" s="19"/>
    </row>
    <row r="528" spans="5:10">
      <c r="E528" s="19"/>
      <c r="F528" s="15"/>
      <c r="G528" s="19"/>
      <c r="H528" s="19"/>
      <c r="I528" s="19"/>
      <c r="J528" s="19"/>
    </row>
    <row r="529" spans="5:10">
      <c r="E529" s="19"/>
      <c r="F529" s="15"/>
      <c r="G529" s="19"/>
      <c r="H529" s="19"/>
      <c r="I529" s="19"/>
      <c r="J529" s="19"/>
    </row>
    <row r="530" spans="5:10">
      <c r="E530" s="19"/>
      <c r="F530" s="15"/>
      <c r="G530" s="19"/>
      <c r="H530" s="19"/>
      <c r="I530" s="19"/>
      <c r="J530" s="19"/>
    </row>
    <row r="531" spans="5:10">
      <c r="E531" s="19"/>
      <c r="F531" s="15"/>
      <c r="G531" s="19"/>
      <c r="H531" s="19"/>
      <c r="I531" s="19"/>
      <c r="J531" s="19"/>
    </row>
    <row r="532" spans="5:10">
      <c r="E532" s="19"/>
      <c r="F532" s="15"/>
      <c r="G532" s="19"/>
      <c r="H532" s="19"/>
      <c r="I532" s="19"/>
      <c r="J532" s="19"/>
    </row>
    <row r="533" spans="5:10">
      <c r="E533" s="19"/>
      <c r="F533" s="15"/>
      <c r="G533" s="19"/>
      <c r="H533" s="19"/>
      <c r="I533" s="19"/>
      <c r="J533" s="19"/>
    </row>
    <row r="534" spans="5:10">
      <c r="E534" s="19"/>
      <c r="F534" s="15"/>
      <c r="G534" s="19"/>
      <c r="H534" s="19"/>
      <c r="I534" s="19"/>
      <c r="J534" s="19"/>
    </row>
    <row r="535" spans="5:10">
      <c r="E535" s="19"/>
      <c r="F535" s="15"/>
      <c r="G535" s="19"/>
      <c r="H535" s="19"/>
      <c r="I535" s="19"/>
      <c r="J535" s="19"/>
    </row>
    <row r="536" spans="5:10">
      <c r="E536" s="19"/>
      <c r="F536" s="15"/>
      <c r="G536" s="19"/>
      <c r="H536" s="19"/>
      <c r="I536" s="19"/>
      <c r="J536" s="19"/>
    </row>
    <row r="537" spans="5:10">
      <c r="E537" s="19"/>
      <c r="F537" s="15"/>
      <c r="G537" s="19"/>
      <c r="H537" s="19"/>
      <c r="I537" s="19"/>
      <c r="J537" s="19"/>
    </row>
    <row r="538" spans="5:10">
      <c r="E538" s="19"/>
      <c r="F538" s="15"/>
      <c r="G538" s="19"/>
      <c r="H538" s="19"/>
      <c r="I538" s="19"/>
      <c r="J538" s="19"/>
    </row>
    <row r="539" spans="5:10">
      <c r="E539" s="19"/>
      <c r="F539" s="15"/>
      <c r="G539" s="19"/>
      <c r="H539" s="19"/>
      <c r="I539" s="19"/>
      <c r="J539" s="19"/>
    </row>
    <row r="540" spans="5:10">
      <c r="E540" s="19"/>
      <c r="F540" s="15"/>
      <c r="G540" s="19"/>
      <c r="H540" s="19"/>
      <c r="I540" s="19"/>
      <c r="J540" s="19"/>
    </row>
    <row r="541" spans="5:10">
      <c r="E541" s="19"/>
      <c r="F541" s="15"/>
      <c r="G541" s="19"/>
      <c r="H541" s="19"/>
      <c r="I541" s="19"/>
      <c r="J541" s="19"/>
    </row>
    <row r="542" spans="5:10">
      <c r="E542" s="19"/>
      <c r="F542" s="15"/>
      <c r="G542" s="19"/>
      <c r="H542" s="19"/>
      <c r="I542" s="19"/>
      <c r="J542" s="19"/>
    </row>
    <row r="543" spans="5:10">
      <c r="E543" s="19"/>
      <c r="F543" s="15"/>
      <c r="G543" s="19"/>
      <c r="H543" s="19"/>
      <c r="I543" s="19"/>
      <c r="J543" s="19"/>
    </row>
    <row r="544" spans="5:10">
      <c r="E544" s="19"/>
      <c r="F544" s="15"/>
      <c r="G544" s="19"/>
      <c r="H544" s="19"/>
      <c r="I544" s="19"/>
      <c r="J544" s="19"/>
    </row>
    <row r="545" spans="5:10">
      <c r="E545" s="19"/>
      <c r="F545" s="15"/>
      <c r="G545" s="19"/>
      <c r="H545" s="19"/>
      <c r="I545" s="19"/>
      <c r="J545" s="19"/>
    </row>
    <row r="546" spans="5:10">
      <c r="E546" s="19"/>
      <c r="F546" s="15"/>
      <c r="G546" s="19"/>
      <c r="H546" s="19"/>
      <c r="I546" s="19"/>
      <c r="J546" s="19"/>
    </row>
    <row r="547" spans="5:10">
      <c r="E547" s="19"/>
      <c r="F547" s="15"/>
      <c r="G547" s="19"/>
      <c r="H547" s="19"/>
      <c r="I547" s="19"/>
      <c r="J547" s="19"/>
    </row>
    <row r="548" spans="5:10">
      <c r="E548" s="19"/>
      <c r="F548" s="15"/>
      <c r="G548" s="19"/>
      <c r="H548" s="19"/>
      <c r="I548" s="19"/>
      <c r="J548" s="19"/>
    </row>
    <row r="549" spans="5:10">
      <c r="E549" s="19"/>
      <c r="F549" s="15"/>
      <c r="G549" s="19"/>
      <c r="H549" s="19"/>
      <c r="I549" s="19"/>
      <c r="J549" s="19"/>
    </row>
    <row r="550" spans="5:10">
      <c r="E550" s="19"/>
      <c r="F550" s="15"/>
      <c r="G550" s="19"/>
      <c r="H550" s="19"/>
      <c r="I550" s="19"/>
      <c r="J550" s="19"/>
    </row>
    <row r="551" spans="5:10">
      <c r="E551" s="19"/>
      <c r="F551" s="15"/>
      <c r="G551" s="19"/>
      <c r="H551" s="19"/>
      <c r="I551" s="19"/>
      <c r="J551" s="19"/>
    </row>
    <row r="552" spans="5:10">
      <c r="E552" s="19"/>
      <c r="F552" s="15"/>
      <c r="G552" s="19"/>
      <c r="H552" s="19"/>
      <c r="I552" s="19"/>
      <c r="J552" s="19"/>
    </row>
    <row r="553" spans="5:10">
      <c r="E553" s="19"/>
      <c r="F553" s="15"/>
      <c r="G553" s="19"/>
      <c r="H553" s="19"/>
      <c r="I553" s="19"/>
      <c r="J553" s="19"/>
    </row>
    <row r="554" spans="5:10">
      <c r="E554" s="19"/>
      <c r="F554" s="15"/>
      <c r="G554" s="19"/>
      <c r="H554" s="19"/>
      <c r="I554" s="19"/>
      <c r="J554" s="19"/>
    </row>
    <row r="555" spans="5:10">
      <c r="E555" s="19"/>
      <c r="F555" s="15"/>
      <c r="G555" s="19"/>
      <c r="H555" s="19"/>
      <c r="I555" s="19"/>
      <c r="J555" s="19"/>
    </row>
    <row r="556" spans="5:10">
      <c r="E556" s="19"/>
      <c r="F556" s="15"/>
      <c r="G556" s="19"/>
      <c r="H556" s="19"/>
      <c r="I556" s="19"/>
      <c r="J556" s="19"/>
    </row>
    <row r="557" spans="5:10">
      <c r="E557" s="19"/>
      <c r="F557" s="15"/>
      <c r="G557" s="19"/>
      <c r="H557" s="19"/>
      <c r="I557" s="19"/>
      <c r="J557" s="19"/>
    </row>
    <row r="558" spans="5:10">
      <c r="E558" s="19"/>
      <c r="F558" s="15"/>
      <c r="G558" s="19"/>
      <c r="H558" s="19"/>
      <c r="I558" s="19"/>
      <c r="J558" s="19"/>
    </row>
    <row r="559" spans="5:10">
      <c r="E559" s="19"/>
      <c r="F559" s="15"/>
      <c r="G559" s="19"/>
      <c r="H559" s="19"/>
      <c r="I559" s="19"/>
      <c r="J559" s="19"/>
    </row>
    <row r="560" spans="5:10">
      <c r="E560" s="19"/>
      <c r="F560" s="15"/>
      <c r="G560" s="19"/>
      <c r="H560" s="19"/>
      <c r="I560" s="19"/>
      <c r="J560" s="19"/>
    </row>
    <row r="561" spans="5:10">
      <c r="E561" s="19"/>
      <c r="F561" s="15"/>
      <c r="G561" s="19"/>
      <c r="H561" s="19"/>
      <c r="I561" s="19"/>
      <c r="J561" s="19"/>
    </row>
    <row r="562" spans="5:10">
      <c r="E562" s="19"/>
      <c r="F562" s="15"/>
      <c r="G562" s="19"/>
      <c r="H562" s="19"/>
      <c r="I562" s="19"/>
      <c r="J562" s="19"/>
    </row>
    <row r="563" spans="5:10">
      <c r="E563" s="19"/>
      <c r="F563" s="15"/>
      <c r="G563" s="19"/>
      <c r="H563" s="19"/>
      <c r="I563" s="19"/>
      <c r="J563" s="19"/>
    </row>
    <row r="564" spans="5:10">
      <c r="E564" s="19"/>
      <c r="F564" s="15"/>
      <c r="G564" s="19"/>
      <c r="H564" s="19"/>
      <c r="I564" s="19"/>
      <c r="J564" s="19"/>
    </row>
    <row r="565" spans="5:10">
      <c r="E565" s="19"/>
      <c r="F565" s="15"/>
      <c r="G565" s="19"/>
      <c r="H565" s="19"/>
      <c r="I565" s="19"/>
      <c r="J565" s="19"/>
    </row>
    <row r="566" spans="5:10">
      <c r="E566" s="19"/>
      <c r="F566" s="15"/>
      <c r="G566" s="19"/>
      <c r="H566" s="19"/>
      <c r="I566" s="19"/>
      <c r="J566" s="19"/>
    </row>
    <row r="567" spans="5:10">
      <c r="E567" s="19"/>
      <c r="F567" s="15"/>
      <c r="G567" s="19"/>
      <c r="H567" s="19"/>
      <c r="I567" s="19"/>
      <c r="J567" s="19"/>
    </row>
    <row r="568" spans="5:10">
      <c r="E568" s="19"/>
      <c r="F568" s="15"/>
      <c r="G568" s="19"/>
      <c r="H568" s="19"/>
      <c r="I568" s="19"/>
      <c r="J568" s="19"/>
    </row>
    <row r="569" spans="5:10">
      <c r="E569" s="19"/>
      <c r="F569" s="15"/>
      <c r="G569" s="19"/>
      <c r="H569" s="19"/>
      <c r="I569" s="19"/>
      <c r="J569" s="19"/>
    </row>
    <row r="570" spans="5:10">
      <c r="E570" s="19"/>
      <c r="F570" s="15"/>
      <c r="G570" s="19"/>
      <c r="H570" s="19"/>
      <c r="I570" s="19"/>
      <c r="J570" s="19"/>
    </row>
    <row r="571" spans="5:10">
      <c r="E571" s="19"/>
      <c r="F571" s="15"/>
      <c r="G571" s="19"/>
      <c r="H571" s="19"/>
      <c r="I571" s="19"/>
      <c r="J571" s="19"/>
    </row>
    <row r="572" spans="5:10">
      <c r="E572" s="19"/>
      <c r="F572" s="15"/>
      <c r="G572" s="19"/>
      <c r="H572" s="19"/>
      <c r="I572" s="19"/>
      <c r="J572" s="19"/>
    </row>
    <row r="573" spans="5:10">
      <c r="E573" s="19"/>
      <c r="F573" s="15"/>
      <c r="G573" s="19"/>
      <c r="H573" s="19"/>
      <c r="I573" s="19"/>
      <c r="J573" s="19"/>
    </row>
  </sheetData>
  <mergeCells count="44">
    <mergeCell ref="Z163:AG163"/>
    <mergeCell ref="A1:J1"/>
    <mergeCell ref="A2:J2"/>
    <mergeCell ref="B3:D3"/>
    <mergeCell ref="B4:D4"/>
    <mergeCell ref="B5:D5"/>
    <mergeCell ref="B6:D6"/>
    <mergeCell ref="B7:D7"/>
    <mergeCell ref="Z116:AF116"/>
    <mergeCell ref="S154:U155"/>
    <mergeCell ref="M157:T157"/>
    <mergeCell ref="Z159:AG159"/>
    <mergeCell ref="Z162:AB162"/>
    <mergeCell ref="A9:J9"/>
    <mergeCell ref="T11:X11"/>
    <mergeCell ref="T65:X65"/>
    <mergeCell ref="T91:X91"/>
    <mergeCell ref="T116:X116"/>
    <mergeCell ref="B292:D292"/>
    <mergeCell ref="A295:B295"/>
    <mergeCell ref="A217:D217"/>
    <mergeCell ref="A222:A229"/>
    <mergeCell ref="A230:D230"/>
    <mergeCell ref="B265:D265"/>
    <mergeCell ref="B271:D271"/>
    <mergeCell ref="L276:M277"/>
    <mergeCell ref="B283:D283"/>
    <mergeCell ref="L285:R286"/>
    <mergeCell ref="A297:B297"/>
    <mergeCell ref="A303:B303"/>
    <mergeCell ref="AH116:AO116"/>
    <mergeCell ref="AH120:AJ120"/>
    <mergeCell ref="B179:D179"/>
    <mergeCell ref="A185:D185"/>
    <mergeCell ref="A190:A197"/>
    <mergeCell ref="A198:D198"/>
    <mergeCell ref="A203:A210"/>
    <mergeCell ref="A211:D211"/>
    <mergeCell ref="B212:D212"/>
    <mergeCell ref="A235:A242"/>
    <mergeCell ref="A243:D243"/>
    <mergeCell ref="B244:D244"/>
    <mergeCell ref="B251:D251"/>
    <mergeCell ref="B256:D256"/>
  </mergeCells>
  <dataValidations count="1">
    <dataValidation type="list" allowBlank="1" showInputMessage="1" showErrorMessage="1" promptTitle="College" prompt="Choose college for graduate student.  If tuition is not allowed by sponsor, choose Not Allowed." sqref="C119:C123 C147:C151 C140:C144 C133:C137 C126:C130" xr:uid="{00000000-0002-0000-1100-000000000000}">
      <formula1>$AH$125:$AH$149</formula1>
    </dataValidation>
  </dataValidations>
  <pageMargins left="0.25" right="0.25" top="0.75" bottom="0.75" header="0.3" footer="0.3"/>
  <pageSetup scale="58" fitToHeight="0"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pageSetUpPr fitToPage="1"/>
  </sheetPr>
  <dimension ref="A1:AR573"/>
  <sheetViews>
    <sheetView workbookViewId="0">
      <selection activeCell="AH116" sqref="AH116:AO153"/>
    </sheetView>
  </sheetViews>
  <sheetFormatPr defaultColWidth="9.28515625" defaultRowHeight="12.75"/>
  <cols>
    <col min="1" max="1" width="30.28515625" customWidth="1"/>
    <col min="2" max="2" width="24" customWidth="1"/>
    <col min="3" max="3" width="17.28515625" customWidth="1"/>
    <col min="4" max="4" width="15.5703125" customWidth="1"/>
    <col min="5" max="5" width="14.7109375" customWidth="1"/>
    <col min="6" max="6" width="14.7109375" style="3" customWidth="1"/>
    <col min="7" max="10" width="14.7109375" customWidth="1"/>
    <col min="11" max="11" width="10.28515625" customWidth="1"/>
    <col min="12" max="12" width="15.7109375" customWidth="1"/>
    <col min="13" max="13" width="16.5703125" customWidth="1"/>
    <col min="14" max="25" width="10.7109375" customWidth="1"/>
    <col min="26" max="26" width="17.7109375" customWidth="1"/>
    <col min="27" max="27" width="18.28515625" customWidth="1"/>
    <col min="28" max="33" width="10.7109375" customWidth="1"/>
    <col min="34" max="34" width="22.28515625" bestFit="1" customWidth="1"/>
  </cols>
  <sheetData>
    <row r="1" spans="1:28" s="107" customFormat="1" ht="18">
      <c r="A1" s="522" t="s">
        <v>331</v>
      </c>
      <c r="B1" s="522"/>
      <c r="C1" s="522"/>
      <c r="D1" s="522"/>
      <c r="E1" s="522"/>
      <c r="F1" s="522"/>
      <c r="G1" s="522"/>
      <c r="H1" s="522"/>
      <c r="I1" s="522"/>
      <c r="J1" s="522"/>
      <c r="K1" s="104"/>
      <c r="M1" s="446"/>
      <c r="N1" s="106"/>
      <c r="O1" s="106"/>
      <c r="P1" s="105"/>
    </row>
    <row r="2" spans="1:28" s="107" customFormat="1" ht="15">
      <c r="A2" s="573" t="s">
        <v>301</v>
      </c>
      <c r="B2" s="573"/>
      <c r="C2" s="573"/>
      <c r="D2" s="573"/>
      <c r="E2" s="573"/>
      <c r="F2" s="573"/>
      <c r="G2" s="573"/>
      <c r="H2" s="573"/>
      <c r="I2" s="573"/>
      <c r="J2" s="573"/>
      <c r="K2" s="1"/>
      <c r="L2" s="1"/>
      <c r="M2" s="1"/>
      <c r="N2" s="1"/>
      <c r="O2" s="1"/>
      <c r="P2" s="1"/>
      <c r="Q2" s="1"/>
    </row>
    <row r="3" spans="1:28" s="107" customFormat="1" ht="15.75">
      <c r="A3" s="104" t="s">
        <v>4</v>
      </c>
      <c r="B3" s="530">
        <f>'Cumulative Budget Request '!B3</f>
        <v>0</v>
      </c>
      <c r="C3" s="530"/>
      <c r="D3" s="530"/>
      <c r="G3" s="104"/>
      <c r="I3" s="104"/>
      <c r="J3" s="130"/>
      <c r="K3" s="104"/>
      <c r="L3" s="106"/>
      <c r="M3" s="106"/>
      <c r="N3" s="106"/>
      <c r="O3" s="106"/>
      <c r="P3" s="106"/>
      <c r="Q3" s="105"/>
    </row>
    <row r="4" spans="1:28" s="107" customFormat="1" ht="15.75">
      <c r="A4" s="104" t="s">
        <v>8</v>
      </c>
      <c r="B4" s="563">
        <f>'Cumulative Budget Request '!B4</f>
        <v>0</v>
      </c>
      <c r="C4" s="563"/>
      <c r="D4" s="563"/>
    </row>
    <row r="5" spans="1:28" s="107" customFormat="1" ht="15.75">
      <c r="A5" s="104" t="s">
        <v>13</v>
      </c>
      <c r="B5" s="563" t="str">
        <f>'Cumulative Budget Request '!B5</f>
        <v>NSF</v>
      </c>
      <c r="C5" s="563"/>
      <c r="D5" s="563"/>
      <c r="F5" s="105"/>
      <c r="K5" s="104"/>
    </row>
    <row r="6" spans="1:28" s="107" customFormat="1" ht="15.75">
      <c r="A6" s="104" t="s">
        <v>333</v>
      </c>
      <c r="B6" s="520"/>
      <c r="C6" s="520"/>
      <c r="D6" s="520"/>
      <c r="K6" s="104"/>
    </row>
    <row r="7" spans="1:28" s="107" customFormat="1" ht="15.75">
      <c r="A7" s="104" t="s">
        <v>253</v>
      </c>
      <c r="B7" s="575"/>
      <c r="C7" s="575"/>
      <c r="D7" s="575"/>
      <c r="K7" s="104"/>
    </row>
    <row r="8" spans="1:28" s="107" customFormat="1" ht="16.5" thickBot="1">
      <c r="A8" s="104"/>
      <c r="B8" s="130"/>
      <c r="C8" s="130"/>
      <c r="D8" s="130"/>
      <c r="F8" s="105"/>
      <c r="K8" s="104"/>
      <c r="L8" s="320"/>
    </row>
    <row r="9" spans="1:28" ht="15" customHeight="1" thickBot="1">
      <c r="A9" s="523" t="s">
        <v>334</v>
      </c>
      <c r="B9" s="523"/>
      <c r="C9" s="523"/>
      <c r="D9" s="523"/>
      <c r="E9" s="523"/>
      <c r="F9" s="523"/>
      <c r="G9" s="523"/>
      <c r="H9" s="523"/>
      <c r="I9" s="523"/>
      <c r="J9" s="523"/>
      <c r="K9" s="103"/>
      <c r="M9" s="35" t="s">
        <v>15</v>
      </c>
      <c r="N9" s="36"/>
      <c r="O9" s="37"/>
      <c r="P9" s="237">
        <f>'Cumulative Budget Request '!Q6</f>
        <v>0.188</v>
      </c>
    </row>
    <row r="10" spans="1:28" ht="13.5" thickBot="1">
      <c r="J10" s="31"/>
      <c r="M10" s="38" t="s">
        <v>17</v>
      </c>
      <c r="N10" s="39"/>
      <c r="O10" s="39"/>
      <c r="P10" s="238">
        <f>'Cumulative Budget Request '!Q7</f>
        <v>825</v>
      </c>
    </row>
    <row r="11" spans="1:28">
      <c r="A11" s="1" t="s">
        <v>18</v>
      </c>
      <c r="C11" s="55"/>
      <c r="D11" s="55"/>
      <c r="E11" s="6"/>
      <c r="F11" s="6"/>
      <c r="G11" s="6"/>
      <c r="H11" s="6"/>
      <c r="I11" s="6"/>
      <c r="J11" s="43"/>
      <c r="L11" s="55" t="s">
        <v>19</v>
      </c>
      <c r="M11" s="68" t="s">
        <v>6</v>
      </c>
      <c r="N11" s="68"/>
      <c r="O11" s="68" t="s">
        <v>20</v>
      </c>
      <c r="P11" s="68" t="s">
        <v>21</v>
      </c>
      <c r="Q11" s="68" t="s">
        <v>22</v>
      </c>
      <c r="R11" s="68"/>
      <c r="T11" s="546" t="s">
        <v>23</v>
      </c>
      <c r="U11" s="546"/>
      <c r="V11" s="546"/>
      <c r="W11" s="546"/>
      <c r="X11" s="546"/>
    </row>
    <row r="12" spans="1:28">
      <c r="A12" s="1" t="s">
        <v>24</v>
      </c>
      <c r="C12" s="89"/>
      <c r="D12" s="89"/>
      <c r="E12" s="16" t="s">
        <v>25</v>
      </c>
      <c r="F12" s="16" t="s">
        <v>26</v>
      </c>
      <c r="G12" s="16" t="s">
        <v>27</v>
      </c>
      <c r="H12" s="16" t="s">
        <v>28</v>
      </c>
      <c r="I12" s="16" t="s">
        <v>29</v>
      </c>
      <c r="J12" s="44" t="s">
        <v>30</v>
      </c>
      <c r="L12" s="75" t="s">
        <v>31</v>
      </c>
      <c r="M12" s="44" t="s">
        <v>9</v>
      </c>
      <c r="N12" s="44" t="s">
        <v>20</v>
      </c>
      <c r="O12" s="44" t="s">
        <v>32</v>
      </c>
      <c r="P12" s="44" t="s">
        <v>33</v>
      </c>
      <c r="Q12" s="44" t="s">
        <v>34</v>
      </c>
      <c r="R12" s="44" t="s">
        <v>32</v>
      </c>
      <c r="S12" s="21"/>
      <c r="T12" s="22" t="s">
        <v>35</v>
      </c>
      <c r="U12" s="13" t="s">
        <v>36</v>
      </c>
      <c r="V12" s="13" t="s">
        <v>37</v>
      </c>
      <c r="W12" s="13" t="s">
        <v>38</v>
      </c>
      <c r="X12" s="13" t="s">
        <v>39</v>
      </c>
    </row>
    <row r="13" spans="1:28">
      <c r="A13" s="55" t="s">
        <v>40</v>
      </c>
      <c r="B13" s="55" t="s">
        <v>41</v>
      </c>
      <c r="D13" s="3"/>
      <c r="E13" s="2"/>
      <c r="F13" s="2"/>
      <c r="G13" s="2"/>
      <c r="H13" s="2"/>
      <c r="I13" s="2"/>
      <c r="J13" s="45"/>
      <c r="L13" s="22"/>
      <c r="M13" s="60"/>
      <c r="N13" s="60"/>
      <c r="O13" s="60"/>
      <c r="P13" s="241"/>
      <c r="Q13" s="60"/>
      <c r="R13" s="241"/>
      <c r="S13" s="2"/>
      <c r="T13" s="22"/>
      <c r="U13" s="13"/>
      <c r="V13" s="13"/>
      <c r="W13" s="13"/>
      <c r="X13" s="13"/>
      <c r="Y13" s="3"/>
      <c r="Z13" s="3"/>
      <c r="AA13" s="3"/>
      <c r="AB13" s="3"/>
    </row>
    <row r="14" spans="1:28">
      <c r="A14" s="100"/>
      <c r="B14" s="13" t="s">
        <v>43</v>
      </c>
      <c r="D14" s="32" t="s">
        <v>44</v>
      </c>
      <c r="E14" s="97">
        <f>ROUND($Q14*$R14,6)</f>
        <v>0</v>
      </c>
      <c r="F14" s="97">
        <f>ROUND($Q15*$R15,6)</f>
        <v>0</v>
      </c>
      <c r="G14" s="97">
        <f>ROUND($Q16*$R16,6)</f>
        <v>0</v>
      </c>
      <c r="H14" s="97">
        <f>ROUND($Q17*$R17,6)</f>
        <v>0</v>
      </c>
      <c r="I14" s="97">
        <f>ROUND($Q18*$R18,6)</f>
        <v>0</v>
      </c>
      <c r="J14" s="45"/>
      <c r="L14" s="155">
        <v>0</v>
      </c>
      <c r="M14" s="242">
        <f>ROUND(L14/12,2)</f>
        <v>0</v>
      </c>
      <c r="N14" s="242">
        <f>LOOKUP(O14,'Longevity Lookup'!$A$3:$A$506,'Longevity Lookup'!$B$3:$B$506)</f>
        <v>0</v>
      </c>
      <c r="O14" s="236">
        <v>0</v>
      </c>
      <c r="P14" s="239">
        <v>1.03</v>
      </c>
      <c r="Q14" s="240">
        <v>0</v>
      </c>
      <c r="R14" s="236">
        <v>12</v>
      </c>
      <c r="S14" s="2"/>
      <c r="T14" s="23" t="e">
        <f>(E16+E17)/E15</f>
        <v>#DIV/0!</v>
      </c>
      <c r="U14" s="23" t="e">
        <f>(F16+F17)/F15</f>
        <v>#DIV/0!</v>
      </c>
      <c r="V14" s="23" t="e">
        <f>(G16+G17)/G15</f>
        <v>#DIV/0!</v>
      </c>
      <c r="W14" s="23" t="e">
        <f>(H16+H17)/H15</f>
        <v>#DIV/0!</v>
      </c>
      <c r="X14" s="23" t="e">
        <f>(I16+I17)/I15</f>
        <v>#DIV/0!</v>
      </c>
      <c r="Y14" s="3"/>
      <c r="Z14" s="3"/>
      <c r="AA14" s="3"/>
      <c r="AB14" s="3"/>
    </row>
    <row r="15" spans="1:28">
      <c r="B15" s="3"/>
      <c r="C15" s="97"/>
      <c r="D15" s="71" t="s">
        <v>9</v>
      </c>
      <c r="E15" s="54">
        <f>ROUND((M14+N14)*E14*P14,0)</f>
        <v>0</v>
      </c>
      <c r="F15" s="54">
        <f>ROUND((M14+N14)*F14*P14*P15,0)</f>
        <v>0</v>
      </c>
      <c r="G15" s="54">
        <f>ROUND((M14+N14)*G14*P14*P15*P16,0)</f>
        <v>0</v>
      </c>
      <c r="H15" s="54">
        <f>ROUND((M14+N14)*H14*P14*P15*P16*P17,0)</f>
        <v>0</v>
      </c>
      <c r="I15" s="54">
        <f>ROUND((M14+N14)*I14*P14*P15*P16*P17*P18,0)</f>
        <v>0</v>
      </c>
      <c r="J15" s="177">
        <f>SUM(E15:I15)</f>
        <v>0</v>
      </c>
      <c r="L15" s="243"/>
      <c r="M15" s="60"/>
      <c r="N15" s="60"/>
      <c r="O15" s="60"/>
      <c r="P15" s="239">
        <v>1.03</v>
      </c>
      <c r="Q15" s="240">
        <v>0</v>
      </c>
      <c r="R15" s="236">
        <v>12</v>
      </c>
      <c r="S15" s="15"/>
    </row>
    <row r="16" spans="1:28">
      <c r="A16" s="8"/>
      <c r="B16" s="3"/>
      <c r="C16" s="97"/>
      <c r="D16" s="71" t="s">
        <v>46</v>
      </c>
      <c r="E16" s="54">
        <f>ROUND(E15*$P$9,0)</f>
        <v>0</v>
      </c>
      <c r="F16" s="54">
        <f>ROUND(F15*$P$9,0)</f>
        <v>0</v>
      </c>
      <c r="G16" s="54">
        <f>ROUND(G15*$P$9,0)</f>
        <v>0</v>
      </c>
      <c r="H16" s="54">
        <f>ROUND(H15*$P$9,0)</f>
        <v>0</v>
      </c>
      <c r="I16" s="54">
        <f>ROUND(I15*$P$9,0)</f>
        <v>0</v>
      </c>
      <c r="J16" s="177">
        <f>SUM(E16:I16)</f>
        <v>0</v>
      </c>
      <c r="L16" s="243"/>
      <c r="M16" s="60"/>
      <c r="N16" s="60"/>
      <c r="O16" s="60"/>
      <c r="P16" s="239">
        <v>1.03</v>
      </c>
      <c r="Q16" s="240">
        <v>0</v>
      </c>
      <c r="R16" s="236">
        <v>12</v>
      </c>
      <c r="S16" s="15"/>
      <c r="T16" s="23"/>
      <c r="U16" s="23"/>
      <c r="V16" s="23"/>
      <c r="W16" s="23"/>
      <c r="X16" s="23"/>
    </row>
    <row r="17" spans="1:24" ht="15">
      <c r="A17" s="8"/>
      <c r="B17" s="3"/>
      <c r="C17" s="97"/>
      <c r="D17" s="71" t="s">
        <v>47</v>
      </c>
      <c r="E17" s="189">
        <f>ROUND($P$10*E14,0)</f>
        <v>0</v>
      </c>
      <c r="F17" s="189">
        <f>ROUND($P$10*F14,0)</f>
        <v>0</v>
      </c>
      <c r="G17" s="189">
        <f>ROUND($P$10*G14,0)</f>
        <v>0</v>
      </c>
      <c r="H17" s="189">
        <f>ROUND($P$10*H14,0)</f>
        <v>0</v>
      </c>
      <c r="I17" s="189">
        <f>ROUND($P$10*I14,0)</f>
        <v>0</v>
      </c>
      <c r="J17" s="186">
        <f>SUM(E17:I17)</f>
        <v>0</v>
      </c>
      <c r="L17" s="243"/>
      <c r="M17" s="60"/>
      <c r="N17" s="60"/>
      <c r="O17" s="60"/>
      <c r="P17" s="239">
        <v>1.03</v>
      </c>
      <c r="Q17" s="240">
        <v>0</v>
      </c>
      <c r="R17" s="236">
        <v>12</v>
      </c>
      <c r="S17" s="15"/>
      <c r="T17" s="23"/>
      <c r="U17" s="23"/>
      <c r="V17" s="23"/>
      <c r="W17" s="23"/>
      <c r="X17" s="23"/>
    </row>
    <row r="18" spans="1:24">
      <c r="A18" s="8"/>
      <c r="B18" s="3"/>
      <c r="C18" s="97"/>
      <c r="D18" s="74" t="s">
        <v>48</v>
      </c>
      <c r="E18" s="190">
        <f>SUM(E16:E17)</f>
        <v>0</v>
      </c>
      <c r="F18" s="190">
        <f t="shared" ref="F18:I18" si="0">SUM(F16:F17)</f>
        <v>0</v>
      </c>
      <c r="G18" s="190">
        <f t="shared" si="0"/>
        <v>0</v>
      </c>
      <c r="H18" s="190">
        <f t="shared" si="0"/>
        <v>0</v>
      </c>
      <c r="I18" s="190">
        <f t="shared" si="0"/>
        <v>0</v>
      </c>
      <c r="J18" s="191">
        <f>SUM(J16:J17)</f>
        <v>0</v>
      </c>
      <c r="L18" s="243"/>
      <c r="M18" s="60"/>
      <c r="N18" s="60"/>
      <c r="O18" s="60"/>
      <c r="P18" s="239">
        <v>1.03</v>
      </c>
      <c r="Q18" s="240">
        <v>0</v>
      </c>
      <c r="R18" s="236">
        <v>12</v>
      </c>
      <c r="S18" s="15"/>
      <c r="T18" s="23"/>
      <c r="U18" s="23"/>
      <c r="V18" s="23"/>
      <c r="W18" s="23"/>
      <c r="X18" s="23"/>
    </row>
    <row r="19" spans="1:24">
      <c r="A19" s="8"/>
      <c r="B19" s="3"/>
      <c r="C19" s="97"/>
      <c r="D19" s="71"/>
      <c r="E19" s="15"/>
      <c r="F19" s="15"/>
      <c r="G19" s="15"/>
      <c r="H19" s="15"/>
      <c r="I19" s="15"/>
      <c r="J19" s="24"/>
      <c r="L19" s="243"/>
      <c r="M19" s="60"/>
      <c r="N19" s="60"/>
      <c r="O19" s="60"/>
      <c r="P19" s="30"/>
      <c r="Q19" s="60"/>
      <c r="R19" s="30"/>
      <c r="S19" s="15"/>
      <c r="T19" s="4"/>
      <c r="U19" s="3"/>
    </row>
    <row r="20" spans="1:24">
      <c r="A20" s="100"/>
      <c r="B20" s="13" t="s">
        <v>49</v>
      </c>
      <c r="C20" s="98"/>
      <c r="D20" s="32" t="s">
        <v>44</v>
      </c>
      <c r="E20" s="97">
        <f>ROUND($Q20*$R20,6)</f>
        <v>0</v>
      </c>
      <c r="F20" s="97">
        <f>ROUND($Q21*$R21,6)</f>
        <v>0</v>
      </c>
      <c r="G20" s="97">
        <f>ROUND($Q22*$R22,6)</f>
        <v>0</v>
      </c>
      <c r="H20" s="97">
        <f>ROUND($Q23*$R23,6)</f>
        <v>0</v>
      </c>
      <c r="I20" s="97">
        <f>ROUND($Q24*$R24,6)</f>
        <v>0</v>
      </c>
      <c r="J20" s="45"/>
      <c r="L20" s="155">
        <v>0</v>
      </c>
      <c r="M20" s="242">
        <f>ROUND(L20/12,2)</f>
        <v>0</v>
      </c>
      <c r="N20" s="242">
        <f>LOOKUP(O20,'Longevity Lookup'!$A$3:$A$506,'Longevity Lookup'!$B$3:$B$506)</f>
        <v>0</v>
      </c>
      <c r="O20" s="236">
        <v>0</v>
      </c>
      <c r="P20" s="239">
        <v>1.03</v>
      </c>
      <c r="Q20" s="240">
        <v>0</v>
      </c>
      <c r="R20" s="73">
        <f>$R$14</f>
        <v>12</v>
      </c>
      <c r="S20" s="2"/>
      <c r="T20" s="23" t="e">
        <f>(E22+E23)/E21</f>
        <v>#DIV/0!</v>
      </c>
      <c r="U20" s="23" t="e">
        <f>(F22+F23)/F21</f>
        <v>#DIV/0!</v>
      </c>
      <c r="V20" s="23" t="e">
        <f>(G22+G23)/G21</f>
        <v>#DIV/0!</v>
      </c>
      <c r="W20" s="23" t="e">
        <f>(H22+H23)/H21</f>
        <v>#DIV/0!</v>
      </c>
      <c r="X20" s="23" t="e">
        <f>(I22+I23)/I21</f>
        <v>#DIV/0!</v>
      </c>
    </row>
    <row r="21" spans="1:24">
      <c r="A21" s="8"/>
      <c r="B21" s="3"/>
      <c r="C21" s="97"/>
      <c r="D21" s="71" t="s">
        <v>9</v>
      </c>
      <c r="E21" s="54">
        <f>ROUND((M20+N20)*E20*P20,0)</f>
        <v>0</v>
      </c>
      <c r="F21" s="54">
        <f>ROUND((M20+N20)*F20*P20*P21,0)</f>
        <v>0</v>
      </c>
      <c r="G21" s="54">
        <f>ROUND((M20+N20)*G20*P20*P21*P22,0)</f>
        <v>0</v>
      </c>
      <c r="H21" s="54">
        <f>ROUND((M20+N20)*H20*P20*P21*P22*P23,0)</f>
        <v>0</v>
      </c>
      <c r="I21" s="54">
        <f>ROUND((M20+N20)*I20*P20*P21*P22*P23*P24,0)</f>
        <v>0</v>
      </c>
      <c r="J21" s="177">
        <f>SUM(E21:I21)</f>
        <v>0</v>
      </c>
      <c r="L21" s="243"/>
      <c r="M21" s="60"/>
      <c r="N21" s="60"/>
      <c r="O21" s="60"/>
      <c r="P21" s="239">
        <v>1.03</v>
      </c>
      <c r="Q21" s="240">
        <v>0</v>
      </c>
      <c r="R21" s="73">
        <f>$R$15</f>
        <v>12</v>
      </c>
      <c r="S21" s="15"/>
    </row>
    <row r="22" spans="1:24" ht="15" customHeight="1">
      <c r="A22" s="8"/>
      <c r="B22" s="3"/>
      <c r="C22" s="97"/>
      <c r="D22" s="71" t="s">
        <v>46</v>
      </c>
      <c r="E22" s="54">
        <f>ROUND(E21*$P$9,0)</f>
        <v>0</v>
      </c>
      <c r="F22" s="54">
        <f>ROUND(F21*$P$9,0)</f>
        <v>0</v>
      </c>
      <c r="G22" s="54">
        <f>ROUND(G21*$P$9,0)</f>
        <v>0</v>
      </c>
      <c r="H22" s="54">
        <f>ROUND(H21*$P$9,0)</f>
        <v>0</v>
      </c>
      <c r="I22" s="54">
        <f>ROUND(I21*$P$9,0)</f>
        <v>0</v>
      </c>
      <c r="J22" s="177">
        <f>SUM(E22:I22)</f>
        <v>0</v>
      </c>
      <c r="L22" s="243"/>
      <c r="M22" s="60"/>
      <c r="N22" s="60"/>
      <c r="O22" s="60"/>
      <c r="P22" s="239">
        <v>1.03</v>
      </c>
      <c r="Q22" s="240">
        <v>0</v>
      </c>
      <c r="R22" s="73">
        <f>$R$16</f>
        <v>12</v>
      </c>
      <c r="S22" s="15"/>
      <c r="T22" s="23"/>
      <c r="U22" s="23"/>
      <c r="V22" s="23"/>
      <c r="W22" s="23"/>
      <c r="X22" s="23"/>
    </row>
    <row r="23" spans="1:24" ht="13.5" customHeight="1">
      <c r="A23" s="8"/>
      <c r="B23" s="3"/>
      <c r="C23" s="97"/>
      <c r="D23" s="71" t="s">
        <v>47</v>
      </c>
      <c r="E23" s="189">
        <f>ROUND($P$10*E20,0)</f>
        <v>0</v>
      </c>
      <c r="F23" s="189">
        <f>ROUND($P$10*F20,0)</f>
        <v>0</v>
      </c>
      <c r="G23" s="189">
        <f>ROUND($P$10*G20,0)</f>
        <v>0</v>
      </c>
      <c r="H23" s="189">
        <f>ROUND($P$10*H20,0)</f>
        <v>0</v>
      </c>
      <c r="I23" s="189">
        <f>ROUND($P$10*I20,0)</f>
        <v>0</v>
      </c>
      <c r="J23" s="186">
        <f>SUM(E23:I23)</f>
        <v>0</v>
      </c>
      <c r="L23" s="243"/>
      <c r="M23" s="60"/>
      <c r="N23" s="60"/>
      <c r="O23" s="60"/>
      <c r="P23" s="239">
        <v>1.03</v>
      </c>
      <c r="Q23" s="240">
        <v>0</v>
      </c>
      <c r="R23" s="73">
        <f>$R$17</f>
        <v>12</v>
      </c>
      <c r="S23" s="15"/>
      <c r="T23" s="23"/>
      <c r="U23" s="23"/>
      <c r="V23" s="23"/>
      <c r="W23" s="23"/>
      <c r="X23" s="23"/>
    </row>
    <row r="24" spans="1:24">
      <c r="A24" s="8"/>
      <c r="B24" s="3"/>
      <c r="C24" s="97"/>
      <c r="D24" s="74" t="s">
        <v>48</v>
      </c>
      <c r="E24" s="190">
        <f>SUM(E22:E23)</f>
        <v>0</v>
      </c>
      <c r="F24" s="190">
        <f t="shared" ref="F24:I24" si="1">SUM(F22:F23)</f>
        <v>0</v>
      </c>
      <c r="G24" s="190">
        <f t="shared" si="1"/>
        <v>0</v>
      </c>
      <c r="H24" s="190">
        <f t="shared" si="1"/>
        <v>0</v>
      </c>
      <c r="I24" s="190">
        <f t="shared" si="1"/>
        <v>0</v>
      </c>
      <c r="J24" s="191">
        <f>SUM(J22:J23)</f>
        <v>0</v>
      </c>
      <c r="L24" s="243"/>
      <c r="M24" s="60"/>
      <c r="N24" s="60"/>
      <c r="O24" s="60"/>
      <c r="P24" s="239">
        <v>1.03</v>
      </c>
      <c r="Q24" s="240">
        <v>0</v>
      </c>
      <c r="R24" s="73">
        <f>$R$18</f>
        <v>12</v>
      </c>
      <c r="S24" s="15"/>
      <c r="T24" s="23"/>
      <c r="U24" s="23"/>
      <c r="V24" s="23"/>
      <c r="W24" s="23"/>
      <c r="X24" s="23"/>
    </row>
    <row r="25" spans="1:24">
      <c r="A25" s="8"/>
      <c r="B25" s="3"/>
      <c r="C25" s="97"/>
      <c r="D25" s="71"/>
      <c r="E25" s="15"/>
      <c r="F25" s="15"/>
      <c r="G25" s="15"/>
      <c r="H25" s="15"/>
      <c r="I25" s="15"/>
      <c r="J25" s="24"/>
      <c r="L25" s="243"/>
      <c r="M25" s="60"/>
      <c r="N25" s="60"/>
      <c r="O25" s="60"/>
      <c r="P25" s="30"/>
      <c r="Q25" s="60"/>
      <c r="R25" s="30"/>
      <c r="S25" s="15"/>
      <c r="T25" s="4"/>
      <c r="U25" s="3"/>
    </row>
    <row r="26" spans="1:24">
      <c r="A26" s="100"/>
      <c r="B26" s="13" t="s">
        <v>49</v>
      </c>
      <c r="C26" s="98"/>
      <c r="D26" s="32" t="s">
        <v>44</v>
      </c>
      <c r="E26" s="97">
        <f>ROUND($Q26*$R26,6)</f>
        <v>0</v>
      </c>
      <c r="F26" s="97">
        <f>ROUND($Q27*$R27,6)</f>
        <v>0</v>
      </c>
      <c r="G26" s="97">
        <f>ROUND($Q28*$R28,6)</f>
        <v>0</v>
      </c>
      <c r="H26" s="97">
        <f>ROUND($Q29*$R29,6)</f>
        <v>0</v>
      </c>
      <c r="I26" s="97">
        <f>ROUND($Q30*$R30,6)</f>
        <v>0</v>
      </c>
      <c r="J26" s="45"/>
      <c r="L26" s="155">
        <v>0</v>
      </c>
      <c r="M26" s="242">
        <f>ROUND(L26/12,2)</f>
        <v>0</v>
      </c>
      <c r="N26" s="242">
        <f>LOOKUP(O26,'Longevity Lookup'!$A$3:$A$506,'Longevity Lookup'!$B$3:$B$506)</f>
        <v>0</v>
      </c>
      <c r="O26" s="236">
        <v>0</v>
      </c>
      <c r="P26" s="239">
        <v>1.03</v>
      </c>
      <c r="Q26" s="240">
        <v>0</v>
      </c>
      <c r="R26" s="73">
        <f>$R$14</f>
        <v>12</v>
      </c>
      <c r="S26" s="2"/>
      <c r="T26" s="23" t="e">
        <f>(E28+E29)/E27</f>
        <v>#DIV/0!</v>
      </c>
      <c r="U26" s="23" t="e">
        <f>(F28+F29)/F27</f>
        <v>#DIV/0!</v>
      </c>
      <c r="V26" s="23" t="e">
        <f>(G28+G29)/G27</f>
        <v>#DIV/0!</v>
      </c>
      <c r="W26" s="23" t="e">
        <f>(H28+H29)/H27</f>
        <v>#DIV/0!</v>
      </c>
      <c r="X26" s="23" t="e">
        <f>(I28+I29)/I27</f>
        <v>#DIV/0!</v>
      </c>
    </row>
    <row r="27" spans="1:24">
      <c r="B27" s="3"/>
      <c r="C27" s="97"/>
      <c r="D27" s="71" t="s">
        <v>9</v>
      </c>
      <c r="E27" s="54">
        <f>ROUND((M26+N26)*E26*P26,0)</f>
        <v>0</v>
      </c>
      <c r="F27" s="54">
        <f>ROUND((M26+N26)*F26*P26*P27,0)</f>
        <v>0</v>
      </c>
      <c r="G27" s="54">
        <f>ROUND((M26+N26)*G26*P26*P27*P28,0)</f>
        <v>0</v>
      </c>
      <c r="H27" s="54">
        <f>ROUND((M26+N26)*H26*P26*P27*P28*P29,0)</f>
        <v>0</v>
      </c>
      <c r="I27" s="54">
        <f>ROUND((M26+N26)*I26*P26*P27*P28*P29*P30,0)</f>
        <v>0</v>
      </c>
      <c r="J27" s="177">
        <f>SUM(E27:I27)</f>
        <v>0</v>
      </c>
      <c r="L27" s="243"/>
      <c r="M27" s="60"/>
      <c r="N27" s="60"/>
      <c r="O27" s="60"/>
      <c r="P27" s="239">
        <v>1.03</v>
      </c>
      <c r="Q27" s="240">
        <v>0</v>
      </c>
      <c r="R27" s="73">
        <f>$R$15</f>
        <v>12</v>
      </c>
      <c r="S27" s="15"/>
    </row>
    <row r="28" spans="1:24">
      <c r="A28" s="8"/>
      <c r="B28" s="3"/>
      <c r="C28" s="97"/>
      <c r="D28" s="71" t="s">
        <v>46</v>
      </c>
      <c r="E28" s="54">
        <f>ROUND(E27*$P$9,0)</f>
        <v>0</v>
      </c>
      <c r="F28" s="54">
        <f>ROUND(F27*$P$9,0)</f>
        <v>0</v>
      </c>
      <c r="G28" s="54">
        <f>ROUND(G27*$P$9,0)</f>
        <v>0</v>
      </c>
      <c r="H28" s="54">
        <f>ROUND(H27*$P$9,0)</f>
        <v>0</v>
      </c>
      <c r="I28" s="54">
        <f>ROUND(I27*$P$9,0)</f>
        <v>0</v>
      </c>
      <c r="J28" s="177">
        <f>SUM(E28:I28)</f>
        <v>0</v>
      </c>
      <c r="L28" s="243"/>
      <c r="M28" s="60"/>
      <c r="N28" s="60"/>
      <c r="O28" s="60"/>
      <c r="P28" s="239">
        <v>1.03</v>
      </c>
      <c r="Q28" s="240">
        <v>0</v>
      </c>
      <c r="R28" s="73">
        <f>$R$16</f>
        <v>12</v>
      </c>
      <c r="S28" s="15"/>
      <c r="T28" s="23"/>
      <c r="U28" s="23"/>
      <c r="V28" s="23"/>
      <c r="W28" s="23"/>
      <c r="X28" s="23"/>
    </row>
    <row r="29" spans="1:24" ht="15">
      <c r="A29" s="8"/>
      <c r="B29" s="3"/>
      <c r="C29" s="97"/>
      <c r="D29" s="71" t="s">
        <v>47</v>
      </c>
      <c r="E29" s="189">
        <f>ROUND($P$10*E26,0)</f>
        <v>0</v>
      </c>
      <c r="F29" s="189">
        <f>ROUND($P$10*F26,0)</f>
        <v>0</v>
      </c>
      <c r="G29" s="189">
        <f>ROUND($P$10*G26,0)</f>
        <v>0</v>
      </c>
      <c r="H29" s="189">
        <f>ROUND($P$10*H26,0)</f>
        <v>0</v>
      </c>
      <c r="I29" s="189">
        <f>ROUND($P$10*I26,0)</f>
        <v>0</v>
      </c>
      <c r="J29" s="186">
        <f>SUM(E29:I29)</f>
        <v>0</v>
      </c>
      <c r="L29" s="243"/>
      <c r="M29" s="60"/>
      <c r="N29" s="60"/>
      <c r="O29" s="60"/>
      <c r="P29" s="239">
        <v>1.03</v>
      </c>
      <c r="Q29" s="240">
        <v>0</v>
      </c>
      <c r="R29" s="73">
        <f>$R$17</f>
        <v>12</v>
      </c>
      <c r="S29" s="15"/>
      <c r="T29" s="23"/>
      <c r="U29" s="23"/>
      <c r="V29" s="23"/>
      <c r="W29" s="23"/>
      <c r="X29" s="23"/>
    </row>
    <row r="30" spans="1:24">
      <c r="A30" s="8"/>
      <c r="B30" s="3"/>
      <c r="C30" s="97"/>
      <c r="D30" s="74" t="s">
        <v>48</v>
      </c>
      <c r="E30" s="190">
        <f>SUM(E28:E29)</f>
        <v>0</v>
      </c>
      <c r="F30" s="190">
        <f t="shared" ref="F30:I30" si="2">SUM(F28:F29)</f>
        <v>0</v>
      </c>
      <c r="G30" s="190">
        <f t="shared" si="2"/>
        <v>0</v>
      </c>
      <c r="H30" s="190">
        <f t="shared" si="2"/>
        <v>0</v>
      </c>
      <c r="I30" s="190">
        <f t="shared" si="2"/>
        <v>0</v>
      </c>
      <c r="J30" s="191">
        <f>SUM(J28:J29)</f>
        <v>0</v>
      </c>
      <c r="L30" s="243"/>
      <c r="M30" s="60"/>
      <c r="N30" s="60"/>
      <c r="O30" s="60"/>
      <c r="P30" s="239">
        <v>1.03</v>
      </c>
      <c r="Q30" s="240">
        <v>0</v>
      </c>
      <c r="R30" s="73">
        <f>$R$18</f>
        <v>12</v>
      </c>
      <c r="S30" s="15"/>
      <c r="T30" s="23"/>
      <c r="U30" s="23"/>
      <c r="V30" s="23"/>
      <c r="W30" s="23"/>
      <c r="X30" s="23"/>
    </row>
    <row r="31" spans="1:24">
      <c r="A31" s="8"/>
      <c r="B31" s="3"/>
      <c r="C31" s="97"/>
      <c r="D31" s="71"/>
      <c r="E31" s="15"/>
      <c r="F31" s="15"/>
      <c r="G31" s="15"/>
      <c r="H31" s="15"/>
      <c r="I31" s="15"/>
      <c r="J31" s="24"/>
      <c r="L31" s="243"/>
      <c r="M31" s="60"/>
      <c r="N31" s="60"/>
      <c r="O31" s="60"/>
      <c r="P31" s="30"/>
      <c r="Q31" s="60"/>
      <c r="R31" s="30"/>
      <c r="S31" s="15"/>
      <c r="T31" s="4"/>
      <c r="U31" s="3"/>
    </row>
    <row r="32" spans="1:24">
      <c r="A32" s="101"/>
      <c r="B32" s="13" t="s">
        <v>49</v>
      </c>
      <c r="C32" s="98"/>
      <c r="D32" s="32" t="s">
        <v>44</v>
      </c>
      <c r="E32" s="97">
        <f>ROUND($Q32*$R32,6)</f>
        <v>0</v>
      </c>
      <c r="F32" s="97">
        <f>ROUND($Q33*$R33,6)</f>
        <v>0</v>
      </c>
      <c r="G32" s="97">
        <f>ROUND($Q34*$R34,6)</f>
        <v>0</v>
      </c>
      <c r="H32" s="97">
        <f>ROUND($Q35*$R35,6)</f>
        <v>0</v>
      </c>
      <c r="I32" s="97">
        <f>ROUND($Q36*$R36,6)</f>
        <v>0</v>
      </c>
      <c r="J32" s="45"/>
      <c r="L32" s="155">
        <v>0</v>
      </c>
      <c r="M32" s="242">
        <f>ROUND(L32/12,2)</f>
        <v>0</v>
      </c>
      <c r="N32" s="242">
        <f>LOOKUP(O32,'Longevity Lookup'!$A$3:$A$506,'Longevity Lookup'!$B$3:$B$506)</f>
        <v>0</v>
      </c>
      <c r="O32" s="236">
        <v>0</v>
      </c>
      <c r="P32" s="239">
        <v>1.03</v>
      </c>
      <c r="Q32" s="240">
        <v>0</v>
      </c>
      <c r="R32" s="73">
        <f>$R$14</f>
        <v>12</v>
      </c>
      <c r="S32" s="2"/>
      <c r="T32" s="23" t="e">
        <f>(E34+E35)/E33</f>
        <v>#DIV/0!</v>
      </c>
      <c r="U32" s="23" t="e">
        <f>(F34+F35)/F33</f>
        <v>#DIV/0!</v>
      </c>
      <c r="V32" s="23" t="e">
        <f>(G34+G35)/G33</f>
        <v>#DIV/0!</v>
      </c>
      <c r="W32" s="23" t="e">
        <f>(H34+H35)/H33</f>
        <v>#DIV/0!</v>
      </c>
      <c r="X32" s="23" t="e">
        <f>(I34+I35)/I33</f>
        <v>#DIV/0!</v>
      </c>
    </row>
    <row r="33" spans="1:24">
      <c r="A33" s="8"/>
      <c r="C33" s="97"/>
      <c r="D33" s="71" t="s">
        <v>9</v>
      </c>
      <c r="E33" s="54">
        <f>ROUND((M32+N32)*E32*P32,0)</f>
        <v>0</v>
      </c>
      <c r="F33" s="54">
        <f>ROUND((M32+N32)*F32*P32*P33,0)</f>
        <v>0</v>
      </c>
      <c r="G33" s="54">
        <f>ROUND((M32+N32)*G32*P32*P33*P34,0)</f>
        <v>0</v>
      </c>
      <c r="H33" s="54">
        <f>ROUND((M32+N32)*H32*P32*P33*P34*P35,0)</f>
        <v>0</v>
      </c>
      <c r="I33" s="54">
        <f>ROUND((M32+N32)*I32*P32*P33*P34*P35*P36,0)</f>
        <v>0</v>
      </c>
      <c r="J33" s="177">
        <f>SUM(E33:I33)</f>
        <v>0</v>
      </c>
      <c r="L33" s="243"/>
      <c r="M33" s="60"/>
      <c r="N33" s="60"/>
      <c r="O33" s="60"/>
      <c r="P33" s="239">
        <v>1.03</v>
      </c>
      <c r="Q33" s="240">
        <v>0</v>
      </c>
      <c r="R33" s="73">
        <f>$R$15</f>
        <v>12</v>
      </c>
      <c r="S33" s="15"/>
    </row>
    <row r="34" spans="1:24">
      <c r="A34" s="8"/>
      <c r="B34" s="3"/>
      <c r="C34" s="97"/>
      <c r="D34" s="71" t="s">
        <v>46</v>
      </c>
      <c r="E34" s="54">
        <f>ROUND(E33*$P$9,0)</f>
        <v>0</v>
      </c>
      <c r="F34" s="54">
        <f>ROUND(F33*$P$9,0)</f>
        <v>0</v>
      </c>
      <c r="G34" s="54">
        <f>ROUND(G33*$P$9,0)</f>
        <v>0</v>
      </c>
      <c r="H34" s="54">
        <f>ROUND(H33*$P$9,0)</f>
        <v>0</v>
      </c>
      <c r="I34" s="54">
        <f>ROUND(I33*$P$9,0)</f>
        <v>0</v>
      </c>
      <c r="J34" s="177">
        <f>SUM(E34:I34)</f>
        <v>0</v>
      </c>
      <c r="L34" s="243"/>
      <c r="M34" s="60"/>
      <c r="N34" s="60"/>
      <c r="O34" s="60"/>
      <c r="P34" s="239">
        <v>1.03</v>
      </c>
      <c r="Q34" s="240">
        <v>0</v>
      </c>
      <c r="R34" s="73">
        <f>$R$16</f>
        <v>12</v>
      </c>
      <c r="S34" s="15"/>
      <c r="T34" s="23"/>
      <c r="U34" s="23"/>
      <c r="V34" s="23"/>
      <c r="W34" s="23"/>
      <c r="X34" s="23"/>
    </row>
    <row r="35" spans="1:24" ht="15">
      <c r="A35" s="8"/>
      <c r="B35" s="3"/>
      <c r="C35" s="97"/>
      <c r="D35" s="71" t="s">
        <v>47</v>
      </c>
      <c r="E35" s="189">
        <f>ROUND($P$10*E32,0)</f>
        <v>0</v>
      </c>
      <c r="F35" s="189">
        <f>ROUND($P$10*F32,0)</f>
        <v>0</v>
      </c>
      <c r="G35" s="189">
        <f>ROUND($P$10*G32,0)</f>
        <v>0</v>
      </c>
      <c r="H35" s="189">
        <f>ROUND($P$10*H32,0)</f>
        <v>0</v>
      </c>
      <c r="I35" s="189">
        <f>ROUND($P$10*I32,0)</f>
        <v>0</v>
      </c>
      <c r="J35" s="186">
        <f>SUM(E35:I35)</f>
        <v>0</v>
      </c>
      <c r="L35" s="243"/>
      <c r="M35" s="60"/>
      <c r="N35" s="60"/>
      <c r="O35" s="60"/>
      <c r="P35" s="239">
        <v>1.03</v>
      </c>
      <c r="Q35" s="240">
        <v>0</v>
      </c>
      <c r="R35" s="73">
        <f>$R$17</f>
        <v>12</v>
      </c>
      <c r="S35" s="15"/>
      <c r="T35" s="23"/>
      <c r="U35" s="23"/>
      <c r="V35" s="23"/>
      <c r="W35" s="23"/>
      <c r="X35" s="23"/>
    </row>
    <row r="36" spans="1:24">
      <c r="A36" s="8"/>
      <c r="B36" s="3"/>
      <c r="C36" s="97"/>
      <c r="D36" s="74" t="s">
        <v>48</v>
      </c>
      <c r="E36" s="190">
        <f>SUM(E34:E35)</f>
        <v>0</v>
      </c>
      <c r="F36" s="190">
        <f t="shared" ref="F36:I36" si="3">SUM(F34:F35)</f>
        <v>0</v>
      </c>
      <c r="G36" s="190">
        <f t="shared" si="3"/>
        <v>0</v>
      </c>
      <c r="H36" s="190">
        <f t="shared" si="3"/>
        <v>0</v>
      </c>
      <c r="I36" s="190">
        <f t="shared" si="3"/>
        <v>0</v>
      </c>
      <c r="J36" s="191">
        <f>SUM(J34:J35)</f>
        <v>0</v>
      </c>
      <c r="L36" s="243"/>
      <c r="M36" s="60"/>
      <c r="N36" s="60"/>
      <c r="O36" s="60"/>
      <c r="P36" s="239">
        <v>1.03</v>
      </c>
      <c r="Q36" s="240">
        <v>0</v>
      </c>
      <c r="R36" s="73">
        <f>$R$18</f>
        <v>12</v>
      </c>
      <c r="S36" s="15"/>
      <c r="T36" s="23"/>
      <c r="U36" s="23"/>
      <c r="V36" s="23"/>
      <c r="W36" s="23"/>
      <c r="X36" s="23"/>
    </row>
    <row r="37" spans="1:24">
      <c r="A37" s="8"/>
      <c r="B37" s="3"/>
      <c r="C37" s="97"/>
      <c r="D37" s="71"/>
      <c r="E37" s="15"/>
      <c r="F37" s="15"/>
      <c r="G37" s="15"/>
      <c r="H37" s="15"/>
      <c r="I37" s="15"/>
      <c r="J37" s="24"/>
      <c r="L37" s="243"/>
      <c r="M37" s="60"/>
      <c r="N37" s="60"/>
      <c r="O37" s="60"/>
      <c r="P37" s="30"/>
      <c r="Q37" s="60"/>
      <c r="R37" s="30"/>
      <c r="S37" s="15"/>
      <c r="T37" s="4"/>
      <c r="U37" s="3"/>
    </row>
    <row r="38" spans="1:24">
      <c r="A38" s="101"/>
      <c r="B38" s="13" t="s">
        <v>49</v>
      </c>
      <c r="C38" s="98"/>
      <c r="D38" s="32" t="s">
        <v>44</v>
      </c>
      <c r="E38" s="97">
        <f>ROUND($Q38*$R38,6)</f>
        <v>0</v>
      </c>
      <c r="F38" s="97">
        <f>ROUND($Q39*$R39,6)</f>
        <v>0</v>
      </c>
      <c r="G38" s="97">
        <f>ROUND($Q40*$R40,6)</f>
        <v>0</v>
      </c>
      <c r="H38" s="97">
        <f>ROUND($Q41*$R41,6)</f>
        <v>0</v>
      </c>
      <c r="I38" s="97">
        <f>ROUND($Q42*$R42,6)</f>
        <v>0</v>
      </c>
      <c r="J38" s="45"/>
      <c r="L38" s="155">
        <v>0</v>
      </c>
      <c r="M38" s="242">
        <f>ROUND(L38/12,2)</f>
        <v>0</v>
      </c>
      <c r="N38" s="242">
        <f>LOOKUP(O38,'Longevity Lookup'!$A$3:$A$506,'Longevity Lookup'!$B$3:$B$506)</f>
        <v>0</v>
      </c>
      <c r="O38" s="236">
        <v>0</v>
      </c>
      <c r="P38" s="239">
        <v>1.03</v>
      </c>
      <c r="Q38" s="240">
        <v>0</v>
      </c>
      <c r="R38" s="73">
        <f>$R$14</f>
        <v>12</v>
      </c>
      <c r="S38" s="2"/>
      <c r="T38" s="23" t="e">
        <f>(E40+E41)/E39</f>
        <v>#DIV/0!</v>
      </c>
      <c r="U38" s="23" t="e">
        <f>(F40+F41)/F39</f>
        <v>#DIV/0!</v>
      </c>
      <c r="V38" s="23" t="e">
        <f>(G40+G41)/G39</f>
        <v>#DIV/0!</v>
      </c>
      <c r="W38" s="23" t="e">
        <f>(H40+H41)/H39</f>
        <v>#DIV/0!</v>
      </c>
      <c r="X38" s="23" t="e">
        <f>(I40+I41)/I39</f>
        <v>#DIV/0!</v>
      </c>
    </row>
    <row r="39" spans="1:24">
      <c r="A39" s="8"/>
      <c r="C39" s="97"/>
      <c r="D39" s="71" t="s">
        <v>9</v>
      </c>
      <c r="E39" s="54">
        <f>ROUND((M38+N38)*E38*P38,0)</f>
        <v>0</v>
      </c>
      <c r="F39" s="54">
        <f>ROUND((M38+N38)*F38*P38*P39,0)</f>
        <v>0</v>
      </c>
      <c r="G39" s="54">
        <f>ROUND((M38+N38)*G38*P38*P39*P40,0)</f>
        <v>0</v>
      </c>
      <c r="H39" s="54">
        <f>ROUND((M38+N38)*H38*P38*P39*P40*P41,0)</f>
        <v>0</v>
      </c>
      <c r="I39" s="54">
        <f>ROUND((M38+N38)*I38*P38*P39*P40*P41*P42,0)</f>
        <v>0</v>
      </c>
      <c r="J39" s="177">
        <f>SUM(E39:I39)</f>
        <v>0</v>
      </c>
      <c r="L39" s="243"/>
      <c r="M39" s="60"/>
      <c r="N39" s="60"/>
      <c r="O39" s="60"/>
      <c r="P39" s="239">
        <v>1.03</v>
      </c>
      <c r="Q39" s="240">
        <v>0</v>
      </c>
      <c r="R39" s="73">
        <f>$R$15</f>
        <v>12</v>
      </c>
      <c r="S39" s="15"/>
    </row>
    <row r="40" spans="1:24">
      <c r="A40" s="8"/>
      <c r="B40" s="3"/>
      <c r="C40" s="97"/>
      <c r="D40" s="71" t="s">
        <v>46</v>
      </c>
      <c r="E40" s="54">
        <f>ROUND(E39*$P$9,0)</f>
        <v>0</v>
      </c>
      <c r="F40" s="54">
        <f>ROUND(F39*$P$9,0)</f>
        <v>0</v>
      </c>
      <c r="G40" s="54">
        <f>ROUND(G39*$P$9,0)</f>
        <v>0</v>
      </c>
      <c r="H40" s="54">
        <f>ROUND(H39*$P$9,0)</f>
        <v>0</v>
      </c>
      <c r="I40" s="54">
        <f>ROUND(I39*$P$9,0)</f>
        <v>0</v>
      </c>
      <c r="J40" s="177">
        <f>SUM(E40:I40)</f>
        <v>0</v>
      </c>
      <c r="L40" s="243"/>
      <c r="M40" s="60"/>
      <c r="N40" s="60"/>
      <c r="O40" s="60"/>
      <c r="P40" s="239">
        <v>1.03</v>
      </c>
      <c r="Q40" s="240">
        <v>0</v>
      </c>
      <c r="R40" s="73">
        <f>$R$16</f>
        <v>12</v>
      </c>
      <c r="S40" s="15"/>
      <c r="T40" s="23"/>
      <c r="U40" s="23"/>
      <c r="V40" s="23"/>
      <c r="W40" s="23"/>
      <c r="X40" s="23"/>
    </row>
    <row r="41" spans="1:24" ht="15">
      <c r="A41" s="8"/>
      <c r="B41" s="3"/>
      <c r="C41" s="97"/>
      <c r="D41" s="71" t="s">
        <v>47</v>
      </c>
      <c r="E41" s="189">
        <f>ROUND($P$10*E38,0)</f>
        <v>0</v>
      </c>
      <c r="F41" s="189">
        <f>ROUND($P$10*F38,0)</f>
        <v>0</v>
      </c>
      <c r="G41" s="189">
        <f>ROUND($P$10*G38,0)</f>
        <v>0</v>
      </c>
      <c r="H41" s="189">
        <f>ROUND($P$10*H38,0)</f>
        <v>0</v>
      </c>
      <c r="I41" s="189">
        <f>ROUND($P$10*I38,0)</f>
        <v>0</v>
      </c>
      <c r="J41" s="186">
        <f>SUM(E41:I41)</f>
        <v>0</v>
      </c>
      <c r="L41" s="243"/>
      <c r="M41" s="60"/>
      <c r="N41" s="60"/>
      <c r="O41" s="60"/>
      <c r="P41" s="239">
        <v>1.03</v>
      </c>
      <c r="Q41" s="240">
        <v>0</v>
      </c>
      <c r="R41" s="73">
        <f>$R$17</f>
        <v>12</v>
      </c>
      <c r="S41" s="15"/>
      <c r="T41" s="23"/>
      <c r="U41" s="23"/>
      <c r="V41" s="23"/>
      <c r="W41" s="23"/>
      <c r="X41" s="23"/>
    </row>
    <row r="42" spans="1:24">
      <c r="A42" s="8"/>
      <c r="B42" s="3"/>
      <c r="C42" s="97"/>
      <c r="D42" s="74" t="s">
        <v>48</v>
      </c>
      <c r="E42" s="190">
        <f>SUM(E40:E41)</f>
        <v>0</v>
      </c>
      <c r="F42" s="190">
        <f t="shared" ref="F42:I42" si="4">SUM(F40:F41)</f>
        <v>0</v>
      </c>
      <c r="G42" s="190">
        <f t="shared" si="4"/>
        <v>0</v>
      </c>
      <c r="H42" s="190">
        <f t="shared" si="4"/>
        <v>0</v>
      </c>
      <c r="I42" s="190">
        <f t="shared" si="4"/>
        <v>0</v>
      </c>
      <c r="J42" s="191">
        <f>SUM(J40:J41)</f>
        <v>0</v>
      </c>
      <c r="L42" s="243"/>
      <c r="M42" s="60"/>
      <c r="N42" s="60"/>
      <c r="O42" s="60"/>
      <c r="P42" s="239">
        <v>1.03</v>
      </c>
      <c r="Q42" s="240">
        <v>0</v>
      </c>
      <c r="R42" s="73">
        <f>$R$18</f>
        <v>12</v>
      </c>
      <c r="S42" s="15"/>
      <c r="T42" s="23"/>
      <c r="U42" s="23"/>
      <c r="V42" s="23"/>
      <c r="W42" s="23"/>
      <c r="X42" s="23"/>
    </row>
    <row r="43" spans="1:24">
      <c r="A43" s="8"/>
      <c r="B43" s="3"/>
      <c r="C43" s="97"/>
      <c r="D43" s="71"/>
      <c r="E43" s="15"/>
      <c r="F43" s="15"/>
      <c r="G43" s="15"/>
      <c r="H43" s="15"/>
      <c r="I43" s="15"/>
      <c r="J43" s="24"/>
      <c r="L43" s="243"/>
      <c r="M43" s="60"/>
      <c r="N43" s="60"/>
      <c r="O43" s="60"/>
      <c r="P43" s="30"/>
      <c r="Q43" s="60"/>
      <c r="R43" s="30"/>
      <c r="S43" s="15"/>
      <c r="T43" s="4"/>
      <c r="U43" s="3"/>
    </row>
    <row r="44" spans="1:24">
      <c r="A44" s="101"/>
      <c r="B44" s="13" t="s">
        <v>52</v>
      </c>
      <c r="C44" s="98"/>
      <c r="D44" s="32" t="s">
        <v>44</v>
      </c>
      <c r="E44" s="97">
        <f>ROUND($Q44*$R44,6)</f>
        <v>0</v>
      </c>
      <c r="F44" s="97">
        <f>ROUND($Q45*$R45,6)</f>
        <v>0</v>
      </c>
      <c r="G44" s="97">
        <f>ROUND($Q46*$R46,6)</f>
        <v>0</v>
      </c>
      <c r="H44" s="97">
        <f>ROUND($Q47*$R47,6)</f>
        <v>0</v>
      </c>
      <c r="I44" s="97">
        <f>ROUND($Q48*$R48,6)</f>
        <v>0</v>
      </c>
      <c r="J44" s="45"/>
      <c r="L44" s="155">
        <v>0</v>
      </c>
      <c r="M44" s="242">
        <f>ROUND(L44/12,2)</f>
        <v>0</v>
      </c>
      <c r="N44" s="242">
        <f>LOOKUP(O44,'Longevity Lookup'!$A$3:$A$506,'Longevity Lookup'!$B$3:$B$506)</f>
        <v>0</v>
      </c>
      <c r="O44" s="236">
        <v>0</v>
      </c>
      <c r="P44" s="239">
        <v>1.03</v>
      </c>
      <c r="Q44" s="240">
        <v>0</v>
      </c>
      <c r="R44" s="73">
        <f>$R$14</f>
        <v>12</v>
      </c>
      <c r="S44" s="2"/>
      <c r="T44" s="23" t="e">
        <f>(E46+E47)/E45</f>
        <v>#DIV/0!</v>
      </c>
      <c r="U44" s="23" t="e">
        <f>(F46+F47)/F45</f>
        <v>#DIV/0!</v>
      </c>
      <c r="V44" s="23" t="e">
        <f>(G46+G47)/G45</f>
        <v>#DIV/0!</v>
      </c>
      <c r="W44" s="23" t="e">
        <f>(H46+H47)/H45</f>
        <v>#DIV/0!</v>
      </c>
      <c r="X44" s="23" t="e">
        <f>(I46+I47)/I45</f>
        <v>#DIV/0!</v>
      </c>
    </row>
    <row r="45" spans="1:24">
      <c r="A45" s="8"/>
      <c r="C45" s="97"/>
      <c r="D45" s="71" t="s">
        <v>9</v>
      </c>
      <c r="E45" s="54">
        <f>ROUND((M44+N44)*E44*P44,0)</f>
        <v>0</v>
      </c>
      <c r="F45" s="54">
        <f>ROUND((M44+N44)*F44*P44*P45,0)</f>
        <v>0</v>
      </c>
      <c r="G45" s="54">
        <f>ROUND((M44+N44)*G44*P44*P45*P46,0)</f>
        <v>0</v>
      </c>
      <c r="H45" s="54">
        <f>ROUND((M44+N44)*H44*P44*P45*P46*P47,0)</f>
        <v>0</v>
      </c>
      <c r="I45" s="54">
        <f>ROUND((M44+N44)*I44*P44*P45*P46*P47*P48,0)</f>
        <v>0</v>
      </c>
      <c r="J45" s="177">
        <f>SUM(E45:I45)</f>
        <v>0</v>
      </c>
      <c r="L45" s="243"/>
      <c r="M45" s="60"/>
      <c r="N45" s="60"/>
      <c r="O45" s="60"/>
      <c r="P45" s="239">
        <v>1.03</v>
      </c>
      <c r="Q45" s="240">
        <v>0</v>
      </c>
      <c r="R45" s="73">
        <f>$R$15</f>
        <v>12</v>
      </c>
      <c r="S45" s="15"/>
    </row>
    <row r="46" spans="1:24">
      <c r="A46" s="8"/>
      <c r="B46" s="3"/>
      <c r="C46" s="97"/>
      <c r="D46" s="71" t="s">
        <v>46</v>
      </c>
      <c r="E46" s="54">
        <f>ROUND(E45*$P$9,0)</f>
        <v>0</v>
      </c>
      <c r="F46" s="54">
        <f>ROUND(F45*$P$9,0)</f>
        <v>0</v>
      </c>
      <c r="G46" s="54">
        <f>ROUND(G45*$P$9,0)</f>
        <v>0</v>
      </c>
      <c r="H46" s="54">
        <f>ROUND(H45*$P$9,0)</f>
        <v>0</v>
      </c>
      <c r="I46" s="54">
        <f>ROUND(I45*$P$9,0)</f>
        <v>0</v>
      </c>
      <c r="J46" s="177">
        <f>SUM(E46:I46)</f>
        <v>0</v>
      </c>
      <c r="L46" s="243"/>
      <c r="M46" s="60"/>
      <c r="N46" s="60"/>
      <c r="O46" s="60"/>
      <c r="P46" s="239">
        <v>1.03</v>
      </c>
      <c r="Q46" s="240">
        <v>0</v>
      </c>
      <c r="R46" s="73">
        <f>$R$16</f>
        <v>12</v>
      </c>
      <c r="S46" s="15"/>
      <c r="T46" s="23"/>
      <c r="U46" s="23"/>
      <c r="V46" s="23"/>
      <c r="W46" s="23"/>
      <c r="X46" s="23"/>
    </row>
    <row r="47" spans="1:24" ht="15">
      <c r="A47" s="8"/>
      <c r="B47" s="3"/>
      <c r="C47" s="97"/>
      <c r="D47" s="71" t="s">
        <v>47</v>
      </c>
      <c r="E47" s="189">
        <f>ROUND($P$10*E44,0)</f>
        <v>0</v>
      </c>
      <c r="F47" s="189">
        <f>ROUND($P$10*F44,0)</f>
        <v>0</v>
      </c>
      <c r="G47" s="189">
        <f>ROUND($P$10*G44,0)</f>
        <v>0</v>
      </c>
      <c r="H47" s="189">
        <f>ROUND($P$10*H44,0)</f>
        <v>0</v>
      </c>
      <c r="I47" s="189">
        <f>ROUND($P$10*I44,0)</f>
        <v>0</v>
      </c>
      <c r="J47" s="186">
        <f>SUM(E47:I47)</f>
        <v>0</v>
      </c>
      <c r="L47" s="243"/>
      <c r="M47" s="60"/>
      <c r="N47" s="60"/>
      <c r="O47" s="60"/>
      <c r="P47" s="239">
        <v>1.03</v>
      </c>
      <c r="Q47" s="240">
        <v>0</v>
      </c>
      <c r="R47" s="73">
        <f>$R$17</f>
        <v>12</v>
      </c>
      <c r="S47" s="15"/>
      <c r="T47" s="23"/>
      <c r="U47" s="23"/>
      <c r="V47" s="23"/>
      <c r="W47" s="23"/>
      <c r="X47" s="23"/>
    </row>
    <row r="48" spans="1:24">
      <c r="A48" s="8"/>
      <c r="B48" s="3"/>
      <c r="C48" s="97"/>
      <c r="D48" s="74" t="s">
        <v>48</v>
      </c>
      <c r="E48" s="190">
        <f>SUM(E46:E47)</f>
        <v>0</v>
      </c>
      <c r="F48" s="190">
        <f t="shared" ref="F48:I48" si="5">SUM(F46:F47)</f>
        <v>0</v>
      </c>
      <c r="G48" s="190">
        <f t="shared" si="5"/>
        <v>0</v>
      </c>
      <c r="H48" s="190">
        <f t="shared" si="5"/>
        <v>0</v>
      </c>
      <c r="I48" s="190">
        <f t="shared" si="5"/>
        <v>0</v>
      </c>
      <c r="J48" s="191">
        <f>SUM(J46:J47)</f>
        <v>0</v>
      </c>
      <c r="L48" s="243"/>
      <c r="M48" s="60"/>
      <c r="N48" s="60"/>
      <c r="O48" s="60"/>
      <c r="P48" s="239">
        <v>1.03</v>
      </c>
      <c r="Q48" s="240">
        <v>0</v>
      </c>
      <c r="R48" s="73">
        <f>$R$18</f>
        <v>12</v>
      </c>
      <c r="S48" s="15"/>
      <c r="T48" s="23"/>
      <c r="U48" s="23"/>
      <c r="V48" s="23"/>
      <c r="W48" s="23"/>
      <c r="X48" s="23"/>
    </row>
    <row r="49" spans="1:24">
      <c r="A49" s="8"/>
      <c r="B49" s="3"/>
      <c r="C49" s="97"/>
      <c r="D49" s="71"/>
      <c r="E49" s="15"/>
      <c r="F49" s="15"/>
      <c r="G49" s="15"/>
      <c r="H49" s="15"/>
      <c r="I49" s="15"/>
      <c r="J49" s="24"/>
      <c r="L49" s="243"/>
      <c r="M49" s="60"/>
      <c r="N49" s="60"/>
      <c r="O49" s="60"/>
      <c r="P49" s="30"/>
      <c r="Q49" s="60"/>
      <c r="R49" s="30"/>
      <c r="S49" s="15"/>
      <c r="T49" s="4"/>
      <c r="U49" s="3"/>
    </row>
    <row r="50" spans="1:24">
      <c r="A50" s="101"/>
      <c r="B50" s="13" t="s">
        <v>52</v>
      </c>
      <c r="C50" s="98"/>
      <c r="D50" s="32" t="s">
        <v>44</v>
      </c>
      <c r="E50" s="97">
        <f>ROUND($Q50*$R50,6)</f>
        <v>0</v>
      </c>
      <c r="F50" s="97">
        <f>ROUND($Q51*$R51,6)</f>
        <v>0</v>
      </c>
      <c r="G50" s="97">
        <f>ROUND($Q52*$R52,6)</f>
        <v>0</v>
      </c>
      <c r="H50" s="97">
        <f>ROUND($Q53*$R53,6)</f>
        <v>0</v>
      </c>
      <c r="I50" s="97">
        <f>ROUND($Q54*$R54,6)</f>
        <v>0</v>
      </c>
      <c r="J50" s="45"/>
      <c r="L50" s="155">
        <v>0</v>
      </c>
      <c r="M50" s="242">
        <f>ROUND(L50/12,2)</f>
        <v>0</v>
      </c>
      <c r="N50" s="242">
        <f>LOOKUP(O50,'Longevity Lookup'!$A$3:$A$506,'Longevity Lookup'!$B$3:$B$506)</f>
        <v>0</v>
      </c>
      <c r="O50" s="236">
        <v>0</v>
      </c>
      <c r="P50" s="239">
        <v>1.03</v>
      </c>
      <c r="Q50" s="240">
        <v>0</v>
      </c>
      <c r="R50" s="73">
        <f>$R$14</f>
        <v>12</v>
      </c>
      <c r="S50" s="2"/>
      <c r="T50" s="23" t="e">
        <f>(E52+E53)/E51</f>
        <v>#DIV/0!</v>
      </c>
      <c r="U50" s="23" t="e">
        <f>(F52+F53)/F51</f>
        <v>#DIV/0!</v>
      </c>
      <c r="V50" s="23" t="e">
        <f>(G52+G53)/G51</f>
        <v>#DIV/0!</v>
      </c>
      <c r="W50" s="23" t="e">
        <f>(H52+H53)/H51</f>
        <v>#DIV/0!</v>
      </c>
      <c r="X50" s="23" t="e">
        <f>(I52+I53)/I51</f>
        <v>#DIV/0!</v>
      </c>
    </row>
    <row r="51" spans="1:24">
      <c r="A51" s="8"/>
      <c r="C51" s="97"/>
      <c r="D51" s="71" t="s">
        <v>9</v>
      </c>
      <c r="E51" s="54">
        <f>ROUND((M50+N50)*E50*P50,0)</f>
        <v>0</v>
      </c>
      <c r="F51" s="54">
        <f>ROUND((M50+N50)*F50*P50*P51,0)</f>
        <v>0</v>
      </c>
      <c r="G51" s="54">
        <f>ROUND((M50+N50)*G50*P50*P51*P52,0)</f>
        <v>0</v>
      </c>
      <c r="H51" s="54">
        <f>ROUND((M50+N50)*H50*P50*P51*P52*P53,0)</f>
        <v>0</v>
      </c>
      <c r="I51" s="54">
        <f>ROUND((M50+N50)*I50*P50*P51*P52*P53*P54,0)</f>
        <v>0</v>
      </c>
      <c r="J51" s="177">
        <f>SUM(E51:I51)</f>
        <v>0</v>
      </c>
      <c r="L51" s="243"/>
      <c r="M51" s="60"/>
      <c r="N51" s="60"/>
      <c r="O51" s="60"/>
      <c r="P51" s="239">
        <v>1.03</v>
      </c>
      <c r="Q51" s="240">
        <v>0</v>
      </c>
      <c r="R51" s="73">
        <f>$R$15</f>
        <v>12</v>
      </c>
      <c r="S51" s="15"/>
    </row>
    <row r="52" spans="1:24">
      <c r="A52" s="8"/>
      <c r="B52" s="3"/>
      <c r="C52" s="97"/>
      <c r="D52" s="71" t="s">
        <v>46</v>
      </c>
      <c r="E52" s="54">
        <f>ROUND(E51*$P$9,0)</f>
        <v>0</v>
      </c>
      <c r="F52" s="54">
        <f>ROUND(F51*$P$9,0)</f>
        <v>0</v>
      </c>
      <c r="G52" s="54">
        <f>ROUND(G51*$P$9,0)</f>
        <v>0</v>
      </c>
      <c r="H52" s="54">
        <f>ROUND(H51*$P$9,0)</f>
        <v>0</v>
      </c>
      <c r="I52" s="54">
        <f>ROUND(I51*$P$9,0)</f>
        <v>0</v>
      </c>
      <c r="J52" s="177">
        <f>SUM(E52:I52)</f>
        <v>0</v>
      </c>
      <c r="L52" s="243"/>
      <c r="M52" s="60"/>
      <c r="N52" s="60"/>
      <c r="O52" s="60"/>
      <c r="P52" s="239">
        <v>1.03</v>
      </c>
      <c r="Q52" s="240">
        <v>0</v>
      </c>
      <c r="R52" s="73">
        <f>$R$16</f>
        <v>12</v>
      </c>
      <c r="S52" s="15"/>
      <c r="T52" s="23"/>
      <c r="U52" s="23"/>
      <c r="V52" s="23"/>
      <c r="W52" s="23"/>
      <c r="X52" s="23"/>
    </row>
    <row r="53" spans="1:24" ht="15">
      <c r="A53" s="8"/>
      <c r="B53" s="3"/>
      <c r="C53" s="97"/>
      <c r="D53" s="71" t="s">
        <v>47</v>
      </c>
      <c r="E53" s="189">
        <f>ROUND($P$10*E50,0)</f>
        <v>0</v>
      </c>
      <c r="F53" s="189">
        <f>ROUND($P$10*F50,0)</f>
        <v>0</v>
      </c>
      <c r="G53" s="189">
        <f>ROUND($P$10*G50,0)</f>
        <v>0</v>
      </c>
      <c r="H53" s="189">
        <f>ROUND($P$10*H50,0)</f>
        <v>0</v>
      </c>
      <c r="I53" s="189">
        <f>ROUND($P$10*I50,0)</f>
        <v>0</v>
      </c>
      <c r="J53" s="186">
        <f>SUM(E53:I53)</f>
        <v>0</v>
      </c>
      <c r="L53" s="243"/>
      <c r="M53" s="60"/>
      <c r="N53" s="60"/>
      <c r="O53" s="60"/>
      <c r="P53" s="239">
        <v>1.03</v>
      </c>
      <c r="Q53" s="240">
        <v>0</v>
      </c>
      <c r="R53" s="73">
        <f>$R$17</f>
        <v>12</v>
      </c>
      <c r="S53" s="15"/>
      <c r="T53" s="23"/>
      <c r="U53" s="23"/>
      <c r="V53" s="23"/>
      <c r="W53" s="23"/>
      <c r="X53" s="23"/>
    </row>
    <row r="54" spans="1:24">
      <c r="A54" s="8"/>
      <c r="B54" s="3"/>
      <c r="C54" s="97"/>
      <c r="D54" s="74" t="s">
        <v>48</v>
      </c>
      <c r="E54" s="190">
        <f>SUM(E52:E53)</f>
        <v>0</v>
      </c>
      <c r="F54" s="190">
        <f t="shared" ref="F54:I54" si="6">SUM(F52:F53)</f>
        <v>0</v>
      </c>
      <c r="G54" s="190">
        <f t="shared" si="6"/>
        <v>0</v>
      </c>
      <c r="H54" s="190">
        <f t="shared" si="6"/>
        <v>0</v>
      </c>
      <c r="I54" s="190">
        <f t="shared" si="6"/>
        <v>0</v>
      </c>
      <c r="J54" s="191">
        <f>SUM(J52:J53)</f>
        <v>0</v>
      </c>
      <c r="L54" s="243"/>
      <c r="M54" s="60"/>
      <c r="N54" s="60"/>
      <c r="O54" s="60"/>
      <c r="P54" s="239">
        <v>1.03</v>
      </c>
      <c r="Q54" s="240">
        <v>0</v>
      </c>
      <c r="R54" s="73">
        <f>$R$18</f>
        <v>12</v>
      </c>
      <c r="S54" s="15"/>
      <c r="T54" s="23"/>
      <c r="U54" s="23"/>
      <c r="V54" s="23"/>
      <c r="W54" s="23"/>
      <c r="X54" s="23"/>
    </row>
    <row r="55" spans="1:24">
      <c r="A55" s="8"/>
      <c r="B55" s="3"/>
      <c r="C55" s="97"/>
      <c r="D55" s="71"/>
      <c r="E55" s="15"/>
      <c r="F55" s="15"/>
      <c r="G55" s="15"/>
      <c r="H55" s="15"/>
      <c r="I55" s="15"/>
      <c r="J55" s="24"/>
      <c r="L55" s="243"/>
      <c r="M55" s="60"/>
      <c r="N55" s="60"/>
      <c r="O55" s="60"/>
      <c r="P55" s="30"/>
      <c r="Q55" s="60"/>
      <c r="R55" s="30"/>
      <c r="S55" s="15"/>
      <c r="T55" s="4"/>
      <c r="U55" s="3"/>
    </row>
    <row r="56" spans="1:24">
      <c r="A56" s="101"/>
      <c r="B56" s="13" t="s">
        <v>52</v>
      </c>
      <c r="C56" s="98"/>
      <c r="D56" s="32" t="s">
        <v>44</v>
      </c>
      <c r="E56" s="97">
        <f>ROUND($Q56*$R56,6)</f>
        <v>0</v>
      </c>
      <c r="F56" s="97">
        <f>ROUND($Q57*$R57,6)</f>
        <v>0</v>
      </c>
      <c r="G56" s="97">
        <f>ROUND($Q58*$R58,6)</f>
        <v>0</v>
      </c>
      <c r="H56" s="97">
        <f>ROUND($Q59*$R59,6)</f>
        <v>0</v>
      </c>
      <c r="I56" s="97">
        <f>ROUND($Q60*$R60,6)</f>
        <v>0</v>
      </c>
      <c r="J56" s="45"/>
      <c r="L56" s="155">
        <v>0</v>
      </c>
      <c r="M56" s="242">
        <f>ROUND(L56/12,2)</f>
        <v>0</v>
      </c>
      <c r="N56" s="242">
        <f>LOOKUP(O56,'Longevity Lookup'!$A$3:$A$506,'Longevity Lookup'!$B$3:$B$506)</f>
        <v>0</v>
      </c>
      <c r="O56" s="236">
        <v>0</v>
      </c>
      <c r="P56" s="239">
        <v>1.03</v>
      </c>
      <c r="Q56" s="240">
        <v>0</v>
      </c>
      <c r="R56" s="73">
        <f>$R$14</f>
        <v>12</v>
      </c>
      <c r="S56" s="2"/>
      <c r="T56" s="23" t="e">
        <f>(E58+E59)/E57</f>
        <v>#DIV/0!</v>
      </c>
      <c r="U56" s="23" t="e">
        <f>(F58+F59)/F57</f>
        <v>#DIV/0!</v>
      </c>
      <c r="V56" s="23" t="e">
        <f>(G58+G59)/G57</f>
        <v>#DIV/0!</v>
      </c>
      <c r="W56" s="23" t="e">
        <f>(H58+H59)/H57</f>
        <v>#DIV/0!</v>
      </c>
      <c r="X56" s="23" t="e">
        <f>(I58+I59)/I57</f>
        <v>#DIV/0!</v>
      </c>
    </row>
    <row r="57" spans="1:24">
      <c r="A57" s="8"/>
      <c r="C57" s="97"/>
      <c r="D57" s="71" t="s">
        <v>9</v>
      </c>
      <c r="E57" s="54">
        <f>ROUND((M56+N56)*E56*P56,0)</f>
        <v>0</v>
      </c>
      <c r="F57" s="54">
        <f>ROUND((M56+N56)*F56*P56*P57,0)</f>
        <v>0</v>
      </c>
      <c r="G57" s="54">
        <f>ROUND((M56+N56)*G56*P56*P57*P58,0)</f>
        <v>0</v>
      </c>
      <c r="H57" s="54">
        <f>ROUND((M56+N56)*H56*P56*P57*P58*P59,0)</f>
        <v>0</v>
      </c>
      <c r="I57" s="54">
        <f>ROUND((M56+N56)*I56*P56*P57*P58*P59*P60,0)</f>
        <v>0</v>
      </c>
      <c r="J57" s="177">
        <f>SUM(E57:I57)</f>
        <v>0</v>
      </c>
      <c r="L57" s="243"/>
      <c r="M57" s="60"/>
      <c r="N57" s="60"/>
      <c r="O57" s="60"/>
      <c r="P57" s="239">
        <v>1.03</v>
      </c>
      <c r="Q57" s="240">
        <v>0</v>
      </c>
      <c r="R57" s="73">
        <f>$R$15</f>
        <v>12</v>
      </c>
      <c r="S57" s="15"/>
    </row>
    <row r="58" spans="1:24">
      <c r="A58" s="8"/>
      <c r="C58" s="97"/>
      <c r="D58" s="71" t="s">
        <v>46</v>
      </c>
      <c r="E58" s="54">
        <f>ROUND(E57*$P$9,0)</f>
        <v>0</v>
      </c>
      <c r="F58" s="54">
        <f>ROUND(F57*$P$9,0)</f>
        <v>0</v>
      </c>
      <c r="G58" s="54">
        <f>ROUND(G57*$P$9,0)</f>
        <v>0</v>
      </c>
      <c r="H58" s="54">
        <f>ROUND(H57*$P$9,0)</f>
        <v>0</v>
      </c>
      <c r="I58" s="54">
        <f>ROUND(I57*$P$9,0)</f>
        <v>0</v>
      </c>
      <c r="J58" s="177">
        <f>SUM(E58:I58)</f>
        <v>0</v>
      </c>
      <c r="L58" s="243"/>
      <c r="M58" s="60"/>
      <c r="N58" s="60"/>
      <c r="O58" s="60"/>
      <c r="P58" s="239">
        <v>1.03</v>
      </c>
      <c r="Q58" s="240">
        <v>0</v>
      </c>
      <c r="R58" s="73">
        <f>$R$16</f>
        <v>12</v>
      </c>
      <c r="S58" s="15"/>
      <c r="T58" s="23"/>
      <c r="U58" s="23"/>
      <c r="V58" s="23"/>
      <c r="W58" s="23"/>
      <c r="X58" s="23"/>
    </row>
    <row r="59" spans="1:24" ht="15">
      <c r="A59" s="8"/>
      <c r="C59" s="97"/>
      <c r="D59" s="71" t="s">
        <v>47</v>
      </c>
      <c r="E59" s="189">
        <f>ROUND($P$10*E56,0)</f>
        <v>0</v>
      </c>
      <c r="F59" s="189">
        <f>ROUND($P$10*F56,0)</f>
        <v>0</v>
      </c>
      <c r="G59" s="189">
        <f>ROUND($P$10*G56,0)</f>
        <v>0</v>
      </c>
      <c r="H59" s="189">
        <f>ROUND($P$10*H56,0)</f>
        <v>0</v>
      </c>
      <c r="I59" s="189">
        <f>ROUND($P$10*I56,0)</f>
        <v>0</v>
      </c>
      <c r="J59" s="186">
        <f>SUM(E59:I59)</f>
        <v>0</v>
      </c>
      <c r="L59" s="243"/>
      <c r="M59" s="60"/>
      <c r="N59" s="60"/>
      <c r="O59" s="60"/>
      <c r="P59" s="239">
        <v>1.03</v>
      </c>
      <c r="Q59" s="240">
        <v>0</v>
      </c>
      <c r="R59" s="73">
        <f>$R$17</f>
        <v>12</v>
      </c>
      <c r="S59" s="15"/>
    </row>
    <row r="60" spans="1:24">
      <c r="A60" s="8"/>
      <c r="C60" s="97"/>
      <c r="D60" s="74" t="s">
        <v>48</v>
      </c>
      <c r="E60" s="190">
        <f>SUM(E58:E59)</f>
        <v>0</v>
      </c>
      <c r="F60" s="190">
        <f t="shared" ref="F60:I60" si="7">SUM(F58:F59)</f>
        <v>0</v>
      </c>
      <c r="G60" s="190">
        <f t="shared" si="7"/>
        <v>0</v>
      </c>
      <c r="H60" s="190">
        <f t="shared" si="7"/>
        <v>0</v>
      </c>
      <c r="I60" s="190">
        <f t="shared" si="7"/>
        <v>0</v>
      </c>
      <c r="J60" s="191">
        <f>SUM(J58:J59)</f>
        <v>0</v>
      </c>
      <c r="L60" s="243"/>
      <c r="M60" s="60"/>
      <c r="N60" s="60"/>
      <c r="O60" s="60"/>
      <c r="P60" s="239">
        <v>1.03</v>
      </c>
      <c r="Q60" s="240">
        <v>0</v>
      </c>
      <c r="R60" s="73">
        <f>$R$18</f>
        <v>12</v>
      </c>
      <c r="S60" s="15"/>
      <c r="T60" s="23"/>
      <c r="U60" s="23"/>
      <c r="V60" s="23"/>
      <c r="W60" s="23"/>
      <c r="X60" s="23"/>
    </row>
    <row r="61" spans="1:24">
      <c r="A61" s="8"/>
      <c r="C61" s="97"/>
      <c r="D61" s="71"/>
      <c r="E61" s="15"/>
      <c r="F61" s="15"/>
      <c r="G61" s="15"/>
      <c r="H61" s="15"/>
      <c r="I61" s="15"/>
      <c r="J61" s="24"/>
      <c r="L61" s="2"/>
      <c r="M61" s="2"/>
      <c r="N61" s="2"/>
      <c r="O61" s="2"/>
      <c r="P61" s="2"/>
      <c r="Q61" s="4"/>
      <c r="R61" s="3"/>
      <c r="S61" s="15"/>
      <c r="T61" s="23"/>
      <c r="U61" s="23"/>
      <c r="V61" s="23"/>
      <c r="W61" s="23"/>
      <c r="X61" s="23"/>
    </row>
    <row r="62" spans="1:24" ht="3.75" customHeight="1">
      <c r="A62" s="8"/>
      <c r="D62" s="20"/>
      <c r="E62" s="20"/>
      <c r="F62" s="20"/>
      <c r="G62" s="20"/>
      <c r="H62" s="20"/>
      <c r="I62" s="20"/>
      <c r="J62" s="73"/>
      <c r="R62" s="15"/>
    </row>
    <row r="63" spans="1:24">
      <c r="A63" s="46" t="s">
        <v>53</v>
      </c>
      <c r="B63" s="47"/>
      <c r="C63" s="47"/>
      <c r="D63" s="48"/>
      <c r="E63" s="183">
        <f>SUMIF($D$13:$D$62,"*Salary",E13:E62)</f>
        <v>0</v>
      </c>
      <c r="F63" s="183">
        <f t="shared" ref="F63:I63" si="8">SUMIF($D$13:$D$62,"*Salary",F13:F62)</f>
        <v>0</v>
      </c>
      <c r="G63" s="183">
        <f t="shared" si="8"/>
        <v>0</v>
      </c>
      <c r="H63" s="183">
        <f t="shared" si="8"/>
        <v>0</v>
      </c>
      <c r="I63" s="183">
        <f t="shared" si="8"/>
        <v>0</v>
      </c>
      <c r="J63" s="177">
        <f>SUM(E63:I63)</f>
        <v>0</v>
      </c>
      <c r="R63" s="3"/>
    </row>
    <row r="64" spans="1:24" ht="15">
      <c r="A64" s="46" t="s">
        <v>54</v>
      </c>
      <c r="B64" s="47"/>
      <c r="C64" s="47"/>
      <c r="D64" s="48"/>
      <c r="E64" s="185">
        <f>SUMIF(D15:D62,"*Total Fringe",E15:E62)</f>
        <v>0</v>
      </c>
      <c r="F64" s="185">
        <f>SUMIF($D$15:$D$62,"*Total Fringe",F15:F62)</f>
        <v>0</v>
      </c>
      <c r="G64" s="185">
        <f t="shared" ref="G64:I64" si="9">SUMIF($D$15:$D$62,"*Total Fringe",G15:G62)</f>
        <v>0</v>
      </c>
      <c r="H64" s="185">
        <f t="shared" si="9"/>
        <v>0</v>
      </c>
      <c r="I64" s="185">
        <f t="shared" si="9"/>
        <v>0</v>
      </c>
      <c r="J64" s="186">
        <f>SUM(E64:I64)</f>
        <v>0</v>
      </c>
      <c r="R64" s="3"/>
    </row>
    <row r="65" spans="1:24">
      <c r="A65" s="46" t="s">
        <v>55</v>
      </c>
      <c r="B65" s="47"/>
      <c r="C65" s="47"/>
      <c r="D65" s="48"/>
      <c r="E65" s="196">
        <f>SUM(E63:E64)</f>
        <v>0</v>
      </c>
      <c r="F65" s="196">
        <f t="shared" ref="F65:I65" si="10">SUM(F63:F64)</f>
        <v>0</v>
      </c>
      <c r="G65" s="196">
        <f t="shared" si="10"/>
        <v>0</v>
      </c>
      <c r="H65" s="196">
        <f t="shared" si="10"/>
        <v>0</v>
      </c>
      <c r="I65" s="196">
        <f t="shared" si="10"/>
        <v>0</v>
      </c>
      <c r="J65" s="177">
        <f>SUM(E65:I65)</f>
        <v>0</v>
      </c>
      <c r="T65" s="546" t="s">
        <v>23</v>
      </c>
      <c r="U65" s="546"/>
      <c r="V65" s="546"/>
      <c r="W65" s="546"/>
      <c r="X65" s="546"/>
    </row>
    <row r="66" spans="1:24">
      <c r="A66" s="1"/>
      <c r="B66" s="55"/>
      <c r="C66" s="55"/>
      <c r="D66" s="68"/>
      <c r="E66" s="6"/>
      <c r="F66" s="6"/>
      <c r="G66" s="6"/>
      <c r="H66" s="6"/>
      <c r="I66" s="6"/>
      <c r="J66" s="43"/>
      <c r="T66" s="22" t="s">
        <v>35</v>
      </c>
      <c r="U66" s="13" t="s">
        <v>36</v>
      </c>
      <c r="V66" s="13" t="s">
        <v>37</v>
      </c>
      <c r="W66" s="13" t="s">
        <v>38</v>
      </c>
      <c r="X66" s="13" t="s">
        <v>39</v>
      </c>
    </row>
    <row r="67" spans="1:24">
      <c r="A67" s="18" t="s">
        <v>56</v>
      </c>
      <c r="B67" s="89"/>
      <c r="C67" s="89"/>
      <c r="D67" s="44"/>
      <c r="J67" s="31"/>
      <c r="L67" s="55" t="s">
        <v>19</v>
      </c>
      <c r="M67" s="68" t="s">
        <v>6</v>
      </c>
      <c r="N67" s="68"/>
      <c r="O67" s="68" t="s">
        <v>20</v>
      </c>
      <c r="P67" s="68" t="s">
        <v>21</v>
      </c>
      <c r="Q67" s="68" t="s">
        <v>22</v>
      </c>
      <c r="R67" s="68"/>
      <c r="S67" s="68" t="s">
        <v>57</v>
      </c>
      <c r="T67" s="22"/>
      <c r="U67" s="13"/>
      <c r="V67" s="13"/>
      <c r="W67" s="13"/>
      <c r="X67" s="13"/>
    </row>
    <row r="68" spans="1:24">
      <c r="A68" s="55" t="s">
        <v>40</v>
      </c>
      <c r="B68" s="55" t="s">
        <v>41</v>
      </c>
      <c r="D68" s="44"/>
      <c r="E68" s="16" t="str">
        <f>E12</f>
        <v>Year 1</v>
      </c>
      <c r="F68" s="16" t="str">
        <f>F12</f>
        <v>Year 2</v>
      </c>
      <c r="G68" s="16" t="str">
        <f>G12</f>
        <v>Year 3</v>
      </c>
      <c r="H68" s="16" t="str">
        <f>H12</f>
        <v>Year 4</v>
      </c>
      <c r="I68" s="16" t="str">
        <f>I12</f>
        <v>Year 5</v>
      </c>
      <c r="J68" s="44" t="s">
        <v>30</v>
      </c>
      <c r="L68" s="89" t="s">
        <v>31</v>
      </c>
      <c r="M68" s="44" t="s">
        <v>9</v>
      </c>
      <c r="N68" s="44" t="s">
        <v>20</v>
      </c>
      <c r="O68" s="44" t="s">
        <v>32</v>
      </c>
      <c r="P68" s="44" t="s">
        <v>33</v>
      </c>
      <c r="Q68" s="44" t="s">
        <v>34</v>
      </c>
      <c r="R68" s="44" t="s">
        <v>32</v>
      </c>
      <c r="S68" s="44" t="s">
        <v>58</v>
      </c>
      <c r="T68" s="22"/>
      <c r="U68" s="13"/>
      <c r="V68" s="13"/>
      <c r="W68" s="13"/>
      <c r="X68" s="13"/>
    </row>
    <row r="69" spans="1:24">
      <c r="A69" s="235"/>
      <c r="B69" s="99" t="s">
        <v>62</v>
      </c>
      <c r="C69" s="89"/>
      <c r="D69" s="32" t="s">
        <v>44</v>
      </c>
      <c r="E69" s="97">
        <f>ROUND($Q69*$R69*S69,6)</f>
        <v>0</v>
      </c>
      <c r="F69" s="97">
        <f>ROUND($Q70*$R70*S70,6)</f>
        <v>0</v>
      </c>
      <c r="G69" s="97">
        <f>ROUND($Q71*$R71*S71,6)</f>
        <v>0</v>
      </c>
      <c r="H69" s="97">
        <f>ROUND($Q72*$R72*S72,6)</f>
        <v>0</v>
      </c>
      <c r="I69" s="97">
        <f>ROUND($Q73*$R73*S73,6)</f>
        <v>0</v>
      </c>
      <c r="J69" s="44"/>
      <c r="L69" s="155">
        <v>0</v>
      </c>
      <c r="M69" s="242">
        <f>ROUND(L69/12,2)</f>
        <v>0</v>
      </c>
      <c r="N69" s="242">
        <f>LOOKUP(O69,'Longevity Lookup'!$A$3:$A$506,'Longevity Lookup'!$B$3:$B$506)</f>
        <v>0</v>
      </c>
      <c r="O69" s="236">
        <v>0</v>
      </c>
      <c r="P69" s="239">
        <v>1</v>
      </c>
      <c r="Q69" s="240">
        <v>0</v>
      </c>
      <c r="R69" s="73">
        <f>$R$14</f>
        <v>12</v>
      </c>
      <c r="S69" s="239">
        <v>0</v>
      </c>
      <c r="T69" s="23" t="e">
        <f>(E72+E73)/E71</f>
        <v>#DIV/0!</v>
      </c>
      <c r="U69" s="23" t="e">
        <f>(F72+F73)/F71</f>
        <v>#DIV/0!</v>
      </c>
      <c r="V69" s="23" t="e">
        <f>(G72+G73)/G71</f>
        <v>#DIV/0!</v>
      </c>
      <c r="W69" s="23" t="e">
        <f>(H72+H73)/H71</f>
        <v>#DIV/0!</v>
      </c>
      <c r="X69" s="23" t="e">
        <f>(I72+I73)/I71</f>
        <v>#DIV/0!</v>
      </c>
    </row>
    <row r="70" spans="1:24">
      <c r="A70" s="18"/>
      <c r="B70" s="99"/>
      <c r="C70" s="89"/>
      <c r="D70" s="32" t="s">
        <v>61</v>
      </c>
      <c r="E70" s="20">
        <f>S69</f>
        <v>0</v>
      </c>
      <c r="F70" s="20">
        <f>S70</f>
        <v>0</v>
      </c>
      <c r="G70" s="20">
        <f>S71</f>
        <v>0</v>
      </c>
      <c r="H70" s="20">
        <f>S72</f>
        <v>0</v>
      </c>
      <c r="I70" s="20">
        <f>S73</f>
        <v>0</v>
      </c>
      <c r="J70" s="44"/>
      <c r="L70" s="243"/>
      <c r="M70" s="242"/>
      <c r="N70" s="242"/>
      <c r="O70" s="242"/>
      <c r="P70" s="239">
        <v>1.03</v>
      </c>
      <c r="Q70" s="240">
        <v>0</v>
      </c>
      <c r="R70" s="73">
        <f>$R$15</f>
        <v>12</v>
      </c>
      <c r="S70" s="239">
        <v>0</v>
      </c>
      <c r="T70" s="23"/>
      <c r="U70" s="23"/>
      <c r="V70" s="23"/>
      <c r="W70" s="23"/>
      <c r="X70" s="23"/>
    </row>
    <row r="71" spans="1:24">
      <c r="A71" s="8"/>
      <c r="C71" s="97"/>
      <c r="D71" s="71" t="s">
        <v>9</v>
      </c>
      <c r="E71" s="54">
        <f>ROUND((M69+N69)*E69*P69,0)</f>
        <v>0</v>
      </c>
      <c r="F71" s="54">
        <f>ROUND((M69+N69)*F69*P69*P70,0)</f>
        <v>0</v>
      </c>
      <c r="G71" s="54">
        <f>ROUND((M69+N69)*G69*P69*P70*P71,0)</f>
        <v>0</v>
      </c>
      <c r="H71" s="54">
        <f>ROUND((M69+N69)*H69*P69*P70*P71*P72,0)</f>
        <v>0</v>
      </c>
      <c r="I71" s="54">
        <f>ROUND((M69+N69)*I69*P69*P70*P71*P72*P73,0)</f>
        <v>0</v>
      </c>
      <c r="J71" s="177">
        <f>SUM(E71:I71)</f>
        <v>0</v>
      </c>
      <c r="L71" s="243"/>
      <c r="M71" s="60"/>
      <c r="N71" s="60"/>
      <c r="O71" s="60"/>
      <c r="P71" s="239">
        <v>1.03</v>
      </c>
      <c r="Q71" s="240">
        <v>0</v>
      </c>
      <c r="R71" s="73">
        <f>$R$16</f>
        <v>12</v>
      </c>
      <c r="S71" s="239">
        <v>0</v>
      </c>
    </row>
    <row r="72" spans="1:24">
      <c r="A72" s="8"/>
      <c r="B72" s="99"/>
      <c r="C72" s="97"/>
      <c r="D72" s="71" t="s">
        <v>46</v>
      </c>
      <c r="E72" s="54">
        <f>ROUND(E71*$P$9,0)</f>
        <v>0</v>
      </c>
      <c r="F72" s="54">
        <f>ROUND(F71*$P$9,0)</f>
        <v>0</v>
      </c>
      <c r="G72" s="54">
        <f>ROUND(G71*$P$9,0)</f>
        <v>0</v>
      </c>
      <c r="H72" s="54">
        <f>ROUND(H71*$P$9,0)</f>
        <v>0</v>
      </c>
      <c r="I72" s="54">
        <f>ROUND(I71*$P$9,0)</f>
        <v>0</v>
      </c>
      <c r="J72" s="177">
        <f>SUM(E72:I72)</f>
        <v>0</v>
      </c>
      <c r="L72" s="243"/>
      <c r="M72" s="60"/>
      <c r="N72" s="60"/>
      <c r="O72" s="60"/>
      <c r="P72" s="239">
        <v>1.03</v>
      </c>
      <c r="Q72" s="240">
        <v>0</v>
      </c>
      <c r="R72" s="73">
        <f>$R$17</f>
        <v>12</v>
      </c>
      <c r="S72" s="239">
        <v>0</v>
      </c>
      <c r="T72" s="23"/>
      <c r="U72" s="23"/>
      <c r="V72" s="23"/>
      <c r="W72" s="23"/>
      <c r="X72" s="23"/>
    </row>
    <row r="73" spans="1:24" ht="15">
      <c r="A73" s="8"/>
      <c r="B73" s="99"/>
      <c r="C73" s="97"/>
      <c r="D73" s="71" t="s">
        <v>47</v>
      </c>
      <c r="E73" s="189">
        <f>ROUND($P$10*E69,0)</f>
        <v>0</v>
      </c>
      <c r="F73" s="189">
        <f>ROUND($P$10*F69,0)</f>
        <v>0</v>
      </c>
      <c r="G73" s="189">
        <f>ROUND($P$10*G69,0)</f>
        <v>0</v>
      </c>
      <c r="H73" s="189">
        <f>ROUND($P$10*H69,0)</f>
        <v>0</v>
      </c>
      <c r="I73" s="189">
        <f>ROUND($P$10*I69,0)</f>
        <v>0</v>
      </c>
      <c r="J73" s="186">
        <f>SUM(E73:I73)</f>
        <v>0</v>
      </c>
      <c r="L73" s="243"/>
      <c r="M73" s="60"/>
      <c r="N73" s="60"/>
      <c r="O73" s="60"/>
      <c r="P73" s="239">
        <v>1.03</v>
      </c>
      <c r="Q73" s="240">
        <v>0</v>
      </c>
      <c r="R73" s="73">
        <f>$R$18</f>
        <v>12</v>
      </c>
      <c r="S73" s="239">
        <v>0</v>
      </c>
      <c r="T73" s="23"/>
      <c r="U73" s="23"/>
      <c r="V73" s="23"/>
      <c r="W73" s="23"/>
      <c r="X73" s="23"/>
    </row>
    <row r="74" spans="1:24">
      <c r="A74" s="8"/>
      <c r="B74" s="99"/>
      <c r="C74" s="97"/>
      <c r="D74" s="74" t="s">
        <v>48</v>
      </c>
      <c r="E74" s="190">
        <f>SUM(E72:E73)</f>
        <v>0</v>
      </c>
      <c r="F74" s="190">
        <f t="shared" ref="F74:I74" si="11">SUM(F72:F73)</f>
        <v>0</v>
      </c>
      <c r="G74" s="190">
        <f t="shared" si="11"/>
        <v>0</v>
      </c>
      <c r="H74" s="190">
        <f t="shared" si="11"/>
        <v>0</v>
      </c>
      <c r="I74" s="190">
        <f t="shared" si="11"/>
        <v>0</v>
      </c>
      <c r="J74" s="191">
        <f>SUM(J72:J73)</f>
        <v>0</v>
      </c>
      <c r="L74" s="243"/>
      <c r="M74" s="60"/>
      <c r="N74" s="60"/>
      <c r="O74" s="60"/>
      <c r="P74" s="71"/>
      <c r="Q74" s="244"/>
      <c r="R74" s="73"/>
      <c r="S74" s="71"/>
      <c r="T74" s="23"/>
      <c r="U74" s="23"/>
      <c r="V74" s="23"/>
      <c r="W74" s="23"/>
      <c r="X74" s="23"/>
    </row>
    <row r="75" spans="1:24">
      <c r="A75" s="8"/>
      <c r="B75" s="99"/>
      <c r="C75" s="97"/>
      <c r="D75" s="71"/>
      <c r="E75" s="15"/>
      <c r="F75" s="15"/>
      <c r="G75" s="15"/>
      <c r="H75" s="15"/>
      <c r="I75" s="15"/>
      <c r="J75" s="24"/>
      <c r="L75" s="243"/>
      <c r="M75" s="60"/>
      <c r="N75" s="60"/>
      <c r="O75" s="60"/>
      <c r="P75" s="32"/>
      <c r="Q75" s="60"/>
      <c r="R75" s="32"/>
      <c r="S75" s="241"/>
      <c r="T75" s="4"/>
      <c r="U75" s="3"/>
    </row>
    <row r="76" spans="1:24">
      <c r="A76" s="101"/>
      <c r="B76" s="99" t="s">
        <v>62</v>
      </c>
      <c r="D76" s="32" t="s">
        <v>44</v>
      </c>
      <c r="E76" s="97">
        <f>ROUND($Q76*$R76*S76,6)</f>
        <v>0</v>
      </c>
      <c r="F76" s="97">
        <f>ROUND($Q77*$R77*S77,6)</f>
        <v>0</v>
      </c>
      <c r="G76" s="97">
        <f>ROUND($Q78*$R78*S78,6)</f>
        <v>0</v>
      </c>
      <c r="H76" s="97">
        <f>ROUND($Q79*$R79*S79,6)</f>
        <v>0</v>
      </c>
      <c r="I76" s="97">
        <f>ROUND($Q80*$R80*S80,6)</f>
        <v>0</v>
      </c>
      <c r="J76" s="44"/>
      <c r="L76" s="155">
        <v>0</v>
      </c>
      <c r="M76" s="242">
        <f>ROUND(L76/12,2)</f>
        <v>0</v>
      </c>
      <c r="N76" s="242">
        <f>LOOKUP(O76,'Longevity Lookup'!$A$3:$A$506,'Longevity Lookup'!$B$3:$B$506)</f>
        <v>0</v>
      </c>
      <c r="O76" s="236">
        <v>0</v>
      </c>
      <c r="P76" s="239">
        <v>1</v>
      </c>
      <c r="Q76" s="240">
        <v>0</v>
      </c>
      <c r="R76" s="73">
        <f>$R$14</f>
        <v>12</v>
      </c>
      <c r="S76" s="239">
        <v>0</v>
      </c>
      <c r="T76" s="23" t="e">
        <f>(E79+E80)/E78</f>
        <v>#DIV/0!</v>
      </c>
      <c r="U76" s="23" t="e">
        <f>(F79+F80)/F78</f>
        <v>#DIV/0!</v>
      </c>
      <c r="V76" s="23" t="e">
        <f>(G79+G80)/G78</f>
        <v>#DIV/0!</v>
      </c>
      <c r="W76" s="23" t="e">
        <f>(H79+H80)/H78</f>
        <v>#DIV/0!</v>
      </c>
      <c r="X76" s="23" t="e">
        <f>(I79+I80)/I78</f>
        <v>#DIV/0!</v>
      </c>
    </row>
    <row r="77" spans="1:24">
      <c r="B77" s="99"/>
      <c r="D77" s="32" t="s">
        <v>61</v>
      </c>
      <c r="E77" s="20">
        <f>S76</f>
        <v>0</v>
      </c>
      <c r="F77" s="20">
        <f>S77</f>
        <v>0</v>
      </c>
      <c r="G77" s="20">
        <f>S78</f>
        <v>0</v>
      </c>
      <c r="H77" s="20">
        <f>S79</f>
        <v>0</v>
      </c>
      <c r="I77" s="20">
        <f>S80</f>
        <v>0</v>
      </c>
      <c r="J77" s="168"/>
      <c r="L77" s="243"/>
      <c r="M77" s="242"/>
      <c r="N77" s="242"/>
      <c r="O77" s="242"/>
      <c r="P77" s="239">
        <v>1.03</v>
      </c>
      <c r="Q77" s="240">
        <v>0</v>
      </c>
      <c r="R77" s="73">
        <f>$R$15</f>
        <v>12</v>
      </c>
      <c r="S77" s="239">
        <v>0</v>
      </c>
      <c r="T77" s="23"/>
      <c r="U77" s="23"/>
      <c r="V77" s="23"/>
      <c r="W77" s="23"/>
      <c r="X77" s="23"/>
    </row>
    <row r="78" spans="1:24">
      <c r="A78" s="8"/>
      <c r="C78" s="97"/>
      <c r="D78" s="71" t="s">
        <v>9</v>
      </c>
      <c r="E78" s="54">
        <f>ROUND((M76+N76)*E76*P76,0)</f>
        <v>0</v>
      </c>
      <c r="F78" s="54">
        <f>ROUND((M76+N76)*F76*P76*P77,0)</f>
        <v>0</v>
      </c>
      <c r="G78" s="54">
        <f>ROUND((M76+N76)*G76*P76*P77*P78,0)</f>
        <v>0</v>
      </c>
      <c r="H78" s="54">
        <f>ROUND((M76+N76)*H76*P76*P77*P78*P79,0)</f>
        <v>0</v>
      </c>
      <c r="I78" s="54">
        <f>ROUND((M76+N76)*I76*P76*P77*P78*P79*P80,0)</f>
        <v>0</v>
      </c>
      <c r="J78" s="177">
        <f>SUM(E78:I78)</f>
        <v>0</v>
      </c>
      <c r="L78" s="243"/>
      <c r="M78" s="60"/>
      <c r="N78" s="60"/>
      <c r="O78" s="60"/>
      <c r="P78" s="239">
        <v>1.03</v>
      </c>
      <c r="Q78" s="240">
        <v>0</v>
      </c>
      <c r="R78" s="73">
        <f>$R$16</f>
        <v>12</v>
      </c>
      <c r="S78" s="239">
        <v>0</v>
      </c>
    </row>
    <row r="79" spans="1:24">
      <c r="A79" s="8"/>
      <c r="B79" s="99"/>
      <c r="C79" s="97"/>
      <c r="D79" s="71" t="s">
        <v>46</v>
      </c>
      <c r="E79" s="54">
        <f>ROUND(E78*$P$9,0)</f>
        <v>0</v>
      </c>
      <c r="F79" s="54">
        <f>ROUND(F78*$P$9,0)</f>
        <v>0</v>
      </c>
      <c r="G79" s="54">
        <f>ROUND(G78*$P$9,0)</f>
        <v>0</v>
      </c>
      <c r="H79" s="54">
        <f>ROUND(H78*$P$9,0)</f>
        <v>0</v>
      </c>
      <c r="I79" s="54">
        <f>ROUND(I78*$P$9,0)</f>
        <v>0</v>
      </c>
      <c r="J79" s="177">
        <f>SUM(E79:I79)</f>
        <v>0</v>
      </c>
      <c r="L79" s="243"/>
      <c r="M79" s="60"/>
      <c r="N79" s="60"/>
      <c r="O79" s="60"/>
      <c r="P79" s="239">
        <v>1.03</v>
      </c>
      <c r="Q79" s="240">
        <v>0</v>
      </c>
      <c r="R79" s="73">
        <f>$R$17</f>
        <v>12</v>
      </c>
      <c r="S79" s="239">
        <v>0</v>
      </c>
      <c r="T79" s="23"/>
      <c r="U79" s="23"/>
      <c r="V79" s="23"/>
      <c r="W79" s="23"/>
      <c r="X79" s="23"/>
    </row>
    <row r="80" spans="1:24" ht="15">
      <c r="A80" s="8"/>
      <c r="B80" s="99"/>
      <c r="C80" s="97"/>
      <c r="D80" s="71" t="s">
        <v>47</v>
      </c>
      <c r="E80" s="189">
        <f>ROUND($P$10*E76,0)</f>
        <v>0</v>
      </c>
      <c r="F80" s="189">
        <f>ROUND($P$10*F76,0)</f>
        <v>0</v>
      </c>
      <c r="G80" s="189">
        <f>ROUND($P$10*G76,0)</f>
        <v>0</v>
      </c>
      <c r="H80" s="189">
        <f>ROUND($P$10*H76,0)</f>
        <v>0</v>
      </c>
      <c r="I80" s="189">
        <f>ROUND($P$10*I76,0)</f>
        <v>0</v>
      </c>
      <c r="J80" s="186">
        <f>SUM(E80:I80)</f>
        <v>0</v>
      </c>
      <c r="L80" s="243"/>
      <c r="M80" s="60"/>
      <c r="N80" s="60"/>
      <c r="O80" s="60"/>
      <c r="P80" s="239">
        <v>1.03</v>
      </c>
      <c r="Q80" s="240">
        <v>0</v>
      </c>
      <c r="R80" s="73">
        <f>$R$18</f>
        <v>12</v>
      </c>
      <c r="S80" s="239">
        <v>0</v>
      </c>
      <c r="T80" s="23"/>
      <c r="U80" s="23"/>
      <c r="V80" s="23"/>
      <c r="W80" s="23"/>
      <c r="X80" s="23"/>
    </row>
    <row r="81" spans="1:24">
      <c r="A81" s="8"/>
      <c r="B81" s="99"/>
      <c r="C81" s="97"/>
      <c r="D81" s="74" t="s">
        <v>48</v>
      </c>
      <c r="E81" s="190">
        <f>SUM(E79:E80)</f>
        <v>0</v>
      </c>
      <c r="F81" s="190">
        <f t="shared" ref="F81:I81" si="12">SUM(F79:F80)</f>
        <v>0</v>
      </c>
      <c r="G81" s="190">
        <f t="shared" si="12"/>
        <v>0</v>
      </c>
      <c r="H81" s="190">
        <f t="shared" si="12"/>
        <v>0</v>
      </c>
      <c r="I81" s="190">
        <f t="shared" si="12"/>
        <v>0</v>
      </c>
      <c r="J81" s="191">
        <f>SUM(J79:J80)</f>
        <v>0</v>
      </c>
      <c r="L81" s="243"/>
      <c r="M81" s="60"/>
      <c r="N81" s="60"/>
      <c r="O81" s="60"/>
      <c r="P81" s="71"/>
      <c r="Q81" s="244"/>
      <c r="R81" s="73"/>
      <c r="S81" s="71"/>
      <c r="T81" s="23"/>
      <c r="U81" s="23"/>
      <c r="V81" s="23"/>
      <c r="W81" s="23"/>
      <c r="X81" s="23"/>
    </row>
    <row r="82" spans="1:24">
      <c r="A82" s="8"/>
      <c r="B82" s="99"/>
      <c r="C82" s="97"/>
      <c r="D82" s="71"/>
      <c r="E82" s="15"/>
      <c r="F82" s="15"/>
      <c r="G82" s="15"/>
      <c r="H82" s="15"/>
      <c r="I82" s="15"/>
      <c r="J82" s="24"/>
      <c r="L82" s="243"/>
      <c r="M82" s="60"/>
      <c r="N82" s="60"/>
      <c r="O82" s="60"/>
      <c r="P82" s="32"/>
      <c r="Q82" s="60"/>
      <c r="R82" s="32"/>
      <c r="S82" s="241"/>
      <c r="T82" s="4"/>
      <c r="U82" s="3"/>
    </row>
    <row r="83" spans="1:24">
      <c r="A83" s="101"/>
      <c r="B83" s="99" t="s">
        <v>63</v>
      </c>
      <c r="D83" s="32" t="s">
        <v>44</v>
      </c>
      <c r="E83" s="97">
        <f>ROUND($Q83*$R83*S83,6)</f>
        <v>0</v>
      </c>
      <c r="F83" s="97">
        <f>ROUND($Q84*$R84*S84,6)</f>
        <v>0</v>
      </c>
      <c r="G83" s="97">
        <f>ROUND($Q85*$R85*S85,6)</f>
        <v>0</v>
      </c>
      <c r="H83" s="97">
        <f>ROUND($Q86*$R86*S86,6)</f>
        <v>0</v>
      </c>
      <c r="I83" s="97">
        <f>ROUND($Q87*$R87*S87,6)</f>
        <v>0</v>
      </c>
      <c r="J83" s="44"/>
      <c r="L83" s="155">
        <v>0</v>
      </c>
      <c r="M83" s="242">
        <f>ROUND(L83/12,2)</f>
        <v>0</v>
      </c>
      <c r="N83" s="242">
        <f>LOOKUP(O83,'Longevity Lookup'!$A$3:$A$506,'Longevity Lookup'!$B$3:$B$506)</f>
        <v>0</v>
      </c>
      <c r="O83" s="236">
        <v>0</v>
      </c>
      <c r="P83" s="239">
        <v>1</v>
      </c>
      <c r="Q83" s="240">
        <v>0</v>
      </c>
      <c r="R83" s="73">
        <f>$R$14</f>
        <v>12</v>
      </c>
      <c r="S83" s="239">
        <v>0</v>
      </c>
      <c r="T83" s="23" t="e">
        <f>(E86+E87)/E85</f>
        <v>#DIV/0!</v>
      </c>
      <c r="U83" s="23" t="e">
        <f>(F86+F87)/F85</f>
        <v>#DIV/0!</v>
      </c>
      <c r="V83" s="23" t="e">
        <f>(G86+G87)/G85</f>
        <v>#DIV/0!</v>
      </c>
      <c r="W83" s="23" t="e">
        <f>(H86+H87)/H85</f>
        <v>#DIV/0!</v>
      </c>
      <c r="X83" s="23" t="e">
        <f>(I86+I87)/I85</f>
        <v>#DIV/0!</v>
      </c>
    </row>
    <row r="84" spans="1:24">
      <c r="B84" s="99"/>
      <c r="D84" s="32" t="s">
        <v>61</v>
      </c>
      <c r="E84" s="20">
        <f>S83</f>
        <v>0</v>
      </c>
      <c r="F84" s="20">
        <f>S84</f>
        <v>0</v>
      </c>
      <c r="G84" s="20">
        <f>S85</f>
        <v>0</v>
      </c>
      <c r="H84" s="20">
        <f>S86</f>
        <v>0</v>
      </c>
      <c r="I84" s="20">
        <f>S87</f>
        <v>0</v>
      </c>
      <c r="J84" s="44"/>
      <c r="L84" s="243"/>
      <c r="M84" s="242"/>
      <c r="N84" s="242"/>
      <c r="O84" s="242"/>
      <c r="P84" s="239">
        <v>1.03</v>
      </c>
      <c r="Q84" s="240">
        <v>0</v>
      </c>
      <c r="R84" s="73">
        <f>$R$15</f>
        <v>12</v>
      </c>
      <c r="S84" s="239">
        <v>0</v>
      </c>
      <c r="T84" s="23"/>
      <c r="U84" s="23"/>
      <c r="V84" s="23"/>
      <c r="W84" s="23"/>
      <c r="X84" s="23"/>
    </row>
    <row r="85" spans="1:24">
      <c r="A85" s="8"/>
      <c r="C85" s="97"/>
      <c r="D85" s="71" t="s">
        <v>9</v>
      </c>
      <c r="E85" s="54">
        <f>ROUND((M83+N83)*E83*P83,0)</f>
        <v>0</v>
      </c>
      <c r="F85" s="54">
        <f>ROUND((M83+N83)*F83*P83*P84,0)</f>
        <v>0</v>
      </c>
      <c r="G85" s="54">
        <f>ROUND((M83+N83)*G83*P83*P84*P85,0)</f>
        <v>0</v>
      </c>
      <c r="H85" s="54">
        <f>ROUND((M83+N83)*H83*P83*P84*P85*P86,0)</f>
        <v>0</v>
      </c>
      <c r="I85" s="54">
        <f>ROUND((M83+N83)*I83*P83*P84*P85*P86*P87,0)</f>
        <v>0</v>
      </c>
      <c r="J85" s="177">
        <f>SUM(E85:I85)</f>
        <v>0</v>
      </c>
      <c r="L85" s="243"/>
      <c r="M85" s="60"/>
      <c r="N85" s="60"/>
      <c r="O85" s="60"/>
      <c r="P85" s="239">
        <v>1.03</v>
      </c>
      <c r="Q85" s="240">
        <v>0</v>
      </c>
      <c r="R85" s="73">
        <f>$R$16</f>
        <v>12</v>
      </c>
      <c r="S85" s="239">
        <v>0</v>
      </c>
    </row>
    <row r="86" spans="1:24">
      <c r="A86" s="8"/>
      <c r="B86" s="99"/>
      <c r="C86" s="97"/>
      <c r="D86" s="71" t="s">
        <v>46</v>
      </c>
      <c r="E86" s="54">
        <f>ROUND(E85*$P$9,0)</f>
        <v>0</v>
      </c>
      <c r="F86" s="54">
        <f>ROUND(F85*$P$9,0)</f>
        <v>0</v>
      </c>
      <c r="G86" s="54">
        <f>ROUND(G85*$P$9,0)</f>
        <v>0</v>
      </c>
      <c r="H86" s="54">
        <f>ROUND(H85*$P$9,0)</f>
        <v>0</v>
      </c>
      <c r="I86" s="54">
        <f>ROUND(I85*$P$9,0)</f>
        <v>0</v>
      </c>
      <c r="J86" s="177">
        <f>SUM(E86:I86)</f>
        <v>0</v>
      </c>
      <c r="L86" s="243"/>
      <c r="M86" s="60"/>
      <c r="N86" s="60"/>
      <c r="O86" s="60"/>
      <c r="P86" s="239">
        <v>1.03</v>
      </c>
      <c r="Q86" s="240">
        <v>0</v>
      </c>
      <c r="R86" s="73">
        <f>$R$17</f>
        <v>12</v>
      </c>
      <c r="S86" s="239">
        <v>0</v>
      </c>
    </row>
    <row r="87" spans="1:24" ht="15">
      <c r="A87" s="8"/>
      <c r="B87" s="99"/>
      <c r="C87" s="97"/>
      <c r="D87" s="71" t="s">
        <v>47</v>
      </c>
      <c r="E87" s="189">
        <f>ROUND($P$10*E83,0)</f>
        <v>0</v>
      </c>
      <c r="F87" s="189">
        <f>ROUND($P$10*F83,0)</f>
        <v>0</v>
      </c>
      <c r="G87" s="189">
        <f>ROUND($P$10*G83,0)</f>
        <v>0</v>
      </c>
      <c r="H87" s="189">
        <f>ROUND($P$10*H83,0)</f>
        <v>0</v>
      </c>
      <c r="I87" s="189">
        <f>ROUND($P$10*I83,0)</f>
        <v>0</v>
      </c>
      <c r="J87" s="186">
        <f>SUM(E87:I87)</f>
        <v>0</v>
      </c>
      <c r="L87" s="243"/>
      <c r="M87" s="60"/>
      <c r="N87" s="60"/>
      <c r="O87" s="60"/>
      <c r="P87" s="239">
        <v>1.03</v>
      </c>
      <c r="Q87" s="240">
        <v>0</v>
      </c>
      <c r="R87" s="73">
        <f>$R$18</f>
        <v>12</v>
      </c>
      <c r="S87" s="239">
        <v>0</v>
      </c>
      <c r="T87" s="23"/>
      <c r="U87" s="23"/>
      <c r="V87" s="23"/>
      <c r="W87" s="23"/>
      <c r="X87" s="23"/>
    </row>
    <row r="88" spans="1:24">
      <c r="A88" s="8"/>
      <c r="B88" s="99"/>
      <c r="C88" s="97"/>
      <c r="D88" s="74" t="s">
        <v>48</v>
      </c>
      <c r="E88" s="190">
        <f>SUM(E86:E87)</f>
        <v>0</v>
      </c>
      <c r="F88" s="190">
        <f t="shared" ref="F88:I88" si="13">SUM(F86:F87)</f>
        <v>0</v>
      </c>
      <c r="G88" s="190">
        <f t="shared" si="13"/>
        <v>0</v>
      </c>
      <c r="H88" s="190">
        <f t="shared" si="13"/>
        <v>0</v>
      </c>
      <c r="I88" s="190">
        <f t="shared" si="13"/>
        <v>0</v>
      </c>
      <c r="J88" s="191">
        <f>SUM(J86:J87)</f>
        <v>0</v>
      </c>
      <c r="L88" s="17"/>
      <c r="M88" s="31"/>
      <c r="N88" s="31"/>
      <c r="O88" s="31"/>
      <c r="P88" s="45"/>
      <c r="Q88" s="45"/>
      <c r="R88" s="45"/>
      <c r="S88" s="24"/>
      <c r="T88" s="23"/>
      <c r="U88" s="23"/>
      <c r="V88" s="23"/>
      <c r="W88" s="23"/>
      <c r="X88" s="23"/>
    </row>
    <row r="89" spans="1:24">
      <c r="A89" s="8"/>
      <c r="B89" s="99"/>
      <c r="C89" s="97"/>
      <c r="D89" s="71"/>
      <c r="E89" s="15"/>
      <c r="F89" s="15"/>
      <c r="G89" s="15"/>
      <c r="H89" s="15"/>
      <c r="I89" s="15"/>
      <c r="J89" s="24"/>
      <c r="L89" s="17"/>
      <c r="M89" s="91"/>
      <c r="N89" s="91"/>
      <c r="O89" s="91"/>
      <c r="P89" s="45"/>
      <c r="Q89" s="45"/>
      <c r="R89" s="45"/>
      <c r="S89" s="24"/>
      <c r="T89" s="23"/>
      <c r="U89" s="23"/>
      <c r="V89" s="23"/>
      <c r="W89" s="23"/>
      <c r="X89" s="23"/>
    </row>
    <row r="90" spans="1:24">
      <c r="A90" s="8"/>
      <c r="C90" s="72"/>
      <c r="D90" s="72" t="s">
        <v>64</v>
      </c>
      <c r="E90" s="169">
        <f>SUMIF($D$68:$D$89,"*Salary",E68:E89)</f>
        <v>0</v>
      </c>
      <c r="F90" s="169">
        <f>SUMIF($D$68:$D$89,"*Salary",F68:F89)</f>
        <v>0</v>
      </c>
      <c r="G90" s="169">
        <f>SUMIF($D$68:$D$89,"*Salary",G68:G89)</f>
        <v>0</v>
      </c>
      <c r="H90" s="169">
        <f>SUMIF($D$68:$D$89,"*Salary",H68:H89)</f>
        <v>0</v>
      </c>
      <c r="I90" s="169">
        <f>SUMIF($D$68:$D$89,"*Salary",I68:I89)</f>
        <v>0</v>
      </c>
      <c r="J90" s="170">
        <f>SUM(E90:I90)</f>
        <v>0</v>
      </c>
      <c r="L90" s="55"/>
      <c r="M90" s="68"/>
      <c r="N90" s="68"/>
      <c r="O90" s="68"/>
      <c r="P90" s="68"/>
      <c r="Q90" s="68"/>
      <c r="R90" s="68"/>
      <c r="S90" s="24"/>
      <c r="T90" s="23"/>
      <c r="U90" s="23"/>
      <c r="V90" s="23"/>
      <c r="W90" s="23"/>
      <c r="X90" s="23"/>
    </row>
    <row r="91" spans="1:24">
      <c r="A91" s="8"/>
      <c r="C91" s="72"/>
      <c r="D91" s="72" t="s">
        <v>65</v>
      </c>
      <c r="E91" s="171">
        <f>SUMIF($D$71:$D$89,"*Total Fringe",E71:E89)</f>
        <v>0</v>
      </c>
      <c r="F91" s="171">
        <f t="shared" ref="F91:I91" si="14">SUMIF($D$71:$D$89,"*Total Fringe",F71:F89)</f>
        <v>0</v>
      </c>
      <c r="G91" s="171">
        <f t="shared" si="14"/>
        <v>0</v>
      </c>
      <c r="H91" s="171">
        <f t="shared" si="14"/>
        <v>0</v>
      </c>
      <c r="I91" s="171">
        <f t="shared" si="14"/>
        <v>0</v>
      </c>
      <c r="J91" s="172">
        <f>SUM(E91:I91)</f>
        <v>0</v>
      </c>
      <c r="L91" s="55"/>
      <c r="M91" s="68"/>
      <c r="N91" s="68"/>
      <c r="O91" s="68"/>
      <c r="P91" s="68"/>
      <c r="Q91" s="68"/>
      <c r="R91" s="68"/>
      <c r="S91" s="68"/>
      <c r="T91" s="546" t="s">
        <v>23</v>
      </c>
      <c r="U91" s="546"/>
      <c r="V91" s="546"/>
      <c r="W91" s="546"/>
      <c r="X91" s="546"/>
    </row>
    <row r="92" spans="1:24">
      <c r="A92" s="8"/>
      <c r="C92" s="72"/>
      <c r="D92" s="174"/>
      <c r="E92" s="69"/>
      <c r="F92" s="69"/>
      <c r="G92" s="69"/>
      <c r="H92" s="69"/>
      <c r="I92" s="69"/>
      <c r="J92" s="70"/>
      <c r="L92" s="55" t="s">
        <v>19</v>
      </c>
      <c r="M92" s="68" t="s">
        <v>6</v>
      </c>
      <c r="N92" s="68"/>
      <c r="O92" s="68" t="s">
        <v>20</v>
      </c>
      <c r="P92" s="68" t="s">
        <v>21</v>
      </c>
      <c r="Q92" s="68" t="s">
        <v>22</v>
      </c>
      <c r="R92" s="68"/>
      <c r="S92" s="68" t="s">
        <v>57</v>
      </c>
      <c r="T92" s="89"/>
      <c r="U92" s="89"/>
      <c r="V92" s="89"/>
      <c r="W92" s="89"/>
      <c r="X92" s="89"/>
    </row>
    <row r="93" spans="1:24">
      <c r="A93" s="55" t="s">
        <v>40</v>
      </c>
      <c r="B93" s="55" t="s">
        <v>41</v>
      </c>
      <c r="C93" s="72"/>
      <c r="D93" s="174"/>
      <c r="E93" s="16" t="str">
        <f>E12</f>
        <v>Year 1</v>
      </c>
      <c r="F93" s="16" t="str">
        <f>F12</f>
        <v>Year 2</v>
      </c>
      <c r="G93" s="16" t="str">
        <f>G12</f>
        <v>Year 3</v>
      </c>
      <c r="H93" s="16" t="str">
        <f>H12</f>
        <v>Year 4</v>
      </c>
      <c r="I93" s="16" t="str">
        <f>I12</f>
        <v>Year 5</v>
      </c>
      <c r="J93" s="44" t="s">
        <v>30</v>
      </c>
      <c r="L93" s="89" t="s">
        <v>31</v>
      </c>
      <c r="M93" s="44" t="s">
        <v>9</v>
      </c>
      <c r="N93" s="44" t="s">
        <v>20</v>
      </c>
      <c r="O93" s="44" t="s">
        <v>32</v>
      </c>
      <c r="P93" s="44" t="s">
        <v>33</v>
      </c>
      <c r="Q93" s="44" t="s">
        <v>34</v>
      </c>
      <c r="R93" s="44" t="s">
        <v>32</v>
      </c>
      <c r="S93" s="44" t="s">
        <v>58</v>
      </c>
      <c r="T93" s="22" t="s">
        <v>35</v>
      </c>
      <c r="U93" s="13" t="s">
        <v>36</v>
      </c>
      <c r="V93" s="13" t="s">
        <v>37</v>
      </c>
      <c r="W93" s="13" t="s">
        <v>38</v>
      </c>
      <c r="X93" s="13" t="s">
        <v>39</v>
      </c>
    </row>
    <row r="94" spans="1:24">
      <c r="A94" s="101"/>
      <c r="B94" s="99" t="s">
        <v>66</v>
      </c>
      <c r="D94" s="32" t="s">
        <v>44</v>
      </c>
      <c r="E94" s="97">
        <f>ROUND($Q94*$R94*S94,6)</f>
        <v>0</v>
      </c>
      <c r="F94" s="97">
        <f>ROUND($Q95*$R95*S95,6)</f>
        <v>0</v>
      </c>
      <c r="G94" s="97">
        <f>ROUND($Q96*$R96*S96,6)</f>
        <v>0</v>
      </c>
      <c r="H94" s="97">
        <f>ROUND($Q97*$R97*S97,6)</f>
        <v>0</v>
      </c>
      <c r="I94" s="97">
        <f>ROUND($Q98*$R98*S98,6)</f>
        <v>0</v>
      </c>
      <c r="J94" s="44"/>
      <c r="K94" s="15"/>
      <c r="L94" s="155">
        <v>0</v>
      </c>
      <c r="M94" s="242">
        <f>ROUND(L94/12,2)</f>
        <v>0</v>
      </c>
      <c r="N94" s="242">
        <f>LOOKUP(O94,'Longevity Lookup'!$A$3:$A$506,'Longevity Lookup'!$B$3:$B$506)</f>
        <v>0</v>
      </c>
      <c r="O94" s="236">
        <v>0</v>
      </c>
      <c r="P94" s="239">
        <v>1</v>
      </c>
      <c r="Q94" s="240">
        <v>0</v>
      </c>
      <c r="R94" s="73">
        <f>$R$14</f>
        <v>12</v>
      </c>
      <c r="S94" s="239">
        <v>0</v>
      </c>
      <c r="T94" s="23" t="e">
        <f>(E97+E98)/E96</f>
        <v>#DIV/0!</v>
      </c>
      <c r="U94" s="23" t="e">
        <f>(F97+F98)/F96</f>
        <v>#DIV/0!</v>
      </c>
      <c r="V94" s="23" t="e">
        <f>(G97+G98)/G96</f>
        <v>#DIV/0!</v>
      </c>
      <c r="W94" s="23" t="e">
        <f>(H97+H98)/H96</f>
        <v>#DIV/0!</v>
      </c>
      <c r="X94" s="23" t="e">
        <f>(I97+I98)/I96</f>
        <v>#DIV/0!</v>
      </c>
    </row>
    <row r="95" spans="1:24">
      <c r="B95" s="99"/>
      <c r="D95" s="32" t="s">
        <v>61</v>
      </c>
      <c r="E95" s="20">
        <f>S94</f>
        <v>0</v>
      </c>
      <c r="F95" s="20">
        <f>S95</f>
        <v>0</v>
      </c>
      <c r="G95" s="20">
        <f>S96</f>
        <v>0</v>
      </c>
      <c r="H95" s="20">
        <f>S97</f>
        <v>0</v>
      </c>
      <c r="I95" s="20">
        <f>S98</f>
        <v>0</v>
      </c>
      <c r="J95" s="44"/>
      <c r="K95" s="15"/>
      <c r="L95" s="243"/>
      <c r="M95" s="242"/>
      <c r="N95" s="242"/>
      <c r="O95" s="242"/>
      <c r="P95" s="239">
        <v>1.03</v>
      </c>
      <c r="Q95" s="240">
        <v>0</v>
      </c>
      <c r="R95" s="73">
        <f>$R$15</f>
        <v>12</v>
      </c>
      <c r="S95" s="239">
        <v>0</v>
      </c>
      <c r="T95" s="23"/>
      <c r="U95" s="23"/>
      <c r="V95" s="23"/>
      <c r="W95" s="23"/>
      <c r="X95" s="23"/>
    </row>
    <row r="96" spans="1:24">
      <c r="A96" s="8"/>
      <c r="C96" s="97"/>
      <c r="D96" s="71" t="s">
        <v>9</v>
      </c>
      <c r="E96" s="54">
        <f>ROUND((M94+N94)*E94*P94,0)</f>
        <v>0</v>
      </c>
      <c r="F96" s="54">
        <f>ROUND((M94+N94)*F94*P94*P95,0)</f>
        <v>0</v>
      </c>
      <c r="G96" s="54">
        <f>ROUND((M94+N94)*G94*P94*P95*P96,0)</f>
        <v>0</v>
      </c>
      <c r="H96" s="54">
        <f>ROUND((M94+N94)*H94*P94*P95*P96*P97,0)</f>
        <v>0</v>
      </c>
      <c r="I96" s="54">
        <f>ROUND((M94+N94)*I94*P94*P95*P96*P97*P98,0)</f>
        <v>0</v>
      </c>
      <c r="J96" s="177">
        <f>SUM(E96:I96)</f>
        <v>0</v>
      </c>
      <c r="L96" s="243"/>
      <c r="M96" s="60"/>
      <c r="N96" s="60"/>
      <c r="O96" s="60"/>
      <c r="P96" s="239">
        <v>1.03</v>
      </c>
      <c r="Q96" s="240">
        <v>0</v>
      </c>
      <c r="R96" s="73">
        <f>$R$16</f>
        <v>12</v>
      </c>
      <c r="S96" s="239">
        <v>0</v>
      </c>
      <c r="T96" s="23"/>
      <c r="U96" s="23"/>
      <c r="V96" s="23"/>
      <c r="W96" s="23"/>
      <c r="X96" s="23"/>
    </row>
    <row r="97" spans="1:24">
      <c r="A97" s="8"/>
      <c r="B97" s="90"/>
      <c r="C97" s="97"/>
      <c r="D97" s="71" t="s">
        <v>46</v>
      </c>
      <c r="E97" s="54">
        <f>ROUND(E96*$P$9,0)</f>
        <v>0</v>
      </c>
      <c r="F97" s="54">
        <f>ROUND(F96*$P$9,0)</f>
        <v>0</v>
      </c>
      <c r="G97" s="54">
        <f>ROUND(G96*$P$9,0)</f>
        <v>0</v>
      </c>
      <c r="H97" s="54">
        <f>ROUND(H96*$P$9,0)</f>
        <v>0</v>
      </c>
      <c r="I97" s="54">
        <f>ROUND(I96*$P$9,0)</f>
        <v>0</v>
      </c>
      <c r="J97" s="177">
        <f>SUM(E97:I97)</f>
        <v>0</v>
      </c>
      <c r="L97" s="243"/>
      <c r="M97" s="60"/>
      <c r="N97" s="60"/>
      <c r="O97" s="60"/>
      <c r="P97" s="239">
        <v>1.03</v>
      </c>
      <c r="Q97" s="240">
        <v>0</v>
      </c>
      <c r="R97" s="73">
        <f>$R$17</f>
        <v>12</v>
      </c>
      <c r="S97" s="239">
        <v>0</v>
      </c>
      <c r="T97" s="23"/>
      <c r="U97" s="23"/>
      <c r="V97" s="23"/>
      <c r="W97" s="23"/>
      <c r="X97" s="23"/>
    </row>
    <row r="98" spans="1:24" ht="15">
      <c r="A98" s="8"/>
      <c r="B98" s="90"/>
      <c r="C98" s="97"/>
      <c r="D98" s="71" t="s">
        <v>47</v>
      </c>
      <c r="E98" s="189">
        <f>ROUND($P$10*E94,0)</f>
        <v>0</v>
      </c>
      <c r="F98" s="189">
        <f>ROUND($P$10*F94,0)</f>
        <v>0</v>
      </c>
      <c r="G98" s="189">
        <f>ROUND($P$10*G94,0)</f>
        <v>0</v>
      </c>
      <c r="H98" s="189">
        <f>ROUND($P$10*H94,0)</f>
        <v>0</v>
      </c>
      <c r="I98" s="189">
        <f>ROUND($P$10*I94,0)</f>
        <v>0</v>
      </c>
      <c r="J98" s="186">
        <f>SUM(E98:I98)</f>
        <v>0</v>
      </c>
      <c r="L98" s="243"/>
      <c r="M98" s="60"/>
      <c r="N98" s="60"/>
      <c r="O98" s="60"/>
      <c r="P98" s="239">
        <v>1.03</v>
      </c>
      <c r="Q98" s="240">
        <v>0</v>
      </c>
      <c r="R98" s="73">
        <f>$R$18</f>
        <v>12</v>
      </c>
      <c r="S98" s="239">
        <v>0</v>
      </c>
      <c r="T98" s="23"/>
      <c r="U98" s="23"/>
      <c r="V98" s="23"/>
      <c r="W98" s="23"/>
      <c r="X98" s="23"/>
    </row>
    <row r="99" spans="1:24">
      <c r="A99" s="8"/>
      <c r="B99" s="90"/>
      <c r="C99" s="97"/>
      <c r="D99" s="74" t="s">
        <v>48</v>
      </c>
      <c r="E99" s="190">
        <f>SUM(E97:E98)</f>
        <v>0</v>
      </c>
      <c r="F99" s="190">
        <f t="shared" ref="F99:I99" si="15">SUM(F97:F98)</f>
        <v>0</v>
      </c>
      <c r="G99" s="190">
        <f t="shared" si="15"/>
        <v>0</v>
      </c>
      <c r="H99" s="190">
        <f t="shared" si="15"/>
        <v>0</v>
      </c>
      <c r="I99" s="190">
        <f t="shared" si="15"/>
        <v>0</v>
      </c>
      <c r="J99" s="191">
        <f>SUM(J97:J98)</f>
        <v>0</v>
      </c>
      <c r="L99" s="243"/>
      <c r="M99" s="60"/>
      <c r="N99" s="60"/>
      <c r="O99" s="60"/>
      <c r="P99" s="71"/>
      <c r="Q99" s="244"/>
      <c r="R99" s="73"/>
      <c r="S99" s="71"/>
      <c r="T99" s="4"/>
      <c r="U99" s="3"/>
    </row>
    <row r="100" spans="1:24">
      <c r="C100" s="97"/>
      <c r="D100" s="71"/>
      <c r="E100" s="15"/>
      <c r="F100" s="15"/>
      <c r="G100" s="15"/>
      <c r="H100" s="15"/>
      <c r="I100" s="15"/>
      <c r="J100" s="24"/>
      <c r="L100" s="243"/>
      <c r="M100" s="60"/>
      <c r="N100" s="60"/>
      <c r="O100" s="60"/>
      <c r="P100" s="32"/>
      <c r="Q100" s="60"/>
      <c r="R100" s="32"/>
      <c r="S100" s="241"/>
      <c r="T100" s="15"/>
      <c r="U100" s="15"/>
      <c r="V100" s="15"/>
      <c r="W100" s="15"/>
      <c r="X100" s="15"/>
    </row>
    <row r="101" spans="1:24">
      <c r="A101" s="101"/>
      <c r="B101" s="99" t="s">
        <v>66</v>
      </c>
      <c r="D101" s="32" t="s">
        <v>44</v>
      </c>
      <c r="E101" s="97">
        <f>ROUND($Q101*$R101*S101,6)</f>
        <v>0</v>
      </c>
      <c r="F101" s="97">
        <f>ROUND($Q102*$R102*S102,6)</f>
        <v>0</v>
      </c>
      <c r="G101" s="97">
        <f>ROUND($Q103*$R103*S103,6)</f>
        <v>0</v>
      </c>
      <c r="H101" s="97">
        <f>ROUND($Q104*$R104*S104,6)</f>
        <v>0</v>
      </c>
      <c r="I101" s="97">
        <f>ROUND($Q105*$R105*S105,6)</f>
        <v>0</v>
      </c>
      <c r="J101" s="44"/>
      <c r="L101" s="155">
        <v>0</v>
      </c>
      <c r="M101" s="242">
        <f>ROUND(L101/12,2)</f>
        <v>0</v>
      </c>
      <c r="N101" s="242">
        <f>LOOKUP(O101,'Longevity Lookup'!$A$3:$A$506,'Longevity Lookup'!$B$3:$B$506)</f>
        <v>0</v>
      </c>
      <c r="O101" s="236">
        <v>0</v>
      </c>
      <c r="P101" s="239">
        <v>1</v>
      </c>
      <c r="Q101" s="240">
        <v>0</v>
      </c>
      <c r="R101" s="73">
        <f>$R$14</f>
        <v>12</v>
      </c>
      <c r="S101" s="239">
        <v>0</v>
      </c>
      <c r="T101" s="23" t="e">
        <f>(E104+E105)/E103</f>
        <v>#DIV/0!</v>
      </c>
      <c r="U101" s="23" t="e">
        <f>(F104+F105)/F103</f>
        <v>#DIV/0!</v>
      </c>
      <c r="V101" s="23" t="e">
        <f>(G104+G105)/G103</f>
        <v>#DIV/0!</v>
      </c>
      <c r="W101" s="23" t="e">
        <f>(H104+H105)/H103</f>
        <v>#DIV/0!</v>
      </c>
      <c r="X101" s="23" t="e">
        <f>(I104+I105)/I103</f>
        <v>#DIV/0!</v>
      </c>
    </row>
    <row r="102" spans="1:24">
      <c r="B102" s="99"/>
      <c r="D102" s="32" t="s">
        <v>61</v>
      </c>
      <c r="E102" s="20">
        <f>S101</f>
        <v>0</v>
      </c>
      <c r="F102" s="20">
        <f>S102</f>
        <v>0</v>
      </c>
      <c r="G102" s="20">
        <f>S103</f>
        <v>0</v>
      </c>
      <c r="H102" s="20">
        <f>S104</f>
        <v>0</v>
      </c>
      <c r="I102" s="20">
        <f>S105</f>
        <v>0</v>
      </c>
      <c r="J102" s="44"/>
      <c r="L102" s="243"/>
      <c r="M102" s="242"/>
      <c r="N102" s="242"/>
      <c r="O102" s="242"/>
      <c r="P102" s="239">
        <v>1.03</v>
      </c>
      <c r="Q102" s="240">
        <v>0</v>
      </c>
      <c r="R102" s="73">
        <f>$R$15</f>
        <v>12</v>
      </c>
      <c r="S102" s="239">
        <v>0</v>
      </c>
      <c r="T102" s="23"/>
      <c r="U102" s="23"/>
      <c r="V102" s="23"/>
      <c r="W102" s="23"/>
      <c r="X102" s="23"/>
    </row>
    <row r="103" spans="1:24">
      <c r="A103" s="8"/>
      <c r="B103" s="90"/>
      <c r="C103" s="97"/>
      <c r="D103" s="71" t="s">
        <v>9</v>
      </c>
      <c r="E103" s="54">
        <f>ROUND((M101+N101)*E101*P101,0)</f>
        <v>0</v>
      </c>
      <c r="F103" s="54">
        <f>ROUND((M101+N101)*F101*P101*P102,0)</f>
        <v>0</v>
      </c>
      <c r="G103" s="54">
        <f>ROUND((M101+N101)*G101*P101*P102*P103,0)</f>
        <v>0</v>
      </c>
      <c r="H103" s="54">
        <f>ROUND((M101+N101)*H101*P101*P102*P103*P104,0)</f>
        <v>0</v>
      </c>
      <c r="I103" s="54">
        <f>ROUND((M101+N101)*I101*P101*P102*P103*P104*P105,0)</f>
        <v>0</v>
      </c>
      <c r="J103" s="177">
        <f>SUM(E103:I103)</f>
        <v>0</v>
      </c>
      <c r="L103" s="243"/>
      <c r="M103" s="60"/>
      <c r="N103" s="60"/>
      <c r="O103" s="60"/>
      <c r="P103" s="239">
        <v>1.03</v>
      </c>
      <c r="Q103" s="240">
        <v>0</v>
      </c>
      <c r="R103" s="73">
        <f>$R$16</f>
        <v>12</v>
      </c>
      <c r="S103" s="239">
        <v>0</v>
      </c>
      <c r="T103" s="23"/>
      <c r="U103" s="23"/>
      <c r="V103" s="23"/>
      <c r="W103" s="23"/>
      <c r="X103" s="23"/>
    </row>
    <row r="104" spans="1:24">
      <c r="A104" s="8"/>
      <c r="B104" s="90"/>
      <c r="C104" s="97"/>
      <c r="D104" s="71" t="s">
        <v>46</v>
      </c>
      <c r="E104" s="54">
        <f>ROUND(E103*$P$9,0)</f>
        <v>0</v>
      </c>
      <c r="F104" s="54">
        <f>ROUND(F103*$P$9,0)</f>
        <v>0</v>
      </c>
      <c r="G104" s="54">
        <f>ROUND(G103*$P$9,0)</f>
        <v>0</v>
      </c>
      <c r="H104" s="54">
        <f>ROUND(H103*$P$9,0)</f>
        <v>0</v>
      </c>
      <c r="I104" s="54">
        <f>ROUND(I103*$P$9,0)</f>
        <v>0</v>
      </c>
      <c r="J104" s="177">
        <f>SUM(E104:I104)</f>
        <v>0</v>
      </c>
      <c r="L104" s="243"/>
      <c r="M104" s="60"/>
      <c r="N104" s="60"/>
      <c r="O104" s="60"/>
      <c r="P104" s="239">
        <v>1.03</v>
      </c>
      <c r="Q104" s="240">
        <v>0</v>
      </c>
      <c r="R104" s="73">
        <f>$R$17</f>
        <v>12</v>
      </c>
      <c r="S104" s="239">
        <v>0</v>
      </c>
      <c r="T104" s="23"/>
      <c r="U104" s="23"/>
      <c r="V104" s="23"/>
      <c r="W104" s="23"/>
      <c r="X104" s="23"/>
    </row>
    <row r="105" spans="1:24" ht="15">
      <c r="A105" s="8"/>
      <c r="B105" s="90"/>
      <c r="C105" s="97"/>
      <c r="D105" s="71" t="s">
        <v>47</v>
      </c>
      <c r="E105" s="189">
        <f>ROUND($P$10*E101,0)</f>
        <v>0</v>
      </c>
      <c r="F105" s="189">
        <f>ROUND($P$10*F101,0)</f>
        <v>0</v>
      </c>
      <c r="G105" s="189">
        <f>ROUND($P$10*G101,0)</f>
        <v>0</v>
      </c>
      <c r="H105" s="189">
        <f>ROUND($P$10*H101,0)</f>
        <v>0</v>
      </c>
      <c r="I105" s="189">
        <f>ROUND($P$10*I101,0)</f>
        <v>0</v>
      </c>
      <c r="J105" s="186">
        <f>SUM(E105:I105)</f>
        <v>0</v>
      </c>
      <c r="L105" s="243"/>
      <c r="M105" s="60"/>
      <c r="N105" s="60"/>
      <c r="O105" s="60"/>
      <c r="P105" s="239">
        <v>1.03</v>
      </c>
      <c r="Q105" s="240">
        <v>0</v>
      </c>
      <c r="R105" s="73">
        <f>$R$18</f>
        <v>12</v>
      </c>
      <c r="S105" s="239">
        <v>0</v>
      </c>
      <c r="T105" s="23"/>
      <c r="U105" s="23"/>
      <c r="V105" s="23"/>
      <c r="W105" s="23"/>
      <c r="X105" s="23"/>
    </row>
    <row r="106" spans="1:24">
      <c r="A106" s="8"/>
      <c r="B106" s="90"/>
      <c r="C106" s="97"/>
      <c r="D106" s="74" t="s">
        <v>48</v>
      </c>
      <c r="E106" s="190">
        <f>SUM(E104:E105)</f>
        <v>0</v>
      </c>
      <c r="F106" s="190">
        <f t="shared" ref="F106:I106" si="16">SUM(F104:F105)</f>
        <v>0</v>
      </c>
      <c r="G106" s="190">
        <f t="shared" si="16"/>
        <v>0</v>
      </c>
      <c r="H106" s="190">
        <f t="shared" si="16"/>
        <v>0</v>
      </c>
      <c r="I106" s="190">
        <f t="shared" si="16"/>
        <v>0</v>
      </c>
      <c r="J106" s="191">
        <f>SUM(J104:J105)</f>
        <v>0</v>
      </c>
      <c r="L106" s="243"/>
      <c r="M106" s="60"/>
      <c r="N106" s="60"/>
      <c r="O106" s="60"/>
      <c r="P106" s="71"/>
      <c r="Q106" s="244"/>
      <c r="R106" s="73"/>
      <c r="S106" s="71"/>
      <c r="T106" s="4"/>
      <c r="U106" s="3"/>
    </row>
    <row r="107" spans="1:24">
      <c r="A107" s="8"/>
      <c r="B107" s="90"/>
      <c r="C107" s="97"/>
      <c r="D107" s="71"/>
      <c r="E107" s="15"/>
      <c r="F107" s="15"/>
      <c r="G107" s="15"/>
      <c r="H107" s="15"/>
      <c r="I107" s="15"/>
      <c r="J107" s="24"/>
      <c r="L107" s="243"/>
      <c r="M107" s="60"/>
      <c r="N107" s="60"/>
      <c r="O107" s="60"/>
      <c r="P107" s="32"/>
      <c r="Q107" s="60"/>
      <c r="R107" s="32"/>
      <c r="S107" s="241"/>
      <c r="T107" s="15"/>
      <c r="U107" s="15"/>
      <c r="V107" s="15"/>
      <c r="W107" s="15"/>
      <c r="X107" s="15"/>
    </row>
    <row r="108" spans="1:24">
      <c r="A108" s="101"/>
      <c r="B108" s="99" t="s">
        <v>66</v>
      </c>
      <c r="D108" s="32" t="s">
        <v>44</v>
      </c>
      <c r="E108" s="97">
        <f>ROUND($Q108*$R108*S108,6)</f>
        <v>0</v>
      </c>
      <c r="F108" s="97">
        <f>ROUND($Q109*$R109*S109,6)</f>
        <v>0</v>
      </c>
      <c r="G108" s="97">
        <f>ROUND($Q110*$R110*S110,6)</f>
        <v>0</v>
      </c>
      <c r="H108" s="97">
        <f>ROUND($Q111*$R111*S111,6)</f>
        <v>0</v>
      </c>
      <c r="I108" s="97">
        <f>ROUND($Q112*$R112*S112,6)</f>
        <v>0</v>
      </c>
      <c r="J108" s="44"/>
      <c r="L108" s="155">
        <v>0</v>
      </c>
      <c r="M108" s="242">
        <f>ROUND(L108/12,2)</f>
        <v>0</v>
      </c>
      <c r="N108" s="242">
        <f>LOOKUP(O108,'Longevity Lookup'!$A$3:$A$506,'Longevity Lookup'!$B$3:$B$506)</f>
        <v>0</v>
      </c>
      <c r="O108" s="236">
        <v>0</v>
      </c>
      <c r="P108" s="239">
        <v>1</v>
      </c>
      <c r="Q108" s="240">
        <v>0</v>
      </c>
      <c r="R108" s="73">
        <f>$R$14</f>
        <v>12</v>
      </c>
      <c r="S108" s="239">
        <v>0</v>
      </c>
      <c r="T108" s="23" t="e">
        <f>(E111+E112)/E110</f>
        <v>#DIV/0!</v>
      </c>
      <c r="U108" s="23" t="e">
        <f>(F111+F112)/F110</f>
        <v>#DIV/0!</v>
      </c>
      <c r="V108" s="23" t="e">
        <f>(G111+G112)/G110</f>
        <v>#DIV/0!</v>
      </c>
      <c r="W108" s="23" t="e">
        <f>(H111+H112)/H110</f>
        <v>#DIV/0!</v>
      </c>
      <c r="X108" s="23" t="e">
        <f>(I111+I112)/I110</f>
        <v>#DIV/0!</v>
      </c>
    </row>
    <row r="109" spans="1:24">
      <c r="B109" s="99"/>
      <c r="D109" s="32" t="s">
        <v>61</v>
      </c>
      <c r="E109" s="20">
        <f>S108</f>
        <v>0</v>
      </c>
      <c r="F109" s="20">
        <f>S109</f>
        <v>0</v>
      </c>
      <c r="G109" s="20">
        <f>S110</f>
        <v>0</v>
      </c>
      <c r="H109" s="20">
        <f>S111</f>
        <v>0</v>
      </c>
      <c r="I109" s="20">
        <f>S112</f>
        <v>0</v>
      </c>
      <c r="J109" s="44"/>
      <c r="L109" s="243"/>
      <c r="M109" s="242"/>
      <c r="N109" s="242"/>
      <c r="O109" s="242"/>
      <c r="P109" s="239">
        <v>1.03</v>
      </c>
      <c r="Q109" s="240">
        <v>0</v>
      </c>
      <c r="R109" s="73">
        <f>$R$15</f>
        <v>12</v>
      </c>
      <c r="S109" s="239">
        <v>0</v>
      </c>
      <c r="T109" s="23"/>
      <c r="U109" s="23"/>
      <c r="V109" s="23"/>
      <c r="W109" s="23"/>
      <c r="X109" s="23"/>
    </row>
    <row r="110" spans="1:24">
      <c r="A110" s="8"/>
      <c r="B110" s="90"/>
      <c r="C110" s="97"/>
      <c r="D110" s="71" t="s">
        <v>9</v>
      </c>
      <c r="E110" s="54">
        <f>ROUND((M108+N108)*E108*P108,0)</f>
        <v>0</v>
      </c>
      <c r="F110" s="54">
        <f>ROUND((M108+N108)*F108*P108*P109,0)</f>
        <v>0</v>
      </c>
      <c r="G110" s="54">
        <f>ROUND((M108+N108)*G108*P108*P109*P110,0)</f>
        <v>0</v>
      </c>
      <c r="H110" s="54">
        <f>ROUND((M108+N108)*H108*P108*P109*P110*P111,0)</f>
        <v>0</v>
      </c>
      <c r="I110" s="54">
        <f>ROUND((M108+N108)*I108*P108*P109*P110*P111*P112,0)</f>
        <v>0</v>
      </c>
      <c r="J110" s="177">
        <f>SUM(E110:I110)</f>
        <v>0</v>
      </c>
      <c r="L110" s="243"/>
      <c r="M110" s="60"/>
      <c r="N110" s="60"/>
      <c r="O110" s="60"/>
      <c r="P110" s="239">
        <v>1.03</v>
      </c>
      <c r="Q110" s="240">
        <v>0</v>
      </c>
      <c r="R110" s="73">
        <f>$R$16</f>
        <v>12</v>
      </c>
      <c r="S110" s="239">
        <v>0</v>
      </c>
    </row>
    <row r="111" spans="1:24">
      <c r="A111" s="8"/>
      <c r="B111" s="90"/>
      <c r="C111" s="97"/>
      <c r="D111" s="71" t="s">
        <v>46</v>
      </c>
      <c r="E111" s="54">
        <f>ROUND(E110*$P$9,0)</f>
        <v>0</v>
      </c>
      <c r="F111" s="54">
        <f>ROUND(F110*$P$9,0)</f>
        <v>0</v>
      </c>
      <c r="G111" s="54">
        <f>ROUND(G110*$P$9,0)</f>
        <v>0</v>
      </c>
      <c r="H111" s="54">
        <f>ROUND(H110*$P$9,0)</f>
        <v>0</v>
      </c>
      <c r="I111" s="54">
        <f>ROUND(I110*$P$9,0)</f>
        <v>0</v>
      </c>
      <c r="J111" s="177">
        <f>SUM(E111:I111)</f>
        <v>0</v>
      </c>
      <c r="L111" s="243"/>
      <c r="M111" s="60"/>
      <c r="N111" s="60"/>
      <c r="O111" s="60"/>
      <c r="P111" s="239">
        <v>1.03</v>
      </c>
      <c r="Q111" s="240">
        <v>0</v>
      </c>
      <c r="R111" s="73">
        <f>$R$17</f>
        <v>12</v>
      </c>
      <c r="S111" s="239">
        <v>0</v>
      </c>
    </row>
    <row r="112" spans="1:24" ht="15">
      <c r="A112" s="8"/>
      <c r="B112" s="90"/>
      <c r="C112" s="97"/>
      <c r="D112" s="71" t="s">
        <v>47</v>
      </c>
      <c r="E112" s="189">
        <f>ROUND($P$10*E108,0)</f>
        <v>0</v>
      </c>
      <c r="F112" s="189">
        <f>ROUND($P$10*F108,0)</f>
        <v>0</v>
      </c>
      <c r="G112" s="189">
        <f>ROUND($P$10*G108,0)</f>
        <v>0</v>
      </c>
      <c r="H112" s="189">
        <f>ROUND($P$10*H108,0)</f>
        <v>0</v>
      </c>
      <c r="I112" s="189">
        <f>ROUND($P$10*I108,0)</f>
        <v>0</v>
      </c>
      <c r="J112" s="186">
        <f>SUM(E112:I112)</f>
        <v>0</v>
      </c>
      <c r="L112" s="243"/>
      <c r="M112" s="60"/>
      <c r="N112" s="60"/>
      <c r="O112" s="60"/>
      <c r="P112" s="239">
        <v>1.03</v>
      </c>
      <c r="Q112" s="240">
        <v>0</v>
      </c>
      <c r="R112" s="73">
        <f>$R$18</f>
        <v>12</v>
      </c>
      <c r="S112" s="239">
        <v>0</v>
      </c>
      <c r="T112" s="23"/>
      <c r="U112" s="23"/>
      <c r="V112" s="23"/>
      <c r="W112" s="23"/>
      <c r="X112" s="23"/>
    </row>
    <row r="113" spans="1:41">
      <c r="A113" s="8"/>
      <c r="B113" s="90"/>
      <c r="C113" s="97"/>
      <c r="D113" s="74" t="s">
        <v>48</v>
      </c>
      <c r="E113" s="190">
        <f>SUM(E111:E112)</f>
        <v>0</v>
      </c>
      <c r="F113" s="190">
        <f t="shared" ref="F113:I113" si="17">SUM(F111:F112)</f>
        <v>0</v>
      </c>
      <c r="G113" s="190">
        <f t="shared" si="17"/>
        <v>0</v>
      </c>
      <c r="H113" s="190">
        <f t="shared" si="17"/>
        <v>0</v>
      </c>
      <c r="I113" s="190">
        <f t="shared" si="17"/>
        <v>0</v>
      </c>
      <c r="J113" s="191">
        <f>SUM(J111:J112)</f>
        <v>0</v>
      </c>
      <c r="L113" s="17"/>
      <c r="M113" s="31"/>
      <c r="N113" s="31"/>
      <c r="O113" s="31"/>
      <c r="P113" s="110"/>
      <c r="Q113" s="111"/>
      <c r="R113" s="73"/>
      <c r="S113" s="110"/>
      <c r="T113" s="23"/>
      <c r="U113" s="23"/>
      <c r="V113" s="23"/>
      <c r="W113" s="23"/>
      <c r="X113" s="23"/>
    </row>
    <row r="114" spans="1:41">
      <c r="A114" s="8"/>
      <c r="B114" s="90"/>
      <c r="C114" s="97"/>
      <c r="D114" s="71"/>
      <c r="E114" s="15"/>
      <c r="F114" s="15"/>
      <c r="G114" s="15"/>
      <c r="H114" s="15"/>
      <c r="I114" s="15"/>
      <c r="J114" s="24"/>
      <c r="L114" s="17"/>
      <c r="M114" s="31"/>
      <c r="N114" s="31"/>
      <c r="O114" s="31"/>
      <c r="P114" s="110"/>
      <c r="Q114" s="111"/>
      <c r="R114" s="73"/>
      <c r="S114" s="24"/>
      <c r="T114" s="23"/>
      <c r="U114" s="23"/>
      <c r="V114" s="23"/>
      <c r="W114" s="23"/>
      <c r="X114" s="23"/>
    </row>
    <row r="115" spans="1:41" ht="13.5" thickBot="1">
      <c r="A115" s="8"/>
      <c r="C115" s="72"/>
      <c r="D115" s="72" t="s">
        <v>68</v>
      </c>
      <c r="E115" s="192">
        <f>SUMIF($D$93:$D$114,"Salary",E93:E114)</f>
        <v>0</v>
      </c>
      <c r="F115" s="192">
        <f t="shared" ref="F115:I115" si="18">SUMIF($D$93:$D$114,"Salary",F93:F114)</f>
        <v>0</v>
      </c>
      <c r="G115" s="192">
        <f t="shared" si="18"/>
        <v>0</v>
      </c>
      <c r="H115" s="192">
        <f t="shared" si="18"/>
        <v>0</v>
      </c>
      <c r="I115" s="192">
        <f t="shared" si="18"/>
        <v>0</v>
      </c>
      <c r="J115" s="193">
        <f>SUM(E115:I115)</f>
        <v>0</v>
      </c>
      <c r="L115" s="17"/>
      <c r="M115" s="91"/>
      <c r="N115" s="91"/>
      <c r="O115" s="91"/>
      <c r="P115" s="45"/>
      <c r="Q115" s="45"/>
      <c r="R115" s="45"/>
      <c r="S115" s="24"/>
      <c r="T115" s="23"/>
      <c r="U115" s="23"/>
      <c r="V115" s="23"/>
      <c r="W115" s="23"/>
      <c r="X115" s="23"/>
    </row>
    <row r="116" spans="1:41">
      <c r="A116" s="8"/>
      <c r="C116" s="72"/>
      <c r="D116" s="72" t="s">
        <v>69</v>
      </c>
      <c r="E116" s="194">
        <f>SUMIF($D$93:$D$114,"*Total Fringe",E93:E114)</f>
        <v>0</v>
      </c>
      <c r="F116" s="194">
        <f t="shared" ref="F116:I116" si="19">SUMIF($D$93:$D$114,"*Total Fringe",F93:F114)</f>
        <v>0</v>
      </c>
      <c r="G116" s="194">
        <f t="shared" si="19"/>
        <v>0</v>
      </c>
      <c r="H116" s="194">
        <f t="shared" si="19"/>
        <v>0</v>
      </c>
      <c r="I116" s="194">
        <f t="shared" si="19"/>
        <v>0</v>
      </c>
      <c r="J116" s="195">
        <f>SUM(E116:I116)</f>
        <v>0</v>
      </c>
      <c r="L116" s="55"/>
      <c r="M116" s="68"/>
      <c r="N116" s="68"/>
      <c r="O116" s="68"/>
      <c r="P116" s="68"/>
      <c r="Q116" s="68"/>
      <c r="R116" s="68"/>
      <c r="S116" s="68"/>
      <c r="T116" s="546" t="s">
        <v>23</v>
      </c>
      <c r="U116" s="546"/>
      <c r="V116" s="546"/>
      <c r="W116" s="546"/>
      <c r="X116" s="546"/>
      <c r="Y116" s="8"/>
      <c r="Z116" s="490" t="s">
        <v>70</v>
      </c>
      <c r="AA116" s="491"/>
      <c r="AB116" s="491"/>
      <c r="AC116" s="491"/>
      <c r="AD116" s="491"/>
      <c r="AE116" s="491"/>
      <c r="AF116" s="492"/>
      <c r="AH116" s="484" t="s">
        <v>71</v>
      </c>
      <c r="AI116" s="485"/>
      <c r="AJ116" s="485"/>
      <c r="AK116" s="485"/>
      <c r="AL116" s="485"/>
      <c r="AM116" s="485"/>
      <c r="AN116" s="485"/>
      <c r="AO116" s="486"/>
    </row>
    <row r="117" spans="1:41">
      <c r="A117" s="8"/>
      <c r="C117" s="72"/>
      <c r="D117" s="174"/>
      <c r="E117" s="171"/>
      <c r="F117" s="171"/>
      <c r="G117" s="171"/>
      <c r="H117" s="171"/>
      <c r="I117" s="171"/>
      <c r="J117" s="172"/>
      <c r="L117" s="55" t="s">
        <v>19</v>
      </c>
      <c r="M117" s="68" t="s">
        <v>6</v>
      </c>
      <c r="N117" s="68" t="s">
        <v>21</v>
      </c>
      <c r="O117" s="68" t="s">
        <v>22</v>
      </c>
      <c r="P117" s="68"/>
      <c r="Q117" s="68" t="s">
        <v>57</v>
      </c>
      <c r="R117" s="68"/>
      <c r="S117" s="68"/>
      <c r="T117" s="89"/>
      <c r="U117" s="89"/>
      <c r="V117" s="89"/>
      <c r="W117" s="89"/>
      <c r="X117" s="89"/>
      <c r="Y117" s="13"/>
      <c r="Z117" s="173"/>
      <c r="AA117" s="44"/>
      <c r="AB117" s="44"/>
      <c r="AC117" s="44"/>
      <c r="AD117" s="44"/>
      <c r="AE117" s="44"/>
      <c r="AF117" s="162"/>
      <c r="AH117" s="284"/>
      <c r="AI117" s="55"/>
      <c r="AJ117" s="55"/>
      <c r="AK117" s="55"/>
      <c r="AL117" s="55"/>
      <c r="AM117" s="55"/>
      <c r="AN117" s="55"/>
      <c r="AO117" s="113"/>
    </row>
    <row r="118" spans="1:41">
      <c r="A118" s="55" t="s">
        <v>40</v>
      </c>
      <c r="B118" s="55" t="s">
        <v>41</v>
      </c>
      <c r="C118" s="348" t="s">
        <v>72</v>
      </c>
      <c r="D118" s="174"/>
      <c r="E118" s="16" t="str">
        <f>E12</f>
        <v>Year 1</v>
      </c>
      <c r="F118" s="16" t="str">
        <f>F12</f>
        <v>Year 2</v>
      </c>
      <c r="G118" s="16" t="str">
        <f>G12</f>
        <v>Year 3</v>
      </c>
      <c r="H118" s="16" t="str">
        <f>H12</f>
        <v>Year 4</v>
      </c>
      <c r="I118" s="16" t="str">
        <f>I12</f>
        <v>Year 5</v>
      </c>
      <c r="J118" s="44" t="s">
        <v>30</v>
      </c>
      <c r="L118" s="89" t="s">
        <v>31</v>
      </c>
      <c r="M118" s="44" t="s">
        <v>9</v>
      </c>
      <c r="N118" s="44" t="s">
        <v>33</v>
      </c>
      <c r="O118" s="44" t="s">
        <v>34</v>
      </c>
      <c r="P118" s="44" t="s">
        <v>32</v>
      </c>
      <c r="Q118" s="44" t="s">
        <v>58</v>
      </c>
      <c r="R118" s="44"/>
      <c r="S118" s="44"/>
      <c r="T118" s="22" t="s">
        <v>35</v>
      </c>
      <c r="U118" s="13" t="s">
        <v>36</v>
      </c>
      <c r="V118" s="13" t="s">
        <v>37</v>
      </c>
      <c r="W118" s="13" t="s">
        <v>38</v>
      </c>
      <c r="X118" s="13" t="s">
        <v>39</v>
      </c>
      <c r="Y118" s="20"/>
      <c r="Z118" s="157"/>
      <c r="AA118" s="159" t="str">
        <f>E12</f>
        <v>Year 1</v>
      </c>
      <c r="AB118" s="159" t="str">
        <f>F12</f>
        <v>Year 2</v>
      </c>
      <c r="AC118" s="159" t="str">
        <f>G12</f>
        <v>Year 3</v>
      </c>
      <c r="AD118" s="159" t="str">
        <f>H12</f>
        <v>Year 4</v>
      </c>
      <c r="AE118" s="159" t="str">
        <f>I12</f>
        <v>Year 5</v>
      </c>
      <c r="AF118" s="162" t="s">
        <v>30</v>
      </c>
      <c r="AH118" s="284"/>
      <c r="AI118" s="55"/>
      <c r="AJ118" s="55"/>
      <c r="AK118" s="55"/>
      <c r="AL118" s="55"/>
      <c r="AM118" s="55"/>
      <c r="AN118" s="55"/>
      <c r="AO118" s="113"/>
    </row>
    <row r="119" spans="1:41">
      <c r="A119" s="100"/>
      <c r="B119" s="99" t="s">
        <v>73</v>
      </c>
      <c r="C119" s="117" t="s">
        <v>74</v>
      </c>
      <c r="D119" s="32" t="s">
        <v>44</v>
      </c>
      <c r="E119" s="97">
        <f>ROUND($O119*$P119*Q119,6)</f>
        <v>0</v>
      </c>
      <c r="F119" s="97">
        <f>ROUND($O120*$P120*Q120,6)</f>
        <v>0</v>
      </c>
      <c r="G119" s="97">
        <f>ROUND($O121*$P121*Q121,6)</f>
        <v>0</v>
      </c>
      <c r="H119" s="97">
        <f>ROUND($O122*$P122*Q122,6)</f>
        <v>0</v>
      </c>
      <c r="I119" s="97">
        <f>ROUND($O123*$P123*Q123,6)</f>
        <v>0</v>
      </c>
      <c r="J119" s="24"/>
      <c r="K119" s="15"/>
      <c r="L119" s="155">
        <v>0</v>
      </c>
      <c r="M119" s="242">
        <f>ROUND(L119/12,2)</f>
        <v>0</v>
      </c>
      <c r="N119" s="239">
        <v>1</v>
      </c>
      <c r="O119" s="240">
        <v>0</v>
      </c>
      <c r="P119" s="73">
        <f>$R$14</f>
        <v>12</v>
      </c>
      <c r="Q119" s="239">
        <v>0</v>
      </c>
      <c r="R119" s="73"/>
      <c r="S119" s="71"/>
      <c r="T119" s="23" t="e">
        <f>(E122+E123)/E121</f>
        <v>#DIV/0!</v>
      </c>
      <c r="U119" s="23" t="e">
        <f>(F122+F123)/F121</f>
        <v>#DIV/0!</v>
      </c>
      <c r="V119" s="23" t="e">
        <f>(G122+G123)/G121</f>
        <v>#DIV/0!</v>
      </c>
      <c r="W119" s="23" t="e">
        <f>(H122+H123)/H121</f>
        <v>#DIV/0!</v>
      </c>
      <c r="X119" s="23" t="e">
        <f>(I122+I123)/I121</f>
        <v>#DIV/0!</v>
      </c>
      <c r="Y119" s="319"/>
      <c r="Z119" s="160" t="str">
        <f>C119</f>
        <v>Not Allowed</v>
      </c>
      <c r="AA119" s="125">
        <f>ROUND(VLOOKUP($C119,$AH$125:AO153,4,FALSE)*E119,0)</f>
        <v>0</v>
      </c>
      <c r="AB119" s="125">
        <f>ROUND(VLOOKUP($C120,$AH$125:AO153,5,FALSE)*F119,0)</f>
        <v>0</v>
      </c>
      <c r="AC119" s="125">
        <f>ROUND(VLOOKUP($C121,$AH$125:AO153,6,FALSE)*G119,0)</f>
        <v>0</v>
      </c>
      <c r="AD119" s="125">
        <f>ROUND(VLOOKUP($C122,$AH$125:AO153,7,FALSE)*H119,0)</f>
        <v>0</v>
      </c>
      <c r="AE119" s="125">
        <f>ROUND(VLOOKUP($C123,$AH$125:AO153,8,FALSE)*I119,0)</f>
        <v>0</v>
      </c>
      <c r="AF119" s="163">
        <f>SUM(AA119:AE119)</f>
        <v>0</v>
      </c>
      <c r="AH119" s="112"/>
      <c r="AK119" s="55" t="s">
        <v>35</v>
      </c>
      <c r="AL119" s="55" t="s">
        <v>36</v>
      </c>
      <c r="AM119" s="55" t="s">
        <v>37</v>
      </c>
      <c r="AN119" s="55" t="s">
        <v>38</v>
      </c>
      <c r="AO119" s="113" t="s">
        <v>39</v>
      </c>
    </row>
    <row r="120" spans="1:41">
      <c r="A120" s="8"/>
      <c r="B120" s="99"/>
      <c r="C120" s="117" t="s">
        <v>74</v>
      </c>
      <c r="D120" s="32" t="s">
        <v>61</v>
      </c>
      <c r="E120" s="20">
        <f>Q119</f>
        <v>0</v>
      </c>
      <c r="F120" s="20">
        <f>Q120</f>
        <v>0</v>
      </c>
      <c r="G120" s="20">
        <f>Q121</f>
        <v>0</v>
      </c>
      <c r="H120" s="20">
        <f>Q122</f>
        <v>0</v>
      </c>
      <c r="I120" s="20">
        <f>Q123</f>
        <v>0</v>
      </c>
      <c r="J120" s="24"/>
      <c r="K120" s="15"/>
      <c r="L120" s="243"/>
      <c r="M120" s="242"/>
      <c r="N120" s="239">
        <v>1.03</v>
      </c>
      <c r="O120" s="240">
        <v>0</v>
      </c>
      <c r="P120" s="73">
        <f>$R$15</f>
        <v>12</v>
      </c>
      <c r="Q120" s="239">
        <v>0</v>
      </c>
      <c r="R120" s="73"/>
      <c r="S120" s="71"/>
      <c r="T120" s="23"/>
      <c r="U120" s="23"/>
      <c r="V120" s="23"/>
      <c r="W120" s="23"/>
      <c r="X120" s="23"/>
      <c r="Y120" s="319"/>
      <c r="Z120" s="160"/>
      <c r="AA120" s="125"/>
      <c r="AB120" s="125"/>
      <c r="AC120" s="125"/>
      <c r="AD120" s="125"/>
      <c r="AE120" s="125"/>
      <c r="AF120" s="163"/>
      <c r="AH120" s="505" t="s">
        <v>76</v>
      </c>
      <c r="AI120" s="488"/>
      <c r="AJ120" s="488"/>
      <c r="AK120" s="282">
        <v>1</v>
      </c>
      <c r="AL120" s="282">
        <v>1.05</v>
      </c>
      <c r="AM120" s="282">
        <v>1.05</v>
      </c>
      <c r="AN120" s="282">
        <v>1.05</v>
      </c>
      <c r="AO120" s="283">
        <v>1.05</v>
      </c>
    </row>
    <row r="121" spans="1:41">
      <c r="A121" s="8"/>
      <c r="C121" s="117" t="s">
        <v>74</v>
      </c>
      <c r="D121" s="71" t="s">
        <v>9</v>
      </c>
      <c r="E121" s="54">
        <f>ROUND(M119*E119*N119,0)</f>
        <v>0</v>
      </c>
      <c r="F121" s="54">
        <f>ROUND(M119*F119*N119*N120,0)</f>
        <v>0</v>
      </c>
      <c r="G121" s="54">
        <f>ROUND(M119*G119*N119*N120*N121,0)</f>
        <v>0</v>
      </c>
      <c r="H121" s="54">
        <f>ROUND(M119*H119*N119*N120*N121*N122,0)</f>
        <v>0</v>
      </c>
      <c r="I121" s="54">
        <f>ROUND(M119*I119*N119*N120*N121*N122*N123,0)</f>
        <v>0</v>
      </c>
      <c r="J121" s="177">
        <f>SUM(E121:I121)</f>
        <v>0</v>
      </c>
      <c r="L121" s="243"/>
      <c r="M121" s="60"/>
      <c r="N121" s="239">
        <v>1.03</v>
      </c>
      <c r="O121" s="240">
        <v>0</v>
      </c>
      <c r="P121" s="73">
        <f>$R$16</f>
        <v>12</v>
      </c>
      <c r="Q121" s="239">
        <v>0</v>
      </c>
      <c r="R121" s="73"/>
      <c r="S121" s="71"/>
      <c r="T121" s="23"/>
      <c r="U121" s="23"/>
      <c r="V121" s="23"/>
      <c r="W121" s="23"/>
      <c r="X121" s="23"/>
      <c r="Y121" s="8"/>
      <c r="Z121" s="59"/>
      <c r="AA121" s="125"/>
      <c r="AB121" s="125"/>
      <c r="AC121" s="125"/>
      <c r="AD121" s="125"/>
      <c r="AE121" s="125"/>
      <c r="AF121" s="163"/>
      <c r="AH121" s="463"/>
      <c r="AI121" s="316"/>
      <c r="AJ121" s="316"/>
      <c r="AK121" s="131"/>
      <c r="AL121" s="131"/>
      <c r="AM121" s="131"/>
      <c r="AN121" s="131"/>
      <c r="AO121" s="281"/>
    </row>
    <row r="122" spans="1:41">
      <c r="A122" s="8"/>
      <c r="B122" s="90"/>
      <c r="C122" s="117" t="s">
        <v>74</v>
      </c>
      <c r="D122" s="71" t="s">
        <v>46</v>
      </c>
      <c r="E122" s="54">
        <f>ROUND($E$121*$R$154,0)</f>
        <v>0</v>
      </c>
      <c r="F122" s="54">
        <f>ROUND($F$121*$R$154,0)</f>
        <v>0</v>
      </c>
      <c r="G122" s="54">
        <f>ROUND($G$121*$R$154,0)</f>
        <v>0</v>
      </c>
      <c r="H122" s="54">
        <f>ROUND($H$121*$R$154,0)</f>
        <v>0</v>
      </c>
      <c r="I122" s="54">
        <f>ROUND($I$121*$R$154,0)</f>
        <v>0</v>
      </c>
      <c r="J122" s="177">
        <f>SUM(E122:I122)</f>
        <v>0</v>
      </c>
      <c r="L122" s="243"/>
      <c r="M122" s="60"/>
      <c r="N122" s="239">
        <v>1.03</v>
      </c>
      <c r="O122" s="240">
        <v>0</v>
      </c>
      <c r="P122" s="73">
        <f>$R$17</f>
        <v>12</v>
      </c>
      <c r="Q122" s="239">
        <v>0</v>
      </c>
      <c r="R122" s="73"/>
      <c r="S122" s="71"/>
      <c r="T122" s="23"/>
      <c r="U122" s="23"/>
      <c r="V122" s="23"/>
      <c r="W122" s="23"/>
      <c r="X122" s="23"/>
      <c r="Y122" s="8"/>
      <c r="Z122" s="59"/>
      <c r="AA122" s="125"/>
      <c r="AB122" s="125"/>
      <c r="AC122" s="125"/>
      <c r="AD122" s="125"/>
      <c r="AE122" s="125"/>
      <c r="AF122" s="163"/>
      <c r="AH122" s="463"/>
      <c r="AI122" s="316"/>
      <c r="AJ122" s="316"/>
      <c r="AK122" s="131"/>
      <c r="AL122" s="131"/>
      <c r="AM122" s="131"/>
      <c r="AN122" s="131"/>
      <c r="AO122" s="281"/>
    </row>
    <row r="123" spans="1:41" ht="15">
      <c r="A123" s="8"/>
      <c r="B123" s="90"/>
      <c r="C123" s="117" t="s">
        <v>74</v>
      </c>
      <c r="D123" s="71" t="s">
        <v>47</v>
      </c>
      <c r="E123" s="189">
        <f>ROUND($R$155*$E$119,0)</f>
        <v>0</v>
      </c>
      <c r="F123" s="189">
        <f>ROUND($R$155*$F$119,0)</f>
        <v>0</v>
      </c>
      <c r="G123" s="189">
        <f>ROUND($R$155*$G$119,0)</f>
        <v>0</v>
      </c>
      <c r="H123" s="189">
        <f>ROUND($R$155*$H$119,0)</f>
        <v>0</v>
      </c>
      <c r="I123" s="189">
        <f>ROUND($R$155*$I$119,0)</f>
        <v>0</v>
      </c>
      <c r="J123" s="186">
        <f>SUM(E123:I123)</f>
        <v>0</v>
      </c>
      <c r="L123" s="243"/>
      <c r="M123" s="60"/>
      <c r="N123" s="239">
        <v>1.03</v>
      </c>
      <c r="O123" s="240">
        <v>0</v>
      </c>
      <c r="P123" s="73">
        <f>$R$18</f>
        <v>12</v>
      </c>
      <c r="Q123" s="239">
        <v>0</v>
      </c>
      <c r="R123" s="73"/>
      <c r="S123" s="71"/>
      <c r="T123" s="23"/>
      <c r="U123" s="23"/>
      <c r="V123" s="23"/>
      <c r="W123" s="23"/>
      <c r="X123" s="23"/>
      <c r="Y123" s="8"/>
      <c r="Z123" s="59"/>
      <c r="AA123" s="125"/>
      <c r="AB123" s="125"/>
      <c r="AC123" s="125"/>
      <c r="AD123" s="125"/>
      <c r="AE123" s="125"/>
      <c r="AF123" s="163"/>
      <c r="AH123" s="112"/>
      <c r="AO123" s="114"/>
    </row>
    <row r="124" spans="1:41">
      <c r="A124" s="8"/>
      <c r="B124" s="90"/>
      <c r="C124" s="97"/>
      <c r="D124" s="74" t="s">
        <v>48</v>
      </c>
      <c r="E124" s="190">
        <f>SUM(E122:E123)</f>
        <v>0</v>
      </c>
      <c r="F124" s="190">
        <f t="shared" ref="F124:I124" si="20">SUM(F122:F123)</f>
        <v>0</v>
      </c>
      <c r="G124" s="190">
        <f t="shared" si="20"/>
        <v>0</v>
      </c>
      <c r="H124" s="190">
        <f t="shared" si="20"/>
        <v>0</v>
      </c>
      <c r="I124" s="190">
        <f t="shared" si="20"/>
        <v>0</v>
      </c>
      <c r="J124" s="191">
        <f>SUM(J122:J123)</f>
        <v>0</v>
      </c>
      <c r="L124" s="243"/>
      <c r="M124" s="60"/>
      <c r="N124" s="71"/>
      <c r="O124" s="244"/>
      <c r="P124" s="73"/>
      <c r="Q124" s="71"/>
      <c r="R124" s="73"/>
      <c r="S124" s="71"/>
      <c r="T124" s="4"/>
      <c r="U124" s="3"/>
      <c r="Y124" s="8"/>
      <c r="Z124" s="59"/>
      <c r="AA124" s="125"/>
      <c r="AB124" s="125"/>
      <c r="AC124" s="125"/>
      <c r="AD124" s="125"/>
      <c r="AE124" s="125"/>
      <c r="AF124" s="163"/>
      <c r="AH124" s="280" t="s">
        <v>80</v>
      </c>
      <c r="AO124" s="114"/>
    </row>
    <row r="125" spans="1:41">
      <c r="A125" s="8"/>
      <c r="B125" s="90"/>
      <c r="C125" s="97"/>
      <c r="D125" s="71"/>
      <c r="E125" s="15"/>
      <c r="F125" s="15"/>
      <c r="G125" s="15"/>
      <c r="H125" s="15"/>
      <c r="I125" s="15"/>
      <c r="J125" s="24"/>
      <c r="L125" s="243"/>
      <c r="M125" s="60"/>
      <c r="N125" s="32"/>
      <c r="O125" s="60"/>
      <c r="P125" s="32"/>
      <c r="Q125" s="241"/>
      <c r="R125" s="32"/>
      <c r="S125" s="241"/>
      <c r="T125" s="15"/>
      <c r="U125" s="15"/>
      <c r="V125" s="15"/>
      <c r="W125" s="15"/>
      <c r="X125" s="15"/>
      <c r="Y125" s="8"/>
      <c r="Z125" s="59"/>
      <c r="AA125" s="125"/>
      <c r="AB125" s="125"/>
      <c r="AC125" s="125"/>
      <c r="AD125" s="125"/>
      <c r="AE125" s="125"/>
      <c r="AF125" s="163"/>
      <c r="AH125" s="280" t="s">
        <v>74</v>
      </c>
      <c r="AI125">
        <v>0</v>
      </c>
      <c r="AJ125">
        <v>0</v>
      </c>
      <c r="AK125">
        <v>0</v>
      </c>
      <c r="AL125">
        <v>0</v>
      </c>
      <c r="AM125">
        <v>0</v>
      </c>
      <c r="AN125">
        <v>0</v>
      </c>
      <c r="AO125" s="114">
        <v>0</v>
      </c>
    </row>
    <row r="126" spans="1:41">
      <c r="A126" s="101"/>
      <c r="B126" s="99" t="s">
        <v>73</v>
      </c>
      <c r="C126" s="117" t="s">
        <v>74</v>
      </c>
      <c r="D126" s="32" t="s">
        <v>44</v>
      </c>
      <c r="E126" s="97">
        <f>ROUND($O126*$P126*Q126,6)</f>
        <v>0</v>
      </c>
      <c r="F126" s="97">
        <f>ROUND($O127*$P127*Q127,6)</f>
        <v>0</v>
      </c>
      <c r="G126" s="97">
        <f>ROUND($O128*$P128*Q128,6)</f>
        <v>0</v>
      </c>
      <c r="H126" s="97">
        <f>ROUND($O129*$P129*Q129,6)</f>
        <v>0</v>
      </c>
      <c r="I126" s="97">
        <f>ROUND($O130*$P130*Q130,6)</f>
        <v>0</v>
      </c>
      <c r="J126" s="24"/>
      <c r="L126" s="155">
        <v>0</v>
      </c>
      <c r="M126" s="242">
        <f>ROUND(L126/12,2)</f>
        <v>0</v>
      </c>
      <c r="N126" s="239">
        <v>1</v>
      </c>
      <c r="O126" s="240">
        <v>0</v>
      </c>
      <c r="P126" s="73">
        <f>$R$14</f>
        <v>12</v>
      </c>
      <c r="Q126" s="239">
        <v>0</v>
      </c>
      <c r="R126" s="73"/>
      <c r="S126" s="71"/>
      <c r="T126" s="23" t="e">
        <f>(E129+E130)/E128</f>
        <v>#DIV/0!</v>
      </c>
      <c r="U126" s="23" t="e">
        <f>(F129+F130)/F128</f>
        <v>#DIV/0!</v>
      </c>
      <c r="V126" s="23" t="e">
        <f>(G129+G130)/G128</f>
        <v>#DIV/0!</v>
      </c>
      <c r="W126" s="23" t="e">
        <f>(H129+H130)/H128</f>
        <v>#DIV/0!</v>
      </c>
      <c r="X126" s="23" t="e">
        <f>(I129+I130)/I128</f>
        <v>#DIV/0!</v>
      </c>
      <c r="Y126" s="319"/>
      <c r="Z126" s="160" t="str">
        <f>C126</f>
        <v>Not Allowed</v>
      </c>
      <c r="AA126" s="125">
        <f>ROUND(VLOOKUP($C126,$AH$125:AO160,4,FALSE)*E126,0)</f>
        <v>0</v>
      </c>
      <c r="AB126" s="125">
        <f>ROUND(VLOOKUP($C127,$AH$125:AO160,5,FALSE)*F126,0)</f>
        <v>0</v>
      </c>
      <c r="AC126" s="125">
        <f>ROUND(VLOOKUP($C128,$AH$125:AO160,6,FALSE)*G126,0)</f>
        <v>0</v>
      </c>
      <c r="AD126" s="125">
        <f>ROUND(VLOOKUP($C129,$AH$125:AO160,7,FALSE)*H126,0)</f>
        <v>0</v>
      </c>
      <c r="AE126" s="125">
        <f>ROUND(VLOOKUP($C130,$AH$125:AO160,8,FALSE)*I126,0)</f>
        <v>0</v>
      </c>
      <c r="AF126" s="163">
        <f>SUM(AA126:AE126)</f>
        <v>0</v>
      </c>
      <c r="AH126" s="274" t="s">
        <v>81</v>
      </c>
      <c r="AI126" s="273">
        <f>'Tuition Lookup'!$D4*24</f>
        <v>10752</v>
      </c>
      <c r="AJ126" s="272">
        <f>AI126/6</f>
        <v>1792</v>
      </c>
      <c r="AK126" s="277">
        <f>AJ126*AK$120</f>
        <v>1792</v>
      </c>
      <c r="AL126" s="277">
        <f>AK126*AL$120</f>
        <v>1881.6000000000001</v>
      </c>
      <c r="AM126" s="277">
        <f>AL126*AM$120</f>
        <v>1975.6800000000003</v>
      </c>
      <c r="AN126" s="278">
        <f>AM126*AN$120</f>
        <v>2074.4640000000004</v>
      </c>
      <c r="AO126" s="279">
        <f>AN126*AO$120</f>
        <v>2178.1872000000003</v>
      </c>
    </row>
    <row r="127" spans="1:41">
      <c r="B127" s="99"/>
      <c r="C127" s="117" t="s">
        <v>74</v>
      </c>
      <c r="D127" s="32" t="s">
        <v>61</v>
      </c>
      <c r="E127" s="20">
        <f>Q126</f>
        <v>0</v>
      </c>
      <c r="F127" s="20">
        <f>Q127</f>
        <v>0</v>
      </c>
      <c r="G127" s="20">
        <f>Q128</f>
        <v>0</v>
      </c>
      <c r="H127" s="20">
        <f>Q129</f>
        <v>0</v>
      </c>
      <c r="I127" s="20">
        <f>Q130</f>
        <v>0</v>
      </c>
      <c r="J127" s="24"/>
      <c r="L127" s="243"/>
      <c r="M127" s="242"/>
      <c r="N127" s="239">
        <v>1.03</v>
      </c>
      <c r="O127" s="240">
        <v>0</v>
      </c>
      <c r="P127" s="73">
        <f>$R$15</f>
        <v>12</v>
      </c>
      <c r="Q127" s="239">
        <v>0</v>
      </c>
      <c r="R127" s="73"/>
      <c r="S127" s="71"/>
      <c r="T127" s="23"/>
      <c r="U127" s="23"/>
      <c r="V127" s="23"/>
      <c r="W127" s="23"/>
      <c r="X127" s="23"/>
      <c r="Y127" s="319"/>
      <c r="Z127" s="160"/>
      <c r="AA127" s="125"/>
      <c r="AB127" s="125"/>
      <c r="AC127" s="125"/>
      <c r="AD127" s="125"/>
      <c r="AE127" s="125"/>
      <c r="AF127" s="163"/>
      <c r="AH127" s="275" t="s">
        <v>82</v>
      </c>
      <c r="AI127" s="273">
        <f>'Tuition Lookup'!$D5*24</f>
        <v>12000</v>
      </c>
      <c r="AJ127" s="272">
        <f t="shared" ref="AJ127:AJ152" si="21">AI127/6</f>
        <v>2000</v>
      </c>
      <c r="AK127" s="277">
        <f t="shared" ref="AK127:AO142" si="22">AJ127*AK$120</f>
        <v>2000</v>
      </c>
      <c r="AL127" s="277">
        <f t="shared" si="22"/>
        <v>2100</v>
      </c>
      <c r="AM127" s="277">
        <f t="shared" si="22"/>
        <v>2205</v>
      </c>
      <c r="AN127" s="278">
        <f t="shared" si="22"/>
        <v>2315.25</v>
      </c>
      <c r="AO127" s="279">
        <f t="shared" si="22"/>
        <v>2431.0125000000003</v>
      </c>
    </row>
    <row r="128" spans="1:41">
      <c r="A128" s="8"/>
      <c r="B128" s="90"/>
      <c r="C128" s="117" t="s">
        <v>74</v>
      </c>
      <c r="D128" s="71" t="s">
        <v>9</v>
      </c>
      <c r="E128" s="54">
        <f>ROUND(M126*E126*N126,0)</f>
        <v>0</v>
      </c>
      <c r="F128" s="54">
        <f>ROUND(M126*F126*N126*N127,0)</f>
        <v>0</v>
      </c>
      <c r="G128" s="54">
        <f>ROUND(M126*G126*N126*N127*N128,0)</f>
        <v>0</v>
      </c>
      <c r="H128" s="54">
        <f>ROUND(M126*H126*N126*N127*N128*N129,0)</f>
        <v>0</v>
      </c>
      <c r="I128" s="54">
        <f>ROUND(M126*I126*N126*N127*N128*N129*N130,0)</f>
        <v>0</v>
      </c>
      <c r="J128" s="177">
        <f>SUM(E128:I128)</f>
        <v>0</v>
      </c>
      <c r="L128" s="243"/>
      <c r="M128" s="60"/>
      <c r="N128" s="239">
        <v>1.03</v>
      </c>
      <c r="O128" s="240">
        <v>0</v>
      </c>
      <c r="P128" s="73">
        <f>$R$16</f>
        <v>12</v>
      </c>
      <c r="Q128" s="239">
        <v>0</v>
      </c>
      <c r="R128" s="73"/>
      <c r="S128" s="71"/>
      <c r="T128" s="23"/>
      <c r="U128" s="23"/>
      <c r="V128" s="23"/>
      <c r="W128" s="23"/>
      <c r="X128" s="23"/>
      <c r="Y128" s="8"/>
      <c r="Z128" s="59"/>
      <c r="AA128" s="125"/>
      <c r="AB128" s="125"/>
      <c r="AC128" s="125"/>
      <c r="AD128" s="125"/>
      <c r="AE128" s="125"/>
      <c r="AF128" s="163"/>
      <c r="AH128" s="275" t="s">
        <v>83</v>
      </c>
      <c r="AI128" s="273">
        <f>'Tuition Lookup'!$D6*24</f>
        <v>10800</v>
      </c>
      <c r="AJ128" s="272">
        <f t="shared" si="21"/>
        <v>1800</v>
      </c>
      <c r="AK128" s="277">
        <f t="shared" si="22"/>
        <v>1800</v>
      </c>
      <c r="AL128" s="277">
        <f t="shared" si="22"/>
        <v>1890</v>
      </c>
      <c r="AM128" s="277">
        <f t="shared" si="22"/>
        <v>1984.5</v>
      </c>
      <c r="AN128" s="278">
        <f t="shared" si="22"/>
        <v>2083.7249999999999</v>
      </c>
      <c r="AO128" s="279">
        <f t="shared" si="22"/>
        <v>2187.9112500000001</v>
      </c>
    </row>
    <row r="129" spans="1:41">
      <c r="A129" s="8"/>
      <c r="B129" s="90"/>
      <c r="C129" s="117" t="s">
        <v>74</v>
      </c>
      <c r="D129" s="71" t="s">
        <v>46</v>
      </c>
      <c r="E129" s="54">
        <f>ROUND(E128*$R$154,0)</f>
        <v>0</v>
      </c>
      <c r="F129" s="54">
        <f>ROUND(F128*$R$154,0)</f>
        <v>0</v>
      </c>
      <c r="G129" s="54">
        <f>ROUND(G128*$R$154,0)</f>
        <v>0</v>
      </c>
      <c r="H129" s="54">
        <f>ROUND(H128*$R$154,0)</f>
        <v>0</v>
      </c>
      <c r="I129" s="54">
        <f>ROUND(I128*$R$154,0)</f>
        <v>0</v>
      </c>
      <c r="J129" s="177">
        <f>SUM(E129:I129)</f>
        <v>0</v>
      </c>
      <c r="L129" s="243"/>
      <c r="M129" s="60"/>
      <c r="N129" s="239">
        <v>1.03</v>
      </c>
      <c r="O129" s="240">
        <v>0</v>
      </c>
      <c r="P129" s="73">
        <f>$R$17</f>
        <v>12</v>
      </c>
      <c r="Q129" s="239">
        <v>0</v>
      </c>
      <c r="R129" s="73"/>
      <c r="S129" s="71"/>
      <c r="T129" s="23"/>
      <c r="U129" s="23"/>
      <c r="V129" s="23"/>
      <c r="W129" s="23"/>
      <c r="X129" s="23"/>
      <c r="Y129" s="8"/>
      <c r="Z129" s="59"/>
      <c r="AA129" s="125"/>
      <c r="AB129" s="125"/>
      <c r="AC129" s="125"/>
      <c r="AD129" s="125"/>
      <c r="AE129" s="125"/>
      <c r="AF129" s="163"/>
      <c r="AH129" s="275" t="s">
        <v>84</v>
      </c>
      <c r="AI129" s="273">
        <f>'Tuition Lookup'!$D7*24</f>
        <v>11352</v>
      </c>
      <c r="AJ129" s="272">
        <f t="shared" si="21"/>
        <v>1892</v>
      </c>
      <c r="AK129" s="277">
        <f t="shared" si="22"/>
        <v>1892</v>
      </c>
      <c r="AL129" s="277">
        <f t="shared" si="22"/>
        <v>1986.6000000000001</v>
      </c>
      <c r="AM129" s="277">
        <f t="shared" si="22"/>
        <v>2085.9300000000003</v>
      </c>
      <c r="AN129" s="278">
        <f t="shared" si="22"/>
        <v>2190.2265000000002</v>
      </c>
      <c r="AO129" s="279">
        <f t="shared" si="22"/>
        <v>2299.7378250000002</v>
      </c>
    </row>
    <row r="130" spans="1:41" ht="15">
      <c r="A130" s="8"/>
      <c r="B130" s="90"/>
      <c r="C130" s="117" t="s">
        <v>74</v>
      </c>
      <c r="D130" s="71" t="s">
        <v>47</v>
      </c>
      <c r="E130" s="189">
        <f>ROUND($R$155*E126,0)</f>
        <v>0</v>
      </c>
      <c r="F130" s="189">
        <f>ROUND($R$155*F126,0)</f>
        <v>0</v>
      </c>
      <c r="G130" s="189">
        <f>ROUND($R$155*G126,0)</f>
        <v>0</v>
      </c>
      <c r="H130" s="189">
        <f>ROUND($R$155*H126,0)</f>
        <v>0</v>
      </c>
      <c r="I130" s="189">
        <f>ROUND($R$155*I126,0)</f>
        <v>0</v>
      </c>
      <c r="J130" s="186">
        <f>SUM(E130:I130)</f>
        <v>0</v>
      </c>
      <c r="L130" s="243"/>
      <c r="M130" s="60"/>
      <c r="N130" s="239">
        <v>1.03</v>
      </c>
      <c r="O130" s="240">
        <v>0</v>
      </c>
      <c r="P130" s="73">
        <f>$R$18</f>
        <v>12</v>
      </c>
      <c r="Q130" s="239">
        <v>0</v>
      </c>
      <c r="R130" s="73"/>
      <c r="S130" s="71"/>
      <c r="T130" s="23"/>
      <c r="U130" s="23"/>
      <c r="V130" s="23"/>
      <c r="W130" s="23"/>
      <c r="X130" s="23"/>
      <c r="Y130" s="8"/>
      <c r="Z130" s="59"/>
      <c r="AA130" s="125"/>
      <c r="AB130" s="125"/>
      <c r="AC130" s="125"/>
      <c r="AD130" s="125"/>
      <c r="AE130" s="125"/>
      <c r="AF130" s="163"/>
      <c r="AH130" s="275" t="s">
        <v>85</v>
      </c>
      <c r="AI130" s="273">
        <f>'Tuition Lookup'!$D8*24</f>
        <v>17232</v>
      </c>
      <c r="AJ130" s="272">
        <f t="shared" si="21"/>
        <v>2872</v>
      </c>
      <c r="AK130" s="277">
        <f t="shared" si="22"/>
        <v>2872</v>
      </c>
      <c r="AL130" s="277">
        <f t="shared" si="22"/>
        <v>3015.6</v>
      </c>
      <c r="AM130" s="277">
        <f t="shared" si="22"/>
        <v>3166.38</v>
      </c>
      <c r="AN130" s="278">
        <f t="shared" si="22"/>
        <v>3324.6990000000001</v>
      </c>
      <c r="AO130" s="279">
        <f t="shared" si="22"/>
        <v>3490.9339500000001</v>
      </c>
    </row>
    <row r="131" spans="1:41">
      <c r="A131" s="8"/>
      <c r="B131" s="90"/>
      <c r="C131" s="97"/>
      <c r="D131" s="74" t="s">
        <v>48</v>
      </c>
      <c r="E131" s="190">
        <f>SUM(E129:E130)</f>
        <v>0</v>
      </c>
      <c r="F131" s="190">
        <f t="shared" ref="F131:I131" si="23">SUM(F129:F130)</f>
        <v>0</v>
      </c>
      <c r="G131" s="190">
        <f t="shared" si="23"/>
        <v>0</v>
      </c>
      <c r="H131" s="190">
        <f t="shared" si="23"/>
        <v>0</v>
      </c>
      <c r="I131" s="190">
        <f t="shared" si="23"/>
        <v>0</v>
      </c>
      <c r="J131" s="191">
        <f>SUM(J129:J130)</f>
        <v>0</v>
      </c>
      <c r="L131" s="243"/>
      <c r="M131" s="60"/>
      <c r="N131" s="71"/>
      <c r="O131" s="244"/>
      <c r="P131" s="73"/>
      <c r="Q131" s="71"/>
      <c r="R131" s="73"/>
      <c r="S131" s="71"/>
      <c r="T131" s="4"/>
      <c r="U131" s="3"/>
      <c r="Y131" s="8"/>
      <c r="Z131" s="59"/>
      <c r="AA131" s="125"/>
      <c r="AB131" s="125"/>
      <c r="AC131" s="125"/>
      <c r="AD131" s="125"/>
      <c r="AE131" s="125"/>
      <c r="AF131" s="163"/>
      <c r="AH131" s="275" t="s">
        <v>86</v>
      </c>
      <c r="AI131" s="273">
        <f>'Tuition Lookup'!$D9*24</f>
        <v>10392</v>
      </c>
      <c r="AJ131" s="272">
        <f t="shared" si="21"/>
        <v>1732</v>
      </c>
      <c r="AK131" s="277">
        <f t="shared" si="22"/>
        <v>1732</v>
      </c>
      <c r="AL131" s="277">
        <f t="shared" si="22"/>
        <v>1818.6000000000001</v>
      </c>
      <c r="AM131" s="277">
        <f t="shared" si="22"/>
        <v>1909.5300000000002</v>
      </c>
      <c r="AN131" s="278">
        <f t="shared" si="22"/>
        <v>2005.0065000000002</v>
      </c>
      <c r="AO131" s="279">
        <f t="shared" si="22"/>
        <v>2105.2568250000004</v>
      </c>
    </row>
    <row r="132" spans="1:41">
      <c r="A132" s="8"/>
      <c r="B132" s="90"/>
      <c r="C132" s="97"/>
      <c r="D132" s="71"/>
      <c r="E132" s="15"/>
      <c r="F132" s="15"/>
      <c r="G132" s="15"/>
      <c r="H132" s="15"/>
      <c r="I132" s="15"/>
      <c r="J132" s="24"/>
      <c r="L132" s="243"/>
      <c r="M132" s="60"/>
      <c r="N132" s="32"/>
      <c r="O132" s="60"/>
      <c r="P132" s="32"/>
      <c r="Q132" s="241"/>
      <c r="R132" s="32"/>
      <c r="S132" s="241"/>
      <c r="T132" s="15"/>
      <c r="U132" s="15"/>
      <c r="V132" s="15"/>
      <c r="W132" s="15"/>
      <c r="X132" s="15"/>
      <c r="Y132" s="8"/>
      <c r="Z132" s="59"/>
      <c r="AA132" s="125"/>
      <c r="AB132" s="125"/>
      <c r="AC132" s="125"/>
      <c r="AD132" s="125"/>
      <c r="AE132" s="125"/>
      <c r="AF132" s="163"/>
      <c r="AH132" s="274" t="s">
        <v>87</v>
      </c>
      <c r="AI132" s="273">
        <f>'Tuition Lookup'!$D10*24</f>
        <v>10608</v>
      </c>
      <c r="AJ132" s="272">
        <f t="shared" si="21"/>
        <v>1768</v>
      </c>
      <c r="AK132" s="277">
        <f t="shared" si="22"/>
        <v>1768</v>
      </c>
      <c r="AL132" s="277">
        <f t="shared" si="22"/>
        <v>1856.4</v>
      </c>
      <c r="AM132" s="277">
        <f t="shared" si="22"/>
        <v>1949.2200000000003</v>
      </c>
      <c r="AN132" s="278">
        <f t="shared" si="22"/>
        <v>2046.6810000000003</v>
      </c>
      <c r="AO132" s="279">
        <f t="shared" si="22"/>
        <v>2149.0150500000004</v>
      </c>
    </row>
    <row r="133" spans="1:41">
      <c r="A133" s="101"/>
      <c r="B133" s="99" t="s">
        <v>73</v>
      </c>
      <c r="C133" s="117" t="s">
        <v>74</v>
      </c>
      <c r="D133" s="32" t="s">
        <v>44</v>
      </c>
      <c r="E133" s="97">
        <f>ROUND($O133*$P133*Q133,6)</f>
        <v>0</v>
      </c>
      <c r="F133" s="97">
        <f>ROUND($O134*$P134*Q134,6)</f>
        <v>0</v>
      </c>
      <c r="G133" s="97">
        <f>ROUND($O135*$P135*Q135,6)</f>
        <v>0</v>
      </c>
      <c r="H133" s="97">
        <f>ROUND($O136*$P136*Q136,6)</f>
        <v>0</v>
      </c>
      <c r="I133" s="97">
        <f>ROUND($O137*$P137*Q137,6)</f>
        <v>0</v>
      </c>
      <c r="J133" s="24"/>
      <c r="L133" s="155">
        <v>0</v>
      </c>
      <c r="M133" s="242">
        <f>ROUND(L133/12,2)</f>
        <v>0</v>
      </c>
      <c r="N133" s="239">
        <v>1</v>
      </c>
      <c r="O133" s="240">
        <v>0</v>
      </c>
      <c r="P133" s="73">
        <f>$R$14</f>
        <v>12</v>
      </c>
      <c r="Q133" s="239">
        <v>0</v>
      </c>
      <c r="R133" s="73"/>
      <c r="S133" s="71"/>
      <c r="T133" s="23" t="e">
        <f>(E136+E137)/E135</f>
        <v>#DIV/0!</v>
      </c>
      <c r="U133" s="23" t="e">
        <f>(F136+F137)/F135</f>
        <v>#DIV/0!</v>
      </c>
      <c r="V133" s="23" t="e">
        <f>(G136+G137)/G135</f>
        <v>#DIV/0!</v>
      </c>
      <c r="W133" s="23" t="e">
        <f>(H136+H137)/H135</f>
        <v>#DIV/0!</v>
      </c>
      <c r="X133" s="23" t="e">
        <f>(I136+I137)/I135</f>
        <v>#DIV/0!</v>
      </c>
      <c r="Y133" s="319"/>
      <c r="Z133" s="160" t="str">
        <f>C133</f>
        <v>Not Allowed</v>
      </c>
      <c r="AA133" s="125">
        <f>ROUND(VLOOKUP($C133,$AH$125:AO167,4,FALSE)*E133,0)</f>
        <v>0</v>
      </c>
      <c r="AB133" s="125">
        <f>ROUND(VLOOKUP($C134,$AH$125:AO167,5,FALSE)*F133,0)</f>
        <v>0</v>
      </c>
      <c r="AC133" s="125">
        <f>ROUND(VLOOKUP($C135,$AH$125:AO167,6,FALSE)*G133,0)</f>
        <v>0</v>
      </c>
      <c r="AD133" s="125">
        <f>ROUND(VLOOKUP($C136,$AH$125:AO167,7,FALSE)*H133,0)</f>
        <v>0</v>
      </c>
      <c r="AE133" s="125">
        <f>ROUND(VLOOKUP($C137,$AH$125:AO167,8,FALSE)*I133,0)</f>
        <v>0</v>
      </c>
      <c r="AF133" s="163">
        <f>SUM(AA133:AE133)</f>
        <v>0</v>
      </c>
      <c r="AH133" s="274" t="s">
        <v>88</v>
      </c>
      <c r="AI133" s="273">
        <f>'Tuition Lookup'!$D11*24</f>
        <v>10632</v>
      </c>
      <c r="AJ133" s="272">
        <f t="shared" si="21"/>
        <v>1772</v>
      </c>
      <c r="AK133" s="277">
        <f t="shared" si="22"/>
        <v>1772</v>
      </c>
      <c r="AL133" s="277">
        <f t="shared" si="22"/>
        <v>1860.6000000000001</v>
      </c>
      <c r="AM133" s="277">
        <f t="shared" si="22"/>
        <v>1953.6300000000003</v>
      </c>
      <c r="AN133" s="278">
        <f t="shared" si="22"/>
        <v>2051.3115000000003</v>
      </c>
      <c r="AO133" s="279">
        <f t="shared" si="22"/>
        <v>2153.8770750000003</v>
      </c>
    </row>
    <row r="134" spans="1:41">
      <c r="B134" s="99"/>
      <c r="C134" s="117" t="s">
        <v>74</v>
      </c>
      <c r="D134" s="32" t="s">
        <v>61</v>
      </c>
      <c r="E134" s="20">
        <f>Q133</f>
        <v>0</v>
      </c>
      <c r="F134" s="20">
        <f>Q134</f>
        <v>0</v>
      </c>
      <c r="G134" s="20">
        <f>Q135</f>
        <v>0</v>
      </c>
      <c r="H134" s="20">
        <f>Q136</f>
        <v>0</v>
      </c>
      <c r="I134" s="20">
        <f>Q137</f>
        <v>0</v>
      </c>
      <c r="J134" s="24"/>
      <c r="L134" s="243"/>
      <c r="M134" s="242"/>
      <c r="N134" s="239">
        <v>1.03</v>
      </c>
      <c r="O134" s="240">
        <v>0</v>
      </c>
      <c r="P134" s="73">
        <f>$R$15</f>
        <v>12</v>
      </c>
      <c r="Q134" s="239">
        <v>0</v>
      </c>
      <c r="R134" s="73"/>
      <c r="S134" s="71"/>
      <c r="T134" s="23"/>
      <c r="U134" s="23"/>
      <c r="V134" s="23"/>
      <c r="W134" s="23"/>
      <c r="X134" s="23"/>
      <c r="Y134" s="319"/>
      <c r="Z134" s="160"/>
      <c r="AA134" s="125"/>
      <c r="AB134" s="125"/>
      <c r="AC134" s="125"/>
      <c r="AD134" s="125"/>
      <c r="AE134" s="125"/>
      <c r="AF134" s="163"/>
      <c r="AH134" s="274" t="s">
        <v>89</v>
      </c>
      <c r="AI134" s="273">
        <f>'Tuition Lookup'!$D12*24</f>
        <v>33816</v>
      </c>
      <c r="AJ134" s="272">
        <f t="shared" si="21"/>
        <v>5636</v>
      </c>
      <c r="AK134" s="277">
        <f t="shared" si="22"/>
        <v>5636</v>
      </c>
      <c r="AL134" s="277">
        <f t="shared" si="22"/>
        <v>5917.8</v>
      </c>
      <c r="AM134" s="277">
        <f t="shared" si="22"/>
        <v>6213.6900000000005</v>
      </c>
      <c r="AN134" s="278">
        <f t="shared" si="22"/>
        <v>6524.3745000000008</v>
      </c>
      <c r="AO134" s="279">
        <f t="shared" si="22"/>
        <v>6850.5932250000014</v>
      </c>
    </row>
    <row r="135" spans="1:41">
      <c r="A135" s="8"/>
      <c r="B135" s="90"/>
      <c r="C135" s="117" t="s">
        <v>74</v>
      </c>
      <c r="D135" s="71" t="s">
        <v>9</v>
      </c>
      <c r="E135" s="54">
        <f>ROUND(M133*E133*N133,0)</f>
        <v>0</v>
      </c>
      <c r="F135" s="54">
        <f>ROUND(M133*F133*N133*N134,0)</f>
        <v>0</v>
      </c>
      <c r="G135" s="54">
        <f>ROUND(M133*G133*N133*N134*N135,0)</f>
        <v>0</v>
      </c>
      <c r="H135" s="54">
        <f>ROUND(M133*H133*N133*N134*N135*N136,0)</f>
        <v>0</v>
      </c>
      <c r="I135" s="54">
        <f>ROUND(M133*I133*N133*N134*N135*N136*N137,0)</f>
        <v>0</v>
      </c>
      <c r="J135" s="177">
        <f>SUM(E135:I135)</f>
        <v>0</v>
      </c>
      <c r="L135" s="243"/>
      <c r="M135" s="60"/>
      <c r="N135" s="239">
        <v>1.03</v>
      </c>
      <c r="O135" s="240">
        <v>0</v>
      </c>
      <c r="P135" s="73">
        <f>$R$16</f>
        <v>12</v>
      </c>
      <c r="Q135" s="239">
        <v>0</v>
      </c>
      <c r="R135" s="73"/>
      <c r="S135" s="71"/>
      <c r="T135" s="23"/>
      <c r="U135" s="23"/>
      <c r="V135" s="23"/>
      <c r="W135" s="23"/>
      <c r="X135" s="23"/>
      <c r="Y135" s="8"/>
      <c r="Z135" s="59"/>
      <c r="AA135" s="125"/>
      <c r="AB135" s="125"/>
      <c r="AC135" s="125"/>
      <c r="AD135" s="125"/>
      <c r="AE135" s="125"/>
      <c r="AF135" s="163"/>
      <c r="AH135" s="274" t="s">
        <v>90</v>
      </c>
      <c r="AI135" s="273">
        <f>'Tuition Lookup'!$D13*24</f>
        <v>10584</v>
      </c>
      <c r="AJ135" s="272">
        <f t="shared" si="21"/>
        <v>1764</v>
      </c>
      <c r="AK135" s="277">
        <f t="shared" si="22"/>
        <v>1764</v>
      </c>
      <c r="AL135" s="277">
        <f t="shared" si="22"/>
        <v>1852.2</v>
      </c>
      <c r="AM135" s="277">
        <f t="shared" si="22"/>
        <v>1944.8100000000002</v>
      </c>
      <c r="AN135" s="278">
        <f t="shared" si="22"/>
        <v>2042.0505000000003</v>
      </c>
      <c r="AO135" s="279">
        <f t="shared" si="22"/>
        <v>2144.1530250000005</v>
      </c>
    </row>
    <row r="136" spans="1:41">
      <c r="A136" s="8"/>
      <c r="B136" s="90"/>
      <c r="C136" s="117" t="s">
        <v>74</v>
      </c>
      <c r="D136" s="71" t="s">
        <v>46</v>
      </c>
      <c r="E136" s="54">
        <f>ROUND(E135*$R$154,0)</f>
        <v>0</v>
      </c>
      <c r="F136" s="54">
        <f>ROUND(F135*$R$154,0)</f>
        <v>0</v>
      </c>
      <c r="G136" s="54">
        <f>ROUND(G135*$R$154,0)</f>
        <v>0</v>
      </c>
      <c r="H136" s="54">
        <f>ROUND(H135*$R$154,0)</f>
        <v>0</v>
      </c>
      <c r="I136" s="54">
        <f>ROUND(I135*$R$154,0)</f>
        <v>0</v>
      </c>
      <c r="J136" s="177">
        <f>SUM(E136:I136)</f>
        <v>0</v>
      </c>
      <c r="L136" s="243"/>
      <c r="M136" s="60"/>
      <c r="N136" s="239">
        <v>1.03</v>
      </c>
      <c r="O136" s="240">
        <v>0</v>
      </c>
      <c r="P136" s="73">
        <f>$R$17</f>
        <v>12</v>
      </c>
      <c r="Q136" s="239">
        <v>0</v>
      </c>
      <c r="R136" s="73"/>
      <c r="S136" s="71"/>
      <c r="T136" s="23"/>
      <c r="U136" s="23"/>
      <c r="V136" s="23"/>
      <c r="W136" s="23"/>
      <c r="X136" s="23"/>
      <c r="Y136" s="8"/>
      <c r="Z136" s="59"/>
      <c r="AA136" s="125"/>
      <c r="AB136" s="125"/>
      <c r="AC136" s="125"/>
      <c r="AD136" s="125"/>
      <c r="AE136" s="125"/>
      <c r="AF136" s="163"/>
      <c r="AH136" s="274" t="s">
        <v>91</v>
      </c>
      <c r="AI136" s="273">
        <f>'Tuition Lookup'!$D14*24</f>
        <v>10752</v>
      </c>
      <c r="AJ136" s="272">
        <f t="shared" si="21"/>
        <v>1792</v>
      </c>
      <c r="AK136" s="277">
        <f t="shared" si="22"/>
        <v>1792</v>
      </c>
      <c r="AL136" s="277">
        <f t="shared" si="22"/>
        <v>1881.6000000000001</v>
      </c>
      <c r="AM136" s="277">
        <f t="shared" si="22"/>
        <v>1975.6800000000003</v>
      </c>
      <c r="AN136" s="278">
        <f t="shared" si="22"/>
        <v>2074.4640000000004</v>
      </c>
      <c r="AO136" s="279">
        <f t="shared" si="22"/>
        <v>2178.1872000000003</v>
      </c>
    </row>
    <row r="137" spans="1:41" ht="15">
      <c r="A137" s="8"/>
      <c r="B137" s="90"/>
      <c r="C137" s="117" t="s">
        <v>74</v>
      </c>
      <c r="D137" s="71" t="s">
        <v>47</v>
      </c>
      <c r="E137" s="189">
        <f>ROUND($R$155*E133,0)</f>
        <v>0</v>
      </c>
      <c r="F137" s="189">
        <f>ROUND($R$155*F133,0)</f>
        <v>0</v>
      </c>
      <c r="G137" s="189">
        <f>ROUND($R$155*G133,0)</f>
        <v>0</v>
      </c>
      <c r="H137" s="189">
        <f>ROUND($R$155*H133,0)</f>
        <v>0</v>
      </c>
      <c r="I137" s="189">
        <f>ROUND($R$155*I133,0)</f>
        <v>0</v>
      </c>
      <c r="J137" s="186">
        <f>SUM(E137:I137)</f>
        <v>0</v>
      </c>
      <c r="L137" s="243"/>
      <c r="M137" s="60"/>
      <c r="N137" s="239">
        <v>1.03</v>
      </c>
      <c r="O137" s="240">
        <v>0</v>
      </c>
      <c r="P137" s="73">
        <f>$R$18</f>
        <v>12</v>
      </c>
      <c r="Q137" s="239">
        <v>0</v>
      </c>
      <c r="R137" s="73"/>
      <c r="S137" s="71"/>
      <c r="T137" s="23"/>
      <c r="U137" s="23"/>
      <c r="V137" s="23"/>
      <c r="W137" s="23"/>
      <c r="X137" s="23"/>
      <c r="Y137" s="8"/>
      <c r="Z137" s="59"/>
      <c r="AA137" s="125"/>
      <c r="AB137" s="125"/>
      <c r="AC137" s="125"/>
      <c r="AD137" s="125"/>
      <c r="AE137" s="125"/>
      <c r="AF137" s="163"/>
      <c r="AH137" s="274" t="s">
        <v>92</v>
      </c>
      <c r="AI137" s="273">
        <f>'Tuition Lookup'!$D15*24</f>
        <v>7656</v>
      </c>
      <c r="AJ137" s="272">
        <f t="shared" si="21"/>
        <v>1276</v>
      </c>
      <c r="AK137" s="277">
        <f t="shared" si="22"/>
        <v>1276</v>
      </c>
      <c r="AL137" s="277">
        <f t="shared" si="22"/>
        <v>1339.8</v>
      </c>
      <c r="AM137" s="277">
        <f t="shared" si="22"/>
        <v>1406.79</v>
      </c>
      <c r="AN137" s="278">
        <f t="shared" si="22"/>
        <v>1477.1295</v>
      </c>
      <c r="AO137" s="279">
        <f t="shared" si="22"/>
        <v>1550.9859750000001</v>
      </c>
    </row>
    <row r="138" spans="1:41">
      <c r="A138" s="8"/>
      <c r="B138" s="90"/>
      <c r="C138" s="97"/>
      <c r="D138" s="74" t="s">
        <v>48</v>
      </c>
      <c r="E138" s="190">
        <f>SUM(E136:E137)</f>
        <v>0</v>
      </c>
      <c r="F138" s="190">
        <f t="shared" ref="F138:I138" si="24">SUM(F136:F137)</f>
        <v>0</v>
      </c>
      <c r="G138" s="190">
        <f t="shared" si="24"/>
        <v>0</v>
      </c>
      <c r="H138" s="190">
        <f t="shared" si="24"/>
        <v>0</v>
      </c>
      <c r="I138" s="190">
        <f t="shared" si="24"/>
        <v>0</v>
      </c>
      <c r="J138" s="191">
        <f>SUM(J136:J137)</f>
        <v>0</v>
      </c>
      <c r="L138" s="243"/>
      <c r="M138" s="60"/>
      <c r="N138" s="71"/>
      <c r="O138" s="244"/>
      <c r="P138" s="73"/>
      <c r="Q138" s="71"/>
      <c r="R138" s="73"/>
      <c r="S138" s="71"/>
      <c r="T138" s="4"/>
      <c r="U138" s="3"/>
      <c r="Y138" s="8"/>
      <c r="Z138" s="59"/>
      <c r="AA138" s="125"/>
      <c r="AB138" s="125"/>
      <c r="AC138" s="125"/>
      <c r="AD138" s="125"/>
      <c r="AE138" s="125"/>
      <c r="AF138" s="163"/>
      <c r="AH138" s="274" t="s">
        <v>93</v>
      </c>
      <c r="AI138" s="273">
        <f>'Tuition Lookup'!$D16*24</f>
        <v>7368</v>
      </c>
      <c r="AJ138" s="272">
        <f t="shared" si="21"/>
        <v>1228</v>
      </c>
      <c r="AK138" s="277">
        <f t="shared" si="22"/>
        <v>1228</v>
      </c>
      <c r="AL138" s="277">
        <f t="shared" si="22"/>
        <v>1289.4000000000001</v>
      </c>
      <c r="AM138" s="277">
        <f t="shared" si="22"/>
        <v>1353.8700000000001</v>
      </c>
      <c r="AN138" s="278">
        <f t="shared" si="22"/>
        <v>1421.5635000000002</v>
      </c>
      <c r="AO138" s="279">
        <f t="shared" si="22"/>
        <v>1492.6416750000003</v>
      </c>
    </row>
    <row r="139" spans="1:41">
      <c r="A139" s="8"/>
      <c r="B139" s="90"/>
      <c r="C139" s="97"/>
      <c r="D139" s="71"/>
      <c r="E139" s="19"/>
      <c r="F139" s="19"/>
      <c r="G139" s="19"/>
      <c r="H139" s="19"/>
      <c r="I139" s="19"/>
      <c r="J139" s="125"/>
      <c r="L139" s="243"/>
      <c r="M139" s="60"/>
      <c r="N139" s="32"/>
      <c r="O139" s="60"/>
      <c r="P139" s="32"/>
      <c r="Q139" s="241"/>
      <c r="R139" s="32"/>
      <c r="S139" s="241"/>
      <c r="T139" s="15"/>
      <c r="U139" s="15"/>
      <c r="V139" s="15"/>
      <c r="W139" s="15"/>
      <c r="X139" s="15"/>
      <c r="Y139" s="8"/>
      <c r="Z139" s="59"/>
      <c r="AA139" s="125"/>
      <c r="AB139" s="125"/>
      <c r="AC139" s="125"/>
      <c r="AD139" s="125"/>
      <c r="AE139" s="125"/>
      <c r="AF139" s="163"/>
      <c r="AH139" s="274" t="s">
        <v>94</v>
      </c>
      <c r="AI139" s="273">
        <f>'Tuition Lookup'!$D17*24</f>
        <v>12504</v>
      </c>
      <c r="AJ139" s="272">
        <f t="shared" si="21"/>
        <v>2084</v>
      </c>
      <c r="AK139" s="277">
        <f t="shared" si="22"/>
        <v>2084</v>
      </c>
      <c r="AL139" s="277">
        <f t="shared" si="22"/>
        <v>2188.2000000000003</v>
      </c>
      <c r="AM139" s="277">
        <f t="shared" si="22"/>
        <v>2297.6100000000006</v>
      </c>
      <c r="AN139" s="278">
        <f t="shared" si="22"/>
        <v>2412.4905000000008</v>
      </c>
      <c r="AO139" s="279">
        <f t="shared" si="22"/>
        <v>2533.115025000001</v>
      </c>
    </row>
    <row r="140" spans="1:41">
      <c r="A140" s="101"/>
      <c r="B140" s="99" t="s">
        <v>73</v>
      </c>
      <c r="C140" s="117" t="s">
        <v>74</v>
      </c>
      <c r="D140" s="32" t="s">
        <v>44</v>
      </c>
      <c r="E140" s="97">
        <f>ROUND($O140*$P140*Q140,6)</f>
        <v>0</v>
      </c>
      <c r="F140" s="97">
        <f>ROUND($O141*$P141*Q141,6)</f>
        <v>0</v>
      </c>
      <c r="G140" s="97">
        <f>ROUND($O142*$P142*Q142,6)</f>
        <v>0</v>
      </c>
      <c r="H140" s="97">
        <f>ROUND($O143*$P143*Q143,6)</f>
        <v>0</v>
      </c>
      <c r="I140" s="97">
        <f>ROUND($O144*$P144*Q144,6)</f>
        <v>0</v>
      </c>
      <c r="J140" s="24"/>
      <c r="L140" s="155">
        <v>0</v>
      </c>
      <c r="M140" s="242">
        <f>ROUND(L140/12,2)</f>
        <v>0</v>
      </c>
      <c r="N140" s="239">
        <v>1</v>
      </c>
      <c r="O140" s="240">
        <v>0</v>
      </c>
      <c r="P140" s="73">
        <f>$R$14</f>
        <v>12</v>
      </c>
      <c r="Q140" s="239">
        <v>0</v>
      </c>
      <c r="R140" s="73"/>
      <c r="S140" s="71"/>
      <c r="T140" s="23" t="e">
        <f>(E143+E144)/E142</f>
        <v>#DIV/0!</v>
      </c>
      <c r="U140" s="23" t="e">
        <f>(F143+F144)/F142</f>
        <v>#DIV/0!</v>
      </c>
      <c r="V140" s="23" t="e">
        <f>(G143+G144)/G142</f>
        <v>#DIV/0!</v>
      </c>
      <c r="W140" s="23" t="e">
        <f>(H143+H144)/H142</f>
        <v>#DIV/0!</v>
      </c>
      <c r="X140" s="23" t="e">
        <f>(I143+I144)/I142</f>
        <v>#DIV/0!</v>
      </c>
      <c r="Y140" s="319"/>
      <c r="Z140" s="160" t="str">
        <f>C140</f>
        <v>Not Allowed</v>
      </c>
      <c r="AA140" s="125">
        <f>ROUND(VLOOKUP($C140,$AH$125:AO174,4,FALSE)*E140,0)</f>
        <v>0</v>
      </c>
      <c r="AB140" s="125">
        <f>ROUND(VLOOKUP($C141,$AH$125:AO174,5,FALSE)*F140,0)</f>
        <v>0</v>
      </c>
      <c r="AC140" s="125">
        <f>ROUND(VLOOKUP($C142,$AH$125:AO174,6,FALSE)*G140,0)</f>
        <v>0</v>
      </c>
      <c r="AD140" s="125">
        <f>ROUND(VLOOKUP($C143,$AH$125:AO174,7,FALSE)*H140,0)</f>
        <v>0</v>
      </c>
      <c r="AE140" s="125">
        <f>ROUND(VLOOKUP($C144,$AH$125:AO174,8,FALSE)*I140,0)</f>
        <v>0</v>
      </c>
      <c r="AF140" s="163">
        <f>SUM(AA140:AE140)</f>
        <v>0</v>
      </c>
      <c r="AH140" s="274" t="s">
        <v>95</v>
      </c>
      <c r="AI140" s="273">
        <f>'Tuition Lookup'!$D18*24</f>
        <v>9144</v>
      </c>
      <c r="AJ140" s="272">
        <f t="shared" si="21"/>
        <v>1524</v>
      </c>
      <c r="AK140" s="277">
        <f t="shared" si="22"/>
        <v>1524</v>
      </c>
      <c r="AL140" s="277">
        <f t="shared" si="22"/>
        <v>1600.2</v>
      </c>
      <c r="AM140" s="277">
        <f t="shared" si="22"/>
        <v>1680.21</v>
      </c>
      <c r="AN140" s="278">
        <f t="shared" si="22"/>
        <v>1764.2205000000001</v>
      </c>
      <c r="AO140" s="279">
        <f t="shared" si="22"/>
        <v>1852.4315250000002</v>
      </c>
    </row>
    <row r="141" spans="1:41">
      <c r="B141" s="99"/>
      <c r="C141" s="117" t="s">
        <v>74</v>
      </c>
      <c r="D141" s="32" t="s">
        <v>61</v>
      </c>
      <c r="E141" s="20">
        <f>Q140</f>
        <v>0</v>
      </c>
      <c r="F141" s="20">
        <f>Q141</f>
        <v>0</v>
      </c>
      <c r="G141" s="20">
        <f>Q142</f>
        <v>0</v>
      </c>
      <c r="H141" s="20">
        <f>Q143</f>
        <v>0</v>
      </c>
      <c r="I141" s="20">
        <f>Q144</f>
        <v>0</v>
      </c>
      <c r="J141" s="24"/>
      <c r="L141" s="243"/>
      <c r="M141" s="242"/>
      <c r="N141" s="239">
        <v>1.03</v>
      </c>
      <c r="O141" s="240">
        <v>0</v>
      </c>
      <c r="P141" s="73">
        <f>$R$15</f>
        <v>12</v>
      </c>
      <c r="Q141" s="239">
        <v>0</v>
      </c>
      <c r="R141" s="73"/>
      <c r="S141" s="71"/>
      <c r="T141" s="23"/>
      <c r="U141" s="23"/>
      <c r="V141" s="23"/>
      <c r="W141" s="23"/>
      <c r="X141" s="23"/>
      <c r="Y141" s="319"/>
      <c r="Z141" s="160"/>
      <c r="AA141" s="125"/>
      <c r="AB141" s="125"/>
      <c r="AC141" s="125"/>
      <c r="AD141" s="125"/>
      <c r="AE141" s="125"/>
      <c r="AF141" s="163"/>
      <c r="AH141" s="274" t="s">
        <v>96</v>
      </c>
      <c r="AI141" s="273">
        <f>'Tuition Lookup'!$D19*24</f>
        <v>12960</v>
      </c>
      <c r="AJ141" s="272">
        <f t="shared" si="21"/>
        <v>2160</v>
      </c>
      <c r="AK141" s="277">
        <f t="shared" si="22"/>
        <v>2160</v>
      </c>
      <c r="AL141" s="277">
        <f t="shared" si="22"/>
        <v>2268</v>
      </c>
      <c r="AM141" s="277">
        <f t="shared" si="22"/>
        <v>2381.4</v>
      </c>
      <c r="AN141" s="278">
        <f t="shared" si="22"/>
        <v>2500.4700000000003</v>
      </c>
      <c r="AO141" s="279">
        <f t="shared" si="22"/>
        <v>2625.4935000000005</v>
      </c>
    </row>
    <row r="142" spans="1:41">
      <c r="A142" s="8"/>
      <c r="B142" s="90"/>
      <c r="C142" s="117" t="s">
        <v>74</v>
      </c>
      <c r="D142" s="71" t="s">
        <v>9</v>
      </c>
      <c r="E142" s="54">
        <f>ROUND(M140*E140*N140,0)</f>
        <v>0</v>
      </c>
      <c r="F142" s="54">
        <f>ROUND(M140*F140*N140*N141,0)</f>
        <v>0</v>
      </c>
      <c r="G142" s="54">
        <f>ROUND(M140*G140*N140*N141*N142,0)</f>
        <v>0</v>
      </c>
      <c r="H142" s="54">
        <f>ROUND(M140*H140*N140*N141*N142*N143,0)</f>
        <v>0</v>
      </c>
      <c r="I142" s="54">
        <f>ROUND(M140*I140*N140*N141*N142*N143*N144,0)</f>
        <v>0</v>
      </c>
      <c r="J142" s="177">
        <f>SUM(E142:I142)</f>
        <v>0</v>
      </c>
      <c r="L142" s="243"/>
      <c r="M142" s="60"/>
      <c r="N142" s="239">
        <v>1.03</v>
      </c>
      <c r="O142" s="240">
        <v>0</v>
      </c>
      <c r="P142" s="73">
        <f>$R$16</f>
        <v>12</v>
      </c>
      <c r="Q142" s="239">
        <v>0</v>
      </c>
      <c r="R142" s="73"/>
      <c r="S142" s="71"/>
      <c r="T142" s="23"/>
      <c r="U142" s="23"/>
      <c r="V142" s="23"/>
      <c r="W142" s="23"/>
      <c r="X142" s="23"/>
      <c r="Y142" s="8"/>
      <c r="Z142" s="59"/>
      <c r="AA142" s="125"/>
      <c r="AB142" s="125"/>
      <c r="AC142" s="125"/>
      <c r="AD142" s="125"/>
      <c r="AE142" s="125"/>
      <c r="AF142" s="163"/>
      <c r="AH142" s="274" t="s">
        <v>97</v>
      </c>
      <c r="AI142" s="273">
        <f>'Tuition Lookup'!$D20*24</f>
        <v>9000</v>
      </c>
      <c r="AJ142" s="272">
        <f t="shared" si="21"/>
        <v>1500</v>
      </c>
      <c r="AK142" s="277">
        <f t="shared" si="22"/>
        <v>1500</v>
      </c>
      <c r="AL142" s="277">
        <f t="shared" si="22"/>
        <v>1575</v>
      </c>
      <c r="AM142" s="277">
        <f t="shared" si="22"/>
        <v>1653.75</v>
      </c>
      <c r="AN142" s="278">
        <f t="shared" si="22"/>
        <v>1736.4375</v>
      </c>
      <c r="AO142" s="279">
        <f t="shared" si="22"/>
        <v>1823.2593750000001</v>
      </c>
    </row>
    <row r="143" spans="1:41">
      <c r="A143" s="8"/>
      <c r="B143" s="90"/>
      <c r="C143" s="117" t="s">
        <v>74</v>
      </c>
      <c r="D143" s="71" t="s">
        <v>46</v>
      </c>
      <c r="E143" s="54">
        <f>ROUND(E142*$R$154,0)</f>
        <v>0</v>
      </c>
      <c r="F143" s="54">
        <f>ROUND(F142*$R$154,0)</f>
        <v>0</v>
      </c>
      <c r="G143" s="54">
        <f>ROUND(G142*$R$154,0)</f>
        <v>0</v>
      </c>
      <c r="H143" s="54">
        <f>ROUND(H142*$R$154,0)</f>
        <v>0</v>
      </c>
      <c r="I143" s="54">
        <f>ROUND(I142*$R$154,0)</f>
        <v>0</v>
      </c>
      <c r="J143" s="177">
        <f>SUM(E143:I143)</f>
        <v>0</v>
      </c>
      <c r="L143" s="243"/>
      <c r="M143" s="60"/>
      <c r="N143" s="239">
        <v>1.03</v>
      </c>
      <c r="O143" s="240">
        <v>0</v>
      </c>
      <c r="P143" s="73">
        <f>$R$17</f>
        <v>12</v>
      </c>
      <c r="Q143" s="239">
        <v>0</v>
      </c>
      <c r="R143" s="73"/>
      <c r="S143" s="71"/>
      <c r="T143" s="23"/>
      <c r="U143" s="23"/>
      <c r="V143" s="23"/>
      <c r="W143" s="23"/>
      <c r="X143" s="23"/>
      <c r="Y143" s="8"/>
      <c r="Z143" s="59"/>
      <c r="AA143" s="125"/>
      <c r="AB143" s="125"/>
      <c r="AC143" s="125"/>
      <c r="AD143" s="125"/>
      <c r="AE143" s="125"/>
      <c r="AF143" s="163"/>
      <c r="AH143" s="274" t="s">
        <v>98</v>
      </c>
      <c r="AI143" s="273">
        <f>'Tuition Lookup'!$D21*24</f>
        <v>12816</v>
      </c>
      <c r="AJ143" s="272">
        <f t="shared" si="21"/>
        <v>2136</v>
      </c>
      <c r="AK143" s="277">
        <f t="shared" ref="AK143:AO152" si="25">AJ143*AK$120</f>
        <v>2136</v>
      </c>
      <c r="AL143" s="277">
        <f t="shared" si="25"/>
        <v>2242.8000000000002</v>
      </c>
      <c r="AM143" s="277">
        <f t="shared" si="25"/>
        <v>2354.9400000000005</v>
      </c>
      <c r="AN143" s="278">
        <f t="shared" si="25"/>
        <v>2472.6870000000008</v>
      </c>
      <c r="AO143" s="279">
        <f t="shared" si="25"/>
        <v>2596.3213500000011</v>
      </c>
    </row>
    <row r="144" spans="1:41" ht="15">
      <c r="A144" s="8"/>
      <c r="B144" s="90"/>
      <c r="C144" s="117" t="s">
        <v>74</v>
      </c>
      <c r="D144" s="71" t="s">
        <v>47</v>
      </c>
      <c r="E144" s="189">
        <f>ROUND($R$155*E140,0)</f>
        <v>0</v>
      </c>
      <c r="F144" s="189">
        <f>ROUND($R$155*F140,0)</f>
        <v>0</v>
      </c>
      <c r="G144" s="189">
        <f>ROUND($R$155*G140,0)</f>
        <v>0</v>
      </c>
      <c r="H144" s="189">
        <f>ROUND($R$155*H140,0)</f>
        <v>0</v>
      </c>
      <c r="I144" s="189">
        <f>ROUND($R$155*I140,0)</f>
        <v>0</v>
      </c>
      <c r="J144" s="186">
        <f>SUM(E144:I144)</f>
        <v>0</v>
      </c>
      <c r="L144" s="243"/>
      <c r="M144" s="60"/>
      <c r="N144" s="239">
        <v>1.03</v>
      </c>
      <c r="O144" s="240">
        <v>0</v>
      </c>
      <c r="P144" s="73">
        <f>$R$18</f>
        <v>12</v>
      </c>
      <c r="Q144" s="239">
        <v>0</v>
      </c>
      <c r="R144" s="73"/>
      <c r="S144" s="71"/>
      <c r="T144" s="23"/>
      <c r="U144" s="23"/>
      <c r="V144" s="23"/>
      <c r="W144" s="23"/>
      <c r="X144" s="23"/>
      <c r="Y144" s="8"/>
      <c r="Z144" s="59"/>
      <c r="AA144" s="125"/>
      <c r="AB144" s="125"/>
      <c r="AC144" s="125"/>
      <c r="AD144" s="125"/>
      <c r="AE144" s="125"/>
      <c r="AF144" s="163"/>
      <c r="AH144" s="274" t="s">
        <v>99</v>
      </c>
      <c r="AI144" s="273">
        <f>'Tuition Lookup'!$D22*24</f>
        <v>9456</v>
      </c>
      <c r="AJ144" s="272">
        <f t="shared" si="21"/>
        <v>1576</v>
      </c>
      <c r="AK144" s="277">
        <f t="shared" si="25"/>
        <v>1576</v>
      </c>
      <c r="AL144" s="277">
        <f t="shared" si="25"/>
        <v>1654.8000000000002</v>
      </c>
      <c r="AM144" s="277">
        <f t="shared" si="25"/>
        <v>1737.5400000000002</v>
      </c>
      <c r="AN144" s="278">
        <f t="shared" si="25"/>
        <v>1824.4170000000004</v>
      </c>
      <c r="AO144" s="279">
        <f t="shared" si="25"/>
        <v>1915.6378500000005</v>
      </c>
    </row>
    <row r="145" spans="1:41" ht="13.5" customHeight="1">
      <c r="A145" s="8"/>
      <c r="B145" s="90"/>
      <c r="C145" s="97"/>
      <c r="D145" s="74" t="s">
        <v>48</v>
      </c>
      <c r="E145" s="190">
        <f>SUM(E143:E144)</f>
        <v>0</v>
      </c>
      <c r="F145" s="190">
        <f t="shared" ref="F145:I145" si="26">SUM(F143:F144)</f>
        <v>0</v>
      </c>
      <c r="G145" s="190">
        <f t="shared" si="26"/>
        <v>0</v>
      </c>
      <c r="H145" s="190">
        <f t="shared" si="26"/>
        <v>0</v>
      </c>
      <c r="I145" s="190">
        <f t="shared" si="26"/>
        <v>0</v>
      </c>
      <c r="J145" s="191">
        <f>SUM(J143:J144)</f>
        <v>0</v>
      </c>
      <c r="L145" s="243"/>
      <c r="M145" s="60"/>
      <c r="N145" s="71"/>
      <c r="O145" s="244"/>
      <c r="P145" s="73"/>
      <c r="Q145" s="71"/>
      <c r="R145" s="73"/>
      <c r="S145" s="71"/>
      <c r="T145" s="4"/>
      <c r="U145" s="3"/>
      <c r="Y145" s="8"/>
      <c r="Z145" s="59"/>
      <c r="AA145" s="125"/>
      <c r="AB145" s="125"/>
      <c r="AC145" s="125"/>
      <c r="AD145" s="125"/>
      <c r="AE145" s="125"/>
      <c r="AF145" s="163"/>
      <c r="AH145" s="274" t="s">
        <v>100</v>
      </c>
      <c r="AI145" s="273">
        <f>'Tuition Lookup'!$D23*24</f>
        <v>8040</v>
      </c>
      <c r="AJ145" s="272">
        <f t="shared" si="21"/>
        <v>1340</v>
      </c>
      <c r="AK145" s="277">
        <f t="shared" si="25"/>
        <v>1340</v>
      </c>
      <c r="AL145" s="277">
        <f t="shared" si="25"/>
        <v>1407</v>
      </c>
      <c r="AM145" s="277">
        <f t="shared" si="25"/>
        <v>1477.3500000000001</v>
      </c>
      <c r="AN145" s="278">
        <f t="shared" si="25"/>
        <v>1551.2175000000002</v>
      </c>
      <c r="AO145" s="279">
        <f t="shared" si="25"/>
        <v>1628.7783750000003</v>
      </c>
    </row>
    <row r="146" spans="1:41">
      <c r="A146" s="8"/>
      <c r="B146" s="90"/>
      <c r="C146" s="97"/>
      <c r="D146" s="71"/>
      <c r="E146" s="15"/>
      <c r="F146" s="15"/>
      <c r="G146" s="15"/>
      <c r="H146" s="15"/>
      <c r="I146" s="15"/>
      <c r="J146" s="24"/>
      <c r="L146" s="243"/>
      <c r="M146" s="60"/>
      <c r="N146" s="32"/>
      <c r="O146" s="60"/>
      <c r="P146" s="32"/>
      <c r="Q146" s="241"/>
      <c r="R146" s="32"/>
      <c r="S146" s="241"/>
      <c r="T146" s="15"/>
      <c r="U146" s="15"/>
      <c r="V146" s="15"/>
      <c r="W146" s="15"/>
      <c r="X146" s="15"/>
      <c r="Y146" s="8"/>
      <c r="Z146" s="59"/>
      <c r="AA146" s="125"/>
      <c r="AB146" s="125"/>
      <c r="AC146" s="125"/>
      <c r="AD146" s="125"/>
      <c r="AE146" s="125"/>
      <c r="AF146" s="163"/>
      <c r="AH146" s="274" t="s">
        <v>101</v>
      </c>
      <c r="AI146" s="273">
        <f>'Tuition Lookup'!$D24*24</f>
        <v>12024</v>
      </c>
      <c r="AJ146" s="272">
        <f t="shared" si="21"/>
        <v>2004</v>
      </c>
      <c r="AK146" s="277">
        <f t="shared" si="25"/>
        <v>2004</v>
      </c>
      <c r="AL146" s="277">
        <f t="shared" si="25"/>
        <v>2104.2000000000003</v>
      </c>
      <c r="AM146" s="277">
        <f t="shared" si="25"/>
        <v>2209.4100000000003</v>
      </c>
      <c r="AN146" s="278">
        <f t="shared" si="25"/>
        <v>2319.8805000000002</v>
      </c>
      <c r="AO146" s="279">
        <f t="shared" si="25"/>
        <v>2435.8745250000002</v>
      </c>
    </row>
    <row r="147" spans="1:41">
      <c r="A147" s="101"/>
      <c r="B147" s="99" t="s">
        <v>73</v>
      </c>
      <c r="C147" s="117" t="s">
        <v>74</v>
      </c>
      <c r="D147" s="32" t="s">
        <v>44</v>
      </c>
      <c r="E147" s="97">
        <f>ROUND($O147*$P147*Q147,6)</f>
        <v>0</v>
      </c>
      <c r="F147" s="97">
        <f>ROUND($O148*$P148*Q148,6)</f>
        <v>0</v>
      </c>
      <c r="G147" s="97">
        <f>ROUND($O149*$P149*Q149,6)</f>
        <v>0</v>
      </c>
      <c r="H147" s="97">
        <f>ROUND($O150*$P150*Q150,6)</f>
        <v>0</v>
      </c>
      <c r="I147" s="97">
        <f>ROUND($O151*$P151*Q151,6)</f>
        <v>0</v>
      </c>
      <c r="J147" s="24"/>
      <c r="L147" s="155">
        <v>0</v>
      </c>
      <c r="M147" s="242">
        <f>ROUND(L147/12,2)</f>
        <v>0</v>
      </c>
      <c r="N147" s="239">
        <v>1</v>
      </c>
      <c r="O147" s="240">
        <v>0</v>
      </c>
      <c r="P147" s="73">
        <f>$R$14</f>
        <v>12</v>
      </c>
      <c r="Q147" s="239">
        <v>0</v>
      </c>
      <c r="R147" s="73"/>
      <c r="S147" s="71"/>
      <c r="T147" s="23" t="e">
        <f>(E150+E151)/E149</f>
        <v>#DIV/0!</v>
      </c>
      <c r="U147" s="23" t="e">
        <f>(F150+F151)/F149</f>
        <v>#DIV/0!</v>
      </c>
      <c r="V147" s="23" t="e">
        <f>(G150+G151)/G149</f>
        <v>#DIV/0!</v>
      </c>
      <c r="W147" s="23" t="e">
        <f>(H150+H151)/H149</f>
        <v>#DIV/0!</v>
      </c>
      <c r="X147" s="23" t="e">
        <f>(I150+I151)/I149</f>
        <v>#DIV/0!</v>
      </c>
      <c r="Y147" s="319"/>
      <c r="Z147" s="160" t="str">
        <f>C147</f>
        <v>Not Allowed</v>
      </c>
      <c r="AA147" s="125">
        <f>ROUND(VLOOKUP($C147,$AH$125:AO181,4,FALSE)*E147,0)</f>
        <v>0</v>
      </c>
      <c r="AB147" s="125">
        <f>ROUND(VLOOKUP($C148,$AH$125:AO181,5,FALSE)*F147,0)</f>
        <v>0</v>
      </c>
      <c r="AC147" s="125">
        <f>ROUND(VLOOKUP($C149,$AH$125:AO181,6,FALSE)*G147,0)</f>
        <v>0</v>
      </c>
      <c r="AD147" s="125">
        <f>ROUND(VLOOKUP($C150,$AH$125:AO181,7,FALSE)*H147,0)</f>
        <v>0</v>
      </c>
      <c r="AE147" s="125">
        <f>ROUND(VLOOKUP($C151,$AH$125:AO181,8,FALSE)*I147,0)</f>
        <v>0</v>
      </c>
      <c r="AF147" s="163">
        <f>SUM(AA147:AE147)</f>
        <v>0</v>
      </c>
      <c r="AH147" s="274" t="s">
        <v>102</v>
      </c>
      <c r="AI147" s="273">
        <f>'Tuition Lookup'!$D25*24</f>
        <v>11736</v>
      </c>
      <c r="AJ147" s="272">
        <f t="shared" si="21"/>
        <v>1956</v>
      </c>
      <c r="AK147" s="277">
        <f t="shared" si="25"/>
        <v>1956</v>
      </c>
      <c r="AL147" s="277">
        <f t="shared" si="25"/>
        <v>2053.8000000000002</v>
      </c>
      <c r="AM147" s="277">
        <f t="shared" si="25"/>
        <v>2156.4900000000002</v>
      </c>
      <c r="AN147" s="278">
        <f t="shared" si="25"/>
        <v>2264.3145000000004</v>
      </c>
      <c r="AO147" s="279">
        <f t="shared" si="25"/>
        <v>2377.5302250000004</v>
      </c>
    </row>
    <row r="148" spans="1:41">
      <c r="B148" s="99"/>
      <c r="C148" s="117" t="s">
        <v>74</v>
      </c>
      <c r="D148" s="32" t="s">
        <v>61</v>
      </c>
      <c r="E148" s="20">
        <f>Q147</f>
        <v>0</v>
      </c>
      <c r="F148" s="20">
        <f>Q148</f>
        <v>0</v>
      </c>
      <c r="G148" s="20">
        <f>Q149</f>
        <v>0</v>
      </c>
      <c r="H148" s="20">
        <f>Q150</f>
        <v>0</v>
      </c>
      <c r="I148" s="20">
        <f>Q151</f>
        <v>0</v>
      </c>
      <c r="J148" s="24"/>
      <c r="L148" s="243"/>
      <c r="M148" s="242"/>
      <c r="N148" s="239">
        <v>1.03</v>
      </c>
      <c r="O148" s="240">
        <v>0</v>
      </c>
      <c r="P148" s="73">
        <f>$R$15</f>
        <v>12</v>
      </c>
      <c r="Q148" s="239">
        <v>0</v>
      </c>
      <c r="R148" s="73"/>
      <c r="S148" s="71"/>
      <c r="T148" s="23"/>
      <c r="U148" s="23"/>
      <c r="V148" s="23"/>
      <c r="W148" s="23"/>
      <c r="X148" s="23"/>
      <c r="Y148" s="319"/>
      <c r="Z148" s="160"/>
      <c r="AA148" s="125"/>
      <c r="AB148" s="125"/>
      <c r="AC148" s="125"/>
      <c r="AD148" s="125"/>
      <c r="AE148" s="125"/>
      <c r="AF148" s="163"/>
      <c r="AH148" s="274" t="s">
        <v>103</v>
      </c>
      <c r="AI148" s="273">
        <f>'Tuition Lookup'!$D26*24</f>
        <v>9840</v>
      </c>
      <c r="AJ148" s="272">
        <f t="shared" si="21"/>
        <v>1640</v>
      </c>
      <c r="AK148" s="277">
        <f t="shared" si="25"/>
        <v>1640</v>
      </c>
      <c r="AL148" s="277">
        <f t="shared" si="25"/>
        <v>1722</v>
      </c>
      <c r="AM148" s="277">
        <f t="shared" si="25"/>
        <v>1808.1000000000001</v>
      </c>
      <c r="AN148" s="278">
        <f t="shared" si="25"/>
        <v>1898.5050000000003</v>
      </c>
      <c r="AO148" s="279">
        <f t="shared" si="25"/>
        <v>1993.4302500000003</v>
      </c>
    </row>
    <row r="149" spans="1:41">
      <c r="A149" s="8"/>
      <c r="B149" s="90"/>
      <c r="C149" s="117" t="s">
        <v>74</v>
      </c>
      <c r="D149" s="71" t="s">
        <v>9</v>
      </c>
      <c r="E149" s="54">
        <f>ROUND(M147*E147*N147,0)</f>
        <v>0</v>
      </c>
      <c r="F149" s="54">
        <f>ROUND(M147*F147*N147*N148,0)</f>
        <v>0</v>
      </c>
      <c r="G149" s="54">
        <f>ROUND(M147*G147*N147*N148*N149,0)</f>
        <v>0</v>
      </c>
      <c r="H149" s="54">
        <f>ROUND(M147*H147*N147*N148*N149*N150,0)</f>
        <v>0</v>
      </c>
      <c r="I149" s="54">
        <f>ROUND(M147*I147*N147*N148*N149*N150*N151,0)</f>
        <v>0</v>
      </c>
      <c r="J149" s="177">
        <f>SUM(E149:I149)</f>
        <v>0</v>
      </c>
      <c r="L149" s="243"/>
      <c r="M149" s="60"/>
      <c r="N149" s="239">
        <v>1.03</v>
      </c>
      <c r="O149" s="240">
        <v>0</v>
      </c>
      <c r="P149" s="73">
        <f>$R$16</f>
        <v>12</v>
      </c>
      <c r="Q149" s="239">
        <v>0</v>
      </c>
      <c r="R149" s="73"/>
      <c r="S149" s="71"/>
      <c r="Y149" s="8"/>
      <c r="Z149" s="59"/>
      <c r="AA149" s="125"/>
      <c r="AB149" s="125"/>
      <c r="AC149" s="125"/>
      <c r="AD149" s="125"/>
      <c r="AE149" s="125"/>
      <c r="AF149" s="163"/>
      <c r="AH149" s="274" t="s">
        <v>104</v>
      </c>
      <c r="AI149" s="273">
        <f>'Tuition Lookup'!$D27*24</f>
        <v>10104</v>
      </c>
      <c r="AJ149" s="272">
        <f t="shared" si="21"/>
        <v>1684</v>
      </c>
      <c r="AK149" s="277">
        <f t="shared" si="25"/>
        <v>1684</v>
      </c>
      <c r="AL149" s="277">
        <f t="shared" si="25"/>
        <v>1768.2</v>
      </c>
      <c r="AM149" s="277">
        <f t="shared" si="25"/>
        <v>1856.6100000000001</v>
      </c>
      <c r="AN149" s="278">
        <f t="shared" si="25"/>
        <v>1949.4405000000002</v>
      </c>
      <c r="AO149" s="279">
        <f t="shared" si="25"/>
        <v>2046.9125250000002</v>
      </c>
    </row>
    <row r="150" spans="1:41">
      <c r="A150" s="8"/>
      <c r="B150" s="90"/>
      <c r="C150" s="117" t="s">
        <v>74</v>
      </c>
      <c r="D150" s="71" t="s">
        <v>46</v>
      </c>
      <c r="E150" s="54">
        <f>ROUND(E149*$R$154,0)</f>
        <v>0</v>
      </c>
      <c r="F150" s="54">
        <f>ROUND(F149*$R$154,0)</f>
        <v>0</v>
      </c>
      <c r="G150" s="54">
        <f>ROUND(G149*$R$154,0)</f>
        <v>0</v>
      </c>
      <c r="H150" s="54">
        <f>ROUND(H149*$R$154,0)</f>
        <v>0</v>
      </c>
      <c r="I150" s="54">
        <f>ROUND(I149*$R$154,0)</f>
        <v>0</v>
      </c>
      <c r="J150" s="177">
        <f>SUM(E150:I150)</f>
        <v>0</v>
      </c>
      <c r="L150" s="243"/>
      <c r="M150" s="60"/>
      <c r="N150" s="239">
        <v>1.03</v>
      </c>
      <c r="O150" s="240">
        <v>0</v>
      </c>
      <c r="P150" s="73">
        <f>$R$17</f>
        <v>12</v>
      </c>
      <c r="Q150" s="239">
        <v>0</v>
      </c>
      <c r="R150" s="73"/>
      <c r="S150" s="71"/>
      <c r="Y150" s="8"/>
      <c r="Z150" s="59"/>
      <c r="AA150" s="125"/>
      <c r="AB150" s="125"/>
      <c r="AC150" s="125"/>
      <c r="AD150" s="125"/>
      <c r="AE150" s="125"/>
      <c r="AF150" s="163"/>
      <c r="AH150" s="274" t="s">
        <v>105</v>
      </c>
      <c r="AI150" s="273">
        <f>'Tuition Lookup'!$D28*24</f>
        <v>10176</v>
      </c>
      <c r="AJ150" s="272">
        <f t="shared" si="21"/>
        <v>1696</v>
      </c>
      <c r="AK150" s="277">
        <f t="shared" si="25"/>
        <v>1696</v>
      </c>
      <c r="AL150" s="277">
        <f t="shared" si="25"/>
        <v>1780.8000000000002</v>
      </c>
      <c r="AM150" s="277">
        <f t="shared" si="25"/>
        <v>1869.8400000000004</v>
      </c>
      <c r="AN150" s="278">
        <f t="shared" si="25"/>
        <v>1963.3320000000006</v>
      </c>
      <c r="AO150" s="279">
        <f t="shared" si="25"/>
        <v>2061.4986000000008</v>
      </c>
    </row>
    <row r="151" spans="1:41" ht="15">
      <c r="A151" s="8"/>
      <c r="B151" s="90"/>
      <c r="C151" s="117" t="s">
        <v>74</v>
      </c>
      <c r="D151" s="71" t="s">
        <v>47</v>
      </c>
      <c r="E151" s="189">
        <f>ROUND($R$155*E147,0)</f>
        <v>0</v>
      </c>
      <c r="F151" s="189">
        <f>ROUND($R$155*F147,0)</f>
        <v>0</v>
      </c>
      <c r="G151" s="189">
        <f>ROUND($R$155*G147,0)</f>
        <v>0</v>
      </c>
      <c r="H151" s="189">
        <f>ROUND($R$155*H147,0)</f>
        <v>0</v>
      </c>
      <c r="I151" s="189">
        <f>ROUND($R$155*I147,0)</f>
        <v>0</v>
      </c>
      <c r="J151" s="186">
        <f>SUM(E151:I151)</f>
        <v>0</v>
      </c>
      <c r="L151" s="243"/>
      <c r="M151" s="60"/>
      <c r="N151" s="239">
        <v>1.03</v>
      </c>
      <c r="O151" s="240">
        <v>0</v>
      </c>
      <c r="P151" s="73">
        <f>$R$18</f>
        <v>12</v>
      </c>
      <c r="Q151" s="239">
        <v>0</v>
      </c>
      <c r="R151" s="73"/>
      <c r="S151" s="71"/>
      <c r="T151" s="23"/>
      <c r="U151" s="23"/>
      <c r="V151" s="23"/>
      <c r="W151" s="23"/>
      <c r="X151" s="23"/>
      <c r="Y151" s="8"/>
      <c r="Z151" s="59"/>
      <c r="AA151" s="125"/>
      <c r="AB151" s="125"/>
      <c r="AC151" s="125"/>
      <c r="AD151" s="125"/>
      <c r="AE151" s="125"/>
      <c r="AF151" s="163"/>
      <c r="AH151" s="274" t="s">
        <v>106</v>
      </c>
      <c r="AI151" s="273">
        <f>'Tuition Lookup'!$D29*24</f>
        <v>9576</v>
      </c>
      <c r="AJ151" s="272">
        <f t="shared" si="21"/>
        <v>1596</v>
      </c>
      <c r="AK151" s="277">
        <f t="shared" si="25"/>
        <v>1596</v>
      </c>
      <c r="AL151" s="277">
        <f t="shared" si="25"/>
        <v>1675.8000000000002</v>
      </c>
      <c r="AM151" s="277">
        <f t="shared" si="25"/>
        <v>1759.5900000000004</v>
      </c>
      <c r="AN151" s="278">
        <f t="shared" si="25"/>
        <v>1847.5695000000005</v>
      </c>
      <c r="AO151" s="279">
        <f t="shared" si="25"/>
        <v>1939.9479750000007</v>
      </c>
    </row>
    <row r="152" spans="1:41" ht="13.5" thickBot="1">
      <c r="A152" s="8"/>
      <c r="B152" s="90"/>
      <c r="C152" s="97"/>
      <c r="D152" s="74" t="s">
        <v>48</v>
      </c>
      <c r="E152" s="190">
        <f>SUM(E150:E151)</f>
        <v>0</v>
      </c>
      <c r="F152" s="190">
        <f t="shared" ref="F152:I152" si="27">SUM(F150:F151)</f>
        <v>0</v>
      </c>
      <c r="G152" s="190">
        <f t="shared" si="27"/>
        <v>0</v>
      </c>
      <c r="H152" s="190">
        <f t="shared" si="27"/>
        <v>0</v>
      </c>
      <c r="I152" s="190">
        <f t="shared" si="27"/>
        <v>0</v>
      </c>
      <c r="J152" s="191">
        <f>SUM(J150:J151)</f>
        <v>0</v>
      </c>
      <c r="L152" s="17"/>
      <c r="M152" s="31"/>
      <c r="N152" s="110"/>
      <c r="O152" s="111"/>
      <c r="P152" s="73"/>
      <c r="Q152" s="110"/>
      <c r="R152" s="73"/>
      <c r="S152" s="110"/>
      <c r="T152" s="23"/>
      <c r="U152" s="23"/>
      <c r="V152" s="23"/>
      <c r="W152" s="23"/>
      <c r="X152" s="23"/>
      <c r="Y152" s="8"/>
      <c r="Z152" s="161"/>
      <c r="AA152" s="164"/>
      <c r="AB152" s="164"/>
      <c r="AC152" s="164"/>
      <c r="AD152" s="164"/>
      <c r="AE152" s="164"/>
      <c r="AF152" s="165"/>
      <c r="AH152" s="464" t="s">
        <v>107</v>
      </c>
      <c r="AI152" s="276">
        <f>'Tuition Lookup'!$D30*24</f>
        <v>10080</v>
      </c>
      <c r="AJ152" s="465">
        <f t="shared" si="21"/>
        <v>1680</v>
      </c>
      <c r="AK152" s="466">
        <f t="shared" si="25"/>
        <v>1680</v>
      </c>
      <c r="AL152" s="466">
        <f t="shared" si="25"/>
        <v>1764</v>
      </c>
      <c r="AM152" s="466">
        <f t="shared" si="25"/>
        <v>1852.2</v>
      </c>
      <c r="AN152" s="467">
        <f t="shared" si="25"/>
        <v>1944.8100000000002</v>
      </c>
      <c r="AO152" s="468">
        <f t="shared" si="25"/>
        <v>2042.0505000000003</v>
      </c>
    </row>
    <row r="153" spans="1:41" ht="13.5" thickBot="1">
      <c r="A153" s="8"/>
      <c r="B153" s="90"/>
      <c r="C153" s="97"/>
      <c r="D153" s="71"/>
      <c r="E153" s="20"/>
      <c r="F153" s="20"/>
      <c r="G153" s="20"/>
      <c r="H153" s="20"/>
      <c r="I153" s="20"/>
      <c r="J153" s="73"/>
      <c r="L153" s="17"/>
      <c r="S153" s="15"/>
      <c r="T153" s="23"/>
      <c r="U153" s="23"/>
      <c r="V153" s="23"/>
      <c r="W153" s="23"/>
      <c r="X153" s="23"/>
      <c r="Y153" s="13"/>
      <c r="Z153" s="158" t="s">
        <v>30</v>
      </c>
      <c r="AA153" s="166">
        <f>SUM(AA119:AA152)</f>
        <v>0</v>
      </c>
      <c r="AB153" s="166">
        <f>SUM(AB119:AB152)</f>
        <v>0</v>
      </c>
      <c r="AC153" s="166">
        <f t="shared" ref="AC153:AE153" si="28">SUM(AC119:AC152)</f>
        <v>0</v>
      </c>
      <c r="AD153" s="166">
        <f t="shared" si="28"/>
        <v>0</v>
      </c>
      <c r="AE153" s="166">
        <f t="shared" si="28"/>
        <v>0</v>
      </c>
      <c r="AF153" s="167">
        <f>SUM(AA153:AE153)</f>
        <v>0</v>
      </c>
    </row>
    <row r="154" spans="1:41" ht="13.5" customHeight="1" thickBot="1">
      <c r="A154" s="8"/>
      <c r="C154" s="72"/>
      <c r="D154" s="72" t="s">
        <v>108</v>
      </c>
      <c r="E154" s="192">
        <f>SUMIF($D$119:$D$153,"*Salary",E119:E153)</f>
        <v>0</v>
      </c>
      <c r="F154" s="192">
        <f t="shared" ref="F154:I154" si="29">SUMIF($D$119:$D$153,"*Salary",F119:F153)</f>
        <v>0</v>
      </c>
      <c r="G154" s="192">
        <f t="shared" si="29"/>
        <v>0</v>
      </c>
      <c r="H154" s="192">
        <f t="shared" si="29"/>
        <v>0</v>
      </c>
      <c r="I154" s="192">
        <f t="shared" si="29"/>
        <v>0</v>
      </c>
      <c r="J154" s="193">
        <f>SUM(E154:I154)</f>
        <v>0</v>
      </c>
      <c r="L154" s="17"/>
      <c r="M154" s="35" t="s">
        <v>109</v>
      </c>
      <c r="N154" s="411"/>
      <c r="O154" s="411"/>
      <c r="P154" s="36"/>
      <c r="Q154" s="37"/>
      <c r="R154" s="237">
        <f>'Cumulative Budget Request '!S152</f>
        <v>0.11</v>
      </c>
      <c r="S154" s="531" t="str">
        <f>'Cumulative Budget Request '!T152</f>
        <v>Use 0.11 for Students or 0.034 for FICA Exempt</v>
      </c>
      <c r="T154" s="532"/>
      <c r="U154" s="533"/>
    </row>
    <row r="155" spans="1:41" ht="13.5" thickBot="1">
      <c r="A155" s="8"/>
      <c r="C155" s="72"/>
      <c r="D155" s="72" t="s">
        <v>111</v>
      </c>
      <c r="E155" s="194">
        <f>SUMIF($D$119:$D$153,"*Total Fringe",E119:E153)</f>
        <v>0</v>
      </c>
      <c r="F155" s="194">
        <f t="shared" ref="F155:I155" si="30">SUMIF($D$119:$D$153,"*Total Fringe",F119:F153)</f>
        <v>0</v>
      </c>
      <c r="G155" s="194">
        <f t="shared" si="30"/>
        <v>0</v>
      </c>
      <c r="H155" s="194">
        <f t="shared" si="30"/>
        <v>0</v>
      </c>
      <c r="I155" s="194">
        <f t="shared" si="30"/>
        <v>0</v>
      </c>
      <c r="J155" s="195">
        <f>SUM(E155:I155)</f>
        <v>0</v>
      </c>
      <c r="L155" s="14"/>
      <c r="M155" s="197" t="s">
        <v>112</v>
      </c>
      <c r="N155" s="412"/>
      <c r="O155" s="412"/>
      <c r="P155" s="198"/>
      <c r="Q155" s="198"/>
      <c r="R155" s="245">
        <f>'Cumulative Budget Request '!S153</f>
        <v>560</v>
      </c>
      <c r="S155" s="534"/>
      <c r="T155" s="535"/>
      <c r="U155" s="536"/>
    </row>
    <row r="156" spans="1:41" ht="13.5" thickBot="1">
      <c r="A156" s="8"/>
      <c r="C156" s="72"/>
      <c r="D156" s="174"/>
      <c r="E156" s="171"/>
      <c r="F156" s="171"/>
      <c r="G156" s="171"/>
      <c r="H156" s="171"/>
      <c r="I156" s="171"/>
      <c r="J156" s="172"/>
      <c r="L156" s="14"/>
      <c r="M156" s="207"/>
      <c r="N156" s="207"/>
      <c r="O156" s="207"/>
      <c r="P156" s="208"/>
      <c r="Q156" s="208"/>
      <c r="R156" s="209"/>
      <c r="S156" s="23"/>
      <c r="T156" s="23"/>
      <c r="U156" s="23"/>
    </row>
    <row r="157" spans="1:41" ht="13.5" thickBot="1">
      <c r="C157" s="89"/>
      <c r="D157" s="44"/>
      <c r="E157" s="16" t="str">
        <f>E12</f>
        <v>Year 1</v>
      </c>
      <c r="F157" s="16" t="str">
        <f>F12</f>
        <v>Year 2</v>
      </c>
      <c r="G157" s="16" t="str">
        <f>G12</f>
        <v>Year 3</v>
      </c>
      <c r="H157" s="16" t="str">
        <f>H12</f>
        <v>Year 4</v>
      </c>
      <c r="I157" s="16" t="str">
        <f>I12</f>
        <v>Year 5</v>
      </c>
      <c r="J157" s="44" t="s">
        <v>30</v>
      </c>
      <c r="M157" s="500" t="s">
        <v>113</v>
      </c>
      <c r="N157" s="501"/>
      <c r="O157" s="501"/>
      <c r="P157" s="501"/>
      <c r="Q157" s="501"/>
      <c r="R157" s="501"/>
      <c r="S157" s="501"/>
      <c r="T157" s="502"/>
      <c r="U157" s="23"/>
    </row>
    <row r="158" spans="1:41">
      <c r="A158" s="8" t="s">
        <v>114</v>
      </c>
      <c r="C158" s="89"/>
      <c r="D158" s="32" t="s">
        <v>61</v>
      </c>
      <c r="E158" s="20">
        <f>P159</f>
        <v>0</v>
      </c>
      <c r="F158" s="20">
        <f>Q159</f>
        <v>0</v>
      </c>
      <c r="G158" s="20">
        <f>R159</f>
        <v>0</v>
      </c>
      <c r="H158" s="20">
        <f>S159</f>
        <v>0</v>
      </c>
      <c r="I158" s="20">
        <f>T159</f>
        <v>0</v>
      </c>
      <c r="J158" s="44"/>
      <c r="M158" s="199"/>
      <c r="N158" s="207"/>
      <c r="O158" s="207"/>
      <c r="P158" s="200" t="s">
        <v>35</v>
      </c>
      <c r="Q158" s="201" t="s">
        <v>36</v>
      </c>
      <c r="R158" s="201" t="s">
        <v>37</v>
      </c>
      <c r="S158" s="200" t="s">
        <v>38</v>
      </c>
      <c r="T158" s="202" t="s">
        <v>39</v>
      </c>
      <c r="U158" s="23"/>
    </row>
    <row r="159" spans="1:41">
      <c r="A159" s="8"/>
      <c r="C159" s="156"/>
      <c r="D159" s="153" t="s">
        <v>115</v>
      </c>
      <c r="E159" s="180">
        <f>ROUND(P161*Q161*R161*P159,0)</f>
        <v>0</v>
      </c>
      <c r="F159" s="180">
        <f>ROUND(P161*Q161*R161*Q159,0)</f>
        <v>0</v>
      </c>
      <c r="G159" s="180">
        <f>ROUND(P161*Q161*R161*R159,0)</f>
        <v>0</v>
      </c>
      <c r="H159" s="180">
        <f>ROUND(P161*Q161*R161*S159,0)</f>
        <v>0</v>
      </c>
      <c r="I159" s="180">
        <f>ROUND(P161*Q161*R161*T159,0)</f>
        <v>0</v>
      </c>
      <c r="J159" s="177">
        <f>SUM(E159:I159)</f>
        <v>0</v>
      </c>
      <c r="M159" s="173" t="s">
        <v>116</v>
      </c>
      <c r="N159" s="44"/>
      <c r="O159" s="44"/>
      <c r="P159" s="154">
        <v>0</v>
      </c>
      <c r="Q159" s="154">
        <v>0</v>
      </c>
      <c r="R159" s="154">
        <v>0</v>
      </c>
      <c r="S159" s="154">
        <v>0</v>
      </c>
      <c r="T159" s="203">
        <v>0</v>
      </c>
      <c r="U159" s="23" t="e">
        <f>E160/E159</f>
        <v>#DIV/0!</v>
      </c>
      <c r="V159" s="23" t="e">
        <f>F160/F159</f>
        <v>#DIV/0!</v>
      </c>
      <c r="W159" s="23" t="e">
        <f>G160/G159</f>
        <v>#DIV/0!</v>
      </c>
      <c r="X159" s="23" t="e">
        <f>H160/H159</f>
        <v>#DIV/0!</v>
      </c>
      <c r="Y159" s="23" t="e">
        <f>I160/I159</f>
        <v>#DIV/0!</v>
      </c>
      <c r="Z159" s="487"/>
      <c r="AA159" s="487"/>
      <c r="AB159" s="487"/>
      <c r="AC159" s="487"/>
      <c r="AD159" s="487"/>
      <c r="AE159" s="487"/>
      <c r="AF159" s="487"/>
      <c r="AG159" s="487"/>
    </row>
    <row r="160" spans="1:41">
      <c r="D160" s="32" t="s">
        <v>46</v>
      </c>
      <c r="E160" s="54">
        <f>ROUND(E159*$R$173,0)</f>
        <v>0</v>
      </c>
      <c r="F160" s="54">
        <f>ROUND(F159*$R$173,0)</f>
        <v>0</v>
      </c>
      <c r="G160" s="54">
        <f>ROUND(G159*$R$173,0)</f>
        <v>0</v>
      </c>
      <c r="H160" s="54">
        <f>ROUND(H159*$R$173,0)</f>
        <v>0</v>
      </c>
      <c r="I160" s="54">
        <f>ROUND(I159*$R$173,0)</f>
        <v>0</v>
      </c>
      <c r="J160" s="177">
        <f>SUM(E160:I160)</f>
        <v>0</v>
      </c>
      <c r="M160" s="173"/>
      <c r="N160" s="44"/>
      <c r="O160" s="44"/>
      <c r="P160" s="44" t="s">
        <v>117</v>
      </c>
      <c r="Q160" s="44" t="s">
        <v>118</v>
      </c>
      <c r="R160" s="44" t="s">
        <v>119</v>
      </c>
      <c r="T160" s="114"/>
      <c r="Z160" s="55"/>
      <c r="AA160" s="55"/>
      <c r="AB160" s="55"/>
      <c r="AC160" s="55"/>
      <c r="AD160" s="55"/>
      <c r="AE160" s="55"/>
      <c r="AF160" s="55"/>
      <c r="AG160" s="55"/>
    </row>
    <row r="161" spans="1:33">
      <c r="C161" s="89"/>
      <c r="D161" s="44"/>
      <c r="E161" s="15"/>
      <c r="F161" s="15"/>
      <c r="G161" s="15"/>
      <c r="H161" s="15"/>
      <c r="I161" s="15"/>
      <c r="J161" s="24"/>
      <c r="M161" s="204"/>
      <c r="N161" s="413"/>
      <c r="O161" s="413"/>
      <c r="P161" s="155">
        <v>0</v>
      </c>
      <c r="Q161" s="154">
        <v>0</v>
      </c>
      <c r="R161" s="154">
        <v>0</v>
      </c>
      <c r="T161" s="114"/>
      <c r="AC161" s="55"/>
      <c r="AD161" s="55"/>
      <c r="AE161" s="55"/>
      <c r="AF161" s="55"/>
      <c r="AG161" s="55"/>
    </row>
    <row r="162" spans="1:33">
      <c r="A162" s="8" t="s">
        <v>120</v>
      </c>
      <c r="C162" s="89"/>
      <c r="D162" s="32" t="s">
        <v>61</v>
      </c>
      <c r="E162" s="20">
        <f>P163</f>
        <v>0</v>
      </c>
      <c r="F162" s="20">
        <f>Q163</f>
        <v>0</v>
      </c>
      <c r="G162" s="20">
        <f>R163</f>
        <v>0</v>
      </c>
      <c r="H162" s="20">
        <f>S163</f>
        <v>0</v>
      </c>
      <c r="I162" s="20">
        <f>T163</f>
        <v>0</v>
      </c>
      <c r="J162" s="24"/>
      <c r="M162" s="112"/>
      <c r="P162" s="55"/>
      <c r="Q162" s="93"/>
      <c r="R162" s="93"/>
      <c r="S162" s="55"/>
      <c r="T162" s="113"/>
      <c r="Z162" s="488"/>
      <c r="AA162" s="488"/>
      <c r="AB162" s="488"/>
      <c r="AC162" s="131"/>
      <c r="AD162" s="131"/>
      <c r="AE162" s="131"/>
      <c r="AF162" s="131"/>
      <c r="AG162" s="131"/>
    </row>
    <row r="163" spans="1:33">
      <c r="A163" s="8"/>
      <c r="C163" s="156"/>
      <c r="D163" s="153" t="s">
        <v>115</v>
      </c>
      <c r="E163" s="180">
        <f>ROUND(P165*Q165*R165*P163,0)</f>
        <v>0</v>
      </c>
      <c r="F163" s="180">
        <f>ROUND(P165*Q165*R165*Q163,0)</f>
        <v>0</v>
      </c>
      <c r="G163" s="180">
        <f>ROUND(P165*Q165*R165*R163,0)</f>
        <v>0</v>
      </c>
      <c r="H163" s="180">
        <f>ROUND(P165*Q165*R165*S163,0)</f>
        <v>0</v>
      </c>
      <c r="I163" s="180">
        <f>ROUND(P165*Q165*R165*T163,0)</f>
        <v>0</v>
      </c>
      <c r="J163" s="177">
        <f>SUM(E163:I163)</f>
        <v>0</v>
      </c>
      <c r="M163" s="173" t="s">
        <v>121</v>
      </c>
      <c r="N163" s="44"/>
      <c r="O163" s="44"/>
      <c r="P163" s="154">
        <v>0</v>
      </c>
      <c r="Q163" s="154">
        <v>0</v>
      </c>
      <c r="R163" s="154">
        <v>0</v>
      </c>
      <c r="S163" s="154">
        <v>0</v>
      </c>
      <c r="T163" s="203">
        <v>0</v>
      </c>
      <c r="U163" s="23" t="e">
        <f>E164/E163</f>
        <v>#DIV/0!</v>
      </c>
      <c r="V163" s="23" t="e">
        <f>F164/F163</f>
        <v>#DIV/0!</v>
      </c>
      <c r="W163" s="23" t="e">
        <f>G164/G163</f>
        <v>#DIV/0!</v>
      </c>
      <c r="X163" s="23" t="e">
        <f>H164/H163</f>
        <v>#DIV/0!</v>
      </c>
      <c r="Y163" s="23" t="e">
        <f>I164/I163</f>
        <v>#DIV/0!</v>
      </c>
      <c r="Z163" s="487"/>
      <c r="AA163" s="487"/>
      <c r="AB163" s="487"/>
      <c r="AC163" s="487"/>
      <c r="AD163" s="487"/>
      <c r="AE163" s="487"/>
      <c r="AF163" s="487"/>
      <c r="AG163" s="487"/>
    </row>
    <row r="164" spans="1:33">
      <c r="D164" s="32" t="s">
        <v>46</v>
      </c>
      <c r="E164" s="54">
        <f>ROUND(E163*$R$173,0)</f>
        <v>0</v>
      </c>
      <c r="F164" s="54">
        <f>ROUND(F163*$R$173,0)</f>
        <v>0</v>
      </c>
      <c r="G164" s="54">
        <f>ROUND(G163*$R$173,0)</f>
        <v>0</v>
      </c>
      <c r="H164" s="54">
        <f>ROUND(H163*$R$173,0)</f>
        <v>0</v>
      </c>
      <c r="I164" s="54">
        <f>ROUND(I163*$R$173,0)</f>
        <v>0</v>
      </c>
      <c r="J164" s="177">
        <f>SUM(E164:I164)</f>
        <v>0</v>
      </c>
      <c r="M164" s="173"/>
      <c r="N164" s="44"/>
      <c r="O164" s="44"/>
      <c r="P164" s="44" t="s">
        <v>117</v>
      </c>
      <c r="Q164" s="44" t="s">
        <v>118</v>
      </c>
      <c r="R164" s="44" t="s">
        <v>119</v>
      </c>
      <c r="T164" s="114"/>
      <c r="Z164" s="55"/>
      <c r="AA164" s="55"/>
      <c r="AB164" s="55"/>
      <c r="AC164" s="55"/>
      <c r="AD164" s="55"/>
      <c r="AE164" s="55"/>
      <c r="AF164" s="55"/>
      <c r="AG164" s="55"/>
    </row>
    <row r="165" spans="1:33">
      <c r="C165" s="89"/>
      <c r="D165" s="44"/>
      <c r="E165" s="15"/>
      <c r="F165" s="15"/>
      <c r="G165" s="15"/>
      <c r="H165" s="15"/>
      <c r="I165" s="15"/>
      <c r="J165" s="24"/>
      <c r="M165" s="204"/>
      <c r="N165" s="413"/>
      <c r="O165" s="413"/>
      <c r="P165" s="155">
        <v>0</v>
      </c>
      <c r="Q165" s="154">
        <v>0</v>
      </c>
      <c r="R165" s="154">
        <v>0</v>
      </c>
      <c r="T165" s="114"/>
      <c r="AC165" s="55"/>
      <c r="AD165" s="55"/>
      <c r="AE165" s="55"/>
      <c r="AF165" s="55"/>
      <c r="AG165" s="55"/>
    </row>
    <row r="166" spans="1:33">
      <c r="A166" s="8" t="s">
        <v>122</v>
      </c>
      <c r="C166" s="89"/>
      <c r="D166" s="32" t="s">
        <v>61</v>
      </c>
      <c r="E166" s="20">
        <f>P167</f>
        <v>0</v>
      </c>
      <c r="F166" s="20">
        <f>Q167</f>
        <v>0</v>
      </c>
      <c r="G166" s="20">
        <f>R167</f>
        <v>0</v>
      </c>
      <c r="H166" s="20">
        <f>S167</f>
        <v>0</v>
      </c>
      <c r="I166" s="20">
        <f>T167</f>
        <v>0</v>
      </c>
      <c r="J166" s="24"/>
      <c r="M166" s="112"/>
      <c r="P166" s="55"/>
      <c r="Q166" s="93"/>
      <c r="R166" s="93"/>
      <c r="S166" s="55"/>
      <c r="T166" s="113"/>
    </row>
    <row r="167" spans="1:33">
      <c r="C167" s="156"/>
      <c r="D167" s="153" t="s">
        <v>115</v>
      </c>
      <c r="E167" s="180">
        <f>ROUND(P169*Q169*R169*P167,0)</f>
        <v>0</v>
      </c>
      <c r="F167" s="180">
        <f>ROUND(P169*Q169*R169*Q167,0)</f>
        <v>0</v>
      </c>
      <c r="G167" s="180">
        <f>ROUND(P169*Q169*R169*R167,0)</f>
        <v>0</v>
      </c>
      <c r="H167" s="180">
        <f>ROUND(P169*Q169*R169*S167,0)</f>
        <v>0</v>
      </c>
      <c r="I167" s="180">
        <f>ROUND(P169*Q169*R169*T167,0)</f>
        <v>0</v>
      </c>
      <c r="J167" s="177">
        <f>SUM(E167:I167)</f>
        <v>0</v>
      </c>
      <c r="M167" s="173" t="s">
        <v>123</v>
      </c>
      <c r="N167" s="44"/>
      <c r="O167" s="44"/>
      <c r="P167" s="154">
        <v>0</v>
      </c>
      <c r="Q167" s="154">
        <v>0</v>
      </c>
      <c r="R167" s="154">
        <v>0</v>
      </c>
      <c r="S167" s="154">
        <v>0</v>
      </c>
      <c r="T167" s="203">
        <v>0</v>
      </c>
      <c r="U167" s="23" t="e">
        <f>E168/E167</f>
        <v>#DIV/0!</v>
      </c>
      <c r="V167" s="23" t="e">
        <f>F168/F167</f>
        <v>#DIV/0!</v>
      </c>
      <c r="W167" s="23" t="e">
        <f>G168/G167</f>
        <v>#DIV/0!</v>
      </c>
      <c r="X167" s="23" t="e">
        <f>H168/H167</f>
        <v>#DIV/0!</v>
      </c>
      <c r="Y167" s="23" t="e">
        <f>I168/I167</f>
        <v>#DIV/0!</v>
      </c>
    </row>
    <row r="168" spans="1:33">
      <c r="A168" s="8"/>
      <c r="D168" s="32" t="s">
        <v>46</v>
      </c>
      <c r="E168" s="54">
        <f>ROUND(E167*$R$173,0)</f>
        <v>0</v>
      </c>
      <c r="F168" s="54">
        <f t="shared" ref="F168:I168" si="31">ROUND(F167*$R$173,0)</f>
        <v>0</v>
      </c>
      <c r="G168" s="54">
        <f t="shared" si="31"/>
        <v>0</v>
      </c>
      <c r="H168" s="54">
        <f t="shared" si="31"/>
        <v>0</v>
      </c>
      <c r="I168" s="54">
        <f t="shared" si="31"/>
        <v>0</v>
      </c>
      <c r="J168" s="177">
        <f>SUM(E168:I168)</f>
        <v>0</v>
      </c>
      <c r="L168" s="2"/>
      <c r="M168" s="173"/>
      <c r="N168" s="44"/>
      <c r="O168" s="44"/>
      <c r="P168" s="44" t="s">
        <v>117</v>
      </c>
      <c r="Q168" s="44" t="s">
        <v>118</v>
      </c>
      <c r="R168" s="44" t="s">
        <v>119</v>
      </c>
      <c r="T168" s="114"/>
    </row>
    <row r="169" spans="1:33">
      <c r="A169" s="8"/>
      <c r="D169" s="32"/>
      <c r="E169" s="54"/>
      <c r="F169" s="54"/>
      <c r="G169" s="54"/>
      <c r="H169" s="54"/>
      <c r="I169" s="54"/>
      <c r="J169" s="177"/>
      <c r="L169" s="2"/>
      <c r="M169" s="204"/>
      <c r="N169" s="413"/>
      <c r="O169" s="413"/>
      <c r="P169" s="155">
        <v>0</v>
      </c>
      <c r="Q169" s="154">
        <v>0</v>
      </c>
      <c r="R169" s="154">
        <v>0</v>
      </c>
      <c r="T169" s="114"/>
    </row>
    <row r="170" spans="1:33" ht="13.5" thickBot="1">
      <c r="A170" s="8"/>
      <c r="C170" s="72"/>
      <c r="D170" s="72" t="s">
        <v>124</v>
      </c>
      <c r="E170" s="181">
        <f>SUMIF($D$157:$D$168,"*Wage",E157:E168)</f>
        <v>0</v>
      </c>
      <c r="F170" s="181">
        <f t="shared" ref="F170:I170" si="32">SUMIF($D$157:$D$168,"*Wage",F157:F168)</f>
        <v>0</v>
      </c>
      <c r="G170" s="181">
        <f t="shared" si="32"/>
        <v>0</v>
      </c>
      <c r="H170" s="181">
        <f t="shared" si="32"/>
        <v>0</v>
      </c>
      <c r="I170" s="181">
        <f t="shared" si="32"/>
        <v>0</v>
      </c>
      <c r="J170" s="182">
        <f>SUM(E170:I170)</f>
        <v>0</v>
      </c>
      <c r="L170" s="2"/>
      <c r="M170" s="303"/>
      <c r="N170" s="305"/>
      <c r="O170" s="305"/>
      <c r="P170" s="304"/>
      <c r="Q170" s="305"/>
      <c r="R170" s="305"/>
      <c r="S170" s="205"/>
      <c r="T170" s="206"/>
    </row>
    <row r="171" spans="1:33">
      <c r="A171" s="8"/>
      <c r="C171" s="72"/>
      <c r="D171" s="72" t="s">
        <v>125</v>
      </c>
      <c r="E171" s="54">
        <f>SUMIF($D$157:$D$168,"*Fringe",E157:E168)</f>
        <v>0</v>
      </c>
      <c r="F171" s="54">
        <f t="shared" ref="F171:I171" si="33">SUMIF($D$157:$D$168,"*Fringe",F157:F168)</f>
        <v>0</v>
      </c>
      <c r="G171" s="54">
        <f t="shared" si="33"/>
        <v>0</v>
      </c>
      <c r="H171" s="54">
        <f t="shared" si="33"/>
        <v>0</v>
      </c>
      <c r="I171" s="54">
        <f t="shared" si="33"/>
        <v>0</v>
      </c>
      <c r="J171" s="177">
        <f>SUM(E171:I171)</f>
        <v>0</v>
      </c>
      <c r="L171" s="2"/>
    </row>
    <row r="172" spans="1:33" ht="3.75" customHeight="1" thickBot="1">
      <c r="A172" t="s">
        <v>126</v>
      </c>
      <c r="D172" s="3" t="s">
        <v>51</v>
      </c>
      <c r="E172" s="20"/>
      <c r="F172" s="20"/>
      <c r="G172" s="20"/>
      <c r="H172" s="20"/>
      <c r="I172" s="20"/>
      <c r="J172" s="73"/>
      <c r="L172" s="2"/>
    </row>
    <row r="173" spans="1:33">
      <c r="A173" s="46" t="s">
        <v>127</v>
      </c>
      <c r="B173" s="47"/>
      <c r="C173" s="47"/>
      <c r="D173" s="49"/>
      <c r="E173" s="183">
        <f>SUMIF($D$68:$D$171,"*Total Other Professional Salary",E68:E171)+SUMIF($D$68:$D$171,"*Total Post Doc Salary",E68:E171)+SUMIF($D$68:$D$171,"*Total Graduate Student Salary",E68:E171)+SUMIF($D$68:$D$171,"*Total Hourly Wages",E68:E171)</f>
        <v>0</v>
      </c>
      <c r="F173" s="183">
        <f>SUMIF($D$68:$D$171,"*Total Other Professional Salary",F68:F171)+SUMIF($D$68:$D$171,"*Total Post Doc Salary",F68:F171)+SUMIF($D$68:$D$171,"*Total Graduate Student Salary",F68:F171)+SUMIF($D$68:$D$171,"*Total Hourly Wages",F68:F171)</f>
        <v>0</v>
      </c>
      <c r="G173" s="183">
        <f>SUMIF($D$68:$D$171,"*Total Other Professional Salary",G68:G171)+SUMIF($D$68:$D$171,"*Total Post Doc Salary",G68:G171)+SUMIF($D$68:$D$171,"*Total Graduate Student Salary",G68:G171)+SUMIF($D$68:$D$171,"*Total Hourly Wages",G68:G171)</f>
        <v>0</v>
      </c>
      <c r="H173" s="183">
        <f>SUMIF($D$68:$D$171,"*Total Other Professional Salary",H68:H171)+SUMIF($D$68:$D$171,"*Total Post Doc Salary",H68:H171)+SUMIF($D$68:$D$171,"*Total Graduate Student Salary",H68:H171)+SUMIF($D$68:$D$171,"*Total Hourly Wages",H68:H171)</f>
        <v>0</v>
      </c>
      <c r="I173" s="183">
        <f>SUMIF($D$68:$D$171,"*Total Other Professional Salary",I68:I171)+SUMIF($D$68:$D$171,"*Total Post Doc Salary",I68:I171)+SUMIF($D$68:$D$171,"*Total Graduate Student Salary",I68:I171)+SUMIF($D$68:$D$171,"*Total Hourly Wages",I68:I171)</f>
        <v>0</v>
      </c>
      <c r="J173" s="184">
        <f>SUM(J170,J154,J115,J90)</f>
        <v>0</v>
      </c>
      <c r="L173" s="2"/>
      <c r="M173" s="35" t="s">
        <v>128</v>
      </c>
      <c r="N173" s="411"/>
      <c r="O173" s="411"/>
      <c r="P173" s="36"/>
      <c r="Q173" s="37"/>
      <c r="R173" s="237">
        <f>'Cumulative Budget Request '!S171</f>
        <v>0.11</v>
      </c>
    </row>
    <row r="174" spans="1:33" ht="15.75" thickBot="1">
      <c r="A174" s="46" t="s">
        <v>129</v>
      </c>
      <c r="B174" s="47"/>
      <c r="C174" s="47"/>
      <c r="D174" s="49"/>
      <c r="E174" s="185">
        <f>SUMIF($D$68:$D$171,"*Total Other Professional Fringe",E68:E171)+SUMIF($D$68:$D$171,"*Total Post Doc Fringe",E68:E171)++SUMIF($D$68:$D$171,"*Total Graduate Student Fringe",E68:E171)+SUMIF($D$68:$D$171,"*Total Fringe Benefits",E68:E171)</f>
        <v>0</v>
      </c>
      <c r="F174" s="185">
        <f>SUMIF($D$68:$D$171,"*Total Other Professional Fringe",F68:F171)+SUMIF($D$68:$D$171,"*Total Post Doc Fringe",F68:F171)++SUMIF($D$68:$D$171,"*Total Graduate Student Fringe",F68:F171)+SUMIF($D$68:$D$171,"*Total Fringe Benefits",F68:F171)</f>
        <v>0</v>
      </c>
      <c r="G174" s="185">
        <f>SUMIF($D$68:$D$171,"*Total Other Professional Fringe",G68:G171)+SUMIF($D$68:$D$171,"*Total Post Doc Fringe",G68:G171)++SUMIF($D$68:$D$171,"*Total Graduate Student Fringe",G68:G171)+SUMIF($D$68:$D$171,"*Total Fringe Benefits",G68:G171)</f>
        <v>0</v>
      </c>
      <c r="H174" s="185">
        <f>SUMIF($D$68:$D$171,"*Total Other Professional Fringe",H68:H171)+SUMIF($D$68:$D$171,"*Total Post Doc Fringe",H68:H171)++SUMIF($D$68:$D$171,"*Total Graduate Student Fringe",H68:H171)+SUMIF($D$68:$D$171,"*Total Fringe Benefits",H68:H171)</f>
        <v>0</v>
      </c>
      <c r="I174" s="185">
        <f>SUMIF($D$68:$D$171,"*Total Other Professional Fringe",I68:I171)+SUMIF($D$68:$D$171,"*Total Post Doc Fringe",I68:I171)++SUMIF($D$68:$D$171,"*Total Graduate Student Fringe",I68:I171)+SUMIF($D$68:$D$171,"*Total Fringe Benefits",I68:I171)</f>
        <v>0</v>
      </c>
      <c r="J174" s="186">
        <f>SUM(J171,J155,J116,J91)</f>
        <v>0</v>
      </c>
      <c r="L174" s="2"/>
      <c r="M174" s="40" t="str">
        <f>'Cumulative Budget Request '!N172</f>
        <v>Use 0.11 for non-exempt FICA or 0.034 for FICA Exempt</v>
      </c>
      <c r="N174" s="41"/>
      <c r="O174" s="41"/>
      <c r="P174" s="41"/>
      <c r="Q174" s="41"/>
      <c r="R174" s="42"/>
    </row>
    <row r="175" spans="1:33">
      <c r="A175" s="46" t="s">
        <v>131</v>
      </c>
      <c r="B175" s="47"/>
      <c r="C175" s="92"/>
      <c r="D175" s="92"/>
      <c r="E175" s="183">
        <f>SUM(E173:E174)</f>
        <v>0</v>
      </c>
      <c r="F175" s="183">
        <f>SUM(F173:F174)</f>
        <v>0</v>
      </c>
      <c r="G175" s="183">
        <f>SUM(G173:G174)</f>
        <v>0</v>
      </c>
      <c r="H175" s="183">
        <f>SUM(H173:H174)</f>
        <v>0</v>
      </c>
      <c r="I175" s="183">
        <f>SUM(I173:I174)</f>
        <v>0</v>
      </c>
      <c r="J175" s="184">
        <f>SUM(E175:I175)</f>
        <v>0</v>
      </c>
      <c r="L175" s="2"/>
      <c r="Q175" s="2"/>
    </row>
    <row r="176" spans="1:33" ht="15">
      <c r="A176" s="1"/>
      <c r="B176" s="8"/>
      <c r="D176" s="3"/>
      <c r="E176" s="15"/>
      <c r="F176" s="15"/>
      <c r="G176" s="15"/>
      <c r="H176" s="15"/>
      <c r="I176" s="15"/>
      <c r="J176" s="24"/>
      <c r="L176" s="2"/>
      <c r="M176" s="83"/>
      <c r="N176" s="83"/>
      <c r="O176" s="83"/>
      <c r="P176" s="2"/>
    </row>
    <row r="177" spans="1:35">
      <c r="A177" s="1" t="s">
        <v>132</v>
      </c>
      <c r="D177" s="3"/>
      <c r="E177" s="187">
        <f t="shared" ref="E177:I178" si="34">SUM(E63,E173)</f>
        <v>0</v>
      </c>
      <c r="F177" s="187">
        <f t="shared" si="34"/>
        <v>0</v>
      </c>
      <c r="G177" s="187">
        <f t="shared" si="34"/>
        <v>0</v>
      </c>
      <c r="H177" s="187">
        <f t="shared" si="34"/>
        <v>0</v>
      </c>
      <c r="I177" s="187">
        <f t="shared" si="34"/>
        <v>0</v>
      </c>
      <c r="J177" s="188">
        <f>SUM(E177:I177)</f>
        <v>0</v>
      </c>
      <c r="L177" s="2"/>
      <c r="M177" s="2"/>
      <c r="N177" s="2"/>
      <c r="O177" s="2"/>
      <c r="AI177" s="8"/>
    </row>
    <row r="178" spans="1:35">
      <c r="A178" s="1" t="s">
        <v>133</v>
      </c>
      <c r="D178" s="3"/>
      <c r="E178" s="187">
        <f t="shared" si="34"/>
        <v>0</v>
      </c>
      <c r="F178" s="187">
        <f t="shared" si="34"/>
        <v>0</v>
      </c>
      <c r="G178" s="187">
        <f t="shared" si="34"/>
        <v>0</v>
      </c>
      <c r="H178" s="187">
        <f t="shared" si="34"/>
        <v>0</v>
      </c>
      <c r="I178" s="187">
        <f t="shared" si="34"/>
        <v>0</v>
      </c>
      <c r="J178" s="188">
        <f>SUM(E178:I178)</f>
        <v>0</v>
      </c>
      <c r="L178" s="2"/>
      <c r="M178" s="2"/>
      <c r="N178" s="2"/>
      <c r="O178" s="2"/>
      <c r="AI178" s="8"/>
    </row>
    <row r="179" spans="1:35">
      <c r="A179" s="129"/>
      <c r="B179" s="513" t="s">
        <v>134</v>
      </c>
      <c r="C179" s="513"/>
      <c r="D179" s="513"/>
      <c r="E179" s="178">
        <f>SUM(E177:E178)</f>
        <v>0</v>
      </c>
      <c r="F179" s="178">
        <f t="shared" ref="F179:I179" si="35">SUM(F177:F178)</f>
        <v>0</v>
      </c>
      <c r="G179" s="178">
        <f t="shared" si="35"/>
        <v>0</v>
      </c>
      <c r="H179" s="178">
        <f t="shared" si="35"/>
        <v>0</v>
      </c>
      <c r="I179" s="178">
        <f t="shared" si="35"/>
        <v>0</v>
      </c>
      <c r="J179" s="179">
        <f>SUM(E179:I179)</f>
        <v>0</v>
      </c>
      <c r="L179" s="2"/>
      <c r="M179" s="2"/>
      <c r="N179" s="2"/>
      <c r="O179" s="2"/>
    </row>
    <row r="180" spans="1:35">
      <c r="A180" s="1"/>
      <c r="B180" s="8"/>
      <c r="G180" s="2"/>
      <c r="H180" s="2"/>
      <c r="I180" s="2"/>
      <c r="J180" s="45"/>
      <c r="K180" s="2"/>
      <c r="L180" s="2"/>
      <c r="M180" s="2"/>
      <c r="N180" s="2"/>
      <c r="O180" s="2"/>
      <c r="P180" s="2"/>
    </row>
    <row r="181" spans="1:35">
      <c r="A181" s="1" t="s">
        <v>135</v>
      </c>
      <c r="G181" s="2"/>
      <c r="H181" s="2"/>
      <c r="I181" s="2"/>
      <c r="J181" s="45"/>
      <c r="L181" s="2"/>
      <c r="M181" s="2"/>
      <c r="N181" s="2"/>
      <c r="O181" s="2"/>
      <c r="P181" s="2"/>
    </row>
    <row r="182" spans="1:35">
      <c r="A182" s="29" t="s">
        <v>136</v>
      </c>
      <c r="G182" s="2"/>
      <c r="H182" s="2"/>
      <c r="I182" s="2"/>
      <c r="J182" s="45"/>
      <c r="K182" s="2"/>
      <c r="L182" s="2"/>
    </row>
    <row r="183" spans="1:35">
      <c r="B183" s="87" t="s">
        <v>137</v>
      </c>
      <c r="D183" s="3"/>
      <c r="E183" s="54">
        <v>0</v>
      </c>
      <c r="F183" s="54">
        <v>0</v>
      </c>
      <c r="G183" s="54">
        <v>0</v>
      </c>
      <c r="H183" s="54">
        <v>0</v>
      </c>
      <c r="I183" s="54">
        <v>0</v>
      </c>
      <c r="J183" s="177">
        <f>SUM(E183:I183)</f>
        <v>0</v>
      </c>
      <c r="K183" s="2"/>
      <c r="L183" s="2"/>
      <c r="P183" s="225"/>
      <c r="Q183" s="225"/>
      <c r="R183" s="225"/>
      <c r="S183" s="4"/>
    </row>
    <row r="184" spans="1:35">
      <c r="D184" s="3"/>
      <c r="E184" s="54">
        <v>0</v>
      </c>
      <c r="F184" s="54">
        <v>0</v>
      </c>
      <c r="G184" s="54">
        <v>0</v>
      </c>
      <c r="H184" s="54">
        <v>0</v>
      </c>
      <c r="I184" s="54">
        <v>0</v>
      </c>
      <c r="J184" s="177">
        <f>SUM(E184:I184)</f>
        <v>0</v>
      </c>
      <c r="K184" s="2"/>
      <c r="L184" s="2"/>
    </row>
    <row r="185" spans="1:35">
      <c r="A185" s="476" t="s">
        <v>138</v>
      </c>
      <c r="B185" s="476"/>
      <c r="C185" s="476"/>
      <c r="D185" s="476"/>
      <c r="E185" s="210">
        <f>SUM(E183:E184)</f>
        <v>0</v>
      </c>
      <c r="F185" s="210">
        <f t="shared" ref="F185:I185" si="36">SUM(F183:F184)</f>
        <v>0</v>
      </c>
      <c r="G185" s="210">
        <f t="shared" si="36"/>
        <v>0</v>
      </c>
      <c r="H185" s="210">
        <f t="shared" si="36"/>
        <v>0</v>
      </c>
      <c r="I185" s="210">
        <f t="shared" si="36"/>
        <v>0</v>
      </c>
      <c r="J185" s="211">
        <f>SUM(J183:J184)</f>
        <v>0</v>
      </c>
      <c r="K185" s="2"/>
      <c r="L185" s="2"/>
      <c r="M185" s="2"/>
      <c r="N185" s="2"/>
      <c r="O185" s="2"/>
    </row>
    <row r="186" spans="1:35">
      <c r="E186" s="3"/>
      <c r="F186" s="2"/>
      <c r="G186" s="2"/>
      <c r="H186" s="2"/>
      <c r="I186" s="2"/>
      <c r="J186" s="45"/>
      <c r="K186" s="2"/>
      <c r="L186" s="2"/>
      <c r="M186" s="2"/>
      <c r="N186" s="2"/>
      <c r="O186" s="2"/>
    </row>
    <row r="187" spans="1:35">
      <c r="A187" s="1" t="s">
        <v>139</v>
      </c>
      <c r="B187" s="93"/>
      <c r="C187" s="8"/>
      <c r="D187" s="258" t="s">
        <v>140</v>
      </c>
      <c r="E187" s="135">
        <v>0</v>
      </c>
      <c r="F187" s="135">
        <v>0</v>
      </c>
      <c r="G187" s="135">
        <v>0</v>
      </c>
      <c r="H187" s="135">
        <v>0</v>
      </c>
      <c r="I187" s="135">
        <v>0</v>
      </c>
      <c r="J187" s="94"/>
      <c r="K187" s="2"/>
      <c r="L187" s="2"/>
    </row>
    <row r="188" spans="1:35">
      <c r="D188" s="258" t="s">
        <v>141</v>
      </c>
      <c r="E188" s="135">
        <v>0</v>
      </c>
      <c r="F188" s="135">
        <v>0</v>
      </c>
      <c r="G188" s="135">
        <v>0</v>
      </c>
      <c r="H188" s="135">
        <v>0</v>
      </c>
      <c r="I188" s="135">
        <v>0</v>
      </c>
      <c r="J188" s="94"/>
      <c r="K188" s="2"/>
      <c r="L188" s="2"/>
    </row>
    <row r="189" spans="1:35">
      <c r="A189" s="1" t="s">
        <v>142</v>
      </c>
      <c r="B189" s="93"/>
      <c r="C189" s="8"/>
      <c r="D189" s="258" t="s">
        <v>143</v>
      </c>
      <c r="E189" s="135">
        <v>0</v>
      </c>
      <c r="F189" s="135">
        <v>0</v>
      </c>
      <c r="G189" s="135">
        <v>0</v>
      </c>
      <c r="H189" s="135">
        <v>0</v>
      </c>
      <c r="I189" s="135">
        <v>0</v>
      </c>
      <c r="J189" s="94"/>
      <c r="K189" s="2"/>
      <c r="L189" s="2"/>
    </row>
    <row r="190" spans="1:35">
      <c r="A190" s="474"/>
      <c r="D190" s="258" t="s">
        <v>144</v>
      </c>
      <c r="E190" s="135">
        <v>0</v>
      </c>
      <c r="F190" s="135">
        <v>0</v>
      </c>
      <c r="G190" s="135">
        <v>0</v>
      </c>
      <c r="H190" s="135">
        <v>0</v>
      </c>
      <c r="I190" s="135">
        <v>0</v>
      </c>
      <c r="J190" s="45"/>
      <c r="K190" s="2"/>
      <c r="L190" s="2"/>
    </row>
    <row r="191" spans="1:35">
      <c r="A191" s="474"/>
      <c r="B191" s="89" t="s">
        <v>145</v>
      </c>
      <c r="C191" s="89" t="s">
        <v>146</v>
      </c>
      <c r="D191" s="25"/>
      <c r="E191" s="13"/>
      <c r="F191" s="13"/>
      <c r="G191" s="13"/>
      <c r="H191" s="13"/>
      <c r="I191" s="13"/>
      <c r="J191" s="45"/>
      <c r="K191" s="2"/>
      <c r="L191" s="2"/>
    </row>
    <row r="192" spans="1:35">
      <c r="A192" s="475"/>
      <c r="B192" s="88" t="s">
        <v>147</v>
      </c>
      <c r="C192" s="134">
        <v>0</v>
      </c>
      <c r="D192" s="25"/>
      <c r="E192" s="54">
        <f>ROUND($C192*E188*E189*E187,0)</f>
        <v>0</v>
      </c>
      <c r="F192" s="54">
        <f t="shared" ref="F192:I192" si="37">ROUND($C192*F188*F189*F187,0)</f>
        <v>0</v>
      </c>
      <c r="G192" s="54">
        <f t="shared" si="37"/>
        <v>0</v>
      </c>
      <c r="H192" s="54">
        <f t="shared" si="37"/>
        <v>0</v>
      </c>
      <c r="I192" s="54">
        <f t="shared" si="37"/>
        <v>0</v>
      </c>
      <c r="J192" s="177">
        <f t="shared" ref="J192:J197" si="38">SUM(E192:I192)</f>
        <v>0</v>
      </c>
      <c r="K192" s="2"/>
      <c r="L192" s="2"/>
    </row>
    <row r="193" spans="1:15">
      <c r="A193" s="475"/>
      <c r="B193" s="88" t="s">
        <v>148</v>
      </c>
      <c r="C193" s="134">
        <v>0</v>
      </c>
      <c r="D193" s="25"/>
      <c r="E193" s="54">
        <f>ROUND($C193*E188*E190*E187,0)</f>
        <v>0</v>
      </c>
      <c r="F193" s="54">
        <f t="shared" ref="F193:I193" si="39">ROUND($C193*F188*F190*F187,0)</f>
        <v>0</v>
      </c>
      <c r="G193" s="54">
        <f t="shared" si="39"/>
        <v>0</v>
      </c>
      <c r="H193" s="54">
        <f t="shared" si="39"/>
        <v>0</v>
      </c>
      <c r="I193" s="54">
        <f t="shared" si="39"/>
        <v>0</v>
      </c>
      <c r="J193" s="177">
        <f t="shared" si="38"/>
        <v>0</v>
      </c>
      <c r="K193" s="2"/>
      <c r="L193" s="2"/>
    </row>
    <row r="194" spans="1:15">
      <c r="A194" s="475"/>
      <c r="B194" s="88" t="s">
        <v>149</v>
      </c>
      <c r="C194" s="134">
        <v>0</v>
      </c>
      <c r="D194" s="25"/>
      <c r="E194" s="54">
        <f>ROUND($C194*E188*E187,0)</f>
        <v>0</v>
      </c>
      <c r="F194" s="54">
        <f t="shared" ref="F194:I194" si="40">ROUND($C194*F188*F187,0)</f>
        <v>0</v>
      </c>
      <c r="G194" s="54">
        <f t="shared" si="40"/>
        <v>0</v>
      </c>
      <c r="H194" s="54">
        <f t="shared" si="40"/>
        <v>0</v>
      </c>
      <c r="I194" s="54">
        <f t="shared" si="40"/>
        <v>0</v>
      </c>
      <c r="J194" s="177">
        <f t="shared" si="38"/>
        <v>0</v>
      </c>
      <c r="K194" s="2"/>
      <c r="L194" s="2"/>
    </row>
    <row r="195" spans="1:15">
      <c r="A195" s="475"/>
      <c r="B195" s="88" t="s">
        <v>150</v>
      </c>
      <c r="C195" s="134">
        <v>0</v>
      </c>
      <c r="D195" s="25"/>
      <c r="E195" s="54">
        <f>$C195*E187*E189</f>
        <v>0</v>
      </c>
      <c r="F195" s="54">
        <f t="shared" ref="F195:H195" si="41">$C195*F187*F189</f>
        <v>0</v>
      </c>
      <c r="G195" s="54">
        <f t="shared" si="41"/>
        <v>0</v>
      </c>
      <c r="H195" s="54">
        <f t="shared" si="41"/>
        <v>0</v>
      </c>
      <c r="I195" s="54">
        <f>$C195*I187*I189</f>
        <v>0</v>
      </c>
      <c r="J195" s="177">
        <f t="shared" si="38"/>
        <v>0</v>
      </c>
      <c r="K195" s="2"/>
      <c r="L195" s="2"/>
    </row>
    <row r="196" spans="1:15">
      <c r="A196" s="475"/>
      <c r="B196" s="88" t="s">
        <v>151</v>
      </c>
      <c r="C196" s="134">
        <v>0</v>
      </c>
      <c r="D196" s="25"/>
      <c r="E196" s="54">
        <f>ROUND($C196*E187,0)</f>
        <v>0</v>
      </c>
      <c r="F196" s="54">
        <f t="shared" ref="F196:I196" si="42">ROUND($C196*F187,0)</f>
        <v>0</v>
      </c>
      <c r="G196" s="54">
        <f t="shared" si="42"/>
        <v>0</v>
      </c>
      <c r="H196" s="54">
        <f t="shared" si="42"/>
        <v>0</v>
      </c>
      <c r="I196" s="54">
        <f t="shared" si="42"/>
        <v>0</v>
      </c>
      <c r="J196" s="177">
        <f t="shared" si="38"/>
        <v>0</v>
      </c>
      <c r="K196" s="2"/>
      <c r="L196" s="2"/>
    </row>
    <row r="197" spans="1:15">
      <c r="A197" s="475"/>
      <c r="B197" s="88" t="s">
        <v>63</v>
      </c>
      <c r="C197" s="262"/>
      <c r="D197" s="25"/>
      <c r="E197" s="134">
        <v>0</v>
      </c>
      <c r="F197" s="134">
        <v>0</v>
      </c>
      <c r="G197" s="134">
        <v>0</v>
      </c>
      <c r="H197" s="134">
        <v>0</v>
      </c>
      <c r="I197" s="134">
        <v>0</v>
      </c>
      <c r="J197" s="177">
        <f t="shared" si="38"/>
        <v>0</v>
      </c>
      <c r="K197" s="2"/>
      <c r="L197" s="2"/>
    </row>
    <row r="198" spans="1:15">
      <c r="A198" s="476" t="s">
        <v>138</v>
      </c>
      <c r="B198" s="476"/>
      <c r="C198" s="476"/>
      <c r="D198" s="476"/>
      <c r="E198" s="210">
        <f>SUM(E192:E197)</f>
        <v>0</v>
      </c>
      <c r="F198" s="210">
        <f t="shared" ref="F198:J198" si="43">SUM(F192:F197)</f>
        <v>0</v>
      </c>
      <c r="G198" s="210">
        <f t="shared" si="43"/>
        <v>0</v>
      </c>
      <c r="H198" s="210">
        <f t="shared" si="43"/>
        <v>0</v>
      </c>
      <c r="I198" s="210">
        <f t="shared" si="43"/>
        <v>0</v>
      </c>
      <c r="J198" s="211">
        <f t="shared" si="43"/>
        <v>0</v>
      </c>
      <c r="K198" s="2"/>
      <c r="L198" s="7"/>
    </row>
    <row r="199" spans="1:15">
      <c r="E199" s="3"/>
      <c r="F199" s="2"/>
      <c r="G199" s="2"/>
      <c r="H199" s="2"/>
      <c r="I199" s="2"/>
      <c r="J199" s="45"/>
      <c r="K199" s="2"/>
      <c r="L199" s="2"/>
      <c r="M199" s="2"/>
      <c r="N199" s="2"/>
      <c r="O199" s="2"/>
    </row>
    <row r="200" spans="1:15">
      <c r="A200" s="1" t="s">
        <v>139</v>
      </c>
      <c r="B200" s="93"/>
      <c r="C200" s="8"/>
      <c r="D200" s="258" t="s">
        <v>140</v>
      </c>
      <c r="E200" s="135">
        <v>0</v>
      </c>
      <c r="F200" s="135">
        <v>0</v>
      </c>
      <c r="G200" s="135">
        <v>0</v>
      </c>
      <c r="H200" s="135">
        <v>0</v>
      </c>
      <c r="I200" s="135">
        <v>0</v>
      </c>
      <c r="J200" s="94"/>
      <c r="K200" s="2"/>
      <c r="L200" s="2"/>
    </row>
    <row r="201" spans="1:15">
      <c r="D201" s="258" t="s">
        <v>141</v>
      </c>
      <c r="E201" s="135">
        <v>0</v>
      </c>
      <c r="F201" s="135">
        <v>0</v>
      </c>
      <c r="G201" s="135">
        <v>0</v>
      </c>
      <c r="H201" s="135">
        <v>0</v>
      </c>
      <c r="I201" s="135">
        <v>0</v>
      </c>
      <c r="J201" s="94"/>
      <c r="K201" s="2"/>
      <c r="L201" s="2"/>
    </row>
    <row r="202" spans="1:15">
      <c r="A202" s="1" t="s">
        <v>142</v>
      </c>
      <c r="B202" s="93"/>
      <c r="C202" s="8"/>
      <c r="D202" s="258" t="s">
        <v>143</v>
      </c>
      <c r="E202" s="135">
        <v>0</v>
      </c>
      <c r="F202" s="135">
        <v>0</v>
      </c>
      <c r="G202" s="135">
        <v>0</v>
      </c>
      <c r="H202" s="135">
        <v>0</v>
      </c>
      <c r="I202" s="135">
        <v>0</v>
      </c>
      <c r="J202" s="94"/>
      <c r="K202" s="2"/>
      <c r="L202" s="2"/>
    </row>
    <row r="203" spans="1:15">
      <c r="A203" s="474"/>
      <c r="D203" s="258" t="s">
        <v>144</v>
      </c>
      <c r="E203" s="135">
        <v>0</v>
      </c>
      <c r="F203" s="135">
        <v>0</v>
      </c>
      <c r="G203" s="135">
        <v>0</v>
      </c>
      <c r="H203" s="135">
        <v>0</v>
      </c>
      <c r="I203" s="135">
        <v>0</v>
      </c>
      <c r="J203" s="45"/>
      <c r="K203" s="2"/>
      <c r="L203" s="2"/>
    </row>
    <row r="204" spans="1:15">
      <c r="A204" s="474"/>
      <c r="B204" s="89" t="s">
        <v>145</v>
      </c>
      <c r="C204" s="89" t="s">
        <v>146</v>
      </c>
      <c r="D204" s="25"/>
      <c r="E204" s="2"/>
      <c r="F204" s="2"/>
      <c r="G204" s="257"/>
      <c r="H204" s="257"/>
      <c r="I204" s="257"/>
      <c r="J204" s="45"/>
      <c r="K204" s="2"/>
      <c r="L204" s="2"/>
    </row>
    <row r="205" spans="1:15">
      <c r="A205" s="475"/>
      <c r="B205" s="88" t="s">
        <v>147</v>
      </c>
      <c r="C205" s="134">
        <v>0</v>
      </c>
      <c r="D205" s="25"/>
      <c r="E205" s="54">
        <f>ROUND($C205*E201*E202*E200,0)</f>
        <v>0</v>
      </c>
      <c r="F205" s="54">
        <f t="shared" ref="F205:I205" si="44">ROUND($C205*F201*F202*F200,0)</f>
        <v>0</v>
      </c>
      <c r="G205" s="54">
        <f t="shared" si="44"/>
        <v>0</v>
      </c>
      <c r="H205" s="54">
        <f t="shared" si="44"/>
        <v>0</v>
      </c>
      <c r="I205" s="54">
        <f t="shared" si="44"/>
        <v>0</v>
      </c>
      <c r="J205" s="177">
        <f t="shared" ref="J205:J210" si="45">SUM(E205:I205)</f>
        <v>0</v>
      </c>
      <c r="K205" s="2"/>
      <c r="L205" s="2"/>
    </row>
    <row r="206" spans="1:15">
      <c r="A206" s="475"/>
      <c r="B206" s="88" t="s">
        <v>148</v>
      </c>
      <c r="C206" s="134">
        <v>0</v>
      </c>
      <c r="D206" s="25"/>
      <c r="E206" s="54">
        <f>ROUND($C206*E201*E203*E200,0)</f>
        <v>0</v>
      </c>
      <c r="F206" s="54">
        <f t="shared" ref="F206:I206" si="46">ROUND($C206*F201*F203*F200,0)</f>
        <v>0</v>
      </c>
      <c r="G206" s="54">
        <f t="shared" si="46"/>
        <v>0</v>
      </c>
      <c r="H206" s="54">
        <f t="shared" si="46"/>
        <v>0</v>
      </c>
      <c r="I206" s="54">
        <f t="shared" si="46"/>
        <v>0</v>
      </c>
      <c r="J206" s="177">
        <f t="shared" si="45"/>
        <v>0</v>
      </c>
      <c r="K206" s="2"/>
      <c r="L206" s="2"/>
    </row>
    <row r="207" spans="1:15">
      <c r="A207" s="475"/>
      <c r="B207" s="88" t="s">
        <v>149</v>
      </c>
      <c r="C207" s="134">
        <v>0</v>
      </c>
      <c r="D207" s="25"/>
      <c r="E207" s="54">
        <f>ROUND($C207*E201*E200,0)</f>
        <v>0</v>
      </c>
      <c r="F207" s="54">
        <f t="shared" ref="F207:I207" si="47">ROUND($C207*F201*F200,0)</f>
        <v>0</v>
      </c>
      <c r="G207" s="54">
        <f t="shared" si="47"/>
        <v>0</v>
      </c>
      <c r="H207" s="54">
        <f t="shared" si="47"/>
        <v>0</v>
      </c>
      <c r="I207" s="54">
        <f t="shared" si="47"/>
        <v>0</v>
      </c>
      <c r="J207" s="177">
        <f t="shared" si="45"/>
        <v>0</v>
      </c>
      <c r="K207" s="2"/>
      <c r="L207" s="2"/>
    </row>
    <row r="208" spans="1:15">
      <c r="A208" s="475"/>
      <c r="B208" s="88" t="s">
        <v>150</v>
      </c>
      <c r="C208" s="134">
        <v>0</v>
      </c>
      <c r="D208" s="25"/>
      <c r="E208" s="54">
        <f>$C208*E200*E202</f>
        <v>0</v>
      </c>
      <c r="F208" s="54">
        <f t="shared" ref="F208:I208" si="48">$C208*F200*F202</f>
        <v>0</v>
      </c>
      <c r="G208" s="54">
        <f t="shared" si="48"/>
        <v>0</v>
      </c>
      <c r="H208" s="54">
        <f t="shared" si="48"/>
        <v>0</v>
      </c>
      <c r="I208" s="54">
        <f t="shared" si="48"/>
        <v>0</v>
      </c>
      <c r="J208" s="177">
        <f t="shared" si="45"/>
        <v>0</v>
      </c>
      <c r="K208" s="2"/>
      <c r="L208" s="2"/>
    </row>
    <row r="209" spans="1:16">
      <c r="A209" s="475"/>
      <c r="B209" s="88" t="s">
        <v>151</v>
      </c>
      <c r="C209" s="134">
        <v>0</v>
      </c>
      <c r="D209" s="25"/>
      <c r="E209" s="54">
        <f>ROUND($C209*E200,0)</f>
        <v>0</v>
      </c>
      <c r="F209" s="54">
        <f t="shared" ref="F209:I209" si="49">ROUND($C209*F200,0)</f>
        <v>0</v>
      </c>
      <c r="G209" s="54">
        <f t="shared" si="49"/>
        <v>0</v>
      </c>
      <c r="H209" s="54">
        <f t="shared" si="49"/>
        <v>0</v>
      </c>
      <c r="I209" s="54">
        <f t="shared" si="49"/>
        <v>0</v>
      </c>
      <c r="J209" s="177">
        <f t="shared" si="45"/>
        <v>0</v>
      </c>
      <c r="K209" s="2"/>
      <c r="L209" s="2"/>
    </row>
    <row r="210" spans="1:16">
      <c r="A210" s="475"/>
      <c r="B210" s="88" t="s">
        <v>63</v>
      </c>
      <c r="C210" s="262"/>
      <c r="D210" s="25"/>
      <c r="E210" s="134">
        <v>0</v>
      </c>
      <c r="F210" s="134">
        <v>0</v>
      </c>
      <c r="G210" s="134">
        <v>0</v>
      </c>
      <c r="H210" s="134">
        <v>0</v>
      </c>
      <c r="I210" s="134">
        <v>0</v>
      </c>
      <c r="J210" s="177">
        <f t="shared" si="45"/>
        <v>0</v>
      </c>
      <c r="K210" s="2"/>
      <c r="L210" s="2"/>
    </row>
    <row r="211" spans="1:16">
      <c r="A211" s="476" t="s">
        <v>138</v>
      </c>
      <c r="B211" s="476"/>
      <c r="C211" s="476"/>
      <c r="D211" s="476"/>
      <c r="E211" s="210">
        <f>SUM(E205:E210)</f>
        <v>0</v>
      </c>
      <c r="F211" s="210">
        <f t="shared" ref="F211:J211" si="50">SUM(F205:F210)</f>
        <v>0</v>
      </c>
      <c r="G211" s="210">
        <f t="shared" si="50"/>
        <v>0</v>
      </c>
      <c r="H211" s="210">
        <f t="shared" si="50"/>
        <v>0</v>
      </c>
      <c r="I211" s="210">
        <f t="shared" si="50"/>
        <v>0</v>
      </c>
      <c r="J211" s="211">
        <f t="shared" si="50"/>
        <v>0</v>
      </c>
      <c r="K211" s="2"/>
      <c r="L211" s="7"/>
    </row>
    <row r="212" spans="1:16">
      <c r="A212" s="95"/>
      <c r="B212" s="513" t="s">
        <v>152</v>
      </c>
      <c r="C212" s="513"/>
      <c r="D212" s="513"/>
      <c r="E212" s="214">
        <f ca="1">SUMIF($A$183:$D$211,"*Total Trip", E183:E211)</f>
        <v>0</v>
      </c>
      <c r="F212" s="214">
        <f t="shared" ref="F212:I212" ca="1" si="51">SUMIF($A$183:$D$211,"*Total Trip", F183:F211)</f>
        <v>0</v>
      </c>
      <c r="G212" s="214">
        <f t="shared" ca="1" si="51"/>
        <v>0</v>
      </c>
      <c r="H212" s="214">
        <f t="shared" ca="1" si="51"/>
        <v>0</v>
      </c>
      <c r="I212" s="214">
        <f t="shared" ca="1" si="51"/>
        <v>0</v>
      </c>
      <c r="J212" s="215">
        <f ca="1">SUM(E212:I212)</f>
        <v>0</v>
      </c>
      <c r="K212" s="2"/>
      <c r="L212" s="2"/>
      <c r="M212" s="2"/>
      <c r="N212" s="2"/>
      <c r="O212" s="2"/>
      <c r="P212" s="2"/>
    </row>
    <row r="213" spans="1:16">
      <c r="A213" s="26"/>
      <c r="B213" s="27"/>
      <c r="C213" s="27"/>
      <c r="D213" s="27"/>
      <c r="E213" s="27"/>
      <c r="F213" s="27"/>
      <c r="G213" s="28"/>
      <c r="H213" s="28"/>
      <c r="I213" s="28"/>
      <c r="J213" s="96"/>
      <c r="K213" s="28"/>
      <c r="L213" s="2"/>
      <c r="M213" s="2"/>
      <c r="N213" s="2"/>
      <c r="O213" s="2"/>
      <c r="P213" s="2"/>
    </row>
    <row r="214" spans="1:16">
      <c r="A214" s="29" t="s">
        <v>153</v>
      </c>
      <c r="G214" s="2"/>
      <c r="H214" s="2"/>
      <c r="I214" s="2"/>
      <c r="J214" s="45"/>
      <c r="K214" s="2"/>
      <c r="L214" s="2"/>
    </row>
    <row r="215" spans="1:16">
      <c r="B215" s="87" t="s">
        <v>137</v>
      </c>
      <c r="D215" s="3"/>
      <c r="E215" s="17">
        <v>0</v>
      </c>
      <c r="F215" s="17">
        <v>0</v>
      </c>
      <c r="G215" s="17">
        <v>0</v>
      </c>
      <c r="H215" s="17">
        <v>0</v>
      </c>
      <c r="I215" s="17">
        <v>0</v>
      </c>
      <c r="J215" s="91">
        <f>SUM(E215:I215)</f>
        <v>0</v>
      </c>
      <c r="K215" s="2"/>
      <c r="L215" s="2"/>
    </row>
    <row r="216" spans="1:16">
      <c r="D216" s="3"/>
      <c r="E216" s="17">
        <v>0</v>
      </c>
      <c r="F216" s="17">
        <v>0</v>
      </c>
      <c r="G216" s="17">
        <v>0</v>
      </c>
      <c r="H216" s="17">
        <v>0</v>
      </c>
      <c r="I216" s="17">
        <v>0</v>
      </c>
      <c r="J216" s="91">
        <f>SUM(E216:I216)</f>
        <v>0</v>
      </c>
      <c r="K216" s="2"/>
      <c r="L216" s="2"/>
    </row>
    <row r="217" spans="1:16">
      <c r="A217" s="476" t="s">
        <v>138</v>
      </c>
      <c r="B217" s="476"/>
      <c r="C217" s="476"/>
      <c r="D217" s="476"/>
      <c r="E217" s="212">
        <f>SUM(E215:E216)</f>
        <v>0</v>
      </c>
      <c r="F217" s="212">
        <f t="shared" ref="F217:I217" si="52">SUM(F215:F216)</f>
        <v>0</v>
      </c>
      <c r="G217" s="212">
        <f t="shared" si="52"/>
        <v>0</v>
      </c>
      <c r="H217" s="212">
        <f t="shared" si="52"/>
        <v>0</v>
      </c>
      <c r="I217" s="212">
        <f t="shared" si="52"/>
        <v>0</v>
      </c>
      <c r="J217" s="213">
        <f>SUM(J215:J216)</f>
        <v>0</v>
      </c>
      <c r="K217" s="2"/>
      <c r="L217" s="2"/>
      <c r="M217" s="2"/>
      <c r="N217" s="2"/>
      <c r="O217" s="2"/>
    </row>
    <row r="218" spans="1:16">
      <c r="E218" s="3"/>
      <c r="F218" s="2"/>
      <c r="G218" s="2"/>
      <c r="H218" s="2"/>
      <c r="I218" s="2"/>
      <c r="J218" s="45"/>
      <c r="K218" s="2"/>
      <c r="L218" s="2"/>
      <c r="M218" s="2"/>
      <c r="N218" s="2"/>
      <c r="O218" s="2"/>
    </row>
    <row r="219" spans="1:16">
      <c r="A219" s="1" t="s">
        <v>139</v>
      </c>
      <c r="C219" s="257"/>
      <c r="D219" s="258" t="s">
        <v>140</v>
      </c>
      <c r="E219" s="135">
        <v>0</v>
      </c>
      <c r="F219" s="135">
        <v>0</v>
      </c>
      <c r="G219" s="135">
        <v>0</v>
      </c>
      <c r="H219" s="135">
        <v>0</v>
      </c>
      <c r="I219" s="135">
        <v>0</v>
      </c>
      <c r="J219" s="94"/>
      <c r="K219" s="2"/>
      <c r="L219" s="2"/>
    </row>
    <row r="220" spans="1:16">
      <c r="A220" s="1"/>
      <c r="B220" s="93"/>
      <c r="C220" s="8"/>
      <c r="D220" s="258" t="s">
        <v>141</v>
      </c>
      <c r="E220" s="135">
        <v>0</v>
      </c>
      <c r="F220" s="135">
        <v>0</v>
      </c>
      <c r="G220" s="135">
        <v>0</v>
      </c>
      <c r="H220" s="135">
        <v>0</v>
      </c>
      <c r="I220" s="135">
        <v>0</v>
      </c>
      <c r="J220" s="94"/>
      <c r="K220" s="2"/>
      <c r="L220" s="2"/>
    </row>
    <row r="221" spans="1:16">
      <c r="A221" s="1" t="s">
        <v>142</v>
      </c>
      <c r="B221" s="93"/>
      <c r="C221" s="8"/>
      <c r="D221" s="258" t="s">
        <v>143</v>
      </c>
      <c r="E221" s="135">
        <v>0</v>
      </c>
      <c r="F221" s="135">
        <v>0</v>
      </c>
      <c r="G221" s="135">
        <v>0</v>
      </c>
      <c r="H221" s="135">
        <v>0</v>
      </c>
      <c r="I221" s="135">
        <v>0</v>
      </c>
      <c r="J221" s="94"/>
      <c r="K221" s="2"/>
      <c r="L221" s="2"/>
    </row>
    <row r="222" spans="1:16">
      <c r="A222" s="474"/>
      <c r="D222" s="258" t="s">
        <v>144</v>
      </c>
      <c r="E222" s="135">
        <v>0</v>
      </c>
      <c r="F222" s="135">
        <v>0</v>
      </c>
      <c r="G222" s="135">
        <v>0</v>
      </c>
      <c r="H222" s="135">
        <v>0</v>
      </c>
      <c r="I222" s="135">
        <v>0</v>
      </c>
      <c r="J222" s="45"/>
      <c r="K222" s="2"/>
      <c r="L222" s="2"/>
    </row>
    <row r="223" spans="1:16">
      <c r="A223" s="474"/>
      <c r="B223" s="89" t="s">
        <v>145</v>
      </c>
      <c r="C223" s="89" t="s">
        <v>146</v>
      </c>
      <c r="D223" s="25"/>
      <c r="E223" s="2"/>
      <c r="F223" s="2"/>
      <c r="G223" s="257"/>
      <c r="H223" s="257"/>
      <c r="I223" s="257"/>
      <c r="J223" s="45"/>
      <c r="K223" s="2"/>
      <c r="L223" s="2"/>
    </row>
    <row r="224" spans="1:16">
      <c r="A224" s="475"/>
      <c r="B224" s="88" t="s">
        <v>147</v>
      </c>
      <c r="C224" s="134">
        <v>0</v>
      </c>
      <c r="D224" s="25"/>
      <c r="E224" s="54">
        <f>ROUND($C224*E220*E221*E219,0)</f>
        <v>0</v>
      </c>
      <c r="F224" s="54">
        <f t="shared" ref="F224:I224" si="53">ROUND($C224*F220*F221*F219,0)</f>
        <v>0</v>
      </c>
      <c r="G224" s="54">
        <f t="shared" si="53"/>
        <v>0</v>
      </c>
      <c r="H224" s="54">
        <f t="shared" si="53"/>
        <v>0</v>
      </c>
      <c r="I224" s="54">
        <f t="shared" si="53"/>
        <v>0</v>
      </c>
      <c r="J224" s="177">
        <f t="shared" ref="J224:J229" si="54">SUM(E224:I224)</f>
        <v>0</v>
      </c>
      <c r="K224" s="2"/>
      <c r="L224" s="2"/>
    </row>
    <row r="225" spans="1:33">
      <c r="A225" s="475"/>
      <c r="B225" s="88" t="s">
        <v>148</v>
      </c>
      <c r="C225" s="134">
        <v>0</v>
      </c>
      <c r="D225" s="25"/>
      <c r="E225" s="54">
        <f>ROUND($C225*E220*E222*E219,0)</f>
        <v>0</v>
      </c>
      <c r="F225" s="54">
        <f t="shared" ref="F225:I225" si="55">ROUND($C225*F220*F222*F219,0)</f>
        <v>0</v>
      </c>
      <c r="G225" s="54">
        <f t="shared" si="55"/>
        <v>0</v>
      </c>
      <c r="H225" s="54">
        <f t="shared" si="55"/>
        <v>0</v>
      </c>
      <c r="I225" s="54">
        <f t="shared" si="55"/>
        <v>0</v>
      </c>
      <c r="J225" s="177">
        <f t="shared" si="54"/>
        <v>0</v>
      </c>
      <c r="K225" s="2"/>
      <c r="L225" s="2"/>
    </row>
    <row r="226" spans="1:33">
      <c r="A226" s="475"/>
      <c r="B226" s="88" t="s">
        <v>149</v>
      </c>
      <c r="C226" s="134">
        <v>0</v>
      </c>
      <c r="D226" s="25"/>
      <c r="E226" s="54">
        <f>ROUND($C226*E220*E219,0)</f>
        <v>0</v>
      </c>
      <c r="F226" s="54">
        <f t="shared" ref="F226:I226" si="56">ROUND($C226*F220*F219,0)</f>
        <v>0</v>
      </c>
      <c r="G226" s="54">
        <f t="shared" si="56"/>
        <v>0</v>
      </c>
      <c r="H226" s="54">
        <f t="shared" si="56"/>
        <v>0</v>
      </c>
      <c r="I226" s="54">
        <f t="shared" si="56"/>
        <v>0</v>
      </c>
      <c r="J226" s="177">
        <f t="shared" si="54"/>
        <v>0</v>
      </c>
      <c r="K226" s="2"/>
      <c r="L226" s="2"/>
    </row>
    <row r="227" spans="1:33">
      <c r="A227" s="475"/>
      <c r="B227" s="88" t="s">
        <v>150</v>
      </c>
      <c r="C227" s="134">
        <v>0</v>
      </c>
      <c r="D227" s="25"/>
      <c r="E227" s="54">
        <f>$C227*E219*E221</f>
        <v>0</v>
      </c>
      <c r="F227" s="54">
        <f t="shared" ref="F227:I227" si="57">$C227*F219*F221</f>
        <v>0</v>
      </c>
      <c r="G227" s="54">
        <f t="shared" si="57"/>
        <v>0</v>
      </c>
      <c r="H227" s="54">
        <f t="shared" si="57"/>
        <v>0</v>
      </c>
      <c r="I227" s="54">
        <f t="shared" si="57"/>
        <v>0</v>
      </c>
      <c r="J227" s="177">
        <f t="shared" si="54"/>
        <v>0</v>
      </c>
      <c r="K227" s="2"/>
      <c r="L227" s="2"/>
    </row>
    <row r="228" spans="1:33">
      <c r="A228" s="475"/>
      <c r="B228" s="88" t="s">
        <v>151</v>
      </c>
      <c r="C228" s="134">
        <v>0</v>
      </c>
      <c r="D228" s="25"/>
      <c r="E228" s="54">
        <f>ROUND($C228*E219,0)</f>
        <v>0</v>
      </c>
      <c r="F228" s="54">
        <f t="shared" ref="F228:I228" si="58">ROUND($C228*F219,0)</f>
        <v>0</v>
      </c>
      <c r="G228" s="54">
        <f t="shared" si="58"/>
        <v>0</v>
      </c>
      <c r="H228" s="54">
        <f t="shared" si="58"/>
        <v>0</v>
      </c>
      <c r="I228" s="54">
        <f t="shared" si="58"/>
        <v>0</v>
      </c>
      <c r="J228" s="177">
        <f t="shared" si="54"/>
        <v>0</v>
      </c>
      <c r="K228" s="2"/>
      <c r="L228" s="2"/>
    </row>
    <row r="229" spans="1:33">
      <c r="A229" s="475"/>
      <c r="B229" s="88" t="s">
        <v>63</v>
      </c>
      <c r="C229" s="262"/>
      <c r="D229" s="25"/>
      <c r="E229" s="134">
        <v>0</v>
      </c>
      <c r="F229" s="134">
        <v>0</v>
      </c>
      <c r="G229" s="134">
        <v>0</v>
      </c>
      <c r="H229" s="134">
        <v>0</v>
      </c>
      <c r="I229" s="134">
        <v>0</v>
      </c>
      <c r="J229" s="177">
        <f t="shared" si="54"/>
        <v>0</v>
      </c>
      <c r="K229" s="2"/>
      <c r="L229" s="2"/>
    </row>
    <row r="230" spans="1:33">
      <c r="A230" s="476" t="s">
        <v>138</v>
      </c>
      <c r="B230" s="476"/>
      <c r="C230" s="476"/>
      <c r="D230" s="476"/>
      <c r="E230" s="210">
        <f>SUM(E224:E229)</f>
        <v>0</v>
      </c>
      <c r="F230" s="210">
        <f t="shared" ref="F230:J230" si="59">SUM(F224:F229)</f>
        <v>0</v>
      </c>
      <c r="G230" s="210">
        <f t="shared" si="59"/>
        <v>0</v>
      </c>
      <c r="H230" s="210">
        <f t="shared" si="59"/>
        <v>0</v>
      </c>
      <c r="I230" s="210">
        <f t="shared" si="59"/>
        <v>0</v>
      </c>
      <c r="J230" s="211">
        <f t="shared" si="59"/>
        <v>0</v>
      </c>
      <c r="K230" s="2"/>
      <c r="L230" s="7"/>
    </row>
    <row r="231" spans="1:33">
      <c r="E231" s="3"/>
      <c r="F231" s="2"/>
      <c r="G231" s="2"/>
      <c r="H231" s="2"/>
      <c r="I231" s="2"/>
      <c r="J231" s="45"/>
      <c r="K231" s="2"/>
      <c r="L231" s="2"/>
      <c r="M231" s="2"/>
      <c r="N231" s="2"/>
      <c r="O231" s="2"/>
    </row>
    <row r="232" spans="1:33">
      <c r="A232" s="1" t="s">
        <v>139</v>
      </c>
      <c r="C232" s="257"/>
      <c r="D232" s="258" t="s">
        <v>140</v>
      </c>
      <c r="E232" s="135">
        <v>0</v>
      </c>
      <c r="F232" s="135">
        <v>0</v>
      </c>
      <c r="G232" s="135">
        <v>0</v>
      </c>
      <c r="H232" s="135">
        <v>0</v>
      </c>
      <c r="I232" s="135">
        <v>0</v>
      </c>
      <c r="J232" s="94"/>
      <c r="K232" s="2"/>
      <c r="L232" s="2"/>
    </row>
    <row r="233" spans="1:33">
      <c r="A233" s="1"/>
      <c r="B233" s="93"/>
      <c r="C233" s="8"/>
      <c r="D233" s="258" t="s">
        <v>141</v>
      </c>
      <c r="E233" s="135">
        <v>0</v>
      </c>
      <c r="F233" s="135">
        <v>0</v>
      </c>
      <c r="G233" s="135">
        <v>0</v>
      </c>
      <c r="H233" s="135">
        <v>0</v>
      </c>
      <c r="I233" s="135">
        <v>0</v>
      </c>
      <c r="J233" s="94"/>
      <c r="K233" s="2"/>
      <c r="L233" s="2"/>
    </row>
    <row r="234" spans="1:33">
      <c r="A234" s="1" t="s">
        <v>142</v>
      </c>
      <c r="B234" s="93"/>
      <c r="C234" s="8"/>
      <c r="D234" s="258" t="s">
        <v>143</v>
      </c>
      <c r="E234" s="135">
        <v>0</v>
      </c>
      <c r="F234" s="135">
        <v>0</v>
      </c>
      <c r="G234" s="135">
        <v>0</v>
      </c>
      <c r="H234" s="135">
        <v>0</v>
      </c>
      <c r="I234" s="135">
        <v>0</v>
      </c>
      <c r="J234" s="94"/>
      <c r="K234" s="2"/>
      <c r="L234" s="2"/>
    </row>
    <row r="235" spans="1:33">
      <c r="A235" s="474"/>
      <c r="D235" s="258" t="s">
        <v>144</v>
      </c>
      <c r="E235" s="135">
        <v>0</v>
      </c>
      <c r="F235" s="135">
        <v>0</v>
      </c>
      <c r="G235" s="135">
        <v>0</v>
      </c>
      <c r="H235" s="135">
        <v>0</v>
      </c>
      <c r="I235" s="135">
        <v>0</v>
      </c>
      <c r="J235" s="45"/>
      <c r="K235" s="2"/>
      <c r="L235" s="2"/>
      <c r="Z235" s="143"/>
      <c r="AA235" s="143"/>
      <c r="AB235" s="143"/>
      <c r="AC235" s="143"/>
      <c r="AD235" s="143"/>
      <c r="AE235" s="143"/>
      <c r="AF235" s="143"/>
      <c r="AG235" s="143"/>
    </row>
    <row r="236" spans="1:33">
      <c r="A236" s="474"/>
      <c r="B236" s="89" t="s">
        <v>145</v>
      </c>
      <c r="C236" s="89" t="s">
        <v>146</v>
      </c>
      <c r="D236" s="25"/>
      <c r="E236" s="2"/>
      <c r="F236" s="2"/>
      <c r="G236" s="257"/>
      <c r="H236" s="257"/>
      <c r="I236" s="257"/>
      <c r="J236" s="45"/>
      <c r="K236" s="2"/>
      <c r="L236" s="2"/>
      <c r="Z236" s="8"/>
      <c r="AA236" s="8"/>
      <c r="AB236" s="8"/>
      <c r="AC236" s="8"/>
      <c r="AD236" s="8"/>
      <c r="AE236" s="8"/>
      <c r="AF236" s="8"/>
      <c r="AG236" s="8"/>
    </row>
    <row r="237" spans="1:33">
      <c r="A237" s="475"/>
      <c r="B237" s="88" t="s">
        <v>147</v>
      </c>
      <c r="C237" s="134">
        <v>0</v>
      </c>
      <c r="D237" s="25"/>
      <c r="E237" s="54">
        <f>ROUND($C237*E233*E234*E232,0)</f>
        <v>0</v>
      </c>
      <c r="F237" s="54">
        <f t="shared" ref="F237:I237" si="60">ROUND($C237*F233*F234*F232,0)</f>
        <v>0</v>
      </c>
      <c r="G237" s="54">
        <f t="shared" si="60"/>
        <v>0</v>
      </c>
      <c r="H237" s="54">
        <f t="shared" si="60"/>
        <v>0</v>
      </c>
      <c r="I237" s="54">
        <f t="shared" si="60"/>
        <v>0</v>
      </c>
      <c r="J237" s="177">
        <f t="shared" ref="J237:J242" si="61">SUM(E237:I237)</f>
        <v>0</v>
      </c>
      <c r="K237" s="2"/>
      <c r="L237" s="2"/>
      <c r="Z237" s="143"/>
      <c r="AA237" s="143"/>
      <c r="AB237" s="143"/>
      <c r="AC237" s="143"/>
      <c r="AD237" s="143"/>
      <c r="AE237" s="143"/>
      <c r="AF237" s="143"/>
      <c r="AG237" s="143"/>
    </row>
    <row r="238" spans="1:33">
      <c r="A238" s="475"/>
      <c r="B238" s="88" t="s">
        <v>148</v>
      </c>
      <c r="C238" s="134">
        <v>0</v>
      </c>
      <c r="D238" s="25"/>
      <c r="E238" s="54">
        <f>ROUND($C238*E233*E235*E232,0)</f>
        <v>0</v>
      </c>
      <c r="F238" s="54">
        <f t="shared" ref="F238:I238" si="62">ROUND($C238*F233*F235*F232,0)</f>
        <v>0</v>
      </c>
      <c r="G238" s="54">
        <f t="shared" si="62"/>
        <v>0</v>
      </c>
      <c r="H238" s="54">
        <f t="shared" si="62"/>
        <v>0</v>
      </c>
      <c r="I238" s="54">
        <f t="shared" si="62"/>
        <v>0</v>
      </c>
      <c r="J238" s="177">
        <f t="shared" si="61"/>
        <v>0</v>
      </c>
      <c r="K238" s="2"/>
      <c r="L238" s="2"/>
    </row>
    <row r="239" spans="1:33">
      <c r="A239" s="475"/>
      <c r="B239" s="88" t="s">
        <v>149</v>
      </c>
      <c r="C239" s="134">
        <v>0</v>
      </c>
      <c r="D239" s="25"/>
      <c r="E239" s="54">
        <f>ROUND($C239*E233*E232,0)</f>
        <v>0</v>
      </c>
      <c r="F239" s="54">
        <f t="shared" ref="F239:I239" si="63">ROUND($C239*F233*F232,0)</f>
        <v>0</v>
      </c>
      <c r="G239" s="54">
        <f t="shared" si="63"/>
        <v>0</v>
      </c>
      <c r="H239" s="54">
        <f t="shared" si="63"/>
        <v>0</v>
      </c>
      <c r="I239" s="54">
        <f t="shared" si="63"/>
        <v>0</v>
      </c>
      <c r="J239" s="177">
        <f t="shared" si="61"/>
        <v>0</v>
      </c>
      <c r="K239" s="2"/>
      <c r="L239" s="2"/>
    </row>
    <row r="240" spans="1:33">
      <c r="A240" s="475"/>
      <c r="B240" s="88" t="s">
        <v>150</v>
      </c>
      <c r="C240" s="134">
        <v>0</v>
      </c>
      <c r="D240" s="25"/>
      <c r="E240" s="54">
        <f>$C240*E232*E234</f>
        <v>0</v>
      </c>
      <c r="F240" s="54">
        <f t="shared" ref="F240:I240" si="64">$C240*F232*F234</f>
        <v>0</v>
      </c>
      <c r="G240" s="54">
        <f t="shared" si="64"/>
        <v>0</v>
      </c>
      <c r="H240" s="54">
        <f t="shared" si="64"/>
        <v>0</v>
      </c>
      <c r="I240" s="54">
        <f t="shared" si="64"/>
        <v>0</v>
      </c>
      <c r="J240" s="177">
        <f t="shared" si="61"/>
        <v>0</v>
      </c>
      <c r="K240" s="2"/>
      <c r="L240" s="2"/>
    </row>
    <row r="241" spans="1:33">
      <c r="A241" s="475"/>
      <c r="B241" s="88" t="s">
        <v>151</v>
      </c>
      <c r="C241" s="134">
        <v>0</v>
      </c>
      <c r="D241" s="25"/>
      <c r="E241" s="54">
        <f>ROUND($C241*E232,0)</f>
        <v>0</v>
      </c>
      <c r="F241" s="54">
        <f t="shared" ref="F241:I241" si="65">ROUND($C241*F232,0)</f>
        <v>0</v>
      </c>
      <c r="G241" s="54">
        <f t="shared" si="65"/>
        <v>0</v>
      </c>
      <c r="H241" s="54">
        <f t="shared" si="65"/>
        <v>0</v>
      </c>
      <c r="I241" s="54">
        <f t="shared" si="65"/>
        <v>0</v>
      </c>
      <c r="J241" s="177">
        <f t="shared" si="61"/>
        <v>0</v>
      </c>
      <c r="K241" s="2"/>
      <c r="L241" s="2"/>
    </row>
    <row r="242" spans="1:33">
      <c r="A242" s="475"/>
      <c r="B242" s="88" t="s">
        <v>63</v>
      </c>
      <c r="C242" s="262"/>
      <c r="D242" s="25"/>
      <c r="E242" s="134">
        <v>0</v>
      </c>
      <c r="F242" s="134">
        <v>0</v>
      </c>
      <c r="G242" s="134">
        <v>0</v>
      </c>
      <c r="H242" s="134">
        <v>0</v>
      </c>
      <c r="I242" s="134">
        <v>0</v>
      </c>
      <c r="J242" s="177">
        <f t="shared" si="61"/>
        <v>0</v>
      </c>
      <c r="K242" s="2"/>
      <c r="L242" s="2"/>
      <c r="Z242" s="150"/>
      <c r="AA242" s="150"/>
      <c r="AB242" s="150"/>
      <c r="AC242" s="150"/>
      <c r="AD242" s="150"/>
      <c r="AE242" s="150"/>
      <c r="AF242" s="150"/>
      <c r="AG242" s="150"/>
    </row>
    <row r="243" spans="1:33">
      <c r="A243" s="476" t="s">
        <v>138</v>
      </c>
      <c r="B243" s="476"/>
      <c r="C243" s="476"/>
      <c r="D243" s="476"/>
      <c r="E243" s="210">
        <f>SUM(E237:E242)</f>
        <v>0</v>
      </c>
      <c r="F243" s="210">
        <f t="shared" ref="F243:J243" si="66">SUM(F237:F242)</f>
        <v>0</v>
      </c>
      <c r="G243" s="210">
        <f t="shared" si="66"/>
        <v>0</v>
      </c>
      <c r="H243" s="210">
        <f t="shared" si="66"/>
        <v>0</v>
      </c>
      <c r="I243" s="210">
        <f t="shared" si="66"/>
        <v>0</v>
      </c>
      <c r="J243" s="211">
        <f t="shared" si="66"/>
        <v>0</v>
      </c>
      <c r="K243" s="2"/>
      <c r="L243" s="7"/>
    </row>
    <row r="244" spans="1:33">
      <c r="A244" s="95"/>
      <c r="B244" s="513" t="s">
        <v>154</v>
      </c>
      <c r="C244" s="513"/>
      <c r="D244" s="513"/>
      <c r="E244" s="178">
        <f ca="1">SUMIF($A$215:$D$243,"*Total Trip", E215:E243)</f>
        <v>0</v>
      </c>
      <c r="F244" s="178">
        <f t="shared" ref="F244:I244" ca="1" si="67">SUMIF($A$215:$D$243,"*Total Trip", F215:F243)</f>
        <v>0</v>
      </c>
      <c r="G244" s="178">
        <f t="shared" ca="1" si="67"/>
        <v>0</v>
      </c>
      <c r="H244" s="178">
        <f t="shared" ca="1" si="67"/>
        <v>0</v>
      </c>
      <c r="I244" s="178">
        <f t="shared" ca="1" si="67"/>
        <v>0</v>
      </c>
      <c r="J244" s="179">
        <f ca="1">SUM(E244:I244)</f>
        <v>0</v>
      </c>
      <c r="K244" s="2"/>
      <c r="L244" s="2"/>
      <c r="M244" s="2"/>
      <c r="N244" s="2"/>
      <c r="O244" s="2"/>
      <c r="P244" s="2"/>
      <c r="Z244" s="150"/>
      <c r="AA244" s="150"/>
      <c r="AB244" s="150"/>
      <c r="AC244" s="150"/>
      <c r="AD244" s="150"/>
      <c r="AE244" s="150"/>
      <c r="AF244" s="150"/>
      <c r="AG244" s="150"/>
    </row>
    <row r="245" spans="1:33">
      <c r="A245" s="26"/>
      <c r="B245" s="27"/>
      <c r="C245" s="27"/>
      <c r="D245" s="27"/>
      <c r="E245" s="27"/>
      <c r="F245" s="27"/>
      <c r="G245" s="28"/>
      <c r="H245" s="28"/>
      <c r="I245" s="28"/>
      <c r="J245" s="96"/>
      <c r="K245" s="28"/>
      <c r="M245" s="7"/>
      <c r="N245" s="7"/>
      <c r="O245" s="7"/>
    </row>
    <row r="246" spans="1:33">
      <c r="A246" s="29" t="s">
        <v>155</v>
      </c>
      <c r="J246" s="31"/>
      <c r="M246" s="7"/>
      <c r="N246" s="7"/>
      <c r="O246" s="7"/>
      <c r="Z246" s="150"/>
      <c r="AA246" s="150"/>
      <c r="AB246" s="150"/>
      <c r="AC246" s="150"/>
      <c r="AD246" s="150"/>
      <c r="AE246" s="150"/>
      <c r="AF246" s="150"/>
      <c r="AG246" s="150"/>
    </row>
    <row r="247" spans="1:33">
      <c r="A247" s="8"/>
      <c r="B247" s="8" t="s">
        <v>172</v>
      </c>
      <c r="E247" s="54">
        <v>0</v>
      </c>
      <c r="F247" s="54">
        <v>0</v>
      </c>
      <c r="G247" s="54">
        <v>0</v>
      </c>
      <c r="H247" s="54">
        <v>0</v>
      </c>
      <c r="I247" s="54">
        <v>0</v>
      </c>
      <c r="J247" s="177">
        <f>SUM(E247:I247)</f>
        <v>0</v>
      </c>
    </row>
    <row r="248" spans="1:33">
      <c r="A248" s="8"/>
      <c r="B248" s="8" t="s">
        <v>172</v>
      </c>
      <c r="E248" s="54">
        <v>0</v>
      </c>
      <c r="F248" s="54">
        <v>0</v>
      </c>
      <c r="G248" s="54">
        <v>0</v>
      </c>
      <c r="H248" s="54">
        <v>0</v>
      </c>
      <c r="I248" s="54">
        <v>0</v>
      </c>
      <c r="J248" s="177">
        <f t="shared" ref="J248:J249" si="68">SUM(E248:I248)</f>
        <v>0</v>
      </c>
    </row>
    <row r="249" spans="1:33">
      <c r="A249" s="8"/>
      <c r="B249" s="8" t="s">
        <v>172</v>
      </c>
      <c r="E249" s="54">
        <v>0</v>
      </c>
      <c r="F249" s="54">
        <v>0</v>
      </c>
      <c r="G249" s="54">
        <v>0</v>
      </c>
      <c r="H249" s="54">
        <v>0</v>
      </c>
      <c r="I249" s="54">
        <v>0</v>
      </c>
      <c r="J249" s="177">
        <f t="shared" si="68"/>
        <v>0</v>
      </c>
    </row>
    <row r="250" spans="1:33">
      <c r="A250" s="8"/>
      <c r="B250" s="8" t="s">
        <v>172</v>
      </c>
      <c r="E250" s="54">
        <v>0</v>
      </c>
      <c r="F250" s="54">
        <v>0</v>
      </c>
      <c r="G250" s="54">
        <v>0</v>
      </c>
      <c r="H250" s="54">
        <v>0</v>
      </c>
      <c r="I250" s="54">
        <v>0</v>
      </c>
      <c r="J250" s="177">
        <f>SUM(E250:I250)</f>
        <v>0</v>
      </c>
    </row>
    <row r="251" spans="1:33">
      <c r="A251" s="406"/>
      <c r="B251" s="513" t="s">
        <v>159</v>
      </c>
      <c r="C251" s="513"/>
      <c r="D251" s="513"/>
      <c r="E251" s="178">
        <f>SUM(E247:E250)</f>
        <v>0</v>
      </c>
      <c r="F251" s="178">
        <f t="shared" ref="F251:J251" si="69">SUM(F247:F250)</f>
        <v>0</v>
      </c>
      <c r="G251" s="178">
        <f t="shared" si="69"/>
        <v>0</v>
      </c>
      <c r="H251" s="178">
        <f t="shared" si="69"/>
        <v>0</v>
      </c>
      <c r="I251" s="178">
        <f t="shared" si="69"/>
        <v>0</v>
      </c>
      <c r="J251" s="179">
        <f t="shared" si="69"/>
        <v>0</v>
      </c>
    </row>
    <row r="252" spans="1:33">
      <c r="A252" s="8"/>
      <c r="G252" s="15"/>
      <c r="H252" s="15"/>
      <c r="I252" s="15"/>
      <c r="J252" s="24"/>
      <c r="K252" s="19"/>
      <c r="M252" s="7"/>
      <c r="N252" s="7"/>
      <c r="O252" s="7"/>
    </row>
    <row r="253" spans="1:33" ht="13.5" customHeight="1">
      <c r="A253" s="29" t="s">
        <v>160</v>
      </c>
      <c r="B253" s="8"/>
      <c r="J253" s="31"/>
    </row>
    <row r="254" spans="1:33" ht="13.5" customHeight="1">
      <c r="A254" s="29"/>
      <c r="B254" s="8"/>
      <c r="E254" s="54">
        <v>0</v>
      </c>
      <c r="F254" s="54">
        <v>0</v>
      </c>
      <c r="G254" s="54">
        <v>0</v>
      </c>
      <c r="H254" s="54">
        <v>0</v>
      </c>
      <c r="I254" s="54">
        <v>0</v>
      </c>
      <c r="J254" s="177">
        <f>SUM(E254:I254)</f>
        <v>0</v>
      </c>
    </row>
    <row r="255" spans="1:33" ht="13.5" customHeight="1">
      <c r="A255" s="29"/>
      <c r="B255" s="8"/>
      <c r="E255" s="54">
        <v>0</v>
      </c>
      <c r="F255" s="54">
        <v>0</v>
      </c>
      <c r="G255" s="54">
        <v>0</v>
      </c>
      <c r="H255" s="54">
        <v>0</v>
      </c>
      <c r="I255" s="54">
        <v>0</v>
      </c>
      <c r="J255" s="177">
        <f>SUM(E255:I255)</f>
        <v>0</v>
      </c>
    </row>
    <row r="256" spans="1:33">
      <c r="A256" s="102"/>
      <c r="B256" s="513" t="s">
        <v>161</v>
      </c>
      <c r="C256" s="513"/>
      <c r="D256" s="513"/>
      <c r="E256" s="178">
        <f>SUM(E254:E255)</f>
        <v>0</v>
      </c>
      <c r="F256" s="178">
        <f>SUM(F254:F255)</f>
        <v>0</v>
      </c>
      <c r="G256" s="178">
        <f t="shared" ref="G256:I256" si="70">SUM(G254:G255)</f>
        <v>0</v>
      </c>
      <c r="H256" s="178">
        <f t="shared" si="70"/>
        <v>0</v>
      </c>
      <c r="I256" s="178">
        <f t="shared" si="70"/>
        <v>0</v>
      </c>
      <c r="J256" s="179">
        <f>SUM(J254:J255)</f>
        <v>0</v>
      </c>
    </row>
    <row r="257" spans="1:33">
      <c r="A257" s="8"/>
      <c r="D257" s="3"/>
      <c r="E257" s="15"/>
      <c r="F257" s="15"/>
      <c r="G257" s="15"/>
      <c r="H257" s="15"/>
      <c r="I257" s="19"/>
      <c r="J257" s="24"/>
    </row>
    <row r="258" spans="1:33" ht="15">
      <c r="A258" s="29" t="s">
        <v>162</v>
      </c>
      <c r="D258" s="3"/>
      <c r="E258" s="15"/>
      <c r="F258" s="15"/>
      <c r="G258" s="15"/>
      <c r="H258" s="15"/>
      <c r="I258" s="19"/>
      <c r="J258" s="24"/>
      <c r="M258" s="7"/>
      <c r="N258" s="7"/>
      <c r="O258" s="7"/>
      <c r="Z258" s="107"/>
      <c r="AA258" s="107"/>
      <c r="AB258" s="107"/>
      <c r="AC258" s="107"/>
      <c r="AD258" s="107"/>
      <c r="AE258" s="107"/>
      <c r="AF258" s="107"/>
      <c r="AG258" s="107"/>
    </row>
    <row r="259" spans="1:33">
      <c r="B259" s="9" t="s">
        <v>163</v>
      </c>
      <c r="E259" s="54">
        <v>0</v>
      </c>
      <c r="F259" s="54">
        <v>0</v>
      </c>
      <c r="G259" s="54">
        <v>0</v>
      </c>
      <c r="H259" s="54">
        <v>0</v>
      </c>
      <c r="I259" s="54">
        <v>0</v>
      </c>
      <c r="J259" s="177">
        <f t="shared" ref="J259:J264" si="71">SUM(E259:I259)</f>
        <v>0</v>
      </c>
    </row>
    <row r="260" spans="1:33">
      <c r="B260" s="9" t="s">
        <v>165</v>
      </c>
      <c r="C260" s="9"/>
      <c r="D260" s="9"/>
      <c r="E260" s="54">
        <v>0</v>
      </c>
      <c r="F260" s="54">
        <v>0</v>
      </c>
      <c r="G260" s="54">
        <v>0</v>
      </c>
      <c r="H260" s="54">
        <v>0</v>
      </c>
      <c r="I260" s="54">
        <v>0</v>
      </c>
      <c r="J260" s="177">
        <f t="shared" si="71"/>
        <v>0</v>
      </c>
      <c r="L260" s="2"/>
    </row>
    <row r="261" spans="1:33">
      <c r="B261" s="9" t="s">
        <v>167</v>
      </c>
      <c r="C261" s="9"/>
      <c r="D261" s="9"/>
      <c r="E261" s="54">
        <v>0</v>
      </c>
      <c r="F261" s="54">
        <v>0</v>
      </c>
      <c r="G261" s="54">
        <v>0</v>
      </c>
      <c r="H261" s="54">
        <v>0</v>
      </c>
      <c r="I261" s="54">
        <v>0</v>
      </c>
      <c r="J261" s="177">
        <f t="shared" si="71"/>
        <v>0</v>
      </c>
      <c r="K261" s="2"/>
      <c r="L261" s="2"/>
    </row>
    <row r="262" spans="1:33">
      <c r="B262" s="9" t="s">
        <v>168</v>
      </c>
      <c r="C262" s="9"/>
      <c r="D262" s="9"/>
      <c r="E262" s="54">
        <v>0</v>
      </c>
      <c r="F262" s="54">
        <v>0</v>
      </c>
      <c r="G262" s="54">
        <v>0</v>
      </c>
      <c r="H262" s="54">
        <v>0</v>
      </c>
      <c r="I262" s="54">
        <v>0</v>
      </c>
      <c r="J262" s="177">
        <f t="shared" si="71"/>
        <v>0</v>
      </c>
      <c r="K262" s="2"/>
      <c r="L262" s="2"/>
    </row>
    <row r="263" spans="1:33">
      <c r="B263" s="9" t="s">
        <v>169</v>
      </c>
      <c r="C263" s="9"/>
      <c r="D263" s="9"/>
      <c r="E263" s="54">
        <v>0</v>
      </c>
      <c r="F263" s="54">
        <v>0</v>
      </c>
      <c r="G263" s="54">
        <v>0</v>
      </c>
      <c r="H263" s="54">
        <v>0</v>
      </c>
      <c r="I263" s="54">
        <v>0</v>
      </c>
      <c r="J263" s="177">
        <f t="shared" si="71"/>
        <v>0</v>
      </c>
      <c r="K263" s="2"/>
      <c r="L263" s="2"/>
    </row>
    <row r="264" spans="1:33">
      <c r="B264" s="9" t="s">
        <v>63</v>
      </c>
      <c r="C264" s="9"/>
      <c r="D264" s="9"/>
      <c r="E264" s="54">
        <v>0</v>
      </c>
      <c r="F264" s="54">
        <v>0</v>
      </c>
      <c r="G264" s="54">
        <v>0</v>
      </c>
      <c r="H264" s="54">
        <v>0</v>
      </c>
      <c r="I264" s="54">
        <v>0</v>
      </c>
      <c r="J264" s="177">
        <f t="shared" si="71"/>
        <v>0</v>
      </c>
      <c r="K264" s="2"/>
      <c r="L264" s="2"/>
    </row>
    <row r="265" spans="1:33">
      <c r="A265" s="406"/>
      <c r="B265" s="525" t="s">
        <v>170</v>
      </c>
      <c r="C265" s="525"/>
      <c r="D265" s="525"/>
      <c r="E265" s="178">
        <f t="shared" ref="E265:J265" si="72">SUM(E259:E264)</f>
        <v>0</v>
      </c>
      <c r="F265" s="178">
        <f t="shared" si="72"/>
        <v>0</v>
      </c>
      <c r="G265" s="178">
        <f t="shared" si="72"/>
        <v>0</v>
      </c>
      <c r="H265" s="178">
        <f t="shared" si="72"/>
        <v>0</v>
      </c>
      <c r="I265" s="178">
        <f t="shared" si="72"/>
        <v>0</v>
      </c>
      <c r="J265" s="179">
        <f t="shared" si="72"/>
        <v>0</v>
      </c>
      <c r="K265" s="2"/>
      <c r="L265" s="2"/>
    </row>
    <row r="266" spans="1:33">
      <c r="A266" s="8"/>
      <c r="B266" s="8"/>
      <c r="E266" s="15"/>
      <c r="F266" s="15"/>
      <c r="G266" s="15"/>
      <c r="H266" s="15"/>
      <c r="I266" s="15"/>
      <c r="J266" s="24"/>
      <c r="K266" s="2"/>
      <c r="L266" s="2"/>
      <c r="M266" s="2"/>
      <c r="N266" s="2"/>
      <c r="O266" s="2"/>
    </row>
    <row r="267" spans="1:33">
      <c r="A267" s="29" t="s">
        <v>183</v>
      </c>
      <c r="G267" s="15"/>
      <c r="H267" s="15"/>
      <c r="I267" s="15"/>
      <c r="J267" s="24"/>
      <c r="K267" s="15"/>
      <c r="L267" s="2"/>
      <c r="M267" s="2"/>
      <c r="N267" s="2"/>
      <c r="O267" s="2"/>
      <c r="P267" s="2"/>
      <c r="Q267" s="2"/>
    </row>
    <row r="268" spans="1:33">
      <c r="B268" s="8" t="s">
        <v>184</v>
      </c>
      <c r="E268" s="54">
        <v>0</v>
      </c>
      <c r="F268" s="54">
        <v>0</v>
      </c>
      <c r="G268" s="54">
        <v>0</v>
      </c>
      <c r="H268" s="54">
        <v>0</v>
      </c>
      <c r="I268" s="54">
        <v>0</v>
      </c>
      <c r="J268" s="177">
        <f>SUM(E268:I268)</f>
        <v>0</v>
      </c>
      <c r="K268" s="2"/>
      <c r="L268" s="2"/>
      <c r="M268" s="2"/>
      <c r="N268" s="2"/>
      <c r="O268" s="2"/>
    </row>
    <row r="269" spans="1:33">
      <c r="B269" s="8" t="s">
        <v>185</v>
      </c>
      <c r="E269" s="54">
        <v>0</v>
      </c>
      <c r="F269" s="54">
        <v>0</v>
      </c>
      <c r="G269" s="54">
        <v>0</v>
      </c>
      <c r="H269" s="54">
        <v>0</v>
      </c>
      <c r="I269" s="54">
        <v>0</v>
      </c>
      <c r="J269" s="177">
        <f t="shared" ref="J269" si="73">SUM(E269:I269)</f>
        <v>0</v>
      </c>
      <c r="K269" s="2"/>
      <c r="L269" s="2"/>
      <c r="M269" s="2"/>
      <c r="N269" s="2"/>
      <c r="O269" s="2"/>
    </row>
    <row r="270" spans="1:33">
      <c r="B270" s="8" t="s">
        <v>186</v>
      </c>
      <c r="E270" s="54">
        <v>0</v>
      </c>
      <c r="F270" s="54">
        <v>0</v>
      </c>
      <c r="G270" s="54">
        <v>0</v>
      </c>
      <c r="H270" s="54">
        <v>0</v>
      </c>
      <c r="I270" s="54">
        <v>0</v>
      </c>
      <c r="J270" s="177">
        <f>SUM(E270:I270)</f>
        <v>0</v>
      </c>
      <c r="K270" s="2"/>
      <c r="L270" s="85"/>
      <c r="M270" s="85"/>
      <c r="N270" s="85"/>
      <c r="O270" s="85"/>
      <c r="P270" s="85"/>
      <c r="Q270" s="85"/>
    </row>
    <row r="271" spans="1:33" ht="12.75" customHeight="1">
      <c r="A271" s="108"/>
      <c r="B271" s="525" t="s">
        <v>187</v>
      </c>
      <c r="C271" s="525"/>
      <c r="D271" s="525"/>
      <c r="E271" s="178">
        <f t="shared" ref="E271:J271" si="74">SUM(E268:E270)</f>
        <v>0</v>
      </c>
      <c r="F271" s="178">
        <f t="shared" si="74"/>
        <v>0</v>
      </c>
      <c r="G271" s="178">
        <f t="shared" si="74"/>
        <v>0</v>
      </c>
      <c r="H271" s="178">
        <f t="shared" si="74"/>
        <v>0</v>
      </c>
      <c r="I271" s="178">
        <f t="shared" si="74"/>
        <v>0</v>
      </c>
      <c r="J271" s="179">
        <f t="shared" si="74"/>
        <v>0</v>
      </c>
      <c r="K271" s="2"/>
      <c r="L271" s="85"/>
      <c r="M271" s="85"/>
      <c r="N271" s="85"/>
      <c r="O271" s="85"/>
      <c r="P271" s="85"/>
      <c r="Q271" s="85"/>
      <c r="R271" s="85"/>
    </row>
    <row r="272" spans="1:33">
      <c r="A272" s="26"/>
      <c r="B272" s="27"/>
      <c r="C272" s="27"/>
      <c r="D272" s="27"/>
      <c r="E272" s="27"/>
      <c r="F272" s="27"/>
      <c r="G272" s="28"/>
      <c r="H272" s="28"/>
      <c r="I272" s="28"/>
      <c r="J272" s="96"/>
      <c r="K272" s="28"/>
      <c r="M272" s="7"/>
      <c r="N272" s="7"/>
      <c r="O272" s="7"/>
    </row>
    <row r="273" spans="1:19" ht="15">
      <c r="A273" s="29" t="s">
        <v>188</v>
      </c>
      <c r="C273" s="133"/>
      <c r="F273"/>
      <c r="J273" s="31"/>
      <c r="L273" s="86"/>
    </row>
    <row r="274" spans="1:19" ht="14.25">
      <c r="A274" s="8" t="s">
        <v>189</v>
      </c>
      <c r="B274" s="132"/>
      <c r="C274" s="132"/>
      <c r="E274" s="54">
        <v>0</v>
      </c>
      <c r="F274" s="54">
        <v>0</v>
      </c>
      <c r="G274" s="54">
        <v>0</v>
      </c>
      <c r="H274" s="54">
        <v>0</v>
      </c>
      <c r="I274" s="54">
        <v>0</v>
      </c>
      <c r="J274" s="177">
        <f>SUM(E274:I274)</f>
        <v>0</v>
      </c>
      <c r="L274" s="86"/>
    </row>
    <row r="275" spans="1:19" ht="14.25">
      <c r="A275" s="8" t="s">
        <v>190</v>
      </c>
      <c r="B275" s="132"/>
      <c r="C275" s="132"/>
      <c r="E275" s="54">
        <v>0</v>
      </c>
      <c r="F275" s="54">
        <v>0</v>
      </c>
      <c r="G275" s="54">
        <v>0</v>
      </c>
      <c r="H275" s="54">
        <v>0</v>
      </c>
      <c r="I275" s="54">
        <v>0</v>
      </c>
      <c r="J275" s="177">
        <f>SUM(E275:I275)</f>
        <v>0</v>
      </c>
      <c r="L275" s="86"/>
    </row>
    <row r="276" spans="1:19" ht="15.75" customHeight="1">
      <c r="A276" s="8" t="s">
        <v>191</v>
      </c>
      <c r="B276" s="132"/>
      <c r="C276" s="132"/>
      <c r="E276" s="54">
        <v>0</v>
      </c>
      <c r="F276" s="54">
        <v>0</v>
      </c>
      <c r="G276" s="54">
        <v>0</v>
      </c>
      <c r="H276" s="54">
        <v>0</v>
      </c>
      <c r="I276" s="54">
        <v>0</v>
      </c>
      <c r="J276" s="177">
        <f>SUM(E276:I276)</f>
        <v>0</v>
      </c>
      <c r="L276" s="503" t="s">
        <v>192</v>
      </c>
      <c r="M276" s="503"/>
      <c r="N276" s="432"/>
      <c r="O276" s="432"/>
    </row>
    <row r="277" spans="1:19" ht="14.25">
      <c r="A277" s="8" t="s">
        <v>63</v>
      </c>
      <c r="B277" s="132"/>
      <c r="C277" s="132"/>
      <c r="E277" s="54">
        <v>0</v>
      </c>
      <c r="F277" s="54">
        <v>0</v>
      </c>
      <c r="G277" s="54">
        <v>0</v>
      </c>
      <c r="H277" s="54">
        <v>0</v>
      </c>
      <c r="I277" s="54">
        <v>0</v>
      </c>
      <c r="J277" s="177">
        <f t="shared" ref="J277:J280" si="75">SUM(E277:I277)</f>
        <v>0</v>
      </c>
      <c r="L277" s="503"/>
      <c r="M277" s="503"/>
      <c r="N277" s="432"/>
      <c r="O277" s="432"/>
    </row>
    <row r="278" spans="1:19" ht="14.25" hidden="1">
      <c r="A278" s="8" t="s">
        <v>63</v>
      </c>
      <c r="B278" s="132"/>
      <c r="C278" s="132"/>
      <c r="E278" s="54">
        <v>0</v>
      </c>
      <c r="F278" s="54">
        <v>0</v>
      </c>
      <c r="G278" s="54">
        <v>0</v>
      </c>
      <c r="H278" s="54">
        <v>0</v>
      </c>
      <c r="I278" s="54">
        <v>0</v>
      </c>
      <c r="J278" s="177">
        <f t="shared" si="75"/>
        <v>0</v>
      </c>
      <c r="L278" s="86"/>
    </row>
    <row r="279" spans="1:19" ht="14.25" hidden="1">
      <c r="A279" s="8" t="s">
        <v>63</v>
      </c>
      <c r="B279" s="132"/>
      <c r="C279" s="132"/>
      <c r="E279" s="54">
        <v>0</v>
      </c>
      <c r="F279" s="54">
        <v>0</v>
      </c>
      <c r="G279" s="54">
        <v>0</v>
      </c>
      <c r="H279" s="54">
        <v>0</v>
      </c>
      <c r="I279" s="54">
        <v>0</v>
      </c>
      <c r="J279" s="177">
        <f t="shared" si="75"/>
        <v>0</v>
      </c>
      <c r="L279" s="86"/>
    </row>
    <row r="280" spans="1:19" ht="14.25" hidden="1">
      <c r="A280" s="8" t="s">
        <v>63</v>
      </c>
      <c r="B280" s="132"/>
      <c r="C280" s="132"/>
      <c r="E280" s="54">
        <v>0</v>
      </c>
      <c r="F280" s="54">
        <v>0</v>
      </c>
      <c r="G280" s="54">
        <v>0</v>
      </c>
      <c r="H280" s="54">
        <v>0</v>
      </c>
      <c r="I280" s="54">
        <v>0</v>
      </c>
      <c r="J280" s="177">
        <f t="shared" si="75"/>
        <v>0</v>
      </c>
      <c r="L280" s="86"/>
    </row>
    <row r="281" spans="1:19" ht="14.25" hidden="1">
      <c r="A281" s="8" t="s">
        <v>63</v>
      </c>
      <c r="B281" s="132"/>
      <c r="C281" s="132"/>
      <c r="E281" s="54">
        <v>0</v>
      </c>
      <c r="F281" s="54">
        <v>0</v>
      </c>
      <c r="G281" s="54">
        <v>0</v>
      </c>
      <c r="H281" s="54">
        <v>0</v>
      </c>
      <c r="I281" s="54">
        <v>0</v>
      </c>
      <c r="J281" s="177">
        <f>SUM(E281:I281)</f>
        <v>0</v>
      </c>
      <c r="L281" s="86"/>
    </row>
    <row r="282" spans="1:19">
      <c r="B282" s="13"/>
      <c r="D282" s="175" t="s">
        <v>193</v>
      </c>
      <c r="E282" s="136">
        <v>0</v>
      </c>
      <c r="F282" s="136">
        <v>0</v>
      </c>
      <c r="G282" s="136">
        <v>0</v>
      </c>
      <c r="H282" s="136">
        <v>0</v>
      </c>
      <c r="I282" s="136">
        <v>0</v>
      </c>
      <c r="J282" s="125"/>
    </row>
    <row r="283" spans="1:19">
      <c r="A283" s="406"/>
      <c r="B283" s="513" t="s">
        <v>194</v>
      </c>
      <c r="C283" s="513"/>
      <c r="D283" s="513"/>
      <c r="E283" s="178">
        <f t="shared" ref="E283:J283" si="76">SUM(E274:E281)</f>
        <v>0</v>
      </c>
      <c r="F283" s="178">
        <f t="shared" si="76"/>
        <v>0</v>
      </c>
      <c r="G283" s="178">
        <f t="shared" si="76"/>
        <v>0</v>
      </c>
      <c r="H283" s="178">
        <f t="shared" si="76"/>
        <v>0</v>
      </c>
      <c r="I283" s="178">
        <f t="shared" si="76"/>
        <v>0</v>
      </c>
      <c r="J283" s="179">
        <f t="shared" si="76"/>
        <v>0</v>
      </c>
      <c r="L283" s="2"/>
    </row>
    <row r="284" spans="1:19">
      <c r="A284" s="8"/>
      <c r="B284" s="8"/>
      <c r="E284" s="15"/>
      <c r="F284" s="15"/>
      <c r="G284" s="15"/>
      <c r="H284" s="15"/>
      <c r="I284" s="15"/>
      <c r="J284" s="24"/>
      <c r="K284" s="2"/>
    </row>
    <row r="285" spans="1:19" ht="12.75" customHeight="1">
      <c r="A285" s="29" t="s">
        <v>195</v>
      </c>
      <c r="G285" s="15"/>
      <c r="H285" s="15"/>
      <c r="I285" s="15"/>
      <c r="J285" s="24"/>
      <c r="K285" s="15"/>
      <c r="L285" s="504" t="s">
        <v>196</v>
      </c>
      <c r="M285" s="504"/>
      <c r="N285" s="504"/>
      <c r="O285" s="504"/>
      <c r="P285" s="504"/>
      <c r="Q285" s="504"/>
      <c r="R285" s="504"/>
    </row>
    <row r="286" spans="1:19">
      <c r="A286" s="89" t="s">
        <v>40</v>
      </c>
      <c r="B286" s="89" t="s">
        <v>41</v>
      </c>
      <c r="C286" s="89" t="s">
        <v>80</v>
      </c>
      <c r="G286" s="15"/>
      <c r="H286" s="15"/>
      <c r="I286" s="15"/>
      <c r="J286" s="24"/>
      <c r="K286" s="15"/>
      <c r="L286" s="504"/>
      <c r="M286" s="504"/>
      <c r="N286" s="504"/>
      <c r="O286" s="504"/>
      <c r="P286" s="504"/>
      <c r="Q286" s="504"/>
      <c r="R286" s="504"/>
    </row>
    <row r="287" spans="1:19">
      <c r="A287" s="176">
        <f>A119</f>
        <v>0</v>
      </c>
      <c r="B287" s="23" t="str">
        <f>B119</f>
        <v>Graduate Student</v>
      </c>
      <c r="C287" s="116" t="str">
        <f>C119</f>
        <v>Not Allowed</v>
      </c>
      <c r="E287" s="54">
        <f>AA119</f>
        <v>0</v>
      </c>
      <c r="F287" s="54">
        <f t="shared" ref="F287:I287" si="77">AB119</f>
        <v>0</v>
      </c>
      <c r="G287" s="54">
        <f t="shared" si="77"/>
        <v>0</v>
      </c>
      <c r="H287" s="54">
        <f t="shared" si="77"/>
        <v>0</v>
      </c>
      <c r="I287" s="54">
        <f t="shared" si="77"/>
        <v>0</v>
      </c>
      <c r="J287" s="177">
        <f>SUM(E287:I287)</f>
        <v>0</v>
      </c>
      <c r="K287" s="15"/>
      <c r="L287" s="123" t="s">
        <v>197</v>
      </c>
      <c r="M287" s="256"/>
      <c r="N287" s="256"/>
      <c r="O287" s="256"/>
      <c r="P287" s="256"/>
      <c r="Q287" s="256"/>
      <c r="R287" s="128"/>
      <c r="S287" s="124"/>
    </row>
    <row r="288" spans="1:19">
      <c r="A288" s="176">
        <f>A126</f>
        <v>0</v>
      </c>
      <c r="B288" s="23" t="str">
        <f>B126</f>
        <v>Graduate Student</v>
      </c>
      <c r="C288" s="116" t="str">
        <f>C126</f>
        <v>Not Allowed</v>
      </c>
      <c r="E288" s="54">
        <f>AA126</f>
        <v>0</v>
      </c>
      <c r="F288" s="54">
        <f t="shared" ref="F288:I288" si="78">AB126</f>
        <v>0</v>
      </c>
      <c r="G288" s="54">
        <f t="shared" si="78"/>
        <v>0</v>
      </c>
      <c r="H288" s="54">
        <f t="shared" si="78"/>
        <v>0</v>
      </c>
      <c r="I288" s="54">
        <f t="shared" si="78"/>
        <v>0</v>
      </c>
      <c r="J288" s="177">
        <f>SUM(E288:I288)</f>
        <v>0</v>
      </c>
      <c r="K288" s="15"/>
      <c r="L288" s="2"/>
      <c r="M288" s="2"/>
      <c r="N288" s="2"/>
      <c r="O288" s="2"/>
      <c r="P288" s="2"/>
      <c r="Q288" s="2"/>
    </row>
    <row r="289" spans="1:44">
      <c r="A289" s="176">
        <f>A133</f>
        <v>0</v>
      </c>
      <c r="B289" s="23" t="str">
        <f>B133</f>
        <v>Graduate Student</v>
      </c>
      <c r="C289" s="116" t="str">
        <f>C133</f>
        <v>Not Allowed</v>
      </c>
      <c r="E289" s="54">
        <f>AA133</f>
        <v>0</v>
      </c>
      <c r="F289" s="54">
        <f t="shared" ref="F289:I289" si="79">AB133</f>
        <v>0</v>
      </c>
      <c r="G289" s="54">
        <f t="shared" si="79"/>
        <v>0</v>
      </c>
      <c r="H289" s="54">
        <f t="shared" si="79"/>
        <v>0</v>
      </c>
      <c r="I289" s="54">
        <f t="shared" si="79"/>
        <v>0</v>
      </c>
      <c r="J289" s="177">
        <f>SUM(E289:I289)</f>
        <v>0</v>
      </c>
      <c r="K289" s="15"/>
      <c r="L289" s="2"/>
      <c r="M289" s="2"/>
      <c r="N289" s="2"/>
      <c r="O289" s="2"/>
      <c r="P289" s="2"/>
      <c r="Q289" s="2"/>
    </row>
    <row r="290" spans="1:44">
      <c r="A290" s="176">
        <f>A140</f>
        <v>0</v>
      </c>
      <c r="B290" s="23" t="str">
        <f>B140</f>
        <v>Graduate Student</v>
      </c>
      <c r="C290" s="116" t="str">
        <f>C140</f>
        <v>Not Allowed</v>
      </c>
      <c r="E290" s="54">
        <f>AA140</f>
        <v>0</v>
      </c>
      <c r="F290" s="54">
        <f t="shared" ref="F290:I290" si="80">AB140</f>
        <v>0</v>
      </c>
      <c r="G290" s="54">
        <f t="shared" si="80"/>
        <v>0</v>
      </c>
      <c r="H290" s="54">
        <f t="shared" si="80"/>
        <v>0</v>
      </c>
      <c r="I290" s="54">
        <f t="shared" si="80"/>
        <v>0</v>
      </c>
      <c r="J290" s="177">
        <f>SUM(E290:I290)</f>
        <v>0</v>
      </c>
      <c r="K290" s="15"/>
      <c r="L290" s="2"/>
      <c r="M290" s="2"/>
      <c r="N290" s="2"/>
      <c r="O290" s="2"/>
      <c r="P290" s="2"/>
      <c r="Q290" s="2"/>
    </row>
    <row r="291" spans="1:44" ht="12.75" customHeight="1">
      <c r="A291" s="176">
        <f>A147</f>
        <v>0</v>
      </c>
      <c r="B291" s="99" t="str">
        <f>B147</f>
        <v>Graduate Student</v>
      </c>
      <c r="C291" s="116" t="str">
        <f>C147</f>
        <v>Not Allowed</v>
      </c>
      <c r="E291" s="54">
        <f>AA147</f>
        <v>0</v>
      </c>
      <c r="F291" s="54">
        <f t="shared" ref="F291:I291" si="81">AB147</f>
        <v>0</v>
      </c>
      <c r="G291" s="54">
        <f t="shared" si="81"/>
        <v>0</v>
      </c>
      <c r="H291" s="54">
        <f t="shared" si="81"/>
        <v>0</v>
      </c>
      <c r="I291" s="54">
        <f t="shared" si="81"/>
        <v>0</v>
      </c>
      <c r="J291" s="177">
        <f>SUM(E291:I291)</f>
        <v>0</v>
      </c>
      <c r="K291" s="2"/>
    </row>
    <row r="292" spans="1:44" ht="12.75" customHeight="1">
      <c r="A292" s="108"/>
      <c r="B292" s="525" t="s">
        <v>198</v>
      </c>
      <c r="C292" s="525"/>
      <c r="D292" s="525"/>
      <c r="E292" s="178">
        <f t="shared" ref="E292:J292" si="82">SUM(E287:E291)</f>
        <v>0</v>
      </c>
      <c r="F292" s="178">
        <f t="shared" si="82"/>
        <v>0</v>
      </c>
      <c r="G292" s="178">
        <f t="shared" si="82"/>
        <v>0</v>
      </c>
      <c r="H292" s="178">
        <f t="shared" si="82"/>
        <v>0</v>
      </c>
      <c r="I292" s="178">
        <f t="shared" si="82"/>
        <v>0</v>
      </c>
      <c r="J292" s="179">
        <f t="shared" si="82"/>
        <v>0</v>
      </c>
      <c r="K292" s="2"/>
    </row>
    <row r="293" spans="1:44">
      <c r="A293" s="8"/>
      <c r="B293" s="8"/>
      <c r="E293" s="15"/>
      <c r="F293" s="15"/>
      <c r="G293" s="15"/>
      <c r="H293" s="15"/>
      <c r="I293" s="15"/>
      <c r="J293" s="24"/>
      <c r="K293" s="2"/>
      <c r="L293" s="2"/>
      <c r="M293" s="2"/>
      <c r="N293" s="2"/>
      <c r="O293" s="2"/>
    </row>
    <row r="294" spans="1:44" ht="3.75" customHeight="1">
      <c r="E294" s="20"/>
      <c r="F294" s="20"/>
      <c r="G294" s="20"/>
      <c r="H294" s="20"/>
      <c r="I294" s="20"/>
      <c r="J294" s="73"/>
      <c r="K294" s="2"/>
      <c r="L294" s="2"/>
      <c r="M294" s="2"/>
      <c r="N294" s="2"/>
      <c r="O294" s="2"/>
    </row>
    <row r="295" spans="1:44" s="143" customFormat="1" ht="20.100000000000001" customHeight="1">
      <c r="A295" s="524" t="s">
        <v>199</v>
      </c>
      <c r="B295" s="524"/>
      <c r="C295" s="140"/>
      <c r="D295" s="141"/>
      <c r="E295" s="224">
        <f ca="1">(SUM(E179:E265))-(SUMIF($A179:$D265,"*Total Trip",E179:E265)+SUMIF($B179:$D265,"*Total Domestic Travel",E179:E265)+SUMIF($B179:$D265,"*Total Foreign Travel",E179:E265)+SUMIF($B179:$D265,"*Total Supplies",E179:E265)+SUMIF($B179:$D265,"Total Publications",E179:E265)+SUMIF($B179:$D265,"*Total Other Costs",E179:E265)+SUMIF($D179:$D265,"*# Trips/Yr",E179:E265)+SUMIF($D179:$D265,"*# Persons/Yr",E179:E265)+SUMIF($D179:$D265,"*# Days Per Diem/Yr",E179:E265)+SUMIF($D179:$D265,"*# Days Lodging/Yr",E179:E265)+SUMIF($D179:$D265,"*TOTAL NUMBER PARTICIPANTS PER YEAR",E179:E265))</f>
        <v>0</v>
      </c>
      <c r="F295" s="224">
        <f t="shared" ref="F295:I295" ca="1" si="83">(SUM(F179:F265))-(SUMIF($A179:$D265,"*Total Trip",F179:F265)+SUMIF($B179:$D265,"*Total Domestic Travel",F179:F265)+SUMIF($B179:$D265,"*Total Foreign Travel",F179:F265)+SUMIF($B179:$D265,"*Total Supplies",F179:F265)+SUMIF($B179:$D265,"Total Publications",F179:F265)+SUMIF($B179:$D265,"*Total Other Costs",F179:F265)+SUMIF($D179:$D265,"*# Trips/Yr",F179:F265)+SUMIF($D179:$D265,"*# Persons/Yr",F179:F265)+SUMIF($D179:$D265,"*# Days Per Diem/Yr",F179:F265)+SUMIF($D179:$D265,"*# Days Lodging/Yr",F179:F265)+SUMIF($D179:$D265,"*TOTAL NUMBER PARTICIPANTS PER YEAR",F179:F265))</f>
        <v>0</v>
      </c>
      <c r="G295" s="224">
        <f t="shared" ca="1" si="83"/>
        <v>0</v>
      </c>
      <c r="H295" s="224">
        <f t="shared" ca="1" si="83"/>
        <v>0</v>
      </c>
      <c r="I295" s="224">
        <f t="shared" ca="1" si="83"/>
        <v>0</v>
      </c>
      <c r="J295" s="217">
        <f ca="1">SUM(E295:I295)</f>
        <v>0</v>
      </c>
      <c r="K295" s="142"/>
      <c r="V295"/>
      <c r="W295"/>
      <c r="X295"/>
      <c r="Y295"/>
      <c r="Z295"/>
      <c r="AA295"/>
      <c r="AB295"/>
      <c r="AC295"/>
      <c r="AD295"/>
      <c r="AE295"/>
      <c r="AF295"/>
      <c r="AG295"/>
      <c r="AH295"/>
      <c r="AI295"/>
      <c r="AJ295"/>
      <c r="AK295"/>
      <c r="AL295"/>
      <c r="AM295"/>
      <c r="AN295"/>
      <c r="AO295"/>
      <c r="AP295"/>
      <c r="AQ295"/>
      <c r="AR295"/>
    </row>
    <row r="296" spans="1:44" s="8" customFormat="1" ht="3.75" customHeight="1">
      <c r="J296" s="73"/>
      <c r="K296" s="20"/>
      <c r="L296" s="22"/>
      <c r="M296" s="22"/>
      <c r="N296" s="22"/>
      <c r="O296" s="22"/>
      <c r="P296" s="22"/>
      <c r="Q296" s="22"/>
      <c r="V296"/>
      <c r="W296"/>
      <c r="X296"/>
      <c r="Y296"/>
      <c r="Z296"/>
      <c r="AA296"/>
      <c r="AB296"/>
      <c r="AC296"/>
      <c r="AD296"/>
      <c r="AE296"/>
      <c r="AF296"/>
      <c r="AG296"/>
      <c r="AH296"/>
      <c r="AI296"/>
      <c r="AJ296"/>
      <c r="AK296"/>
      <c r="AL296"/>
      <c r="AM296"/>
      <c r="AN296"/>
      <c r="AO296"/>
      <c r="AP296"/>
      <c r="AQ296"/>
      <c r="AR296"/>
    </row>
    <row r="297" spans="1:44" s="143" customFormat="1" ht="20.100000000000001" customHeight="1">
      <c r="A297" s="524" t="s">
        <v>200</v>
      </c>
      <c r="B297" s="524"/>
      <c r="C297" s="144"/>
      <c r="D297" s="145"/>
      <c r="E297" s="216">
        <f ca="1">SUM(E266:E295)-(SUMIF($B266:$D295,"*Total Capital Equipment",E266:E295)+SUMIF($B266:$D295,"Total Tuition &amp; Fees",E266:E295)+SUMIF($B266:$D295,"*Total Participant Support Costs",E266:E295))-E282</f>
        <v>0</v>
      </c>
      <c r="F297" s="216">
        <f t="shared" ref="F297:I297" ca="1" si="84">SUM(F266:F295)-(SUMIF($B266:$D295,"*Total Capital Equipment",F266:F295)+SUMIF($B266:$D295,"Total Tuition &amp; Fees",F266:F295)+SUMIF($B266:$D295,"*Total Participant Support Costs",F266:F295))-F282</f>
        <v>0</v>
      </c>
      <c r="G297" s="216">
        <f t="shared" ca="1" si="84"/>
        <v>0</v>
      </c>
      <c r="H297" s="216">
        <f t="shared" ca="1" si="84"/>
        <v>0</v>
      </c>
      <c r="I297" s="216">
        <f t="shared" ca="1" si="84"/>
        <v>0</v>
      </c>
      <c r="J297" s="217">
        <f ca="1">SUM(E297:I297)</f>
        <v>0</v>
      </c>
      <c r="K297" s="146"/>
      <c r="L297" s="147"/>
      <c r="M297" s="147"/>
      <c r="N297" s="147"/>
      <c r="O297" s="147"/>
      <c r="Z297"/>
      <c r="AA297"/>
      <c r="AB297"/>
      <c r="AC297"/>
      <c r="AD297"/>
      <c r="AE297"/>
      <c r="AF297"/>
      <c r="AG297"/>
    </row>
    <row r="298" spans="1:44" ht="3.75" customHeight="1">
      <c r="G298" s="19"/>
      <c r="H298" s="19"/>
      <c r="I298" s="19"/>
      <c r="J298" s="125"/>
      <c r="K298" s="19"/>
      <c r="P298" s="2"/>
      <c r="Q298" s="2"/>
      <c r="V298" s="8"/>
      <c r="W298" s="8"/>
      <c r="X298" s="8"/>
      <c r="Y298" s="8"/>
      <c r="AH298" s="8"/>
      <c r="AI298" s="8"/>
      <c r="AJ298" s="8"/>
      <c r="AK298" s="8"/>
      <c r="AL298" s="8"/>
      <c r="AM298" s="8"/>
      <c r="AN298" s="8"/>
      <c r="AO298" s="8"/>
      <c r="AP298" s="8"/>
      <c r="AQ298" s="8"/>
      <c r="AR298" s="8"/>
    </row>
    <row r="299" spans="1:44">
      <c r="A299" s="1" t="s">
        <v>201</v>
      </c>
      <c r="C299" s="55"/>
      <c r="D299" s="55" t="s">
        <v>202</v>
      </c>
      <c r="E299" s="457">
        <f>L301</f>
        <v>0.375</v>
      </c>
      <c r="F299" s="457">
        <f>L303</f>
        <v>0.38</v>
      </c>
      <c r="G299" s="457">
        <f>L305</f>
        <v>0.38</v>
      </c>
      <c r="H299" s="457">
        <f>L306</f>
        <v>0.38</v>
      </c>
      <c r="I299" s="457">
        <f>L307</f>
        <v>0.38</v>
      </c>
      <c r="J299" s="24"/>
      <c r="K299" s="15"/>
      <c r="V299" s="143"/>
      <c r="W299" s="143"/>
      <c r="X299" s="143"/>
      <c r="Y299" s="143"/>
      <c r="AH299" s="143"/>
      <c r="AI299" s="143"/>
      <c r="AJ299" s="143"/>
      <c r="AK299" s="143"/>
      <c r="AL299" s="143"/>
      <c r="AM299" s="143"/>
      <c r="AN299" s="143"/>
      <c r="AO299" s="143"/>
      <c r="AP299" s="143"/>
      <c r="AQ299" s="143"/>
      <c r="AR299" s="143"/>
    </row>
    <row r="300" spans="1:44" ht="13.5" thickBot="1">
      <c r="A300" s="1"/>
      <c r="C300" s="55"/>
      <c r="D300" s="55" t="s">
        <v>203</v>
      </c>
      <c r="E300" s="457" t="str">
        <f>N301</f>
        <v>MTDC</v>
      </c>
      <c r="F300" s="457" t="str">
        <f>N303</f>
        <v>MTDC</v>
      </c>
      <c r="G300" s="457" t="str">
        <f>N305</f>
        <v>MTDC</v>
      </c>
      <c r="H300" s="457" t="str">
        <f>N306</f>
        <v>MTDC</v>
      </c>
      <c r="I300" s="457" t="str">
        <f>N307</f>
        <v>MTDC</v>
      </c>
      <c r="J300" s="24"/>
      <c r="K300" s="15"/>
      <c r="V300" s="143"/>
      <c r="W300" s="143"/>
      <c r="X300" s="143"/>
      <c r="Y300" s="143"/>
      <c r="AH300" s="143"/>
      <c r="AI300" s="143"/>
      <c r="AJ300" s="143"/>
      <c r="AK300" s="143"/>
      <c r="AL300" s="143"/>
      <c r="AM300" s="143"/>
      <c r="AN300" s="143"/>
      <c r="AO300" s="143"/>
      <c r="AP300" s="143"/>
      <c r="AQ300" s="143"/>
      <c r="AR300" s="143"/>
    </row>
    <row r="301" spans="1:44" ht="15" customHeight="1" thickBot="1">
      <c r="A301" s="8"/>
      <c r="B301" s="8" t="s">
        <v>298</v>
      </c>
      <c r="C301" s="137"/>
      <c r="D301" s="138"/>
      <c r="E301" s="218">
        <f ca="1">IF(N301="MTDC",ROUND(E295*L301,0),IF(N301="TDC",ROUND(E297*L301,0),"ERROR"))</f>
        <v>0</v>
      </c>
      <c r="F301" s="218">
        <f ca="1">IF(N303="MTDC",ROUND(F295*L303,0),IF(N303="TDC",ROUND(F297*L303,0),"ERROR"))</f>
        <v>0</v>
      </c>
      <c r="G301" s="218">
        <f ca="1">IF(N305="MTDC",ROUND(G295*L305,0),IF(N305="TDC",ROUND(G297*L305,0),"ERROR"))</f>
        <v>0</v>
      </c>
      <c r="H301" s="218">
        <f ca="1">IF(N306="MTDC",ROUND(H295*L306,0),IF(N306="TDC",ROUND(H297*L306,0),"ERROR"))</f>
        <v>0</v>
      </c>
      <c r="I301" s="218">
        <f ca="1">IF(N307="MTDC",ROUND(I295*L307,0),IF(N307="TDC",ROUND(I297*L307,0),"ERROR"))</f>
        <v>0</v>
      </c>
      <c r="J301" s="219">
        <f ca="1">SUM(E301:I301)</f>
        <v>0</v>
      </c>
      <c r="K301" s="2"/>
      <c r="L301" s="151">
        <v>0.375</v>
      </c>
      <c r="M301" s="13" t="s">
        <v>204</v>
      </c>
      <c r="N301" s="152" t="s">
        <v>205</v>
      </c>
      <c r="O301" s="13" t="s">
        <v>35</v>
      </c>
    </row>
    <row r="302" spans="1:44" s="8" customFormat="1" ht="3.75" customHeight="1" thickBot="1">
      <c r="J302" s="73"/>
      <c r="K302" s="20"/>
      <c r="L302" s="22"/>
      <c r="M302" s="22"/>
      <c r="N302" s="22"/>
      <c r="O302" s="2"/>
      <c r="P302" s="22"/>
      <c r="Q302" s="22"/>
      <c r="V302"/>
      <c r="W302"/>
      <c r="X302"/>
      <c r="Y302"/>
      <c r="Z302"/>
      <c r="AA302"/>
      <c r="AB302"/>
      <c r="AC302"/>
      <c r="AD302"/>
      <c r="AE302"/>
      <c r="AF302"/>
      <c r="AG302"/>
      <c r="AH302"/>
      <c r="AI302"/>
      <c r="AJ302"/>
      <c r="AK302"/>
      <c r="AL302"/>
      <c r="AM302"/>
      <c r="AN302"/>
      <c r="AO302"/>
      <c r="AP302"/>
      <c r="AQ302"/>
      <c r="AR302"/>
    </row>
    <row r="303" spans="1:44" s="143" customFormat="1" ht="20.100000000000001" customHeight="1" thickBot="1">
      <c r="A303" s="524" t="s">
        <v>299</v>
      </c>
      <c r="B303" s="524"/>
      <c r="C303" s="144"/>
      <c r="D303" s="145"/>
      <c r="E303" s="216">
        <f ca="1">SUM(E301:E302)</f>
        <v>0</v>
      </c>
      <c r="F303" s="216">
        <f ca="1">SUM(F301:F302)</f>
        <v>0</v>
      </c>
      <c r="G303" s="216">
        <f ca="1">SUM(G301:G302)</f>
        <v>0</v>
      </c>
      <c r="H303" s="216">
        <f ca="1">SUM(H301:H302)</f>
        <v>0</v>
      </c>
      <c r="I303" s="216">
        <f ca="1">SUM(I301:I302)</f>
        <v>0</v>
      </c>
      <c r="J303" s="217">
        <f ca="1">SUM(E303:I303)</f>
        <v>0</v>
      </c>
      <c r="K303" s="146"/>
      <c r="L303" s="151">
        <v>0.38</v>
      </c>
      <c r="M303" s="13" t="s">
        <v>204</v>
      </c>
      <c r="N303" s="152" t="s">
        <v>205</v>
      </c>
      <c r="O303" s="359" t="s">
        <v>36</v>
      </c>
      <c r="Z303"/>
      <c r="AA303"/>
      <c r="AB303"/>
      <c r="AC303"/>
      <c r="AD303"/>
      <c r="AE303"/>
      <c r="AF303"/>
      <c r="AG303"/>
    </row>
    <row r="304" spans="1:44" ht="3.75" customHeight="1" thickBot="1">
      <c r="F304"/>
      <c r="J304" s="73"/>
      <c r="K304" s="20"/>
      <c r="L304" s="22"/>
      <c r="M304" s="2"/>
      <c r="N304" s="2"/>
      <c r="O304" s="13"/>
      <c r="P304" s="2"/>
      <c r="Q304" s="2"/>
    </row>
    <row r="305" spans="1:44" s="150" customFormat="1" ht="20.100000000000001" customHeight="1" thickBot="1">
      <c r="A305" s="140" t="s">
        <v>335</v>
      </c>
      <c r="B305" s="148"/>
      <c r="C305" s="148"/>
      <c r="D305" s="148"/>
      <c r="E305" s="216">
        <f ca="1">SUM(E297,E303)</f>
        <v>0</v>
      </c>
      <c r="F305" s="216">
        <f ca="1">SUM(F297,F303)</f>
        <v>0</v>
      </c>
      <c r="G305" s="216">
        <f ca="1">SUM(G297,G303)</f>
        <v>0</v>
      </c>
      <c r="H305" s="216">
        <f ca="1">SUM(H297,H303)</f>
        <v>0</v>
      </c>
      <c r="I305" s="216">
        <f ca="1">SUM(I297,I303)</f>
        <v>0</v>
      </c>
      <c r="J305" s="217">
        <f ca="1">SUM(E305:I305)</f>
        <v>0</v>
      </c>
      <c r="K305" s="149"/>
      <c r="L305" s="151">
        <v>0.38</v>
      </c>
      <c r="M305" s="13" t="s">
        <v>204</v>
      </c>
      <c r="N305" s="152" t="s">
        <v>205</v>
      </c>
      <c r="O305" s="13" t="s">
        <v>37</v>
      </c>
      <c r="V305"/>
      <c r="W305"/>
      <c r="X305"/>
      <c r="Y305"/>
      <c r="Z305"/>
      <c r="AA305"/>
      <c r="AB305"/>
      <c r="AC305"/>
      <c r="AD305"/>
      <c r="AE305"/>
      <c r="AF305"/>
      <c r="AG305"/>
      <c r="AH305"/>
      <c r="AI305"/>
      <c r="AJ305"/>
      <c r="AK305"/>
      <c r="AL305"/>
      <c r="AM305"/>
      <c r="AN305"/>
      <c r="AO305"/>
      <c r="AP305"/>
      <c r="AQ305"/>
      <c r="AR305"/>
    </row>
    <row r="306" spans="1:44" ht="13.5" thickBot="1">
      <c r="A306" s="139"/>
      <c r="L306" s="151">
        <v>0.38</v>
      </c>
      <c r="M306" s="13" t="s">
        <v>204</v>
      </c>
      <c r="N306" s="152" t="s">
        <v>205</v>
      </c>
      <c r="O306" s="13" t="s">
        <v>38</v>
      </c>
    </row>
    <row r="307" spans="1:44" ht="13.5" thickBot="1">
      <c r="A307" s="139"/>
      <c r="L307" s="151">
        <v>0.38</v>
      </c>
      <c r="M307" s="13" t="s">
        <v>204</v>
      </c>
      <c r="N307" s="152" t="s">
        <v>205</v>
      </c>
      <c r="O307" s="13" t="s">
        <v>39</v>
      </c>
    </row>
    <row r="308" spans="1:44">
      <c r="E308" s="19"/>
      <c r="F308" s="15"/>
      <c r="G308" s="19"/>
      <c r="H308" s="19"/>
      <c r="I308" s="19"/>
      <c r="J308" s="19"/>
    </row>
    <row r="309" spans="1:44">
      <c r="E309" s="19"/>
      <c r="F309" s="15"/>
      <c r="G309" s="19"/>
      <c r="H309" s="19"/>
      <c r="I309" s="19"/>
      <c r="J309" s="19"/>
    </row>
    <row r="310" spans="1:44">
      <c r="E310" s="19"/>
      <c r="F310" s="15"/>
      <c r="G310" s="19"/>
      <c r="H310" s="19"/>
      <c r="I310" s="19"/>
      <c r="J310" s="19"/>
    </row>
    <row r="311" spans="1:44">
      <c r="E311" s="19"/>
      <c r="F311" s="15"/>
      <c r="G311" s="19"/>
      <c r="H311" s="19"/>
      <c r="I311" s="19"/>
      <c r="J311" s="19"/>
    </row>
    <row r="312" spans="1:44">
      <c r="E312" s="19"/>
      <c r="F312" s="15"/>
      <c r="G312" s="19"/>
      <c r="H312" s="19"/>
      <c r="I312" s="19"/>
      <c r="J312" s="19"/>
    </row>
    <row r="313" spans="1:44">
      <c r="E313" s="19"/>
      <c r="F313" s="15"/>
      <c r="G313" s="19"/>
      <c r="H313" s="19"/>
      <c r="I313" s="19"/>
      <c r="J313" s="19"/>
    </row>
    <row r="314" spans="1:44">
      <c r="E314" s="19"/>
      <c r="F314" s="15"/>
      <c r="G314" s="19"/>
      <c r="H314" s="19"/>
      <c r="I314" s="19"/>
      <c r="J314" s="19"/>
    </row>
    <row r="315" spans="1:44">
      <c r="E315" s="19"/>
      <c r="F315" s="15"/>
      <c r="G315" s="19"/>
      <c r="H315" s="19"/>
      <c r="I315" s="19"/>
      <c r="J315" s="19"/>
    </row>
    <row r="316" spans="1:44">
      <c r="E316" s="19"/>
      <c r="F316" s="15"/>
      <c r="G316" s="19"/>
      <c r="H316" s="19"/>
      <c r="I316" s="19"/>
      <c r="J316" s="19"/>
    </row>
    <row r="317" spans="1:44">
      <c r="E317" s="19"/>
      <c r="F317" s="15"/>
      <c r="G317" s="19"/>
      <c r="H317" s="19"/>
      <c r="I317" s="19"/>
      <c r="J317" s="19"/>
    </row>
    <row r="318" spans="1:44">
      <c r="E318" s="19"/>
      <c r="F318" s="15"/>
      <c r="G318" s="19"/>
      <c r="H318" s="19"/>
      <c r="I318" s="19"/>
      <c r="J318" s="19"/>
    </row>
    <row r="319" spans="1:44">
      <c r="E319" s="19"/>
      <c r="F319" s="15"/>
      <c r="G319" s="19"/>
      <c r="H319" s="19"/>
      <c r="I319" s="19"/>
      <c r="J319" s="19"/>
    </row>
    <row r="320" spans="1:44">
      <c r="E320" s="19"/>
      <c r="F320" s="15"/>
      <c r="G320" s="19"/>
      <c r="H320" s="19"/>
      <c r="I320" s="19"/>
      <c r="J320" s="19"/>
    </row>
    <row r="321" spans="5:10">
      <c r="E321" s="19"/>
      <c r="F321" s="15"/>
      <c r="G321" s="19"/>
      <c r="H321" s="19"/>
      <c r="I321" s="19"/>
      <c r="J321" s="19"/>
    </row>
    <row r="322" spans="5:10">
      <c r="E322" s="19"/>
      <c r="F322" s="15"/>
      <c r="G322" s="19"/>
      <c r="H322" s="19"/>
      <c r="I322" s="19"/>
      <c r="J322" s="19"/>
    </row>
    <row r="323" spans="5:10">
      <c r="E323" s="19"/>
      <c r="F323" s="15"/>
      <c r="G323" s="19"/>
      <c r="H323" s="19"/>
      <c r="I323" s="19"/>
      <c r="J323" s="19"/>
    </row>
    <row r="324" spans="5:10">
      <c r="E324" s="19"/>
      <c r="F324" s="15"/>
      <c r="G324" s="19"/>
      <c r="H324" s="19"/>
      <c r="I324" s="19"/>
      <c r="J324" s="19"/>
    </row>
    <row r="325" spans="5:10">
      <c r="E325" s="19"/>
      <c r="F325" s="15"/>
      <c r="G325" s="19"/>
      <c r="H325" s="19"/>
      <c r="I325" s="19"/>
      <c r="J325" s="19"/>
    </row>
    <row r="326" spans="5:10">
      <c r="E326" s="19"/>
      <c r="F326" s="15"/>
      <c r="G326" s="19"/>
      <c r="H326" s="19"/>
      <c r="I326" s="19"/>
      <c r="J326" s="19"/>
    </row>
    <row r="327" spans="5:10">
      <c r="E327" s="19"/>
      <c r="F327" s="15"/>
      <c r="G327" s="19"/>
      <c r="H327" s="19"/>
      <c r="I327" s="19"/>
      <c r="J327" s="19"/>
    </row>
    <row r="328" spans="5:10">
      <c r="E328" s="19"/>
      <c r="F328" s="15"/>
      <c r="G328" s="19"/>
      <c r="H328" s="19"/>
      <c r="I328" s="19"/>
      <c r="J328" s="19"/>
    </row>
    <row r="329" spans="5:10">
      <c r="E329" s="19"/>
      <c r="F329" s="15"/>
      <c r="G329" s="19"/>
      <c r="H329" s="19"/>
      <c r="I329" s="19"/>
      <c r="J329" s="19"/>
    </row>
    <row r="330" spans="5:10">
      <c r="E330" s="19"/>
      <c r="F330" s="15"/>
      <c r="G330" s="19"/>
      <c r="H330" s="19"/>
      <c r="I330" s="19"/>
      <c r="J330" s="19"/>
    </row>
    <row r="331" spans="5:10">
      <c r="E331" s="19"/>
      <c r="F331" s="15"/>
      <c r="G331" s="19"/>
      <c r="H331" s="19"/>
      <c r="I331" s="19"/>
      <c r="J331" s="19"/>
    </row>
    <row r="332" spans="5:10">
      <c r="E332" s="19"/>
      <c r="F332" s="15"/>
      <c r="G332" s="19"/>
      <c r="H332" s="19"/>
      <c r="I332" s="19"/>
      <c r="J332" s="19"/>
    </row>
    <row r="333" spans="5:10">
      <c r="E333" s="19"/>
      <c r="F333" s="15"/>
      <c r="G333" s="19"/>
      <c r="H333" s="19"/>
      <c r="I333" s="19"/>
      <c r="J333" s="19"/>
    </row>
    <row r="334" spans="5:10">
      <c r="E334" s="19"/>
      <c r="F334" s="15"/>
      <c r="G334" s="19"/>
      <c r="H334" s="19"/>
      <c r="I334" s="19"/>
      <c r="J334" s="19"/>
    </row>
    <row r="335" spans="5:10">
      <c r="E335" s="19"/>
      <c r="F335" s="15"/>
      <c r="G335" s="19"/>
      <c r="H335" s="19"/>
      <c r="I335" s="19"/>
      <c r="J335" s="19"/>
    </row>
    <row r="336" spans="5:10">
      <c r="E336" s="19"/>
      <c r="F336" s="15"/>
      <c r="G336" s="19"/>
      <c r="H336" s="19"/>
      <c r="I336" s="19"/>
      <c r="J336" s="19"/>
    </row>
    <row r="337" spans="5:10">
      <c r="E337" s="19"/>
      <c r="F337" s="15"/>
      <c r="G337" s="19"/>
      <c r="H337" s="19"/>
      <c r="I337" s="19"/>
      <c r="J337" s="19"/>
    </row>
    <row r="338" spans="5:10">
      <c r="E338" s="19"/>
      <c r="F338" s="15"/>
      <c r="G338" s="19"/>
      <c r="H338" s="19"/>
      <c r="I338" s="19"/>
      <c r="J338" s="19"/>
    </row>
    <row r="339" spans="5:10">
      <c r="E339" s="19"/>
      <c r="F339" s="15"/>
      <c r="G339" s="19"/>
      <c r="H339" s="19"/>
      <c r="I339" s="19"/>
      <c r="J339" s="19"/>
    </row>
    <row r="340" spans="5:10">
      <c r="E340" s="19"/>
      <c r="F340" s="15"/>
      <c r="G340" s="19"/>
      <c r="H340" s="19"/>
      <c r="I340" s="19"/>
      <c r="J340" s="19"/>
    </row>
    <row r="341" spans="5:10">
      <c r="E341" s="19"/>
      <c r="F341" s="15"/>
      <c r="G341" s="19"/>
      <c r="H341" s="19"/>
      <c r="I341" s="19"/>
      <c r="J341" s="19"/>
    </row>
    <row r="342" spans="5:10">
      <c r="E342" s="19"/>
      <c r="F342" s="15"/>
      <c r="G342" s="19"/>
      <c r="H342" s="19"/>
      <c r="I342" s="19"/>
      <c r="J342" s="19"/>
    </row>
    <row r="343" spans="5:10">
      <c r="E343" s="19"/>
      <c r="F343" s="15"/>
      <c r="G343" s="19"/>
      <c r="H343" s="19"/>
      <c r="I343" s="19"/>
      <c r="J343" s="19"/>
    </row>
    <row r="344" spans="5:10">
      <c r="E344" s="19"/>
      <c r="F344" s="15"/>
      <c r="G344" s="19"/>
      <c r="H344" s="19"/>
      <c r="I344" s="19"/>
      <c r="J344" s="19"/>
    </row>
    <row r="345" spans="5:10">
      <c r="E345" s="19"/>
      <c r="F345" s="15"/>
      <c r="G345" s="19"/>
      <c r="H345" s="19"/>
      <c r="I345" s="19"/>
      <c r="J345" s="19"/>
    </row>
    <row r="346" spans="5:10">
      <c r="E346" s="19"/>
      <c r="F346" s="15"/>
      <c r="G346" s="19"/>
      <c r="H346" s="19"/>
      <c r="I346" s="19"/>
      <c r="J346" s="19"/>
    </row>
    <row r="347" spans="5:10">
      <c r="E347" s="19"/>
      <c r="F347" s="15"/>
      <c r="G347" s="19"/>
      <c r="H347" s="19"/>
      <c r="I347" s="19"/>
      <c r="J347" s="19"/>
    </row>
    <row r="348" spans="5:10">
      <c r="E348" s="19"/>
      <c r="F348" s="15"/>
      <c r="G348" s="19"/>
      <c r="H348" s="19"/>
      <c r="I348" s="19"/>
      <c r="J348" s="19"/>
    </row>
    <row r="349" spans="5:10">
      <c r="E349" s="19"/>
      <c r="F349" s="15"/>
      <c r="G349" s="19"/>
      <c r="H349" s="19"/>
      <c r="I349" s="19"/>
      <c r="J349" s="19"/>
    </row>
    <row r="350" spans="5:10">
      <c r="E350" s="19"/>
      <c r="F350" s="15"/>
      <c r="G350" s="19"/>
      <c r="H350" s="19"/>
      <c r="I350" s="19"/>
      <c r="J350" s="19"/>
    </row>
    <row r="351" spans="5:10">
      <c r="E351" s="19"/>
      <c r="F351" s="15"/>
      <c r="G351" s="19"/>
      <c r="H351" s="19"/>
      <c r="I351" s="19"/>
      <c r="J351" s="19"/>
    </row>
    <row r="352" spans="5:10">
      <c r="E352" s="19"/>
      <c r="F352" s="15"/>
      <c r="G352" s="19"/>
      <c r="H352" s="19"/>
      <c r="I352" s="19"/>
      <c r="J352" s="19"/>
    </row>
    <row r="353" spans="5:10">
      <c r="E353" s="19"/>
      <c r="F353" s="15"/>
      <c r="G353" s="19"/>
      <c r="H353" s="19"/>
      <c r="I353" s="19"/>
      <c r="J353" s="19"/>
    </row>
    <row r="354" spans="5:10">
      <c r="E354" s="19"/>
      <c r="F354" s="15"/>
      <c r="G354" s="19"/>
      <c r="H354" s="19"/>
      <c r="I354" s="19"/>
      <c r="J354" s="19"/>
    </row>
    <row r="355" spans="5:10">
      <c r="E355" s="19"/>
      <c r="F355" s="15"/>
      <c r="G355" s="19"/>
      <c r="H355" s="19"/>
      <c r="I355" s="19"/>
      <c r="J355" s="19"/>
    </row>
    <row r="356" spans="5:10">
      <c r="E356" s="19"/>
      <c r="F356" s="15"/>
      <c r="G356" s="19"/>
      <c r="H356" s="19"/>
      <c r="I356" s="19"/>
      <c r="J356" s="19"/>
    </row>
    <row r="357" spans="5:10">
      <c r="E357" s="19"/>
      <c r="F357" s="15"/>
      <c r="G357" s="19"/>
      <c r="H357" s="19"/>
      <c r="I357" s="19"/>
      <c r="J357" s="19"/>
    </row>
    <row r="358" spans="5:10">
      <c r="E358" s="19"/>
      <c r="F358" s="15"/>
      <c r="G358" s="19"/>
      <c r="H358" s="19"/>
      <c r="I358" s="19"/>
      <c r="J358" s="19"/>
    </row>
    <row r="359" spans="5:10">
      <c r="E359" s="19"/>
      <c r="F359" s="15"/>
      <c r="G359" s="19"/>
      <c r="H359" s="19"/>
      <c r="I359" s="19"/>
      <c r="J359" s="19"/>
    </row>
    <row r="360" spans="5:10">
      <c r="E360" s="19"/>
      <c r="F360" s="15"/>
      <c r="G360" s="19"/>
      <c r="H360" s="19"/>
      <c r="I360" s="19"/>
      <c r="J360" s="19"/>
    </row>
    <row r="361" spans="5:10">
      <c r="E361" s="19"/>
      <c r="F361" s="15"/>
      <c r="G361" s="19"/>
      <c r="H361" s="19"/>
      <c r="I361" s="19"/>
      <c r="J361" s="19"/>
    </row>
    <row r="362" spans="5:10">
      <c r="E362" s="19"/>
      <c r="F362" s="15"/>
      <c r="G362" s="19"/>
      <c r="H362" s="19"/>
      <c r="I362" s="19"/>
      <c r="J362" s="19"/>
    </row>
    <row r="363" spans="5:10">
      <c r="E363" s="19"/>
      <c r="F363" s="15"/>
      <c r="G363" s="19"/>
      <c r="H363" s="19"/>
      <c r="I363" s="19"/>
      <c r="J363" s="19"/>
    </row>
    <row r="364" spans="5:10">
      <c r="E364" s="19"/>
      <c r="F364" s="15"/>
      <c r="G364" s="19"/>
      <c r="H364" s="19"/>
      <c r="I364" s="19"/>
      <c r="J364" s="19"/>
    </row>
    <row r="365" spans="5:10">
      <c r="E365" s="19"/>
      <c r="F365" s="15"/>
      <c r="G365" s="19"/>
      <c r="H365" s="19"/>
      <c r="I365" s="19"/>
      <c r="J365" s="19"/>
    </row>
    <row r="366" spans="5:10">
      <c r="E366" s="19"/>
      <c r="F366" s="15"/>
      <c r="G366" s="19"/>
      <c r="H366" s="19"/>
      <c r="I366" s="19"/>
      <c r="J366" s="19"/>
    </row>
    <row r="367" spans="5:10">
      <c r="E367" s="19"/>
      <c r="F367" s="15"/>
      <c r="G367" s="19"/>
      <c r="H367" s="19"/>
      <c r="I367" s="19"/>
      <c r="J367" s="19"/>
    </row>
    <row r="368" spans="5:10">
      <c r="E368" s="19"/>
      <c r="F368" s="15"/>
      <c r="G368" s="19"/>
      <c r="H368" s="19"/>
      <c r="I368" s="19"/>
      <c r="J368" s="19"/>
    </row>
    <row r="369" spans="5:10">
      <c r="E369" s="19"/>
      <c r="F369" s="15"/>
      <c r="G369" s="19"/>
      <c r="H369" s="19"/>
      <c r="I369" s="19"/>
      <c r="J369" s="19"/>
    </row>
    <row r="370" spans="5:10">
      <c r="E370" s="19"/>
      <c r="F370" s="15"/>
      <c r="G370" s="19"/>
      <c r="H370" s="19"/>
      <c r="I370" s="19"/>
      <c r="J370" s="19"/>
    </row>
    <row r="371" spans="5:10">
      <c r="E371" s="19"/>
      <c r="F371" s="15"/>
      <c r="G371" s="19"/>
      <c r="H371" s="19"/>
      <c r="I371" s="19"/>
      <c r="J371" s="19"/>
    </row>
    <row r="372" spans="5:10">
      <c r="E372" s="19"/>
      <c r="F372" s="15"/>
      <c r="G372" s="19"/>
      <c r="H372" s="19"/>
      <c r="I372" s="19"/>
      <c r="J372" s="19"/>
    </row>
    <row r="373" spans="5:10">
      <c r="E373" s="19"/>
      <c r="F373" s="15"/>
      <c r="G373" s="19"/>
      <c r="H373" s="19"/>
      <c r="I373" s="19"/>
      <c r="J373" s="19"/>
    </row>
    <row r="374" spans="5:10">
      <c r="E374" s="19"/>
      <c r="F374" s="15"/>
      <c r="G374" s="19"/>
      <c r="H374" s="19"/>
      <c r="I374" s="19"/>
      <c r="J374" s="19"/>
    </row>
    <row r="375" spans="5:10">
      <c r="E375" s="19"/>
      <c r="F375" s="15"/>
      <c r="G375" s="19"/>
      <c r="H375" s="19"/>
      <c r="I375" s="19"/>
      <c r="J375" s="19"/>
    </row>
    <row r="376" spans="5:10">
      <c r="E376" s="19"/>
      <c r="F376" s="15"/>
      <c r="G376" s="19"/>
      <c r="H376" s="19"/>
      <c r="I376" s="19"/>
      <c r="J376" s="19"/>
    </row>
    <row r="377" spans="5:10">
      <c r="E377" s="19"/>
      <c r="F377" s="15"/>
      <c r="G377" s="19"/>
      <c r="H377" s="19"/>
      <c r="I377" s="19"/>
      <c r="J377" s="19"/>
    </row>
    <row r="378" spans="5:10">
      <c r="E378" s="19"/>
      <c r="F378" s="15"/>
      <c r="G378" s="19"/>
      <c r="H378" s="19"/>
      <c r="I378" s="19"/>
      <c r="J378" s="19"/>
    </row>
    <row r="379" spans="5:10">
      <c r="E379" s="19"/>
      <c r="F379" s="15"/>
      <c r="G379" s="19"/>
      <c r="H379" s="19"/>
      <c r="I379" s="19"/>
      <c r="J379" s="19"/>
    </row>
    <row r="380" spans="5:10">
      <c r="E380" s="19"/>
      <c r="F380" s="15"/>
      <c r="G380" s="19"/>
      <c r="H380" s="19"/>
      <c r="I380" s="19"/>
      <c r="J380" s="19"/>
    </row>
    <row r="381" spans="5:10">
      <c r="E381" s="19"/>
      <c r="F381" s="15"/>
      <c r="G381" s="19"/>
      <c r="H381" s="19"/>
      <c r="I381" s="19"/>
      <c r="J381" s="19"/>
    </row>
    <row r="382" spans="5:10">
      <c r="E382" s="19"/>
      <c r="F382" s="15"/>
      <c r="G382" s="19"/>
      <c r="H382" s="19"/>
      <c r="I382" s="19"/>
      <c r="J382" s="19"/>
    </row>
    <row r="383" spans="5:10">
      <c r="E383" s="19"/>
      <c r="F383" s="15"/>
      <c r="G383" s="19"/>
      <c r="H383" s="19"/>
      <c r="I383" s="19"/>
      <c r="J383" s="19"/>
    </row>
    <row r="384" spans="5:10">
      <c r="E384" s="19"/>
      <c r="F384" s="15"/>
      <c r="G384" s="19"/>
      <c r="H384" s="19"/>
      <c r="I384" s="19"/>
      <c r="J384" s="19"/>
    </row>
    <row r="385" spans="5:10">
      <c r="E385" s="19"/>
      <c r="F385" s="15"/>
      <c r="G385" s="19"/>
      <c r="H385" s="19"/>
      <c r="I385" s="19"/>
      <c r="J385" s="19"/>
    </row>
    <row r="386" spans="5:10">
      <c r="E386" s="19"/>
      <c r="F386" s="15"/>
      <c r="G386" s="19"/>
      <c r="H386" s="19"/>
      <c r="I386" s="19"/>
      <c r="J386" s="19"/>
    </row>
    <row r="387" spans="5:10">
      <c r="E387" s="19"/>
      <c r="F387" s="15"/>
      <c r="G387" s="19"/>
      <c r="H387" s="19"/>
      <c r="I387" s="19"/>
      <c r="J387" s="19"/>
    </row>
    <row r="388" spans="5:10">
      <c r="E388" s="19"/>
      <c r="F388" s="15"/>
      <c r="G388" s="19"/>
      <c r="H388" s="19"/>
      <c r="I388" s="19"/>
      <c r="J388" s="19"/>
    </row>
    <row r="389" spans="5:10">
      <c r="E389" s="19"/>
      <c r="F389" s="15"/>
      <c r="G389" s="19"/>
      <c r="H389" s="19"/>
      <c r="I389" s="19"/>
      <c r="J389" s="19"/>
    </row>
    <row r="390" spans="5:10">
      <c r="E390" s="19"/>
      <c r="F390" s="15"/>
      <c r="G390" s="19"/>
      <c r="H390" s="19"/>
      <c r="I390" s="19"/>
      <c r="J390" s="19"/>
    </row>
    <row r="391" spans="5:10">
      <c r="E391" s="19"/>
      <c r="F391" s="15"/>
      <c r="G391" s="19"/>
      <c r="H391" s="19"/>
      <c r="I391" s="19"/>
      <c r="J391" s="19"/>
    </row>
    <row r="392" spans="5:10">
      <c r="E392" s="19"/>
      <c r="F392" s="15"/>
      <c r="G392" s="19"/>
      <c r="H392" s="19"/>
      <c r="I392" s="19"/>
      <c r="J392" s="19"/>
    </row>
    <row r="393" spans="5:10">
      <c r="E393" s="19"/>
      <c r="F393" s="15"/>
      <c r="G393" s="19"/>
      <c r="H393" s="19"/>
      <c r="I393" s="19"/>
      <c r="J393" s="19"/>
    </row>
    <row r="394" spans="5:10">
      <c r="E394" s="19"/>
      <c r="F394" s="15"/>
      <c r="G394" s="19"/>
      <c r="H394" s="19"/>
      <c r="I394" s="19"/>
      <c r="J394" s="19"/>
    </row>
    <row r="395" spans="5:10">
      <c r="E395" s="19"/>
      <c r="F395" s="15"/>
      <c r="G395" s="19"/>
      <c r="H395" s="19"/>
      <c r="I395" s="19"/>
      <c r="J395" s="19"/>
    </row>
    <row r="396" spans="5:10">
      <c r="E396" s="19"/>
      <c r="F396" s="15"/>
      <c r="G396" s="19"/>
      <c r="H396" s="19"/>
      <c r="I396" s="19"/>
      <c r="J396" s="19"/>
    </row>
    <row r="397" spans="5:10">
      <c r="E397" s="19"/>
      <c r="F397" s="15"/>
      <c r="G397" s="19"/>
      <c r="H397" s="19"/>
      <c r="I397" s="19"/>
      <c r="J397" s="19"/>
    </row>
    <row r="398" spans="5:10">
      <c r="E398" s="19"/>
      <c r="F398" s="15"/>
      <c r="G398" s="19"/>
      <c r="H398" s="19"/>
      <c r="I398" s="19"/>
      <c r="J398" s="19"/>
    </row>
    <row r="399" spans="5:10">
      <c r="E399" s="19"/>
      <c r="F399" s="15"/>
      <c r="G399" s="19"/>
      <c r="H399" s="19"/>
      <c r="I399" s="19"/>
      <c r="J399" s="19"/>
    </row>
    <row r="400" spans="5:10">
      <c r="E400" s="19"/>
      <c r="F400" s="15"/>
      <c r="G400" s="19"/>
      <c r="H400" s="19"/>
      <c r="I400" s="19"/>
      <c r="J400" s="19"/>
    </row>
    <row r="401" spans="5:10">
      <c r="E401" s="19"/>
      <c r="F401" s="15"/>
      <c r="G401" s="19"/>
      <c r="H401" s="19"/>
      <c r="I401" s="19"/>
      <c r="J401" s="19"/>
    </row>
    <row r="402" spans="5:10">
      <c r="E402" s="19"/>
      <c r="F402" s="15"/>
      <c r="G402" s="19"/>
      <c r="H402" s="19"/>
      <c r="I402" s="19"/>
      <c r="J402" s="19"/>
    </row>
    <row r="403" spans="5:10">
      <c r="E403" s="19"/>
      <c r="F403" s="15"/>
      <c r="G403" s="19"/>
      <c r="H403" s="19"/>
      <c r="I403" s="19"/>
      <c r="J403" s="19"/>
    </row>
    <row r="404" spans="5:10">
      <c r="E404" s="19"/>
      <c r="F404" s="15"/>
      <c r="G404" s="19"/>
      <c r="H404" s="19"/>
      <c r="I404" s="19"/>
      <c r="J404" s="19"/>
    </row>
    <row r="405" spans="5:10">
      <c r="E405" s="19"/>
      <c r="F405" s="15"/>
      <c r="G405" s="19"/>
      <c r="H405" s="19"/>
      <c r="I405" s="19"/>
      <c r="J405" s="19"/>
    </row>
    <row r="406" spans="5:10">
      <c r="E406" s="19"/>
      <c r="F406" s="15"/>
      <c r="G406" s="19"/>
      <c r="H406" s="19"/>
      <c r="I406" s="19"/>
      <c r="J406" s="19"/>
    </row>
    <row r="407" spans="5:10">
      <c r="E407" s="19"/>
      <c r="F407" s="15"/>
      <c r="G407" s="19"/>
      <c r="H407" s="19"/>
      <c r="I407" s="19"/>
      <c r="J407" s="19"/>
    </row>
    <row r="408" spans="5:10">
      <c r="E408" s="19"/>
      <c r="F408" s="15"/>
      <c r="G408" s="19"/>
      <c r="H408" s="19"/>
      <c r="I408" s="19"/>
      <c r="J408" s="19"/>
    </row>
    <row r="409" spans="5:10">
      <c r="E409" s="19"/>
      <c r="F409" s="15"/>
      <c r="G409" s="19"/>
      <c r="H409" s="19"/>
      <c r="I409" s="19"/>
      <c r="J409" s="19"/>
    </row>
    <row r="410" spans="5:10">
      <c r="E410" s="19"/>
      <c r="F410" s="15"/>
      <c r="G410" s="19"/>
      <c r="H410" s="19"/>
      <c r="I410" s="19"/>
      <c r="J410" s="19"/>
    </row>
    <row r="411" spans="5:10">
      <c r="E411" s="19"/>
      <c r="F411" s="15"/>
      <c r="G411" s="19"/>
      <c r="H411" s="19"/>
      <c r="I411" s="19"/>
      <c r="J411" s="19"/>
    </row>
    <row r="412" spans="5:10">
      <c r="E412" s="19"/>
      <c r="F412" s="15"/>
      <c r="G412" s="19"/>
      <c r="H412" s="19"/>
      <c r="I412" s="19"/>
      <c r="J412" s="19"/>
    </row>
    <row r="413" spans="5:10">
      <c r="E413" s="19"/>
      <c r="F413" s="15"/>
      <c r="G413" s="19"/>
      <c r="H413" s="19"/>
      <c r="I413" s="19"/>
      <c r="J413" s="19"/>
    </row>
    <row r="414" spans="5:10">
      <c r="E414" s="19"/>
      <c r="F414" s="15"/>
      <c r="G414" s="19"/>
      <c r="H414" s="19"/>
      <c r="I414" s="19"/>
      <c r="J414" s="19"/>
    </row>
    <row r="415" spans="5:10">
      <c r="E415" s="19"/>
      <c r="F415" s="15"/>
      <c r="G415" s="19"/>
      <c r="H415" s="19"/>
      <c r="I415" s="19"/>
      <c r="J415" s="19"/>
    </row>
    <row r="416" spans="5:10">
      <c r="E416" s="19"/>
      <c r="F416" s="15"/>
      <c r="G416" s="19"/>
      <c r="H416" s="19"/>
      <c r="I416" s="19"/>
      <c r="J416" s="19"/>
    </row>
    <row r="417" spans="5:10">
      <c r="E417" s="19"/>
      <c r="F417" s="15"/>
      <c r="G417" s="19"/>
      <c r="H417" s="19"/>
      <c r="I417" s="19"/>
      <c r="J417" s="19"/>
    </row>
    <row r="418" spans="5:10">
      <c r="E418" s="19"/>
      <c r="F418" s="15"/>
      <c r="G418" s="19"/>
      <c r="H418" s="19"/>
      <c r="I418" s="19"/>
      <c r="J418" s="19"/>
    </row>
    <row r="419" spans="5:10">
      <c r="E419" s="19"/>
      <c r="F419" s="15"/>
      <c r="G419" s="19"/>
      <c r="H419" s="19"/>
      <c r="I419" s="19"/>
      <c r="J419" s="19"/>
    </row>
    <row r="420" spans="5:10">
      <c r="E420" s="19"/>
      <c r="F420" s="15"/>
      <c r="G420" s="19"/>
      <c r="H420" s="19"/>
      <c r="I420" s="19"/>
      <c r="J420" s="19"/>
    </row>
    <row r="421" spans="5:10">
      <c r="E421" s="19"/>
      <c r="F421" s="15"/>
      <c r="G421" s="19"/>
      <c r="H421" s="19"/>
      <c r="I421" s="19"/>
      <c r="J421" s="19"/>
    </row>
    <row r="422" spans="5:10">
      <c r="E422" s="19"/>
      <c r="F422" s="15"/>
      <c r="G422" s="19"/>
      <c r="H422" s="19"/>
      <c r="I422" s="19"/>
      <c r="J422" s="19"/>
    </row>
    <row r="423" spans="5:10">
      <c r="E423" s="19"/>
      <c r="F423" s="15"/>
      <c r="G423" s="19"/>
      <c r="H423" s="19"/>
      <c r="I423" s="19"/>
      <c r="J423" s="19"/>
    </row>
    <row r="424" spans="5:10">
      <c r="E424" s="19"/>
      <c r="F424" s="15"/>
      <c r="G424" s="19"/>
      <c r="H424" s="19"/>
      <c r="I424" s="19"/>
      <c r="J424" s="19"/>
    </row>
    <row r="425" spans="5:10">
      <c r="E425" s="19"/>
      <c r="F425" s="15"/>
      <c r="G425" s="19"/>
      <c r="H425" s="19"/>
      <c r="I425" s="19"/>
      <c r="J425" s="19"/>
    </row>
    <row r="426" spans="5:10">
      <c r="E426" s="19"/>
      <c r="F426" s="15"/>
      <c r="G426" s="19"/>
      <c r="H426" s="19"/>
      <c r="I426" s="19"/>
      <c r="J426" s="19"/>
    </row>
    <row r="427" spans="5:10">
      <c r="E427" s="19"/>
      <c r="F427" s="15"/>
      <c r="G427" s="19"/>
      <c r="H427" s="19"/>
      <c r="I427" s="19"/>
      <c r="J427" s="19"/>
    </row>
    <row r="428" spans="5:10">
      <c r="E428" s="19"/>
      <c r="F428" s="15"/>
      <c r="G428" s="19"/>
      <c r="H428" s="19"/>
      <c r="I428" s="19"/>
      <c r="J428" s="19"/>
    </row>
    <row r="429" spans="5:10">
      <c r="E429" s="19"/>
      <c r="F429" s="15"/>
      <c r="G429" s="19"/>
      <c r="H429" s="19"/>
      <c r="I429" s="19"/>
      <c r="J429" s="19"/>
    </row>
    <row r="430" spans="5:10">
      <c r="E430" s="19"/>
      <c r="F430" s="15"/>
      <c r="G430" s="19"/>
      <c r="H430" s="19"/>
      <c r="I430" s="19"/>
      <c r="J430" s="19"/>
    </row>
    <row r="431" spans="5:10">
      <c r="E431" s="19"/>
      <c r="F431" s="15"/>
      <c r="G431" s="19"/>
      <c r="H431" s="19"/>
      <c r="I431" s="19"/>
      <c r="J431" s="19"/>
    </row>
    <row r="432" spans="5:10">
      <c r="E432" s="19"/>
      <c r="F432" s="15"/>
      <c r="G432" s="19"/>
      <c r="H432" s="19"/>
      <c r="I432" s="19"/>
      <c r="J432" s="19"/>
    </row>
    <row r="433" spans="5:10">
      <c r="E433" s="19"/>
      <c r="F433" s="15"/>
      <c r="G433" s="19"/>
      <c r="H433" s="19"/>
      <c r="I433" s="19"/>
      <c r="J433" s="19"/>
    </row>
    <row r="434" spans="5:10">
      <c r="E434" s="19"/>
      <c r="F434" s="15"/>
      <c r="G434" s="19"/>
      <c r="H434" s="19"/>
      <c r="I434" s="19"/>
      <c r="J434" s="19"/>
    </row>
    <row r="435" spans="5:10">
      <c r="E435" s="19"/>
      <c r="F435" s="15"/>
      <c r="G435" s="19"/>
      <c r="H435" s="19"/>
      <c r="I435" s="19"/>
      <c r="J435" s="19"/>
    </row>
    <row r="436" spans="5:10">
      <c r="E436" s="19"/>
      <c r="F436" s="15"/>
      <c r="G436" s="19"/>
      <c r="H436" s="19"/>
      <c r="I436" s="19"/>
      <c r="J436" s="19"/>
    </row>
    <row r="437" spans="5:10">
      <c r="E437" s="19"/>
      <c r="F437" s="15"/>
      <c r="G437" s="19"/>
      <c r="H437" s="19"/>
      <c r="I437" s="19"/>
      <c r="J437" s="19"/>
    </row>
    <row r="438" spans="5:10">
      <c r="E438" s="19"/>
      <c r="F438" s="15"/>
      <c r="G438" s="19"/>
      <c r="H438" s="19"/>
      <c r="I438" s="19"/>
      <c r="J438" s="19"/>
    </row>
    <row r="439" spans="5:10">
      <c r="E439" s="19"/>
      <c r="F439" s="15"/>
      <c r="G439" s="19"/>
      <c r="H439" s="19"/>
      <c r="I439" s="19"/>
      <c r="J439" s="19"/>
    </row>
    <row r="440" spans="5:10">
      <c r="E440" s="19"/>
      <c r="F440" s="15"/>
      <c r="G440" s="19"/>
      <c r="H440" s="19"/>
      <c r="I440" s="19"/>
      <c r="J440" s="19"/>
    </row>
    <row r="441" spans="5:10">
      <c r="E441" s="19"/>
      <c r="F441" s="15"/>
      <c r="G441" s="19"/>
      <c r="H441" s="19"/>
      <c r="I441" s="19"/>
      <c r="J441" s="19"/>
    </row>
    <row r="442" spans="5:10">
      <c r="E442" s="19"/>
      <c r="F442" s="15"/>
      <c r="G442" s="19"/>
      <c r="H442" s="19"/>
      <c r="I442" s="19"/>
      <c r="J442" s="19"/>
    </row>
    <row r="443" spans="5:10">
      <c r="E443" s="19"/>
      <c r="F443" s="15"/>
      <c r="G443" s="19"/>
      <c r="H443" s="19"/>
      <c r="I443" s="19"/>
      <c r="J443" s="19"/>
    </row>
    <row r="444" spans="5:10">
      <c r="E444" s="19"/>
      <c r="F444" s="15"/>
      <c r="G444" s="19"/>
      <c r="H444" s="19"/>
      <c r="I444" s="19"/>
      <c r="J444" s="19"/>
    </row>
    <row r="445" spans="5:10">
      <c r="E445" s="19"/>
      <c r="F445" s="15"/>
      <c r="G445" s="19"/>
      <c r="H445" s="19"/>
      <c r="I445" s="19"/>
      <c r="J445" s="19"/>
    </row>
    <row r="446" spans="5:10">
      <c r="E446" s="19"/>
      <c r="F446" s="15"/>
      <c r="G446" s="19"/>
      <c r="H446" s="19"/>
      <c r="I446" s="19"/>
      <c r="J446" s="19"/>
    </row>
    <row r="447" spans="5:10">
      <c r="E447" s="19"/>
      <c r="F447" s="15"/>
      <c r="G447" s="19"/>
      <c r="H447" s="19"/>
      <c r="I447" s="19"/>
      <c r="J447" s="19"/>
    </row>
    <row r="448" spans="5:10">
      <c r="E448" s="19"/>
      <c r="F448" s="15"/>
      <c r="G448" s="19"/>
      <c r="H448" s="19"/>
      <c r="I448" s="19"/>
      <c r="J448" s="19"/>
    </row>
    <row r="449" spans="5:10">
      <c r="E449" s="19"/>
      <c r="F449" s="15"/>
      <c r="G449" s="19"/>
      <c r="H449" s="19"/>
      <c r="I449" s="19"/>
      <c r="J449" s="19"/>
    </row>
    <row r="450" spans="5:10">
      <c r="E450" s="19"/>
      <c r="F450" s="15"/>
      <c r="G450" s="19"/>
      <c r="H450" s="19"/>
      <c r="I450" s="19"/>
      <c r="J450" s="19"/>
    </row>
    <row r="451" spans="5:10">
      <c r="E451" s="19"/>
      <c r="F451" s="15"/>
      <c r="G451" s="19"/>
      <c r="H451" s="19"/>
      <c r="I451" s="19"/>
      <c r="J451" s="19"/>
    </row>
    <row r="452" spans="5:10">
      <c r="E452" s="19"/>
      <c r="F452" s="15"/>
      <c r="G452" s="19"/>
      <c r="H452" s="19"/>
      <c r="I452" s="19"/>
      <c r="J452" s="19"/>
    </row>
    <row r="453" spans="5:10">
      <c r="E453" s="19"/>
      <c r="F453" s="15"/>
      <c r="G453" s="19"/>
      <c r="H453" s="19"/>
      <c r="I453" s="19"/>
      <c r="J453" s="19"/>
    </row>
    <row r="454" spans="5:10">
      <c r="E454" s="19"/>
      <c r="F454" s="15"/>
      <c r="G454" s="19"/>
      <c r="H454" s="19"/>
      <c r="I454" s="19"/>
      <c r="J454" s="19"/>
    </row>
    <row r="455" spans="5:10">
      <c r="E455" s="19"/>
      <c r="F455" s="15"/>
      <c r="G455" s="19"/>
      <c r="H455" s="19"/>
      <c r="I455" s="19"/>
      <c r="J455" s="19"/>
    </row>
    <row r="456" spans="5:10">
      <c r="E456" s="19"/>
      <c r="F456" s="15"/>
      <c r="G456" s="19"/>
      <c r="H456" s="19"/>
      <c r="I456" s="19"/>
      <c r="J456" s="19"/>
    </row>
    <row r="457" spans="5:10">
      <c r="E457" s="19"/>
      <c r="F457" s="15"/>
      <c r="G457" s="19"/>
      <c r="H457" s="19"/>
      <c r="I457" s="19"/>
      <c r="J457" s="19"/>
    </row>
    <row r="458" spans="5:10">
      <c r="E458" s="19"/>
      <c r="F458" s="15"/>
      <c r="G458" s="19"/>
      <c r="H458" s="19"/>
      <c r="I458" s="19"/>
      <c r="J458" s="19"/>
    </row>
    <row r="459" spans="5:10">
      <c r="E459" s="19"/>
      <c r="F459" s="15"/>
      <c r="G459" s="19"/>
      <c r="H459" s="19"/>
      <c r="I459" s="19"/>
      <c r="J459" s="19"/>
    </row>
    <row r="460" spans="5:10">
      <c r="E460" s="19"/>
      <c r="F460" s="15"/>
      <c r="G460" s="19"/>
      <c r="H460" s="19"/>
      <c r="I460" s="19"/>
      <c r="J460" s="19"/>
    </row>
    <row r="461" spans="5:10">
      <c r="E461" s="19"/>
      <c r="F461" s="15"/>
      <c r="G461" s="19"/>
      <c r="H461" s="19"/>
      <c r="I461" s="19"/>
      <c r="J461" s="19"/>
    </row>
    <row r="462" spans="5:10">
      <c r="E462" s="19"/>
      <c r="F462" s="15"/>
      <c r="G462" s="19"/>
      <c r="H462" s="19"/>
      <c r="I462" s="19"/>
      <c r="J462" s="19"/>
    </row>
    <row r="463" spans="5:10">
      <c r="E463" s="19"/>
      <c r="F463" s="15"/>
      <c r="G463" s="19"/>
      <c r="H463" s="19"/>
      <c r="I463" s="19"/>
      <c r="J463" s="19"/>
    </row>
    <row r="464" spans="5:10">
      <c r="E464" s="19"/>
      <c r="F464" s="15"/>
      <c r="G464" s="19"/>
      <c r="H464" s="19"/>
      <c r="I464" s="19"/>
      <c r="J464" s="19"/>
    </row>
    <row r="465" spans="5:10">
      <c r="E465" s="19"/>
      <c r="F465" s="15"/>
      <c r="G465" s="19"/>
      <c r="H465" s="19"/>
      <c r="I465" s="19"/>
      <c r="J465" s="19"/>
    </row>
    <row r="466" spans="5:10">
      <c r="E466" s="19"/>
      <c r="F466" s="15"/>
      <c r="G466" s="19"/>
      <c r="H466" s="19"/>
      <c r="I466" s="19"/>
      <c r="J466" s="19"/>
    </row>
    <row r="467" spans="5:10">
      <c r="E467" s="19"/>
      <c r="F467" s="15"/>
      <c r="G467" s="19"/>
      <c r="H467" s="19"/>
      <c r="I467" s="19"/>
      <c r="J467" s="19"/>
    </row>
    <row r="468" spans="5:10">
      <c r="E468" s="19"/>
      <c r="F468" s="15"/>
      <c r="G468" s="19"/>
      <c r="H468" s="19"/>
      <c r="I468" s="19"/>
      <c r="J468" s="19"/>
    </row>
    <row r="469" spans="5:10">
      <c r="E469" s="19"/>
      <c r="F469" s="15"/>
      <c r="G469" s="19"/>
      <c r="H469" s="19"/>
      <c r="I469" s="19"/>
      <c r="J469" s="19"/>
    </row>
    <row r="470" spans="5:10">
      <c r="E470" s="19"/>
      <c r="F470" s="15"/>
      <c r="G470" s="19"/>
      <c r="H470" s="19"/>
      <c r="I470" s="19"/>
      <c r="J470" s="19"/>
    </row>
    <row r="471" spans="5:10">
      <c r="E471" s="19"/>
      <c r="F471" s="15"/>
      <c r="G471" s="19"/>
      <c r="H471" s="19"/>
      <c r="I471" s="19"/>
      <c r="J471" s="19"/>
    </row>
    <row r="472" spans="5:10">
      <c r="E472" s="19"/>
      <c r="F472" s="15"/>
      <c r="G472" s="19"/>
      <c r="H472" s="19"/>
      <c r="I472" s="19"/>
      <c r="J472" s="19"/>
    </row>
    <row r="473" spans="5:10">
      <c r="E473" s="19"/>
      <c r="F473" s="15"/>
      <c r="G473" s="19"/>
      <c r="H473" s="19"/>
      <c r="I473" s="19"/>
      <c r="J473" s="19"/>
    </row>
    <row r="474" spans="5:10">
      <c r="E474" s="19"/>
      <c r="F474" s="15"/>
      <c r="G474" s="19"/>
      <c r="H474" s="19"/>
      <c r="I474" s="19"/>
      <c r="J474" s="19"/>
    </row>
    <row r="475" spans="5:10">
      <c r="E475" s="19"/>
      <c r="F475" s="15"/>
      <c r="G475" s="19"/>
      <c r="H475" s="19"/>
      <c r="I475" s="19"/>
      <c r="J475" s="19"/>
    </row>
    <row r="476" spans="5:10">
      <c r="E476" s="19"/>
      <c r="F476" s="15"/>
      <c r="G476" s="19"/>
      <c r="H476" s="19"/>
      <c r="I476" s="19"/>
      <c r="J476" s="19"/>
    </row>
    <row r="477" spans="5:10">
      <c r="E477" s="19"/>
      <c r="F477" s="15"/>
      <c r="G477" s="19"/>
      <c r="H477" s="19"/>
      <c r="I477" s="19"/>
      <c r="J477" s="19"/>
    </row>
    <row r="478" spans="5:10">
      <c r="E478" s="19"/>
      <c r="F478" s="15"/>
      <c r="G478" s="19"/>
      <c r="H478" s="19"/>
      <c r="I478" s="19"/>
      <c r="J478" s="19"/>
    </row>
    <row r="479" spans="5:10">
      <c r="E479" s="19"/>
      <c r="F479" s="15"/>
      <c r="G479" s="19"/>
      <c r="H479" s="19"/>
      <c r="I479" s="19"/>
      <c r="J479" s="19"/>
    </row>
    <row r="480" spans="5:10">
      <c r="E480" s="19"/>
      <c r="F480" s="15"/>
      <c r="G480" s="19"/>
      <c r="H480" s="19"/>
      <c r="I480" s="19"/>
      <c r="J480" s="19"/>
    </row>
    <row r="481" spans="5:10">
      <c r="E481" s="19"/>
      <c r="F481" s="15"/>
      <c r="G481" s="19"/>
      <c r="H481" s="19"/>
      <c r="I481" s="19"/>
      <c r="J481" s="19"/>
    </row>
    <row r="482" spans="5:10">
      <c r="E482" s="19"/>
      <c r="F482" s="15"/>
      <c r="G482" s="19"/>
      <c r="H482" s="19"/>
      <c r="I482" s="19"/>
      <c r="J482" s="19"/>
    </row>
    <row r="483" spans="5:10">
      <c r="E483" s="19"/>
      <c r="F483" s="15"/>
      <c r="G483" s="19"/>
      <c r="H483" s="19"/>
      <c r="I483" s="19"/>
      <c r="J483" s="19"/>
    </row>
    <row r="484" spans="5:10">
      <c r="E484" s="19"/>
      <c r="F484" s="15"/>
      <c r="G484" s="19"/>
      <c r="H484" s="19"/>
      <c r="I484" s="19"/>
      <c r="J484" s="19"/>
    </row>
    <row r="485" spans="5:10">
      <c r="E485" s="19"/>
      <c r="F485" s="15"/>
      <c r="G485" s="19"/>
      <c r="H485" s="19"/>
      <c r="I485" s="19"/>
      <c r="J485" s="19"/>
    </row>
    <row r="486" spans="5:10">
      <c r="E486" s="19"/>
      <c r="F486" s="15"/>
      <c r="G486" s="19"/>
      <c r="H486" s="19"/>
      <c r="I486" s="19"/>
      <c r="J486" s="19"/>
    </row>
    <row r="487" spans="5:10">
      <c r="E487" s="19"/>
      <c r="F487" s="15"/>
      <c r="G487" s="19"/>
      <c r="H487" s="19"/>
      <c r="I487" s="19"/>
      <c r="J487" s="19"/>
    </row>
    <row r="488" spans="5:10">
      <c r="E488" s="19"/>
      <c r="F488" s="15"/>
      <c r="G488" s="19"/>
      <c r="H488" s="19"/>
      <c r="I488" s="19"/>
      <c r="J488" s="19"/>
    </row>
    <row r="489" spans="5:10">
      <c r="E489" s="19"/>
      <c r="F489" s="15"/>
      <c r="G489" s="19"/>
      <c r="H489" s="19"/>
      <c r="I489" s="19"/>
      <c r="J489" s="19"/>
    </row>
    <row r="490" spans="5:10">
      <c r="E490" s="19"/>
      <c r="F490" s="15"/>
      <c r="G490" s="19"/>
      <c r="H490" s="19"/>
      <c r="I490" s="19"/>
      <c r="J490" s="19"/>
    </row>
    <row r="491" spans="5:10">
      <c r="E491" s="19"/>
      <c r="F491" s="15"/>
      <c r="G491" s="19"/>
      <c r="H491" s="19"/>
      <c r="I491" s="19"/>
      <c r="J491" s="19"/>
    </row>
    <row r="492" spans="5:10">
      <c r="E492" s="19"/>
      <c r="F492" s="15"/>
      <c r="G492" s="19"/>
      <c r="H492" s="19"/>
      <c r="I492" s="19"/>
      <c r="J492" s="19"/>
    </row>
    <row r="493" spans="5:10">
      <c r="E493" s="19"/>
      <c r="F493" s="15"/>
      <c r="G493" s="19"/>
      <c r="H493" s="19"/>
      <c r="I493" s="19"/>
      <c r="J493" s="19"/>
    </row>
    <row r="494" spans="5:10">
      <c r="E494" s="19"/>
      <c r="F494" s="15"/>
      <c r="G494" s="19"/>
      <c r="H494" s="19"/>
      <c r="I494" s="19"/>
      <c r="J494" s="19"/>
    </row>
    <row r="495" spans="5:10">
      <c r="E495" s="19"/>
      <c r="F495" s="15"/>
      <c r="G495" s="19"/>
      <c r="H495" s="19"/>
      <c r="I495" s="19"/>
      <c r="J495" s="19"/>
    </row>
    <row r="496" spans="5:10">
      <c r="E496" s="19"/>
      <c r="F496" s="15"/>
      <c r="G496" s="19"/>
      <c r="H496" s="19"/>
      <c r="I496" s="19"/>
      <c r="J496" s="19"/>
    </row>
    <row r="497" spans="5:10">
      <c r="E497" s="19"/>
      <c r="F497" s="15"/>
      <c r="G497" s="19"/>
      <c r="H497" s="19"/>
      <c r="I497" s="19"/>
      <c r="J497" s="19"/>
    </row>
    <row r="498" spans="5:10">
      <c r="E498" s="19"/>
      <c r="F498" s="15"/>
      <c r="G498" s="19"/>
      <c r="H498" s="19"/>
      <c r="I498" s="19"/>
      <c r="J498" s="19"/>
    </row>
    <row r="499" spans="5:10">
      <c r="E499" s="19"/>
      <c r="F499" s="15"/>
      <c r="G499" s="19"/>
      <c r="H499" s="19"/>
      <c r="I499" s="19"/>
      <c r="J499" s="19"/>
    </row>
    <row r="500" spans="5:10">
      <c r="E500" s="19"/>
      <c r="F500" s="15"/>
      <c r="G500" s="19"/>
      <c r="H500" s="19"/>
      <c r="I500" s="19"/>
      <c r="J500" s="19"/>
    </row>
    <row r="501" spans="5:10">
      <c r="E501" s="19"/>
      <c r="F501" s="15"/>
      <c r="G501" s="19"/>
      <c r="H501" s="19"/>
      <c r="I501" s="19"/>
      <c r="J501" s="19"/>
    </row>
    <row r="502" spans="5:10">
      <c r="E502" s="19"/>
      <c r="F502" s="15"/>
      <c r="G502" s="19"/>
      <c r="H502" s="19"/>
      <c r="I502" s="19"/>
      <c r="J502" s="19"/>
    </row>
    <row r="503" spans="5:10">
      <c r="E503" s="19"/>
      <c r="F503" s="15"/>
      <c r="G503" s="19"/>
      <c r="H503" s="19"/>
      <c r="I503" s="19"/>
      <c r="J503" s="19"/>
    </row>
    <row r="504" spans="5:10">
      <c r="E504" s="19"/>
      <c r="F504" s="15"/>
      <c r="G504" s="19"/>
      <c r="H504" s="19"/>
      <c r="I504" s="19"/>
      <c r="J504" s="19"/>
    </row>
    <row r="505" spans="5:10">
      <c r="E505" s="19"/>
      <c r="F505" s="15"/>
      <c r="G505" s="19"/>
      <c r="H505" s="19"/>
      <c r="I505" s="19"/>
      <c r="J505" s="19"/>
    </row>
    <row r="506" spans="5:10">
      <c r="E506" s="19"/>
      <c r="F506" s="15"/>
      <c r="G506" s="19"/>
      <c r="H506" s="19"/>
      <c r="I506" s="19"/>
      <c r="J506" s="19"/>
    </row>
    <row r="507" spans="5:10">
      <c r="E507" s="19"/>
      <c r="F507" s="15"/>
      <c r="G507" s="19"/>
      <c r="H507" s="19"/>
      <c r="I507" s="19"/>
      <c r="J507" s="19"/>
    </row>
    <row r="508" spans="5:10">
      <c r="E508" s="19"/>
      <c r="F508" s="15"/>
      <c r="G508" s="19"/>
      <c r="H508" s="19"/>
      <c r="I508" s="19"/>
      <c r="J508" s="19"/>
    </row>
    <row r="509" spans="5:10">
      <c r="E509" s="19"/>
      <c r="F509" s="15"/>
      <c r="G509" s="19"/>
      <c r="H509" s="19"/>
      <c r="I509" s="19"/>
      <c r="J509" s="19"/>
    </row>
    <row r="510" spans="5:10">
      <c r="E510" s="19"/>
      <c r="F510" s="15"/>
      <c r="G510" s="19"/>
      <c r="H510" s="19"/>
      <c r="I510" s="19"/>
      <c r="J510" s="19"/>
    </row>
    <row r="511" spans="5:10">
      <c r="E511" s="19"/>
      <c r="F511" s="15"/>
      <c r="G511" s="19"/>
      <c r="H511" s="19"/>
      <c r="I511" s="19"/>
      <c r="J511" s="19"/>
    </row>
    <row r="512" spans="5:10">
      <c r="E512" s="19"/>
      <c r="F512" s="15"/>
      <c r="G512" s="19"/>
      <c r="H512" s="19"/>
      <c r="I512" s="19"/>
      <c r="J512" s="19"/>
    </row>
    <row r="513" spans="5:10">
      <c r="E513" s="19"/>
      <c r="F513" s="15"/>
      <c r="G513" s="19"/>
      <c r="H513" s="19"/>
      <c r="I513" s="19"/>
      <c r="J513" s="19"/>
    </row>
    <row r="514" spans="5:10">
      <c r="E514" s="19"/>
      <c r="F514" s="15"/>
      <c r="G514" s="19"/>
      <c r="H514" s="19"/>
      <c r="I514" s="19"/>
      <c r="J514" s="19"/>
    </row>
    <row r="515" spans="5:10">
      <c r="E515" s="19"/>
      <c r="F515" s="15"/>
      <c r="G515" s="19"/>
      <c r="H515" s="19"/>
      <c r="I515" s="19"/>
      <c r="J515" s="19"/>
    </row>
    <row r="516" spans="5:10">
      <c r="E516" s="19"/>
      <c r="F516" s="15"/>
      <c r="G516" s="19"/>
      <c r="H516" s="19"/>
      <c r="I516" s="19"/>
      <c r="J516" s="19"/>
    </row>
    <row r="517" spans="5:10">
      <c r="E517" s="19"/>
      <c r="F517" s="15"/>
      <c r="G517" s="19"/>
      <c r="H517" s="19"/>
      <c r="I517" s="19"/>
      <c r="J517" s="19"/>
    </row>
    <row r="518" spans="5:10">
      <c r="E518" s="19"/>
      <c r="F518" s="15"/>
      <c r="G518" s="19"/>
      <c r="H518" s="19"/>
      <c r="I518" s="19"/>
      <c r="J518" s="19"/>
    </row>
    <row r="519" spans="5:10">
      <c r="E519" s="19"/>
      <c r="F519" s="15"/>
      <c r="G519" s="19"/>
      <c r="H519" s="19"/>
      <c r="I519" s="19"/>
      <c r="J519" s="19"/>
    </row>
    <row r="520" spans="5:10">
      <c r="E520" s="19"/>
      <c r="F520" s="15"/>
      <c r="G520" s="19"/>
      <c r="H520" s="19"/>
      <c r="I520" s="19"/>
      <c r="J520" s="19"/>
    </row>
    <row r="521" spans="5:10">
      <c r="E521" s="19"/>
      <c r="F521" s="15"/>
      <c r="G521" s="19"/>
      <c r="H521" s="19"/>
      <c r="I521" s="19"/>
      <c r="J521" s="19"/>
    </row>
    <row r="522" spans="5:10">
      <c r="E522" s="19"/>
      <c r="F522" s="15"/>
      <c r="G522" s="19"/>
      <c r="H522" s="19"/>
      <c r="I522" s="19"/>
      <c r="J522" s="19"/>
    </row>
    <row r="523" spans="5:10">
      <c r="E523" s="19"/>
      <c r="F523" s="15"/>
      <c r="G523" s="19"/>
      <c r="H523" s="19"/>
      <c r="I523" s="19"/>
      <c r="J523" s="19"/>
    </row>
    <row r="524" spans="5:10">
      <c r="E524" s="19"/>
      <c r="F524" s="15"/>
      <c r="G524" s="19"/>
      <c r="H524" s="19"/>
      <c r="I524" s="19"/>
      <c r="J524" s="19"/>
    </row>
    <row r="525" spans="5:10">
      <c r="E525" s="19"/>
      <c r="F525" s="15"/>
      <c r="G525" s="19"/>
      <c r="H525" s="19"/>
      <c r="I525" s="19"/>
      <c r="J525" s="19"/>
    </row>
    <row r="526" spans="5:10">
      <c r="E526" s="19"/>
      <c r="F526" s="15"/>
      <c r="G526" s="19"/>
      <c r="H526" s="19"/>
      <c r="I526" s="19"/>
      <c r="J526" s="19"/>
    </row>
    <row r="527" spans="5:10">
      <c r="E527" s="19"/>
      <c r="F527" s="15"/>
      <c r="G527" s="19"/>
      <c r="H527" s="19"/>
      <c r="I527" s="19"/>
      <c r="J527" s="19"/>
    </row>
    <row r="528" spans="5:10">
      <c r="E528" s="19"/>
      <c r="F528" s="15"/>
      <c r="G528" s="19"/>
      <c r="H528" s="19"/>
      <c r="I528" s="19"/>
      <c r="J528" s="19"/>
    </row>
    <row r="529" spans="5:10">
      <c r="E529" s="19"/>
      <c r="F529" s="15"/>
      <c r="G529" s="19"/>
      <c r="H529" s="19"/>
      <c r="I529" s="19"/>
      <c r="J529" s="19"/>
    </row>
    <row r="530" spans="5:10">
      <c r="E530" s="19"/>
      <c r="F530" s="15"/>
      <c r="G530" s="19"/>
      <c r="H530" s="19"/>
      <c r="I530" s="19"/>
      <c r="J530" s="19"/>
    </row>
    <row r="531" spans="5:10">
      <c r="E531" s="19"/>
      <c r="F531" s="15"/>
      <c r="G531" s="19"/>
      <c r="H531" s="19"/>
      <c r="I531" s="19"/>
      <c r="J531" s="19"/>
    </row>
    <row r="532" spans="5:10">
      <c r="E532" s="19"/>
      <c r="F532" s="15"/>
      <c r="G532" s="19"/>
      <c r="H532" s="19"/>
      <c r="I532" s="19"/>
      <c r="J532" s="19"/>
    </row>
    <row r="533" spans="5:10">
      <c r="E533" s="19"/>
      <c r="F533" s="15"/>
      <c r="G533" s="19"/>
      <c r="H533" s="19"/>
      <c r="I533" s="19"/>
      <c r="J533" s="19"/>
    </row>
    <row r="534" spans="5:10">
      <c r="E534" s="19"/>
      <c r="F534" s="15"/>
      <c r="G534" s="19"/>
      <c r="H534" s="19"/>
      <c r="I534" s="19"/>
      <c r="J534" s="19"/>
    </row>
    <row r="535" spans="5:10">
      <c r="E535" s="19"/>
      <c r="F535" s="15"/>
      <c r="G535" s="19"/>
      <c r="H535" s="19"/>
      <c r="I535" s="19"/>
      <c r="J535" s="19"/>
    </row>
    <row r="536" spans="5:10">
      <c r="E536" s="19"/>
      <c r="F536" s="15"/>
      <c r="G536" s="19"/>
      <c r="H536" s="19"/>
      <c r="I536" s="19"/>
      <c r="J536" s="19"/>
    </row>
    <row r="537" spans="5:10">
      <c r="E537" s="19"/>
      <c r="F537" s="15"/>
      <c r="G537" s="19"/>
      <c r="H537" s="19"/>
      <c r="I537" s="19"/>
      <c r="J537" s="19"/>
    </row>
    <row r="538" spans="5:10">
      <c r="E538" s="19"/>
      <c r="F538" s="15"/>
      <c r="G538" s="19"/>
      <c r="H538" s="19"/>
      <c r="I538" s="19"/>
      <c r="J538" s="19"/>
    </row>
    <row r="539" spans="5:10">
      <c r="E539" s="19"/>
      <c r="F539" s="15"/>
      <c r="G539" s="19"/>
      <c r="H539" s="19"/>
      <c r="I539" s="19"/>
      <c r="J539" s="19"/>
    </row>
    <row r="540" spans="5:10">
      <c r="E540" s="19"/>
      <c r="F540" s="15"/>
      <c r="G540" s="19"/>
      <c r="H540" s="19"/>
      <c r="I540" s="19"/>
      <c r="J540" s="19"/>
    </row>
    <row r="541" spans="5:10">
      <c r="E541" s="19"/>
      <c r="F541" s="15"/>
      <c r="G541" s="19"/>
      <c r="H541" s="19"/>
      <c r="I541" s="19"/>
      <c r="J541" s="19"/>
    </row>
    <row r="542" spans="5:10">
      <c r="E542" s="19"/>
      <c r="F542" s="15"/>
      <c r="G542" s="19"/>
      <c r="H542" s="19"/>
      <c r="I542" s="19"/>
      <c r="J542" s="19"/>
    </row>
    <row r="543" spans="5:10">
      <c r="E543" s="19"/>
      <c r="F543" s="15"/>
      <c r="G543" s="19"/>
      <c r="H543" s="19"/>
      <c r="I543" s="19"/>
      <c r="J543" s="19"/>
    </row>
    <row r="544" spans="5:10">
      <c r="E544" s="19"/>
      <c r="F544" s="15"/>
      <c r="G544" s="19"/>
      <c r="H544" s="19"/>
      <c r="I544" s="19"/>
      <c r="J544" s="19"/>
    </row>
    <row r="545" spans="5:10">
      <c r="E545" s="19"/>
      <c r="F545" s="15"/>
      <c r="G545" s="19"/>
      <c r="H545" s="19"/>
      <c r="I545" s="19"/>
      <c r="J545" s="19"/>
    </row>
    <row r="546" spans="5:10">
      <c r="E546" s="19"/>
      <c r="F546" s="15"/>
      <c r="G546" s="19"/>
      <c r="H546" s="19"/>
      <c r="I546" s="19"/>
      <c r="J546" s="19"/>
    </row>
    <row r="547" spans="5:10">
      <c r="E547" s="19"/>
      <c r="F547" s="15"/>
      <c r="G547" s="19"/>
      <c r="H547" s="19"/>
      <c r="I547" s="19"/>
      <c r="J547" s="19"/>
    </row>
    <row r="548" spans="5:10">
      <c r="E548" s="19"/>
      <c r="F548" s="15"/>
      <c r="G548" s="19"/>
      <c r="H548" s="19"/>
      <c r="I548" s="19"/>
      <c r="J548" s="19"/>
    </row>
    <row r="549" spans="5:10">
      <c r="E549" s="19"/>
      <c r="F549" s="15"/>
      <c r="G549" s="19"/>
      <c r="H549" s="19"/>
      <c r="I549" s="19"/>
      <c r="J549" s="19"/>
    </row>
    <row r="550" spans="5:10">
      <c r="E550" s="19"/>
      <c r="F550" s="15"/>
      <c r="G550" s="19"/>
      <c r="H550" s="19"/>
      <c r="I550" s="19"/>
      <c r="J550" s="19"/>
    </row>
    <row r="551" spans="5:10">
      <c r="E551" s="19"/>
      <c r="F551" s="15"/>
      <c r="G551" s="19"/>
      <c r="H551" s="19"/>
      <c r="I551" s="19"/>
      <c r="J551" s="19"/>
    </row>
    <row r="552" spans="5:10">
      <c r="E552" s="19"/>
      <c r="F552" s="15"/>
      <c r="G552" s="19"/>
      <c r="H552" s="19"/>
      <c r="I552" s="19"/>
      <c r="J552" s="19"/>
    </row>
    <row r="553" spans="5:10">
      <c r="E553" s="19"/>
      <c r="F553" s="15"/>
      <c r="G553" s="19"/>
      <c r="H553" s="19"/>
      <c r="I553" s="19"/>
      <c r="J553" s="19"/>
    </row>
    <row r="554" spans="5:10">
      <c r="E554" s="19"/>
      <c r="F554" s="15"/>
      <c r="G554" s="19"/>
      <c r="H554" s="19"/>
      <c r="I554" s="19"/>
      <c r="J554" s="19"/>
    </row>
    <row r="555" spans="5:10">
      <c r="E555" s="19"/>
      <c r="F555" s="15"/>
      <c r="G555" s="19"/>
      <c r="H555" s="19"/>
      <c r="I555" s="19"/>
      <c r="J555" s="19"/>
    </row>
    <row r="556" spans="5:10">
      <c r="E556" s="19"/>
      <c r="F556" s="15"/>
      <c r="G556" s="19"/>
      <c r="H556" s="19"/>
      <c r="I556" s="19"/>
      <c r="J556" s="19"/>
    </row>
    <row r="557" spans="5:10">
      <c r="E557" s="19"/>
      <c r="F557" s="15"/>
      <c r="G557" s="19"/>
      <c r="H557" s="19"/>
      <c r="I557" s="19"/>
      <c r="J557" s="19"/>
    </row>
    <row r="558" spans="5:10">
      <c r="E558" s="19"/>
      <c r="F558" s="15"/>
      <c r="G558" s="19"/>
      <c r="H558" s="19"/>
      <c r="I558" s="19"/>
      <c r="J558" s="19"/>
    </row>
    <row r="559" spans="5:10">
      <c r="E559" s="19"/>
      <c r="F559" s="15"/>
      <c r="G559" s="19"/>
      <c r="H559" s="19"/>
      <c r="I559" s="19"/>
      <c r="J559" s="19"/>
    </row>
    <row r="560" spans="5:10">
      <c r="E560" s="19"/>
      <c r="F560" s="15"/>
      <c r="G560" s="19"/>
      <c r="H560" s="19"/>
      <c r="I560" s="19"/>
      <c r="J560" s="19"/>
    </row>
    <row r="561" spans="5:10">
      <c r="E561" s="19"/>
      <c r="F561" s="15"/>
      <c r="G561" s="19"/>
      <c r="H561" s="19"/>
      <c r="I561" s="19"/>
      <c r="J561" s="19"/>
    </row>
    <row r="562" spans="5:10">
      <c r="E562" s="19"/>
      <c r="F562" s="15"/>
      <c r="G562" s="19"/>
      <c r="H562" s="19"/>
      <c r="I562" s="19"/>
      <c r="J562" s="19"/>
    </row>
    <row r="563" spans="5:10">
      <c r="E563" s="19"/>
      <c r="F563" s="15"/>
      <c r="G563" s="19"/>
      <c r="H563" s="19"/>
      <c r="I563" s="19"/>
      <c r="J563" s="19"/>
    </row>
    <row r="564" spans="5:10">
      <c r="E564" s="19"/>
      <c r="F564" s="15"/>
      <c r="G564" s="19"/>
      <c r="H564" s="19"/>
      <c r="I564" s="19"/>
      <c r="J564" s="19"/>
    </row>
    <row r="565" spans="5:10">
      <c r="E565" s="19"/>
      <c r="F565" s="15"/>
      <c r="G565" s="19"/>
      <c r="H565" s="19"/>
      <c r="I565" s="19"/>
      <c r="J565" s="19"/>
    </row>
    <row r="566" spans="5:10">
      <c r="E566" s="19"/>
      <c r="F566" s="15"/>
      <c r="G566" s="19"/>
      <c r="H566" s="19"/>
      <c r="I566" s="19"/>
      <c r="J566" s="19"/>
    </row>
    <row r="567" spans="5:10">
      <c r="E567" s="19"/>
      <c r="F567" s="15"/>
      <c r="G567" s="19"/>
      <c r="H567" s="19"/>
      <c r="I567" s="19"/>
      <c r="J567" s="19"/>
    </row>
    <row r="568" spans="5:10">
      <c r="E568" s="19"/>
      <c r="F568" s="15"/>
      <c r="G568" s="19"/>
      <c r="H568" s="19"/>
      <c r="I568" s="19"/>
      <c r="J568" s="19"/>
    </row>
    <row r="569" spans="5:10">
      <c r="E569" s="19"/>
      <c r="F569" s="15"/>
      <c r="G569" s="19"/>
      <c r="H569" s="19"/>
      <c r="I569" s="19"/>
      <c r="J569" s="19"/>
    </row>
    <row r="570" spans="5:10">
      <c r="E570" s="19"/>
      <c r="F570" s="15"/>
      <c r="G570" s="19"/>
      <c r="H570" s="19"/>
      <c r="I570" s="19"/>
      <c r="J570" s="19"/>
    </row>
    <row r="571" spans="5:10">
      <c r="E571" s="19"/>
      <c r="F571" s="15"/>
      <c r="G571" s="19"/>
      <c r="H571" s="19"/>
      <c r="I571" s="19"/>
      <c r="J571" s="19"/>
    </row>
    <row r="572" spans="5:10">
      <c r="E572" s="19"/>
      <c r="F572" s="15"/>
      <c r="G572" s="19"/>
      <c r="H572" s="19"/>
      <c r="I572" s="19"/>
      <c r="J572" s="19"/>
    </row>
    <row r="573" spans="5:10">
      <c r="E573" s="19"/>
      <c r="F573" s="15"/>
      <c r="G573" s="19"/>
      <c r="H573" s="19"/>
      <c r="I573" s="19"/>
      <c r="J573" s="19"/>
    </row>
  </sheetData>
  <mergeCells count="44">
    <mergeCell ref="Z163:AG163"/>
    <mergeCell ref="A1:J1"/>
    <mergeCell ref="A2:J2"/>
    <mergeCell ref="B3:D3"/>
    <mergeCell ref="B4:D4"/>
    <mergeCell ref="B5:D5"/>
    <mergeCell ref="B6:D6"/>
    <mergeCell ref="B7:D7"/>
    <mergeCell ref="Z116:AF116"/>
    <mergeCell ref="S154:U155"/>
    <mergeCell ref="M157:T157"/>
    <mergeCell ref="Z159:AG159"/>
    <mergeCell ref="Z162:AB162"/>
    <mergeCell ref="A9:J9"/>
    <mergeCell ref="T11:X11"/>
    <mergeCell ref="T65:X65"/>
    <mergeCell ref="T91:X91"/>
    <mergeCell ref="T116:X116"/>
    <mergeCell ref="B292:D292"/>
    <mergeCell ref="A295:B295"/>
    <mergeCell ref="A217:D217"/>
    <mergeCell ref="A222:A229"/>
    <mergeCell ref="A230:D230"/>
    <mergeCell ref="B265:D265"/>
    <mergeCell ref="B271:D271"/>
    <mergeCell ref="L276:M277"/>
    <mergeCell ref="B283:D283"/>
    <mergeCell ref="L285:R286"/>
    <mergeCell ref="A297:B297"/>
    <mergeCell ref="A303:B303"/>
    <mergeCell ref="AH116:AO116"/>
    <mergeCell ref="AH120:AJ120"/>
    <mergeCell ref="B179:D179"/>
    <mergeCell ref="A185:D185"/>
    <mergeCell ref="A190:A197"/>
    <mergeCell ref="A198:D198"/>
    <mergeCell ref="A203:A210"/>
    <mergeCell ref="A211:D211"/>
    <mergeCell ref="B212:D212"/>
    <mergeCell ref="A235:A242"/>
    <mergeCell ref="A243:D243"/>
    <mergeCell ref="B244:D244"/>
    <mergeCell ref="B251:D251"/>
    <mergeCell ref="B256:D256"/>
  </mergeCells>
  <dataValidations count="2">
    <dataValidation type="list" allowBlank="1" showInputMessage="1" showErrorMessage="1" promptTitle="College" prompt="Choose college for graduate student.  If tuition is not allowed by sponsor, choose Not Allowed." sqref="C134:C137 C127:C130 C141:C144 C120:C123 C148:C151" xr:uid="{00000000-0002-0000-1200-000000000000}">
      <formula1>#REF!</formula1>
    </dataValidation>
    <dataValidation type="list" allowBlank="1" showInputMessage="1" showErrorMessage="1" promptTitle="College" prompt="Choose college for graduate student.  If tuition is not allowed by sponsor, choose Not Allowed." sqref="C119 C147 C140 C133 C126" xr:uid="{00000000-0002-0000-1200-000001000000}">
      <formula1>$AH$125:$AH$150</formula1>
    </dataValidation>
  </dataValidations>
  <pageMargins left="0.25" right="0.25" top="0.75" bottom="0.75" header="0.3" footer="0.3"/>
  <pageSetup scale="58" fitToHeight="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B0F0"/>
    <pageSetUpPr fitToPage="1"/>
  </sheetPr>
  <dimension ref="A1:AV750"/>
  <sheetViews>
    <sheetView zoomScaleNormal="100" workbookViewId="0">
      <selection sqref="A1:J1"/>
    </sheetView>
  </sheetViews>
  <sheetFormatPr defaultColWidth="9.28515625" defaultRowHeight="12.75"/>
  <cols>
    <col min="1" max="1" width="30.28515625" customWidth="1"/>
    <col min="2" max="2" width="24" customWidth="1"/>
    <col min="3" max="3" width="17.28515625" customWidth="1"/>
    <col min="4" max="4" width="15.5703125" customWidth="1"/>
    <col min="5" max="5" width="14.7109375" customWidth="1"/>
    <col min="6" max="6" width="14.7109375" style="3" customWidth="1"/>
    <col min="7" max="10" width="14.7109375" customWidth="1"/>
    <col min="11" max="11" width="10.28515625" customWidth="1"/>
    <col min="12" max="12" width="5.28515625" style="3" customWidth="1"/>
    <col min="13" max="13" width="15.7109375" customWidth="1"/>
    <col min="14" max="14" width="16.5703125" customWidth="1"/>
    <col min="15" max="26" width="10.7109375" customWidth="1"/>
    <col min="27" max="27" width="18" customWidth="1"/>
    <col min="28" max="33" width="10.7109375" customWidth="1"/>
    <col min="34" max="34" width="22.28515625" bestFit="1" customWidth="1"/>
  </cols>
  <sheetData>
    <row r="1" spans="1:29" s="107" customFormat="1" ht="18">
      <c r="A1" s="522" t="s">
        <v>0</v>
      </c>
      <c r="B1" s="522"/>
      <c r="C1" s="522"/>
      <c r="D1" s="522"/>
      <c r="E1" s="522"/>
      <c r="F1" s="522"/>
      <c r="G1" s="522"/>
      <c r="H1" s="522"/>
      <c r="I1" s="522"/>
      <c r="J1" s="522"/>
      <c r="K1" s="104"/>
      <c r="L1" s="266" t="s">
        <v>45</v>
      </c>
      <c r="M1" s="106"/>
      <c r="N1" s="106"/>
      <c r="O1" s="106"/>
      <c r="P1" s="106"/>
      <c r="Q1" s="106"/>
      <c r="R1" s="105"/>
    </row>
    <row r="2" spans="1:29" s="107" customFormat="1" ht="15.75">
      <c r="A2" s="130"/>
      <c r="B2" s="130"/>
      <c r="C2" s="130"/>
      <c r="D2" s="130"/>
      <c r="E2" s="130"/>
      <c r="F2" s="130"/>
      <c r="G2" s="130"/>
      <c r="H2" s="130"/>
      <c r="I2" s="130"/>
      <c r="J2" s="130"/>
      <c r="K2" s="104"/>
      <c r="L2" s="130"/>
      <c r="M2" s="106"/>
      <c r="N2" s="106"/>
      <c r="O2" s="106"/>
      <c r="P2" s="106"/>
      <c r="Q2" s="106"/>
      <c r="R2" s="105"/>
    </row>
    <row r="3" spans="1:29" s="107" customFormat="1" ht="15.75">
      <c r="A3" s="104" t="s">
        <v>4</v>
      </c>
      <c r="B3" s="530">
        <f>'Cumulative Budget Request '!B3</f>
        <v>0</v>
      </c>
      <c r="C3" s="530"/>
      <c r="D3" s="530"/>
      <c r="K3" s="104"/>
      <c r="L3" s="130"/>
      <c r="M3" s="106"/>
      <c r="N3" s="106"/>
      <c r="O3" s="106"/>
      <c r="P3" s="106"/>
      <c r="Q3" s="106"/>
      <c r="R3" s="105"/>
    </row>
    <row r="4" spans="1:29" s="107" customFormat="1" ht="15.75">
      <c r="A4" s="104" t="s">
        <v>8</v>
      </c>
      <c r="B4" s="530">
        <f>'Cumulative Budget Request '!B4</f>
        <v>0</v>
      </c>
      <c r="C4" s="530"/>
      <c r="D4" s="530"/>
      <c r="K4" s="104"/>
      <c r="L4" s="130"/>
    </row>
    <row r="5" spans="1:29" s="107" customFormat="1" ht="15.75">
      <c r="A5" s="104" t="s">
        <v>13</v>
      </c>
      <c r="B5" s="530" t="str">
        <f>'Cumulative Budget Request '!B5</f>
        <v>NSF</v>
      </c>
      <c r="C5" s="530"/>
      <c r="D5" s="530"/>
      <c r="K5" s="104"/>
      <c r="L5" s="130"/>
    </row>
    <row r="6" spans="1:29" s="107" customFormat="1" ht="15.75">
      <c r="A6" s="104" t="s">
        <v>253</v>
      </c>
      <c r="B6" s="520"/>
      <c r="C6" s="520"/>
      <c r="D6" s="520"/>
      <c r="F6" s="105"/>
      <c r="K6" s="104"/>
      <c r="L6" s="130"/>
    </row>
    <row r="7" spans="1:29" s="107" customFormat="1" ht="16.5" thickBot="1">
      <c r="A7" s="104"/>
      <c r="B7" s="130"/>
      <c r="C7" s="130"/>
      <c r="D7" s="130"/>
      <c r="F7" s="105"/>
      <c r="K7" s="104"/>
      <c r="L7" s="130"/>
      <c r="N7" s="415"/>
      <c r="O7" s="416"/>
      <c r="P7" s="416"/>
      <c r="Q7" s="416"/>
    </row>
    <row r="8" spans="1:29" ht="15" customHeight="1" thickBot="1">
      <c r="A8" s="523" t="s">
        <v>254</v>
      </c>
      <c r="B8" s="523"/>
      <c r="C8" s="523"/>
      <c r="D8" s="523"/>
      <c r="E8" s="523"/>
      <c r="F8" s="523"/>
      <c r="G8" s="523"/>
      <c r="H8" s="523"/>
      <c r="I8" s="523"/>
      <c r="J8" s="523"/>
      <c r="K8" s="103"/>
      <c r="L8" s="56"/>
      <c r="N8" s="35" t="s">
        <v>15</v>
      </c>
      <c r="O8" s="36"/>
      <c r="P8" s="37"/>
      <c r="Q8" s="237">
        <f>'Cumulative Budget Request '!Q6</f>
        <v>0.188</v>
      </c>
    </row>
    <row r="9" spans="1:29" ht="13.5" thickBot="1">
      <c r="J9" s="31"/>
      <c r="N9" s="38" t="s">
        <v>17</v>
      </c>
      <c r="O9" s="39"/>
      <c r="P9" s="39"/>
      <c r="Q9" s="238">
        <f>'Cumulative Budget Request '!Q7</f>
        <v>825</v>
      </c>
    </row>
    <row r="10" spans="1:29">
      <c r="A10" s="1" t="s">
        <v>18</v>
      </c>
      <c r="C10" s="55"/>
      <c r="D10" s="55"/>
      <c r="E10" s="6"/>
      <c r="F10" s="6"/>
      <c r="G10" s="6"/>
      <c r="H10" s="6"/>
      <c r="I10" s="6"/>
      <c r="J10" s="43"/>
      <c r="M10" s="55" t="s">
        <v>19</v>
      </c>
      <c r="N10" s="68" t="s">
        <v>6</v>
      </c>
      <c r="O10" s="68"/>
      <c r="P10" s="68" t="s">
        <v>20</v>
      </c>
      <c r="Q10" s="68" t="s">
        <v>21</v>
      </c>
      <c r="R10" s="68" t="s">
        <v>22</v>
      </c>
      <c r="S10" s="68"/>
      <c r="U10" s="489" t="s">
        <v>23</v>
      </c>
      <c r="V10" s="489"/>
      <c r="W10" s="489"/>
      <c r="X10" s="489"/>
      <c r="Y10" s="489"/>
    </row>
    <row r="11" spans="1:29">
      <c r="A11" s="1" t="s">
        <v>24</v>
      </c>
      <c r="C11" s="89"/>
      <c r="D11" s="89"/>
      <c r="E11" s="16" t="s">
        <v>25</v>
      </c>
      <c r="F11" s="16" t="s">
        <v>26</v>
      </c>
      <c r="G11" s="16" t="s">
        <v>27</v>
      </c>
      <c r="H11" s="16" t="s">
        <v>28</v>
      </c>
      <c r="I11" s="16" t="s">
        <v>29</v>
      </c>
      <c r="J11" s="44" t="s">
        <v>30</v>
      </c>
      <c r="M11" s="75" t="s">
        <v>31</v>
      </c>
      <c r="N11" s="44" t="s">
        <v>9</v>
      </c>
      <c r="O11" s="44" t="s">
        <v>20</v>
      </c>
      <c r="P11" s="44" t="s">
        <v>32</v>
      </c>
      <c r="Q11" s="44" t="s">
        <v>33</v>
      </c>
      <c r="R11" s="44" t="s">
        <v>34</v>
      </c>
      <c r="S11" s="44" t="s">
        <v>32</v>
      </c>
      <c r="T11" s="21"/>
      <c r="U11" s="424" t="s">
        <v>35</v>
      </c>
      <c r="V11" s="425" t="s">
        <v>36</v>
      </c>
      <c r="W11" s="425" t="s">
        <v>37</v>
      </c>
      <c r="X11" s="425" t="s">
        <v>38</v>
      </c>
      <c r="Y11" s="425" t="s">
        <v>39</v>
      </c>
    </row>
    <row r="12" spans="1:29">
      <c r="A12" s="55" t="s">
        <v>40</v>
      </c>
      <c r="B12" s="55" t="s">
        <v>41</v>
      </c>
      <c r="D12" s="3"/>
      <c r="E12" s="2"/>
      <c r="F12" s="2"/>
      <c r="G12" s="2"/>
      <c r="H12" s="2"/>
      <c r="I12" s="2"/>
      <c r="J12" s="45"/>
      <c r="M12" s="22"/>
      <c r="N12" s="60"/>
      <c r="O12" s="60"/>
      <c r="P12" s="60"/>
      <c r="Q12" s="241"/>
      <c r="R12" s="60"/>
      <c r="S12" s="241"/>
      <c r="T12" s="2"/>
      <c r="U12" s="424"/>
      <c r="V12" s="425"/>
      <c r="W12" s="425"/>
      <c r="X12" s="425"/>
      <c r="Y12" s="425"/>
      <c r="Z12" s="3"/>
      <c r="AA12" s="3"/>
      <c r="AB12" s="3"/>
      <c r="AC12" s="3"/>
    </row>
    <row r="13" spans="1:29">
      <c r="A13" s="417" t="str">
        <f>IF('Cumulative Budget Request '!L12='Split budget (A)'!$L$1,'Cumulative Budget Request '!A12,0)</f>
        <v>PI</v>
      </c>
      <c r="B13" s="13" t="str">
        <f>IF('Cumulative Budget Request '!L12='Split budget (A)'!$L$1,'Cumulative Budget Request '!B12,0)</f>
        <v>Principal Investigator</v>
      </c>
      <c r="D13" s="32" t="s">
        <v>44</v>
      </c>
      <c r="E13" s="97">
        <f>ROUND($R13*$S13,6)</f>
        <v>0.4</v>
      </c>
      <c r="F13" s="97">
        <f>ROUND($R14*$S14,6)</f>
        <v>0.4</v>
      </c>
      <c r="G13" s="97">
        <f>ROUND($R15*$S15,6)</f>
        <v>0.4</v>
      </c>
      <c r="H13" s="97">
        <f>ROUND($R16*$S16,6)</f>
        <v>0</v>
      </c>
      <c r="I13" s="97">
        <f>ROUND($R17*$S17,6)</f>
        <v>0</v>
      </c>
      <c r="J13" s="45"/>
      <c r="M13" s="155">
        <f>IF('Cumulative Budget Request '!L12='Split budget (A)'!$L$1,'Cumulative Budget Request '!M12,0)</f>
        <v>90000</v>
      </c>
      <c r="N13" s="242">
        <f>ROUND(M13/12,2)</f>
        <v>7500</v>
      </c>
      <c r="O13" s="242">
        <f>IF('Cumulative Budget Request '!L12='Split budget (A)'!$L$1,'Cumulative Budget Request '!O12,0)</f>
        <v>0</v>
      </c>
      <c r="P13" s="236">
        <f>IF('Cumulative Budget Request '!L12='Split budget (A)'!$L$1,'Cumulative Budget Request '!P12,0)</f>
        <v>9</v>
      </c>
      <c r="Q13" s="239">
        <f>IF('Cumulative Budget Request '!L12='Split budget (A)'!$L$1,'Cumulative Budget Request '!Q12,0)</f>
        <v>1.03</v>
      </c>
      <c r="R13" s="240">
        <f>IF('Cumulative Budget Request '!L12='Split budget (A)'!$L$1,'Cumulative Budget Request '!R12,0)</f>
        <v>3.3333333333333333E-2</v>
      </c>
      <c r="S13" s="236">
        <f>IF('Cumulative Budget Request '!L12='Split budget (A)'!$L$1,'Cumulative Budget Request '!S12,0)</f>
        <v>12</v>
      </c>
      <c r="T13" s="2"/>
      <c r="U13" s="426">
        <f>IFERROR((E16+E17)/E15,0)</f>
        <v>2.1359724612736661</v>
      </c>
      <c r="V13" s="426">
        <f t="shared" ref="V13:Y13" si="0">IFERROR((F16+F17)/F15,0)</f>
        <v>2.1036789297658864</v>
      </c>
      <c r="W13" s="426">
        <f t="shared" si="0"/>
        <v>2.0714285714285716</v>
      </c>
      <c r="X13" s="426">
        <f t="shared" si="0"/>
        <v>0</v>
      </c>
      <c r="Y13" s="426">
        <f t="shared" si="0"/>
        <v>0</v>
      </c>
      <c r="Z13" s="3"/>
      <c r="AA13" s="3"/>
      <c r="AB13" s="3"/>
      <c r="AC13" s="3"/>
    </row>
    <row r="14" spans="1:29">
      <c r="B14" s="3"/>
      <c r="C14" s="97"/>
      <c r="D14" s="71" t="s">
        <v>9</v>
      </c>
      <c r="E14" s="54">
        <f>ROUND((N13+O13)*E13*Q13,0)</f>
        <v>3090</v>
      </c>
      <c r="F14" s="54">
        <f>ROUND((N13+O13)*F13*Q13*Q14,0)</f>
        <v>3183</v>
      </c>
      <c r="G14" s="54">
        <f>ROUND((N13+O13)*G13*Q13*Q14*Q15,0)</f>
        <v>3278</v>
      </c>
      <c r="H14" s="54">
        <f>ROUND((N13+O13)*H13*Q13*Q14*Q15*Q16,0)</f>
        <v>0</v>
      </c>
      <c r="I14" s="54">
        <f>ROUND((N13+O13)*I13*Q13*Q14*Q15*Q16*Q17,0)</f>
        <v>0</v>
      </c>
      <c r="J14" s="177">
        <f>SUM(E14:I14)</f>
        <v>9551</v>
      </c>
      <c r="M14" s="243"/>
      <c r="N14" s="60"/>
      <c r="O14" s="60"/>
      <c r="P14" s="60"/>
      <c r="Q14" s="239">
        <f>IF('Cumulative Budget Request '!L13='Split budget (A)'!$L$1,'Cumulative Budget Request '!Q13,0)</f>
        <v>1.03</v>
      </c>
      <c r="R14" s="240">
        <f>IF('Cumulative Budget Request '!L13='Split budget (A)'!$L$1,'Cumulative Budget Request '!R13,0)</f>
        <v>3.3333333333333333E-2</v>
      </c>
      <c r="S14" s="236">
        <f>IF('Cumulative Budget Request '!L13='Split budget (A)'!$L$1,'Cumulative Budget Request '!S13,0)</f>
        <v>12</v>
      </c>
      <c r="T14" s="15"/>
      <c r="U14" s="427"/>
      <c r="V14" s="427"/>
      <c r="W14" s="427"/>
      <c r="X14" s="427"/>
      <c r="Y14" s="427"/>
    </row>
    <row r="15" spans="1:29">
      <c r="A15" s="8"/>
      <c r="B15" s="3"/>
      <c r="C15" s="97"/>
      <c r="D15" s="71" t="s">
        <v>46</v>
      </c>
      <c r="E15" s="54">
        <f>ROUND(E14*$Q$8,0)</f>
        <v>581</v>
      </c>
      <c r="F15" s="54">
        <f>ROUND(F14*$Q$8,0)</f>
        <v>598</v>
      </c>
      <c r="G15" s="54">
        <f>ROUND(G14*$Q$8,0)</f>
        <v>616</v>
      </c>
      <c r="H15" s="54">
        <f>ROUND(H14*$Q$8,0)</f>
        <v>0</v>
      </c>
      <c r="I15" s="54">
        <f>ROUND(I14*$Q$8,0)</f>
        <v>0</v>
      </c>
      <c r="J15" s="177">
        <f>SUM(E15:I15)</f>
        <v>1795</v>
      </c>
      <c r="M15" s="243"/>
      <c r="N15" s="60"/>
      <c r="O15" s="60"/>
      <c r="P15" s="60"/>
      <c r="Q15" s="239">
        <f>IF('Cumulative Budget Request '!L14='Split budget (A)'!$L$1,'Cumulative Budget Request '!Q14,0)</f>
        <v>1.03</v>
      </c>
      <c r="R15" s="240">
        <f>IF('Cumulative Budget Request '!L14='Split budget (A)'!$L$1,'Cumulative Budget Request '!R14,0)</f>
        <v>3.3333333333333333E-2</v>
      </c>
      <c r="S15" s="236">
        <f>IF('Cumulative Budget Request '!L14='Split budget (A)'!$L$1,'Cumulative Budget Request '!S14,0)</f>
        <v>12</v>
      </c>
      <c r="T15" s="15"/>
      <c r="U15" s="426"/>
      <c r="V15" s="426"/>
      <c r="W15" s="426"/>
      <c r="X15" s="426"/>
      <c r="Y15" s="426"/>
    </row>
    <row r="16" spans="1:29" ht="15">
      <c r="A16" s="8"/>
      <c r="B16" s="3"/>
      <c r="C16" s="97"/>
      <c r="D16" s="71" t="s">
        <v>47</v>
      </c>
      <c r="E16" s="189">
        <f>ROUND($Q$9*E13,0)</f>
        <v>330</v>
      </c>
      <c r="F16" s="189">
        <f>ROUND($Q$9*F13,0)</f>
        <v>330</v>
      </c>
      <c r="G16" s="189">
        <f>ROUND($Q$9*G13,0)</f>
        <v>330</v>
      </c>
      <c r="H16" s="189">
        <f>ROUND($Q$9*H13,0)</f>
        <v>0</v>
      </c>
      <c r="I16" s="189">
        <f>ROUND($Q$9*I13,0)</f>
        <v>0</v>
      </c>
      <c r="J16" s="186">
        <f>SUM(E16:I16)</f>
        <v>990</v>
      </c>
      <c r="M16" s="243"/>
      <c r="N16" s="60"/>
      <c r="O16" s="60"/>
      <c r="P16" s="60"/>
      <c r="Q16" s="239">
        <f>IF('Cumulative Budget Request '!L15='Split budget (A)'!$L$1,'Cumulative Budget Request '!Q15,0)</f>
        <v>1.03</v>
      </c>
      <c r="R16" s="240">
        <f>IF('Cumulative Budget Request '!L15='Split budget (A)'!$L$1,'Cumulative Budget Request '!R15,0)</f>
        <v>0</v>
      </c>
      <c r="S16" s="236">
        <f>IF('Cumulative Budget Request '!L15='Split budget (A)'!$L$1,'Cumulative Budget Request '!S15,0)</f>
        <v>12</v>
      </c>
      <c r="T16" s="15"/>
      <c r="U16" s="426"/>
      <c r="V16" s="426"/>
      <c r="W16" s="426"/>
      <c r="X16" s="426"/>
      <c r="Y16" s="426"/>
    </row>
    <row r="17" spans="1:25">
      <c r="A17" s="8"/>
      <c r="B17" s="3"/>
      <c r="C17" s="97"/>
      <c r="D17" s="74" t="s">
        <v>48</v>
      </c>
      <c r="E17" s="190">
        <f>SUM(E15:E16)</f>
        <v>911</v>
      </c>
      <c r="F17" s="190">
        <f t="shared" ref="F17:I17" si="1">SUM(F15:F16)</f>
        <v>928</v>
      </c>
      <c r="G17" s="190">
        <f t="shared" si="1"/>
        <v>946</v>
      </c>
      <c r="H17" s="190">
        <f t="shared" si="1"/>
        <v>0</v>
      </c>
      <c r="I17" s="190">
        <f t="shared" si="1"/>
        <v>0</v>
      </c>
      <c r="J17" s="191">
        <f>SUM(J15:J16)</f>
        <v>2785</v>
      </c>
      <c r="M17" s="243"/>
      <c r="N17" s="60"/>
      <c r="O17" s="60"/>
      <c r="P17" s="60"/>
      <c r="Q17" s="239">
        <f>IF('Cumulative Budget Request '!L16='Split budget (A)'!$L$1,'Cumulative Budget Request '!Q16,0)</f>
        <v>1.03</v>
      </c>
      <c r="R17" s="240">
        <f>IF('Cumulative Budget Request '!L16='Split budget (A)'!$L$1,'Cumulative Budget Request '!R16,0)</f>
        <v>0</v>
      </c>
      <c r="S17" s="236">
        <f>IF('Cumulative Budget Request '!L16='Split budget (A)'!$L$1,'Cumulative Budget Request '!S16,0)</f>
        <v>12</v>
      </c>
      <c r="T17" s="15"/>
      <c r="U17" s="426"/>
      <c r="V17" s="426"/>
      <c r="W17" s="426"/>
      <c r="X17" s="426"/>
      <c r="Y17" s="426"/>
    </row>
    <row r="18" spans="1:25">
      <c r="A18" s="8"/>
      <c r="B18" s="3"/>
      <c r="C18" s="97"/>
      <c r="D18" s="71"/>
      <c r="E18" s="15"/>
      <c r="F18" s="15"/>
      <c r="G18" s="15"/>
      <c r="H18" s="15"/>
      <c r="I18" s="15"/>
      <c r="J18" s="24"/>
      <c r="M18" s="243"/>
      <c r="N18" s="60"/>
      <c r="O18" s="60"/>
      <c r="P18" s="60"/>
      <c r="Q18" s="30"/>
      <c r="R18" s="60"/>
      <c r="S18" s="30"/>
      <c r="T18" s="15"/>
      <c r="U18" s="428"/>
      <c r="V18" s="429"/>
      <c r="W18" s="427"/>
      <c r="X18" s="427"/>
      <c r="Y18" s="427"/>
    </row>
    <row r="19" spans="1:25">
      <c r="A19" s="417" t="str">
        <f>IF('Cumulative Budget Request '!L18='Split budget (A)'!$L$1,'Cumulative Budget Request '!A18,0)</f>
        <v>Co-PI</v>
      </c>
      <c r="B19" s="13" t="str">
        <f>IF('Cumulative Budget Request '!L18='Split budget (A)'!$L$1,'Cumulative Budget Request '!B18,0)</f>
        <v>Co-PI</v>
      </c>
      <c r="C19" s="98"/>
      <c r="D19" s="32" t="s">
        <v>44</v>
      </c>
      <c r="E19" s="97">
        <f>ROUND($R19*$S19,6)</f>
        <v>0.3</v>
      </c>
      <c r="F19" s="97">
        <f>ROUND($R20*$S20,6)</f>
        <v>0.3</v>
      </c>
      <c r="G19" s="97">
        <f>ROUND($R21*$S21,6)</f>
        <v>0.3</v>
      </c>
      <c r="H19" s="97">
        <f>ROUND($R22*$S22,6)</f>
        <v>0</v>
      </c>
      <c r="I19" s="97">
        <f>ROUND($R23*$S23,6)</f>
        <v>0</v>
      </c>
      <c r="J19" s="45"/>
      <c r="M19" s="155">
        <f>IF('Cumulative Budget Request '!L18='Split budget (A)'!$L$1,'Cumulative Budget Request '!M18,0)</f>
        <v>80000</v>
      </c>
      <c r="N19" s="242">
        <f>ROUND(M19/12,2)</f>
        <v>6666.67</v>
      </c>
      <c r="O19" s="242">
        <f>IF('Cumulative Budget Request '!L18='Split budget (A)'!$L$1,'Cumulative Budget Request '!O18,0)</f>
        <v>0</v>
      </c>
      <c r="P19" s="236">
        <f>IF('Cumulative Budget Request '!L18='Split budget (A)'!$L$1,'Cumulative Budget Request '!P18,0)</f>
        <v>9</v>
      </c>
      <c r="Q19" s="239">
        <f>IF('Cumulative Budget Request '!L18='Split budget (A)'!$L$1,'Cumulative Budget Request '!Q18,0)</f>
        <v>1.03</v>
      </c>
      <c r="R19" s="240">
        <f>IF('Cumulative Budget Request '!L18='Split budget (A)'!$L$1,'Cumulative Budget Request '!R18,0)</f>
        <v>2.4999999999999998E-2</v>
      </c>
      <c r="S19" s="73">
        <f>IF('Cumulative Budget Request '!L18='Split budget (A)'!$L$1,'Cumulative Budget Request '!S18,0)</f>
        <v>12</v>
      </c>
      <c r="T19" s="2"/>
      <c r="U19" s="426">
        <f>IFERROR((E22+E23)/E21,0)</f>
        <v>2.2816537467700257</v>
      </c>
      <c r="V19" s="426">
        <f t="shared" ref="V19:Y19" si="2">IFERROR((F22+F23)/F21,0)</f>
        <v>2.2431077694235588</v>
      </c>
      <c r="W19" s="426">
        <f t="shared" si="2"/>
        <v>2.2068126520681264</v>
      </c>
      <c r="X19" s="426">
        <f t="shared" si="2"/>
        <v>0</v>
      </c>
      <c r="Y19" s="426">
        <f t="shared" si="2"/>
        <v>0</v>
      </c>
    </row>
    <row r="20" spans="1:25">
      <c r="A20" s="8"/>
      <c r="B20" s="3"/>
      <c r="C20" s="97"/>
      <c r="D20" s="71" t="s">
        <v>9</v>
      </c>
      <c r="E20" s="54">
        <f>ROUND((N19+O19)*E19*Q19,0)</f>
        <v>2060</v>
      </c>
      <c r="F20" s="54">
        <f>ROUND((N19+O19)*F19*Q19*Q20,0)</f>
        <v>2122</v>
      </c>
      <c r="G20" s="54">
        <f>ROUND((N19+O19)*G19*Q19*Q20*Q21,0)</f>
        <v>2185</v>
      </c>
      <c r="H20" s="54">
        <f>ROUND((N19+O19)*H19*Q19*Q20*Q21*Q22,0)</f>
        <v>0</v>
      </c>
      <c r="I20" s="54">
        <f>ROUND((N19+O19)*I19*Q19*Q20*Q21*Q22*Q23,0)</f>
        <v>0</v>
      </c>
      <c r="J20" s="177">
        <f>SUM(E20:I20)</f>
        <v>6367</v>
      </c>
      <c r="M20" s="243"/>
      <c r="N20" s="60"/>
      <c r="O20" s="60"/>
      <c r="P20" s="60"/>
      <c r="Q20" s="239">
        <f>IF('Cumulative Budget Request '!L19='Split budget (A)'!$L$1,'Cumulative Budget Request '!Q19,0)</f>
        <v>1.03</v>
      </c>
      <c r="R20" s="240">
        <f>IF('Cumulative Budget Request '!L19='Split budget (A)'!$L$1,'Cumulative Budget Request '!R19,0)</f>
        <v>2.4999999999999998E-2</v>
      </c>
      <c r="S20" s="73">
        <f>IF('Cumulative Budget Request '!L19='Split budget (A)'!$L$1,'Cumulative Budget Request '!S19,0)</f>
        <v>12</v>
      </c>
      <c r="T20" s="15"/>
      <c r="U20" s="427"/>
      <c r="V20" s="427"/>
      <c r="W20" s="427"/>
      <c r="X20" s="427"/>
      <c r="Y20" s="427"/>
    </row>
    <row r="21" spans="1:25" ht="15" customHeight="1">
      <c r="A21" s="8"/>
      <c r="B21" s="3"/>
      <c r="C21" s="97"/>
      <c r="D21" s="71" t="s">
        <v>46</v>
      </c>
      <c r="E21" s="54">
        <f>ROUND(E20*$Q$8,0)</f>
        <v>387</v>
      </c>
      <c r="F21" s="54">
        <f>ROUND(F20*$Q$8,0)</f>
        <v>399</v>
      </c>
      <c r="G21" s="54">
        <f>ROUND(G20*$Q$8,0)</f>
        <v>411</v>
      </c>
      <c r="H21" s="54">
        <f>ROUND(H20*$Q$8,0)</f>
        <v>0</v>
      </c>
      <c r="I21" s="54">
        <f>ROUND(I20*$Q$8,0)</f>
        <v>0</v>
      </c>
      <c r="J21" s="177">
        <f>SUM(E21:I21)</f>
        <v>1197</v>
      </c>
      <c r="M21" s="243"/>
      <c r="N21" s="60"/>
      <c r="O21" s="60"/>
      <c r="P21" s="60"/>
      <c r="Q21" s="239">
        <f>IF('Cumulative Budget Request '!L20='Split budget (A)'!$L$1,'Cumulative Budget Request '!Q20,0)</f>
        <v>1.03</v>
      </c>
      <c r="R21" s="240">
        <f>IF('Cumulative Budget Request '!L20='Split budget (A)'!$L$1,'Cumulative Budget Request '!R20,0)</f>
        <v>2.4999999999999998E-2</v>
      </c>
      <c r="S21" s="73">
        <f>IF('Cumulative Budget Request '!L20='Split budget (A)'!$L$1,'Cumulative Budget Request '!S20,0)</f>
        <v>12</v>
      </c>
      <c r="T21" s="15"/>
      <c r="U21" s="426"/>
      <c r="V21" s="426"/>
      <c r="W21" s="426"/>
      <c r="X21" s="426"/>
      <c r="Y21" s="426"/>
    </row>
    <row r="22" spans="1:25" ht="13.5" customHeight="1">
      <c r="A22" s="8"/>
      <c r="B22" s="3"/>
      <c r="C22" s="97"/>
      <c r="D22" s="71" t="s">
        <v>47</v>
      </c>
      <c r="E22" s="189">
        <f>ROUND($Q$9*E19,0)</f>
        <v>248</v>
      </c>
      <c r="F22" s="189">
        <f>ROUND($Q$9*F19,0)</f>
        <v>248</v>
      </c>
      <c r="G22" s="189">
        <f>ROUND($Q$9*G19,0)</f>
        <v>248</v>
      </c>
      <c r="H22" s="189">
        <f>ROUND($Q$9*H19,0)</f>
        <v>0</v>
      </c>
      <c r="I22" s="189">
        <f>ROUND($Q$9*I19,0)</f>
        <v>0</v>
      </c>
      <c r="J22" s="186">
        <f>SUM(E22:I22)</f>
        <v>744</v>
      </c>
      <c r="M22" s="243"/>
      <c r="N22" s="60"/>
      <c r="O22" s="60"/>
      <c r="P22" s="60"/>
      <c r="Q22" s="239">
        <f>IF('Cumulative Budget Request '!L21='Split budget (A)'!$L$1,'Cumulative Budget Request '!Q21,0)</f>
        <v>1.03</v>
      </c>
      <c r="R22" s="240">
        <f>IF('Cumulative Budget Request '!L21='Split budget (A)'!$L$1,'Cumulative Budget Request '!R21,0)</f>
        <v>0</v>
      </c>
      <c r="S22" s="73">
        <f>IF('Cumulative Budget Request '!L21='Split budget (A)'!$L$1,'Cumulative Budget Request '!S21,0)</f>
        <v>12</v>
      </c>
      <c r="T22" s="15"/>
      <c r="U22" s="426"/>
      <c r="V22" s="426"/>
      <c r="W22" s="426"/>
      <c r="X22" s="426"/>
      <c r="Y22" s="426"/>
    </row>
    <row r="23" spans="1:25">
      <c r="A23" s="8"/>
      <c r="B23" s="3"/>
      <c r="C23" s="97"/>
      <c r="D23" s="74" t="s">
        <v>48</v>
      </c>
      <c r="E23" s="190">
        <f>SUM(E21:E22)</f>
        <v>635</v>
      </c>
      <c r="F23" s="190">
        <f t="shared" ref="F23:I23" si="3">SUM(F21:F22)</f>
        <v>647</v>
      </c>
      <c r="G23" s="190">
        <f t="shared" si="3"/>
        <v>659</v>
      </c>
      <c r="H23" s="190">
        <f t="shared" si="3"/>
        <v>0</v>
      </c>
      <c r="I23" s="190">
        <f t="shared" si="3"/>
        <v>0</v>
      </c>
      <c r="J23" s="191">
        <f>SUM(J21:J22)</f>
        <v>1941</v>
      </c>
      <c r="M23" s="243"/>
      <c r="N23" s="60"/>
      <c r="O23" s="60"/>
      <c r="P23" s="60"/>
      <c r="Q23" s="239">
        <f>IF('Cumulative Budget Request '!L22='Split budget (A)'!$L$1,'Cumulative Budget Request '!Q22,0)</f>
        <v>1.03</v>
      </c>
      <c r="R23" s="240">
        <f>IF('Cumulative Budget Request '!L22='Split budget (A)'!$L$1,'Cumulative Budget Request '!R22,0)</f>
        <v>0</v>
      </c>
      <c r="S23" s="73">
        <f>IF('Cumulative Budget Request '!L22='Split budget (A)'!$L$1,'Cumulative Budget Request '!S22,0)</f>
        <v>12</v>
      </c>
      <c r="T23" s="15"/>
      <c r="U23" s="426"/>
      <c r="V23" s="426"/>
      <c r="W23" s="426"/>
      <c r="X23" s="426"/>
      <c r="Y23" s="426"/>
    </row>
    <row r="24" spans="1:25">
      <c r="A24" s="8"/>
      <c r="B24" s="3"/>
      <c r="C24" s="97"/>
      <c r="D24" s="71"/>
      <c r="E24" s="15"/>
      <c r="F24" s="15"/>
      <c r="G24" s="15"/>
      <c r="H24" s="15"/>
      <c r="I24" s="15"/>
      <c r="J24" s="24"/>
      <c r="M24" s="243"/>
      <c r="N24" s="60"/>
      <c r="O24" s="60"/>
      <c r="P24" s="60"/>
      <c r="Q24" s="30"/>
      <c r="R24" s="60"/>
      <c r="S24" s="30"/>
      <c r="T24" s="15"/>
      <c r="U24" s="428"/>
      <c r="V24" s="429"/>
      <c r="W24" s="427"/>
      <c r="X24" s="427"/>
      <c r="Y24" s="427"/>
    </row>
    <row r="25" spans="1:25">
      <c r="A25" s="417" t="str">
        <f>IF('Cumulative Budget Request '!L24='Split budget (A)'!$L$1,'Cumulative Budget Request '!A24,0)</f>
        <v>Senior Personnel</v>
      </c>
      <c r="B25" s="13" t="str">
        <f>IF('Cumulative Budget Request '!L24='Split budget (A)'!$L$1,'Cumulative Budget Request '!B24,0)</f>
        <v>Senior Personnel</v>
      </c>
      <c r="C25" s="98"/>
      <c r="D25" s="32" t="s">
        <v>44</v>
      </c>
      <c r="E25" s="97">
        <f>ROUND($R25*$S25,6)</f>
        <v>0.3</v>
      </c>
      <c r="F25" s="97">
        <f>ROUND($R26*$S26,6)</f>
        <v>0.3</v>
      </c>
      <c r="G25" s="97">
        <f>ROUND($R27*$S27,6)</f>
        <v>0.3</v>
      </c>
      <c r="H25" s="97">
        <f>ROUND($R28*$S28,6)</f>
        <v>0</v>
      </c>
      <c r="I25" s="97">
        <f>ROUND($R29*$S29,6)</f>
        <v>0</v>
      </c>
      <c r="J25" s="45"/>
      <c r="M25" s="155">
        <f>IF('Cumulative Budget Request '!L24='Split budget (A)'!$L$1,'Cumulative Budget Request '!M24,0)</f>
        <v>80000</v>
      </c>
      <c r="N25" s="242">
        <f>ROUND(M25/12,2)</f>
        <v>6666.67</v>
      </c>
      <c r="O25" s="242">
        <f>IF('Cumulative Budget Request '!L24='Split budget (A)'!$L$1,'Cumulative Budget Request '!O24,0)</f>
        <v>0</v>
      </c>
      <c r="P25" s="236">
        <f>IF('Cumulative Budget Request '!L24='Split budget (A)'!$L$1,'Cumulative Budget Request '!P24,0)</f>
        <v>9</v>
      </c>
      <c r="Q25" s="239">
        <f>IF('Cumulative Budget Request '!L24='Split budget (A)'!$L$1,'Cumulative Budget Request '!Q24,0)</f>
        <v>1.03</v>
      </c>
      <c r="R25" s="240">
        <f>IF('Cumulative Budget Request '!L24='Split budget (A)'!$L$1,'Cumulative Budget Request '!R24,0)</f>
        <v>2.4999999999999998E-2</v>
      </c>
      <c r="S25" s="73">
        <f>IF('Cumulative Budget Request '!L24='Split budget (A)'!$L$1,'Cumulative Budget Request '!S24,0)</f>
        <v>12</v>
      </c>
      <c r="T25" s="2"/>
      <c r="U25" s="426">
        <f>IFERROR((E28+E29)/E27,0)</f>
        <v>2.2816537467700257</v>
      </c>
      <c r="V25" s="426">
        <f t="shared" ref="V25:Y25" si="4">IFERROR((F28+F29)/F27,0)</f>
        <v>2.2431077694235588</v>
      </c>
      <c r="W25" s="426">
        <f t="shared" si="4"/>
        <v>2.2068126520681264</v>
      </c>
      <c r="X25" s="426">
        <f t="shared" si="4"/>
        <v>0</v>
      </c>
      <c r="Y25" s="426">
        <f t="shared" si="4"/>
        <v>0</v>
      </c>
    </row>
    <row r="26" spans="1:25">
      <c r="B26" s="3"/>
      <c r="C26" s="97"/>
      <c r="D26" s="71" t="s">
        <v>9</v>
      </c>
      <c r="E26" s="54">
        <f>ROUND((N25+O25)*E25*Q25,0)</f>
        <v>2060</v>
      </c>
      <c r="F26" s="54">
        <f>ROUND((N25+O25)*F25*Q25*Q26,0)</f>
        <v>2122</v>
      </c>
      <c r="G26" s="54">
        <f>ROUND((N25+O25)*G25*Q25*Q26*Q27,0)</f>
        <v>2185</v>
      </c>
      <c r="H26" s="54">
        <f>ROUND((N25+O25)*H25*Q25*Q26*Q27*Q28,0)</f>
        <v>0</v>
      </c>
      <c r="I26" s="54">
        <f>ROUND((N25+O25)*I25*Q25*Q26*Q27*Q28*Q29,0)</f>
        <v>0</v>
      </c>
      <c r="J26" s="177">
        <f>SUM(E26:I26)</f>
        <v>6367</v>
      </c>
      <c r="M26" s="243"/>
      <c r="N26" s="60"/>
      <c r="O26" s="60"/>
      <c r="P26" s="60"/>
      <c r="Q26" s="239">
        <f>IF('Cumulative Budget Request '!L25='Split budget (A)'!$L$1,'Cumulative Budget Request '!Q25,0)</f>
        <v>1.03</v>
      </c>
      <c r="R26" s="240">
        <f>IF('Cumulative Budget Request '!L25='Split budget (A)'!$L$1,'Cumulative Budget Request '!R25,0)</f>
        <v>2.4999999999999998E-2</v>
      </c>
      <c r="S26" s="73">
        <f>IF('Cumulative Budget Request '!L25='Split budget (A)'!$L$1,'Cumulative Budget Request '!S25,0)</f>
        <v>12</v>
      </c>
      <c r="T26" s="15"/>
      <c r="U26" s="427"/>
      <c r="V26" s="427"/>
      <c r="W26" s="427"/>
      <c r="X26" s="427"/>
      <c r="Y26" s="427"/>
    </row>
    <row r="27" spans="1:25">
      <c r="A27" s="8"/>
      <c r="B27" s="3"/>
      <c r="C27" s="97"/>
      <c r="D27" s="71" t="s">
        <v>46</v>
      </c>
      <c r="E27" s="54">
        <f>ROUND(E26*$Q$8,0)</f>
        <v>387</v>
      </c>
      <c r="F27" s="54">
        <f>ROUND(F26*$Q$8,0)</f>
        <v>399</v>
      </c>
      <c r="G27" s="54">
        <f>ROUND(G26*$Q$8,0)</f>
        <v>411</v>
      </c>
      <c r="H27" s="54">
        <f>ROUND(H26*$Q$8,0)</f>
        <v>0</v>
      </c>
      <c r="I27" s="54">
        <f>ROUND(I26*$Q$8,0)</f>
        <v>0</v>
      </c>
      <c r="J27" s="177">
        <f>SUM(E27:I27)</f>
        <v>1197</v>
      </c>
      <c r="M27" s="243"/>
      <c r="N27" s="60"/>
      <c r="O27" s="60"/>
      <c r="P27" s="60"/>
      <c r="Q27" s="239">
        <f>IF('Cumulative Budget Request '!L26='Split budget (A)'!$L$1,'Cumulative Budget Request '!Q26,0)</f>
        <v>1.03</v>
      </c>
      <c r="R27" s="240">
        <f>IF('Cumulative Budget Request '!L26='Split budget (A)'!$L$1,'Cumulative Budget Request '!R26,0)</f>
        <v>2.4999999999999998E-2</v>
      </c>
      <c r="S27" s="73">
        <f>IF('Cumulative Budget Request '!L26='Split budget (A)'!$L$1,'Cumulative Budget Request '!S26,0)</f>
        <v>12</v>
      </c>
      <c r="T27" s="15"/>
      <c r="U27" s="426"/>
      <c r="V27" s="426"/>
      <c r="W27" s="426"/>
      <c r="X27" s="426"/>
      <c r="Y27" s="426"/>
    </row>
    <row r="28" spans="1:25" ht="15">
      <c r="A28" s="8"/>
      <c r="B28" s="3"/>
      <c r="C28" s="97"/>
      <c r="D28" s="71" t="s">
        <v>47</v>
      </c>
      <c r="E28" s="189">
        <f>ROUND($Q$9*E25,0)</f>
        <v>248</v>
      </c>
      <c r="F28" s="189">
        <f>ROUND($Q$9*F25,0)</f>
        <v>248</v>
      </c>
      <c r="G28" s="189">
        <f>ROUND($Q$9*G25,0)</f>
        <v>248</v>
      </c>
      <c r="H28" s="189">
        <f>ROUND($Q$9*H25,0)</f>
        <v>0</v>
      </c>
      <c r="I28" s="189">
        <f>ROUND($Q$9*I25,0)</f>
        <v>0</v>
      </c>
      <c r="J28" s="186">
        <f>SUM(E28:I28)</f>
        <v>744</v>
      </c>
      <c r="M28" s="243"/>
      <c r="N28" s="60"/>
      <c r="O28" s="60"/>
      <c r="P28" s="60"/>
      <c r="Q28" s="239">
        <f>IF('Cumulative Budget Request '!L27='Split budget (A)'!$L$1,'Cumulative Budget Request '!Q27,0)</f>
        <v>1.03</v>
      </c>
      <c r="R28" s="240">
        <f>IF('Cumulative Budget Request '!L27='Split budget (A)'!$L$1,'Cumulative Budget Request '!R27,0)</f>
        <v>0</v>
      </c>
      <c r="S28" s="73">
        <f>IF('Cumulative Budget Request '!L27='Split budget (A)'!$L$1,'Cumulative Budget Request '!S27,0)</f>
        <v>12</v>
      </c>
      <c r="T28" s="15"/>
      <c r="U28" s="426"/>
      <c r="V28" s="426"/>
      <c r="W28" s="426"/>
      <c r="X28" s="426"/>
      <c r="Y28" s="426"/>
    </row>
    <row r="29" spans="1:25">
      <c r="A29" s="8"/>
      <c r="B29" s="3"/>
      <c r="C29" s="97"/>
      <c r="D29" s="74" t="s">
        <v>48</v>
      </c>
      <c r="E29" s="190">
        <f>SUM(E27:E28)</f>
        <v>635</v>
      </c>
      <c r="F29" s="190">
        <f t="shared" ref="F29:I29" si="5">SUM(F27:F28)</f>
        <v>647</v>
      </c>
      <c r="G29" s="190">
        <f t="shared" si="5"/>
        <v>659</v>
      </c>
      <c r="H29" s="190">
        <f t="shared" si="5"/>
        <v>0</v>
      </c>
      <c r="I29" s="190">
        <f t="shared" si="5"/>
        <v>0</v>
      </c>
      <c r="J29" s="191">
        <f>SUM(J27:J28)</f>
        <v>1941</v>
      </c>
      <c r="M29" s="243"/>
      <c r="N29" s="60"/>
      <c r="O29" s="60"/>
      <c r="P29" s="60"/>
      <c r="Q29" s="239">
        <f>IF('Cumulative Budget Request '!L28='Split budget (A)'!$L$1,'Cumulative Budget Request '!Q28,0)</f>
        <v>1.03</v>
      </c>
      <c r="R29" s="240">
        <f>IF('Cumulative Budget Request '!L28='Split budget (A)'!$L$1,'Cumulative Budget Request '!R28,0)</f>
        <v>0</v>
      </c>
      <c r="S29" s="73">
        <f>IF('Cumulative Budget Request '!L28='Split budget (A)'!$L$1,'Cumulative Budget Request '!S28,0)</f>
        <v>12</v>
      </c>
      <c r="T29" s="15"/>
      <c r="U29" s="426"/>
      <c r="V29" s="426"/>
      <c r="W29" s="426"/>
      <c r="X29" s="426"/>
      <c r="Y29" s="426"/>
    </row>
    <row r="30" spans="1:25">
      <c r="A30" s="8"/>
      <c r="B30" s="3"/>
      <c r="C30" s="97"/>
      <c r="D30" s="71"/>
      <c r="E30" s="15"/>
      <c r="F30" s="15"/>
      <c r="G30" s="15"/>
      <c r="H30" s="15"/>
      <c r="I30" s="15"/>
      <c r="J30" s="24"/>
      <c r="M30" s="243"/>
      <c r="N30" s="60"/>
      <c r="O30" s="60"/>
      <c r="P30" s="60"/>
      <c r="Q30" s="30"/>
      <c r="R30" s="60"/>
      <c r="S30" s="30"/>
      <c r="T30" s="15"/>
      <c r="U30" s="428"/>
      <c r="V30" s="429"/>
      <c r="W30" s="427"/>
      <c r="X30" s="427"/>
      <c r="Y30" s="427"/>
    </row>
    <row r="31" spans="1:25">
      <c r="A31" s="417">
        <f>IF('Cumulative Budget Request '!L30='Split budget (A)'!$L$1,'Cumulative Budget Request '!A30,0)</f>
        <v>0</v>
      </c>
      <c r="B31" s="13" t="str">
        <f>IF('Cumulative Budget Request '!L30='Split budget (A)'!$L$1,'Cumulative Budget Request '!B30,0)</f>
        <v>Senior Personnel</v>
      </c>
      <c r="C31" s="98"/>
      <c r="D31" s="32" t="s">
        <v>44</v>
      </c>
      <c r="E31" s="97">
        <f>ROUND($R31*$S31,6)</f>
        <v>0</v>
      </c>
      <c r="F31" s="97">
        <f>ROUND($R32*$S32,6)</f>
        <v>0</v>
      </c>
      <c r="G31" s="97">
        <f>ROUND($R33*$S33,6)</f>
        <v>0</v>
      </c>
      <c r="H31" s="97">
        <f>ROUND($R34*$S34,6)</f>
        <v>0</v>
      </c>
      <c r="I31" s="97">
        <f>ROUND($R35*$S35,6)</f>
        <v>0</v>
      </c>
      <c r="J31" s="45"/>
      <c r="M31" s="155">
        <f>IF('Cumulative Budget Request '!L30='Split budget (A)'!$L$1,'Cumulative Budget Request '!M30,0)</f>
        <v>0</v>
      </c>
      <c r="N31" s="242">
        <f>ROUND(M31/12,2)</f>
        <v>0</v>
      </c>
      <c r="O31" s="242">
        <f>IF('Cumulative Budget Request '!L30='Split budget (A)'!$L$1,'Cumulative Budget Request '!O30,0)</f>
        <v>0</v>
      </c>
      <c r="P31" s="236">
        <f>IF('Cumulative Budget Request '!L30='Split budget (A)'!$L$1,'Cumulative Budget Request '!P30,0)</f>
        <v>0</v>
      </c>
      <c r="Q31" s="239">
        <f>IF('Cumulative Budget Request '!L30='Split budget (A)'!$L$1,'Cumulative Budget Request '!Q30,0)</f>
        <v>1.03</v>
      </c>
      <c r="R31" s="240">
        <f>IF('Cumulative Budget Request '!L30='Split budget (A)'!$L$1,'Cumulative Budget Request '!R30,0)</f>
        <v>0</v>
      </c>
      <c r="S31" s="73">
        <f>IF('Cumulative Budget Request '!L30='Split budget (A)'!$L$1,'Cumulative Budget Request '!S30,0)</f>
        <v>12</v>
      </c>
      <c r="T31" s="2"/>
      <c r="U31" s="426">
        <f>IFERROR((E34+E35)/E33,0)</f>
        <v>0</v>
      </c>
      <c r="V31" s="426">
        <f t="shared" ref="V31:Y31" si="6">IFERROR((F34+F35)/F33,0)</f>
        <v>0</v>
      </c>
      <c r="W31" s="426">
        <f t="shared" si="6"/>
        <v>0</v>
      </c>
      <c r="X31" s="426">
        <f t="shared" si="6"/>
        <v>0</v>
      </c>
      <c r="Y31" s="426">
        <f t="shared" si="6"/>
        <v>0</v>
      </c>
    </row>
    <row r="32" spans="1:25">
      <c r="A32" s="8"/>
      <c r="C32" s="97"/>
      <c r="D32" s="71" t="s">
        <v>9</v>
      </c>
      <c r="E32" s="54">
        <f>ROUND((N31+O31)*E31*Q31,0)</f>
        <v>0</v>
      </c>
      <c r="F32" s="54">
        <f>ROUND((N31+O31)*F31*Q31*Q32,0)</f>
        <v>0</v>
      </c>
      <c r="G32" s="54">
        <f>ROUND((N31+O31)*G31*Q31*Q32*Q33,0)</f>
        <v>0</v>
      </c>
      <c r="H32" s="54">
        <f>ROUND((N31+O31)*H31*Q31*Q32*Q33*Q34,0)</f>
        <v>0</v>
      </c>
      <c r="I32" s="54">
        <f>ROUND((N31+O31)*I31*Q31*Q32*Q33*Q34*Q35,0)</f>
        <v>0</v>
      </c>
      <c r="J32" s="177">
        <f>SUM(E32:I32)</f>
        <v>0</v>
      </c>
      <c r="M32" s="243"/>
      <c r="N32" s="60"/>
      <c r="O32" s="60"/>
      <c r="P32" s="60"/>
      <c r="Q32" s="239">
        <f>IF('Cumulative Budget Request '!L31='Split budget (A)'!$L$1,'Cumulative Budget Request '!Q31,0)</f>
        <v>1.03</v>
      </c>
      <c r="R32" s="240">
        <f>IF('Cumulative Budget Request '!L31='Split budget (A)'!$L$1,'Cumulative Budget Request '!R31,0)</f>
        <v>0</v>
      </c>
      <c r="S32" s="73">
        <f>IF('Cumulative Budget Request '!L31='Split budget (A)'!$L$1,'Cumulative Budget Request '!S31,0)</f>
        <v>12</v>
      </c>
      <c r="T32" s="15"/>
      <c r="U32" s="427"/>
      <c r="V32" s="427"/>
      <c r="W32" s="427"/>
      <c r="X32" s="427"/>
      <c r="Y32" s="427"/>
    </row>
    <row r="33" spans="1:25">
      <c r="A33" s="8"/>
      <c r="B33" s="3"/>
      <c r="C33" s="97"/>
      <c r="D33" s="71" t="s">
        <v>46</v>
      </c>
      <c r="E33" s="54">
        <f>ROUND(E32*$Q$8,0)</f>
        <v>0</v>
      </c>
      <c r="F33" s="54">
        <f>ROUND(F32*$Q$8,0)</f>
        <v>0</v>
      </c>
      <c r="G33" s="54">
        <f>ROUND(G32*$Q$8,0)</f>
        <v>0</v>
      </c>
      <c r="H33" s="54">
        <f>ROUND(H32*$Q$8,0)</f>
        <v>0</v>
      </c>
      <c r="I33" s="54">
        <f>ROUND(I32*$Q$8,0)</f>
        <v>0</v>
      </c>
      <c r="J33" s="177">
        <f>SUM(E33:I33)</f>
        <v>0</v>
      </c>
      <c r="M33" s="243"/>
      <c r="N33" s="60"/>
      <c r="O33" s="60"/>
      <c r="P33" s="60"/>
      <c r="Q33" s="239">
        <f>IF('Cumulative Budget Request '!L32='Split budget (A)'!$L$1,'Cumulative Budget Request '!Q32,0)</f>
        <v>1.03</v>
      </c>
      <c r="R33" s="240">
        <f>IF('Cumulative Budget Request '!L32='Split budget (A)'!$L$1,'Cumulative Budget Request '!R32,0)</f>
        <v>0</v>
      </c>
      <c r="S33" s="73">
        <f>IF('Cumulative Budget Request '!L32='Split budget (A)'!$L$1,'Cumulative Budget Request '!S32,0)</f>
        <v>12</v>
      </c>
      <c r="T33" s="15"/>
      <c r="U33" s="426"/>
      <c r="V33" s="426"/>
      <c r="W33" s="426"/>
      <c r="X33" s="426"/>
      <c r="Y33" s="426"/>
    </row>
    <row r="34" spans="1:25" ht="15">
      <c r="A34" s="8"/>
      <c r="B34" s="3"/>
      <c r="C34" s="97"/>
      <c r="D34" s="71" t="s">
        <v>47</v>
      </c>
      <c r="E34" s="189">
        <f>ROUND($Q$9*E31,0)</f>
        <v>0</v>
      </c>
      <c r="F34" s="189">
        <f>ROUND($Q$9*F31,0)</f>
        <v>0</v>
      </c>
      <c r="G34" s="189">
        <f>ROUND($Q$9*G31,0)</f>
        <v>0</v>
      </c>
      <c r="H34" s="189">
        <f>ROUND($Q$9*H31,0)</f>
        <v>0</v>
      </c>
      <c r="I34" s="189">
        <f>ROUND($Q$9*I31,0)</f>
        <v>0</v>
      </c>
      <c r="J34" s="186">
        <f>SUM(E34:I34)</f>
        <v>0</v>
      </c>
      <c r="M34" s="243"/>
      <c r="N34" s="60"/>
      <c r="O34" s="60"/>
      <c r="P34" s="60"/>
      <c r="Q34" s="239">
        <f>IF('Cumulative Budget Request '!L33='Split budget (A)'!$L$1,'Cumulative Budget Request '!Q33,0)</f>
        <v>1.03</v>
      </c>
      <c r="R34" s="240">
        <f>IF('Cumulative Budget Request '!L33='Split budget (A)'!$L$1,'Cumulative Budget Request '!R33,0)</f>
        <v>0</v>
      </c>
      <c r="S34" s="73">
        <f>IF('Cumulative Budget Request '!L33='Split budget (A)'!$L$1,'Cumulative Budget Request '!S33,0)</f>
        <v>12</v>
      </c>
      <c r="T34" s="15"/>
      <c r="U34" s="426"/>
      <c r="V34" s="426"/>
      <c r="W34" s="426"/>
      <c r="X34" s="426"/>
      <c r="Y34" s="426"/>
    </row>
    <row r="35" spans="1:25">
      <c r="A35" s="8"/>
      <c r="B35" s="3"/>
      <c r="C35" s="97"/>
      <c r="D35" s="74" t="s">
        <v>48</v>
      </c>
      <c r="E35" s="190">
        <f>SUM(E33:E34)</f>
        <v>0</v>
      </c>
      <c r="F35" s="190">
        <f t="shared" ref="F35:I35" si="7">SUM(F33:F34)</f>
        <v>0</v>
      </c>
      <c r="G35" s="190">
        <f t="shared" si="7"/>
        <v>0</v>
      </c>
      <c r="H35" s="190">
        <f t="shared" si="7"/>
        <v>0</v>
      </c>
      <c r="I35" s="190">
        <f t="shared" si="7"/>
        <v>0</v>
      </c>
      <c r="J35" s="191">
        <f>SUM(J33:J34)</f>
        <v>0</v>
      </c>
      <c r="M35" s="243"/>
      <c r="N35" s="60"/>
      <c r="O35" s="60"/>
      <c r="P35" s="60"/>
      <c r="Q35" s="239">
        <f>IF('Cumulative Budget Request '!L34='Split budget (A)'!$L$1,'Cumulative Budget Request '!Q34,0)</f>
        <v>1.03</v>
      </c>
      <c r="R35" s="240">
        <f>IF('Cumulative Budget Request '!L34='Split budget (A)'!$L$1,'Cumulative Budget Request '!R34,0)</f>
        <v>0</v>
      </c>
      <c r="S35" s="73">
        <f>IF('Cumulative Budget Request '!L34='Split budget (A)'!$L$1,'Cumulative Budget Request '!S34,0)</f>
        <v>12</v>
      </c>
      <c r="T35" s="15"/>
      <c r="U35" s="426"/>
      <c r="V35" s="426"/>
      <c r="W35" s="426"/>
      <c r="X35" s="426"/>
      <c r="Y35" s="426"/>
    </row>
    <row r="36" spans="1:25">
      <c r="A36" s="8"/>
      <c r="B36" s="3"/>
      <c r="C36" s="97"/>
      <c r="D36" s="71"/>
      <c r="E36" s="15"/>
      <c r="F36" s="15"/>
      <c r="G36" s="15"/>
      <c r="H36" s="15"/>
      <c r="I36" s="15"/>
      <c r="J36" s="24"/>
      <c r="M36" s="243"/>
      <c r="N36" s="60"/>
      <c r="O36" s="60"/>
      <c r="P36" s="60"/>
      <c r="Q36" s="30"/>
      <c r="R36" s="60"/>
      <c r="S36" s="30"/>
      <c r="T36" s="15"/>
      <c r="U36" s="428"/>
      <c r="V36" s="429"/>
      <c r="W36" s="427"/>
      <c r="X36" s="427"/>
      <c r="Y36" s="427"/>
    </row>
    <row r="37" spans="1:25">
      <c r="A37" s="417" t="str">
        <f>IF('Cumulative Budget Request '!L36='Split budget (A)'!$L$1,'Cumulative Budget Request '!A36,0)</f>
        <v xml:space="preserve"> </v>
      </c>
      <c r="B37" s="13" t="str">
        <f>IF('Cumulative Budget Request '!L36='Split budget (A)'!$L$1,'Cumulative Budget Request '!B36,0)</f>
        <v>Co-PI</v>
      </c>
      <c r="C37" s="98"/>
      <c r="D37" s="32" t="s">
        <v>44</v>
      </c>
      <c r="E37" s="97">
        <f>ROUND($R37*$S37,6)</f>
        <v>0</v>
      </c>
      <c r="F37" s="97">
        <f>ROUND($R38*$S38,6)</f>
        <v>0</v>
      </c>
      <c r="G37" s="97">
        <f>ROUND($R39*$S39,6)</f>
        <v>0</v>
      </c>
      <c r="H37" s="97">
        <f>ROUND($R40*$S40,6)</f>
        <v>0</v>
      </c>
      <c r="I37" s="97">
        <f>ROUND($R41*$S41,6)</f>
        <v>0</v>
      </c>
      <c r="J37" s="45"/>
      <c r="M37" s="155">
        <f>IF('Cumulative Budget Request '!L36='Split budget (A)'!$L$1,'Cumulative Budget Request '!M36,0)</f>
        <v>0</v>
      </c>
      <c r="N37" s="242">
        <f>ROUND(M37/12,2)</f>
        <v>0</v>
      </c>
      <c r="O37" s="242">
        <f>IF('Cumulative Budget Request '!L36='Split budget (A)'!$L$1,'Cumulative Budget Request '!O36,0)</f>
        <v>0</v>
      </c>
      <c r="P37" s="236">
        <f>IF('Cumulative Budget Request '!L36='Split budget (A)'!$L$1,'Cumulative Budget Request '!P36,0)</f>
        <v>0</v>
      </c>
      <c r="Q37" s="239">
        <f>IF('Cumulative Budget Request '!L36='Split budget (A)'!$L$1,'Cumulative Budget Request '!Q36,0)</f>
        <v>1.03</v>
      </c>
      <c r="R37" s="240">
        <f>IF('Cumulative Budget Request '!L36='Split budget (A)'!$L$1,'Cumulative Budget Request '!R36,0)</f>
        <v>0</v>
      </c>
      <c r="S37" s="73">
        <f>IF('Cumulative Budget Request '!L36='Split budget (A)'!$L$1,'Cumulative Budget Request '!S36,0)</f>
        <v>12</v>
      </c>
      <c r="T37" s="2"/>
      <c r="U37" s="426">
        <f>IFERROR((E40+E41)/E39,0)</f>
        <v>0</v>
      </c>
      <c r="V37" s="426">
        <f t="shared" ref="V37:Y37" si="8">IFERROR((F40+F41)/F39,0)</f>
        <v>0</v>
      </c>
      <c r="W37" s="426">
        <f t="shared" si="8"/>
        <v>0</v>
      </c>
      <c r="X37" s="426">
        <f t="shared" si="8"/>
        <v>0</v>
      </c>
      <c r="Y37" s="426">
        <f t="shared" si="8"/>
        <v>0</v>
      </c>
    </row>
    <row r="38" spans="1:25">
      <c r="A38" s="8"/>
      <c r="C38" s="97"/>
      <c r="D38" s="71" t="s">
        <v>9</v>
      </c>
      <c r="E38" s="54">
        <f>ROUND((N37+O37)*E37*Q37,0)</f>
        <v>0</v>
      </c>
      <c r="F38" s="54">
        <f>ROUND((N37+O37)*F37*Q37*Q38,0)</f>
        <v>0</v>
      </c>
      <c r="G38" s="54">
        <f>ROUND((N37+O37)*G37*Q37*Q38*Q39,0)</f>
        <v>0</v>
      </c>
      <c r="H38" s="54">
        <f>ROUND((N37+O37)*H37*Q37*Q38*Q39*Q40,0)</f>
        <v>0</v>
      </c>
      <c r="I38" s="54">
        <f>ROUND((N37+O37)*I37*Q37*Q38*Q39*Q40*Q41,0)</f>
        <v>0</v>
      </c>
      <c r="J38" s="177">
        <f>SUM(E38:I38)</f>
        <v>0</v>
      </c>
      <c r="M38" s="243"/>
      <c r="N38" s="60"/>
      <c r="O38" s="60"/>
      <c r="P38" s="60"/>
      <c r="Q38" s="239">
        <f>IF('Cumulative Budget Request '!L37='Split budget (A)'!$L$1,'Cumulative Budget Request '!Q37,0)</f>
        <v>1.03</v>
      </c>
      <c r="R38" s="240">
        <f>IF('Cumulative Budget Request '!L37='Split budget (A)'!$L$1,'Cumulative Budget Request '!R37,0)</f>
        <v>0</v>
      </c>
      <c r="S38" s="73">
        <f>IF('Cumulative Budget Request '!L37='Split budget (A)'!$L$1,'Cumulative Budget Request '!S37,0)</f>
        <v>12</v>
      </c>
      <c r="T38" s="15"/>
      <c r="U38" s="427"/>
      <c r="V38" s="427"/>
      <c r="W38" s="427"/>
      <c r="X38" s="427"/>
      <c r="Y38" s="427"/>
    </row>
    <row r="39" spans="1:25">
      <c r="A39" s="8"/>
      <c r="B39" s="3"/>
      <c r="C39" s="97"/>
      <c r="D39" s="71" t="s">
        <v>46</v>
      </c>
      <c r="E39" s="54">
        <f>ROUND(E38*$Q$8,0)</f>
        <v>0</v>
      </c>
      <c r="F39" s="54">
        <f>ROUND(F38*$Q$8,0)</f>
        <v>0</v>
      </c>
      <c r="G39" s="54">
        <f>ROUND(G38*$Q$8,0)</f>
        <v>0</v>
      </c>
      <c r="H39" s="54">
        <f>ROUND(H38*$Q$8,0)</f>
        <v>0</v>
      </c>
      <c r="I39" s="54">
        <f>ROUND(I38*$Q$8,0)</f>
        <v>0</v>
      </c>
      <c r="J39" s="177">
        <f>SUM(E39:I39)</f>
        <v>0</v>
      </c>
      <c r="M39" s="243"/>
      <c r="N39" s="60"/>
      <c r="O39" s="60"/>
      <c r="P39" s="60"/>
      <c r="Q39" s="239">
        <f>IF('Cumulative Budget Request '!L38='Split budget (A)'!$L$1,'Cumulative Budget Request '!Q38,0)</f>
        <v>1.03</v>
      </c>
      <c r="R39" s="240">
        <f>IF('Cumulative Budget Request '!L38='Split budget (A)'!$L$1,'Cumulative Budget Request '!R38,0)</f>
        <v>0</v>
      </c>
      <c r="S39" s="73">
        <f>IF('Cumulative Budget Request '!L38='Split budget (A)'!$L$1,'Cumulative Budget Request '!S38,0)</f>
        <v>12</v>
      </c>
      <c r="T39" s="15"/>
      <c r="U39" s="426"/>
      <c r="V39" s="426"/>
      <c r="W39" s="426"/>
      <c r="X39" s="426"/>
      <c r="Y39" s="426"/>
    </row>
    <row r="40" spans="1:25" ht="15">
      <c r="A40" s="8"/>
      <c r="B40" s="3"/>
      <c r="C40" s="97"/>
      <c r="D40" s="71" t="s">
        <v>47</v>
      </c>
      <c r="E40" s="189">
        <f>ROUND($Q$9*E37,0)</f>
        <v>0</v>
      </c>
      <c r="F40" s="189">
        <f>ROUND($Q$9*F37,0)</f>
        <v>0</v>
      </c>
      <c r="G40" s="189">
        <f>ROUND($Q$9*G37,0)</f>
        <v>0</v>
      </c>
      <c r="H40" s="189">
        <f>ROUND($Q$9*H37,0)</f>
        <v>0</v>
      </c>
      <c r="I40" s="189">
        <f>ROUND($Q$9*I37,0)</f>
        <v>0</v>
      </c>
      <c r="J40" s="186">
        <f>SUM(E40:I40)</f>
        <v>0</v>
      </c>
      <c r="M40" s="243"/>
      <c r="N40" s="60"/>
      <c r="O40" s="60"/>
      <c r="P40" s="60"/>
      <c r="Q40" s="239">
        <f>IF('Cumulative Budget Request '!L39='Split budget (A)'!$L$1,'Cumulative Budget Request '!Q39,0)</f>
        <v>1.03</v>
      </c>
      <c r="R40" s="240">
        <f>IF('Cumulative Budget Request '!L39='Split budget (A)'!$L$1,'Cumulative Budget Request '!R39,0)</f>
        <v>0</v>
      </c>
      <c r="S40" s="73">
        <f>IF('Cumulative Budget Request '!L39='Split budget (A)'!$L$1,'Cumulative Budget Request '!S39,0)</f>
        <v>12</v>
      </c>
      <c r="T40" s="15"/>
      <c r="U40" s="426"/>
      <c r="V40" s="426"/>
      <c r="W40" s="426"/>
      <c r="X40" s="426"/>
      <c r="Y40" s="426"/>
    </row>
    <row r="41" spans="1:25">
      <c r="A41" s="8"/>
      <c r="B41" s="3"/>
      <c r="C41" s="97"/>
      <c r="D41" s="74" t="s">
        <v>48</v>
      </c>
      <c r="E41" s="190">
        <f>SUM(E39:E40)</f>
        <v>0</v>
      </c>
      <c r="F41" s="190">
        <f t="shared" ref="F41:I41" si="9">SUM(F39:F40)</f>
        <v>0</v>
      </c>
      <c r="G41" s="190">
        <f t="shared" si="9"/>
        <v>0</v>
      </c>
      <c r="H41" s="190">
        <f t="shared" si="9"/>
        <v>0</v>
      </c>
      <c r="I41" s="190">
        <f t="shared" si="9"/>
        <v>0</v>
      </c>
      <c r="J41" s="191">
        <f>SUM(J39:J40)</f>
        <v>0</v>
      </c>
      <c r="M41" s="243"/>
      <c r="N41" s="60"/>
      <c r="O41" s="60"/>
      <c r="P41" s="60"/>
      <c r="Q41" s="239">
        <f>IF('Cumulative Budget Request '!L40='Split budget (A)'!$L$1,'Cumulative Budget Request '!Q40,0)</f>
        <v>1.03</v>
      </c>
      <c r="R41" s="240">
        <f>IF('Cumulative Budget Request '!L40='Split budget (A)'!$L$1,'Cumulative Budget Request '!R40,0)</f>
        <v>0</v>
      </c>
      <c r="S41" s="73">
        <f>IF('Cumulative Budget Request '!L40='Split budget (A)'!$L$1,'Cumulative Budget Request '!S40,0)</f>
        <v>12</v>
      </c>
      <c r="T41" s="15"/>
      <c r="U41" s="426"/>
      <c r="V41" s="426"/>
      <c r="W41" s="426"/>
      <c r="X41" s="426"/>
      <c r="Y41" s="426"/>
    </row>
    <row r="42" spans="1:25">
      <c r="A42" s="8"/>
      <c r="B42" s="3"/>
      <c r="C42" s="97"/>
      <c r="D42" s="71"/>
      <c r="E42" s="15"/>
      <c r="F42" s="15"/>
      <c r="G42" s="15"/>
      <c r="H42" s="15"/>
      <c r="I42" s="15"/>
      <c r="J42" s="24"/>
      <c r="M42" s="243"/>
      <c r="N42" s="60"/>
      <c r="O42" s="60"/>
      <c r="P42" s="60"/>
      <c r="Q42" s="30"/>
      <c r="R42" s="60"/>
      <c r="S42" s="30"/>
      <c r="T42" s="15"/>
      <c r="U42" s="428"/>
      <c r="V42" s="429"/>
      <c r="W42" s="427"/>
      <c r="X42" s="427"/>
      <c r="Y42" s="427"/>
    </row>
    <row r="43" spans="1:25">
      <c r="A43" s="417" t="str">
        <f>IF('Cumulative Budget Request '!L42='Split budget (A)'!$L$1,'Cumulative Budget Request '!A42,0)</f>
        <v xml:space="preserve"> </v>
      </c>
      <c r="B43" s="13" t="str">
        <f>IF('Cumulative Budget Request '!L42='Split budget (A)'!$L$1,'Cumulative Budget Request '!B42,0)</f>
        <v>Co-Investigator</v>
      </c>
      <c r="C43" s="98"/>
      <c r="D43" s="32" t="s">
        <v>44</v>
      </c>
      <c r="E43" s="97">
        <f>ROUND($R43*$S43,6)</f>
        <v>0</v>
      </c>
      <c r="F43" s="97">
        <f>ROUND($R44*$S44,6)</f>
        <v>0</v>
      </c>
      <c r="G43" s="97">
        <f>ROUND($R45*$S45,6)</f>
        <v>0</v>
      </c>
      <c r="H43" s="97">
        <f>ROUND($R46*$S46,6)</f>
        <v>0</v>
      </c>
      <c r="I43" s="97">
        <f>ROUND($R47*$S47,6)</f>
        <v>0</v>
      </c>
      <c r="J43" s="45"/>
      <c r="M43" s="155">
        <f>IF('Cumulative Budget Request '!L42='Split budget (A)'!$L$1,'Cumulative Budget Request '!M42,0)</f>
        <v>0</v>
      </c>
      <c r="N43" s="242">
        <f>ROUND(M43/12,2)</f>
        <v>0</v>
      </c>
      <c r="O43" s="242">
        <f>IF('Cumulative Budget Request '!L42='Split budget (A)'!$L$1,'Cumulative Budget Request '!O42,0)</f>
        <v>0</v>
      </c>
      <c r="P43" s="236">
        <f>IF('Cumulative Budget Request '!L42='Split budget (A)'!$L$1,'Cumulative Budget Request '!P42,0)</f>
        <v>0</v>
      </c>
      <c r="Q43" s="239">
        <f>IF('Cumulative Budget Request '!L42='Split budget (A)'!$L$1,'Cumulative Budget Request '!Q42,0)</f>
        <v>1.03</v>
      </c>
      <c r="R43" s="240">
        <f>IF('Cumulative Budget Request '!L42='Split budget (A)'!$L$1,'Cumulative Budget Request '!R42,0)</f>
        <v>0</v>
      </c>
      <c r="S43" s="73">
        <f>IF('Cumulative Budget Request '!L42='Split budget (A)'!$L$1,'Cumulative Budget Request '!S42,0)</f>
        <v>12</v>
      </c>
      <c r="T43" s="2"/>
      <c r="U43" s="426">
        <f>IFERROR((E46+E47)/E45,0)</f>
        <v>0</v>
      </c>
      <c r="V43" s="426">
        <f t="shared" ref="V43:Y43" si="10">IFERROR((F46+F47)/F45,0)</f>
        <v>0</v>
      </c>
      <c r="W43" s="426">
        <f t="shared" si="10"/>
        <v>0</v>
      </c>
      <c r="X43" s="426">
        <f t="shared" si="10"/>
        <v>0</v>
      </c>
      <c r="Y43" s="426">
        <f t="shared" si="10"/>
        <v>0</v>
      </c>
    </row>
    <row r="44" spans="1:25">
      <c r="A44" s="8"/>
      <c r="C44" s="97"/>
      <c r="D44" s="71" t="s">
        <v>9</v>
      </c>
      <c r="E44" s="54">
        <f>ROUND((N43+O43)*E43*Q43,0)</f>
        <v>0</v>
      </c>
      <c r="F44" s="54">
        <f>ROUND((N43+O43)*F43*Q43*Q44,0)</f>
        <v>0</v>
      </c>
      <c r="G44" s="54">
        <f>ROUND((N43+O43)*G43*Q43*Q44*Q45,0)</f>
        <v>0</v>
      </c>
      <c r="H44" s="54">
        <f>ROUND((N43+O43)*H43*Q43*Q44*Q45*Q46,0)</f>
        <v>0</v>
      </c>
      <c r="I44" s="54">
        <f>ROUND((N43+O43)*I43*Q43*Q44*Q45*Q46*Q47,0)</f>
        <v>0</v>
      </c>
      <c r="J44" s="177">
        <f>SUM(E44:I44)</f>
        <v>0</v>
      </c>
      <c r="M44" s="243"/>
      <c r="N44" s="60"/>
      <c r="O44" s="60"/>
      <c r="P44" s="60"/>
      <c r="Q44" s="239">
        <f>IF('Cumulative Budget Request '!L43='Split budget (A)'!$L$1,'Cumulative Budget Request '!Q43,0)</f>
        <v>1.03</v>
      </c>
      <c r="R44" s="240">
        <f>IF('Cumulative Budget Request '!L43='Split budget (A)'!$L$1,'Cumulative Budget Request '!R43,0)</f>
        <v>0</v>
      </c>
      <c r="S44" s="73">
        <f>IF('Cumulative Budget Request '!L43='Split budget (A)'!$L$1,'Cumulative Budget Request '!S43,0)</f>
        <v>12</v>
      </c>
      <c r="T44" s="15"/>
      <c r="U44" s="427"/>
      <c r="V44" s="427"/>
      <c r="W44" s="427"/>
      <c r="X44" s="427"/>
      <c r="Y44" s="427"/>
    </row>
    <row r="45" spans="1:25">
      <c r="A45" s="8"/>
      <c r="B45" s="3"/>
      <c r="C45" s="97"/>
      <c r="D45" s="71" t="s">
        <v>46</v>
      </c>
      <c r="E45" s="54">
        <f>ROUND(E44*$Q$8,0)</f>
        <v>0</v>
      </c>
      <c r="F45" s="54">
        <f>ROUND(F44*$Q$8,0)</f>
        <v>0</v>
      </c>
      <c r="G45" s="54">
        <f>ROUND(G44*$Q$8,0)</f>
        <v>0</v>
      </c>
      <c r="H45" s="54">
        <f>ROUND(H44*$Q$8,0)</f>
        <v>0</v>
      </c>
      <c r="I45" s="54">
        <f>ROUND(I44*$Q$8,0)</f>
        <v>0</v>
      </c>
      <c r="J45" s="177">
        <f>SUM(E45:I45)</f>
        <v>0</v>
      </c>
      <c r="M45" s="243"/>
      <c r="N45" s="60"/>
      <c r="O45" s="60"/>
      <c r="P45" s="60"/>
      <c r="Q45" s="239">
        <f>IF('Cumulative Budget Request '!L44='Split budget (A)'!$L$1,'Cumulative Budget Request '!Q44,0)</f>
        <v>1.03</v>
      </c>
      <c r="R45" s="240">
        <f>IF('Cumulative Budget Request '!L44='Split budget (A)'!$L$1,'Cumulative Budget Request '!R44,0)</f>
        <v>0</v>
      </c>
      <c r="S45" s="73">
        <f>IF('Cumulative Budget Request '!L44='Split budget (A)'!$L$1,'Cumulative Budget Request '!S44,0)</f>
        <v>12</v>
      </c>
      <c r="T45" s="15"/>
      <c r="U45" s="426"/>
      <c r="V45" s="426"/>
      <c r="W45" s="426"/>
      <c r="X45" s="426"/>
      <c r="Y45" s="426"/>
    </row>
    <row r="46" spans="1:25" ht="15">
      <c r="A46" s="8"/>
      <c r="B46" s="3"/>
      <c r="C46" s="97"/>
      <c r="D46" s="71" t="s">
        <v>47</v>
      </c>
      <c r="E46" s="189">
        <f>ROUND($Q$9*E43,0)</f>
        <v>0</v>
      </c>
      <c r="F46" s="189">
        <f>ROUND($Q$9*F43,0)</f>
        <v>0</v>
      </c>
      <c r="G46" s="189">
        <f>ROUND($Q$9*G43,0)</f>
        <v>0</v>
      </c>
      <c r="H46" s="189">
        <f>ROUND($Q$9*H43,0)</f>
        <v>0</v>
      </c>
      <c r="I46" s="189">
        <f>ROUND($Q$9*I43,0)</f>
        <v>0</v>
      </c>
      <c r="J46" s="186">
        <f>SUM(E46:I46)</f>
        <v>0</v>
      </c>
      <c r="M46" s="243"/>
      <c r="N46" s="60"/>
      <c r="O46" s="60"/>
      <c r="P46" s="60"/>
      <c r="Q46" s="239">
        <f>IF('Cumulative Budget Request '!L45='Split budget (A)'!$L$1,'Cumulative Budget Request '!Q45,0)</f>
        <v>1.03</v>
      </c>
      <c r="R46" s="240">
        <f>IF('Cumulative Budget Request '!L45='Split budget (A)'!$L$1,'Cumulative Budget Request '!R45,0)</f>
        <v>0</v>
      </c>
      <c r="S46" s="73">
        <f>IF('Cumulative Budget Request '!L45='Split budget (A)'!$L$1,'Cumulative Budget Request '!S45,0)</f>
        <v>12</v>
      </c>
      <c r="T46" s="15"/>
      <c r="U46" s="426"/>
      <c r="V46" s="426"/>
      <c r="W46" s="426"/>
      <c r="X46" s="426"/>
      <c r="Y46" s="426"/>
    </row>
    <row r="47" spans="1:25">
      <c r="A47" s="8"/>
      <c r="B47" s="3"/>
      <c r="C47" s="97"/>
      <c r="D47" s="74" t="s">
        <v>48</v>
      </c>
      <c r="E47" s="190">
        <f>SUM(E45:E46)</f>
        <v>0</v>
      </c>
      <c r="F47" s="190">
        <f t="shared" ref="F47:I47" si="11">SUM(F45:F46)</f>
        <v>0</v>
      </c>
      <c r="G47" s="190">
        <f t="shared" si="11"/>
        <v>0</v>
      </c>
      <c r="H47" s="190">
        <f t="shared" si="11"/>
        <v>0</v>
      </c>
      <c r="I47" s="190">
        <f t="shared" si="11"/>
        <v>0</v>
      </c>
      <c r="J47" s="191">
        <f>SUM(J45:J46)</f>
        <v>0</v>
      </c>
      <c r="M47" s="243"/>
      <c r="N47" s="60"/>
      <c r="O47" s="60"/>
      <c r="P47" s="60"/>
      <c r="Q47" s="239">
        <f>IF('Cumulative Budget Request '!L46='Split budget (A)'!$L$1,'Cumulative Budget Request '!Q46,0)</f>
        <v>1.03</v>
      </c>
      <c r="R47" s="240">
        <f>IF('Cumulative Budget Request '!L46='Split budget (A)'!$L$1,'Cumulative Budget Request '!R46,0)</f>
        <v>0</v>
      </c>
      <c r="S47" s="73">
        <f>IF('Cumulative Budget Request '!L46='Split budget (A)'!$L$1,'Cumulative Budget Request '!S46,0)</f>
        <v>12</v>
      </c>
      <c r="T47" s="15"/>
      <c r="U47" s="426"/>
      <c r="V47" s="426"/>
      <c r="W47" s="426"/>
      <c r="X47" s="426"/>
      <c r="Y47" s="426"/>
    </row>
    <row r="48" spans="1:25">
      <c r="A48" s="8"/>
      <c r="B48" s="3"/>
      <c r="C48" s="97"/>
      <c r="D48" s="71"/>
      <c r="E48" s="15"/>
      <c r="F48" s="15"/>
      <c r="G48" s="15"/>
      <c r="H48" s="15"/>
      <c r="I48" s="15"/>
      <c r="J48" s="24"/>
      <c r="M48" s="243"/>
      <c r="N48" s="60"/>
      <c r="O48" s="60"/>
      <c r="P48" s="60"/>
      <c r="Q48" s="30"/>
      <c r="R48" s="60"/>
      <c r="S48" s="30"/>
      <c r="T48" s="15"/>
      <c r="U48" s="428"/>
      <c r="V48" s="429"/>
      <c r="W48" s="427"/>
      <c r="X48" s="427"/>
      <c r="Y48" s="427"/>
    </row>
    <row r="49" spans="1:25">
      <c r="A49" s="417" t="str">
        <f>IF('Cumulative Budget Request '!L48='Split budget (A)'!$L$1,'Cumulative Budget Request '!A48,0)</f>
        <v xml:space="preserve"> </v>
      </c>
      <c r="B49" s="13" t="str">
        <f>IF('Cumulative Budget Request '!L48='Split budget (A)'!$L$1,'Cumulative Budget Request '!B48,0)</f>
        <v>Co-Investigator</v>
      </c>
      <c r="C49" s="98"/>
      <c r="D49" s="32" t="s">
        <v>44</v>
      </c>
      <c r="E49" s="97">
        <f>ROUND($R49*$S49,6)</f>
        <v>0</v>
      </c>
      <c r="F49" s="97">
        <f>ROUND($R50*$S50,6)</f>
        <v>0</v>
      </c>
      <c r="G49" s="97">
        <f>ROUND($R51*$S51,6)</f>
        <v>0</v>
      </c>
      <c r="H49" s="97">
        <f>ROUND($R52*$S52,6)</f>
        <v>0</v>
      </c>
      <c r="I49" s="97">
        <f>ROUND($R53*$S53,6)</f>
        <v>0</v>
      </c>
      <c r="J49" s="45"/>
      <c r="M49" s="155">
        <f>IF('Cumulative Budget Request '!L48='Split budget (A)'!$L$1,'Cumulative Budget Request '!M48,0)</f>
        <v>0</v>
      </c>
      <c r="N49" s="242">
        <f>ROUND(M49/12,2)</f>
        <v>0</v>
      </c>
      <c r="O49" s="242">
        <f>IF('Cumulative Budget Request '!L48='Split budget (A)'!$L$1,'Cumulative Budget Request '!O48,0)</f>
        <v>0</v>
      </c>
      <c r="P49" s="236">
        <f>IF('Cumulative Budget Request '!L48='Split budget (A)'!$L$1,'Cumulative Budget Request '!P48,0)</f>
        <v>0</v>
      </c>
      <c r="Q49" s="239">
        <f>IF('Cumulative Budget Request '!L48='Split budget (A)'!$L$1,'Cumulative Budget Request '!Q48,0)</f>
        <v>1.03</v>
      </c>
      <c r="R49" s="240">
        <f>IF('Cumulative Budget Request '!L48='Split budget (A)'!$L$1,'Cumulative Budget Request '!R48,0)</f>
        <v>0</v>
      </c>
      <c r="S49" s="73">
        <f>IF('Cumulative Budget Request '!L48='Split budget (A)'!$L$1,'Cumulative Budget Request '!S48,0)</f>
        <v>12</v>
      </c>
      <c r="T49" s="2"/>
      <c r="U49" s="426">
        <f>IFERROR((E52+E53)/E51,0)</f>
        <v>0</v>
      </c>
      <c r="V49" s="426">
        <f t="shared" ref="V49:Y49" si="12">IFERROR((F52+F53)/F51,0)</f>
        <v>0</v>
      </c>
      <c r="W49" s="426">
        <f t="shared" si="12"/>
        <v>0</v>
      </c>
      <c r="X49" s="426">
        <f t="shared" si="12"/>
        <v>0</v>
      </c>
      <c r="Y49" s="426">
        <f t="shared" si="12"/>
        <v>0</v>
      </c>
    </row>
    <row r="50" spans="1:25">
      <c r="A50" s="8"/>
      <c r="C50" s="97"/>
      <c r="D50" s="71" t="s">
        <v>9</v>
      </c>
      <c r="E50" s="54">
        <f>ROUND((N49+O49)*E49*Q49,0)</f>
        <v>0</v>
      </c>
      <c r="F50" s="54">
        <f>ROUND((N49+O49)*F49*Q49*Q50,0)</f>
        <v>0</v>
      </c>
      <c r="G50" s="54">
        <f>ROUND((N49+O49)*G49*Q49*Q50*Q51,0)</f>
        <v>0</v>
      </c>
      <c r="H50" s="54">
        <f>ROUND((N49+O49)*H49*Q49*Q50*Q51*Q52,0)</f>
        <v>0</v>
      </c>
      <c r="I50" s="54">
        <f>ROUND((N49+O49)*I49*Q49*Q50*Q51*Q52*Q53,0)</f>
        <v>0</v>
      </c>
      <c r="J50" s="177">
        <f>SUM(E50:I50)</f>
        <v>0</v>
      </c>
      <c r="M50" s="243"/>
      <c r="N50" s="60"/>
      <c r="O50" s="60"/>
      <c r="P50" s="60"/>
      <c r="Q50" s="239">
        <f>IF('Cumulative Budget Request '!L49='Split budget (A)'!$L$1,'Cumulative Budget Request '!Q49,0)</f>
        <v>1.03</v>
      </c>
      <c r="R50" s="240">
        <f>IF('Cumulative Budget Request '!L49='Split budget (A)'!$L$1,'Cumulative Budget Request '!R49,0)</f>
        <v>0</v>
      </c>
      <c r="S50" s="73">
        <f>IF('Cumulative Budget Request '!L49='Split budget (A)'!$L$1,'Cumulative Budget Request '!S49,0)</f>
        <v>12</v>
      </c>
      <c r="T50" s="15"/>
      <c r="U50" s="427"/>
      <c r="V50" s="427"/>
      <c r="W50" s="427"/>
      <c r="X50" s="427"/>
      <c r="Y50" s="427"/>
    </row>
    <row r="51" spans="1:25">
      <c r="A51" s="8"/>
      <c r="B51" s="3"/>
      <c r="C51" s="97"/>
      <c r="D51" s="71" t="s">
        <v>46</v>
      </c>
      <c r="E51" s="54">
        <f>ROUND(E50*$Q$8,0)</f>
        <v>0</v>
      </c>
      <c r="F51" s="54">
        <f>ROUND(F50*$Q$8,0)</f>
        <v>0</v>
      </c>
      <c r="G51" s="54">
        <f>ROUND(G50*$Q$8,0)</f>
        <v>0</v>
      </c>
      <c r="H51" s="54">
        <f>ROUND(H50*$Q$8,0)</f>
        <v>0</v>
      </c>
      <c r="I51" s="54">
        <f>ROUND(I50*$Q$8,0)</f>
        <v>0</v>
      </c>
      <c r="J51" s="177">
        <f>SUM(E51:I51)</f>
        <v>0</v>
      </c>
      <c r="M51" s="243"/>
      <c r="N51" s="60"/>
      <c r="O51" s="60"/>
      <c r="P51" s="60"/>
      <c r="Q51" s="239">
        <f>IF('Cumulative Budget Request '!L50='Split budget (A)'!$L$1,'Cumulative Budget Request '!Q50,0)</f>
        <v>1.03</v>
      </c>
      <c r="R51" s="240">
        <f>IF('Cumulative Budget Request '!L50='Split budget (A)'!$L$1,'Cumulative Budget Request '!R50,0)</f>
        <v>0</v>
      </c>
      <c r="S51" s="73">
        <f>IF('Cumulative Budget Request '!L50='Split budget (A)'!$L$1,'Cumulative Budget Request '!S50,0)</f>
        <v>12</v>
      </c>
      <c r="T51" s="15"/>
      <c r="U51" s="426"/>
      <c r="V51" s="426"/>
      <c r="W51" s="426"/>
      <c r="X51" s="426"/>
      <c r="Y51" s="426"/>
    </row>
    <row r="52" spans="1:25" ht="15">
      <c r="A52" s="8"/>
      <c r="B52" s="3"/>
      <c r="C52" s="97"/>
      <c r="D52" s="71" t="s">
        <v>47</v>
      </c>
      <c r="E52" s="189">
        <f>ROUND($Q$9*E49,0)</f>
        <v>0</v>
      </c>
      <c r="F52" s="189">
        <f>ROUND($Q$9*F49,0)</f>
        <v>0</v>
      </c>
      <c r="G52" s="189">
        <f>ROUND($Q$9*G49,0)</f>
        <v>0</v>
      </c>
      <c r="H52" s="189">
        <f>ROUND($Q$9*H49,0)</f>
        <v>0</v>
      </c>
      <c r="I52" s="189">
        <f>ROUND($Q$9*I49,0)</f>
        <v>0</v>
      </c>
      <c r="J52" s="186">
        <f>SUM(E52:I52)</f>
        <v>0</v>
      </c>
      <c r="M52" s="243"/>
      <c r="N52" s="60"/>
      <c r="O52" s="60"/>
      <c r="P52" s="60"/>
      <c r="Q52" s="239">
        <f>IF('Cumulative Budget Request '!L51='Split budget (A)'!$L$1,'Cumulative Budget Request '!Q51,0)</f>
        <v>1.03</v>
      </c>
      <c r="R52" s="240">
        <f>IF('Cumulative Budget Request '!L51='Split budget (A)'!$L$1,'Cumulative Budget Request '!R51,0)</f>
        <v>0</v>
      </c>
      <c r="S52" s="73">
        <f>IF('Cumulative Budget Request '!L51='Split budget (A)'!$L$1,'Cumulative Budget Request '!S51,0)</f>
        <v>12</v>
      </c>
      <c r="T52" s="15"/>
      <c r="U52" s="426"/>
      <c r="V52" s="426"/>
      <c r="W52" s="426"/>
      <c r="X52" s="426"/>
      <c r="Y52" s="426"/>
    </row>
    <row r="53" spans="1:25">
      <c r="A53" s="8"/>
      <c r="B53" s="3"/>
      <c r="C53" s="97"/>
      <c r="D53" s="74" t="s">
        <v>48</v>
      </c>
      <c r="E53" s="190">
        <f>SUM(E51:E52)</f>
        <v>0</v>
      </c>
      <c r="F53" s="190">
        <f t="shared" ref="F53:I53" si="13">SUM(F51:F52)</f>
        <v>0</v>
      </c>
      <c r="G53" s="190">
        <f t="shared" si="13"/>
        <v>0</v>
      </c>
      <c r="H53" s="190">
        <f t="shared" si="13"/>
        <v>0</v>
      </c>
      <c r="I53" s="190">
        <f t="shared" si="13"/>
        <v>0</v>
      </c>
      <c r="J53" s="191">
        <f>SUM(J51:J52)</f>
        <v>0</v>
      </c>
      <c r="M53" s="243"/>
      <c r="N53" s="60"/>
      <c r="O53" s="60"/>
      <c r="P53" s="60"/>
      <c r="Q53" s="239">
        <f>IF('Cumulative Budget Request '!L52='Split budget (A)'!$L$1,'Cumulative Budget Request '!Q52,0)</f>
        <v>1.03</v>
      </c>
      <c r="R53" s="240">
        <f>IF('Cumulative Budget Request '!L52='Split budget (A)'!$L$1,'Cumulative Budget Request '!R52,0)</f>
        <v>0</v>
      </c>
      <c r="S53" s="73">
        <f>IF('Cumulative Budget Request '!L52='Split budget (A)'!$L$1,'Cumulative Budget Request '!S52,0)</f>
        <v>12</v>
      </c>
      <c r="T53" s="15"/>
      <c r="U53" s="426"/>
      <c r="V53" s="426"/>
      <c r="W53" s="426"/>
      <c r="X53" s="426"/>
      <c r="Y53" s="426"/>
    </row>
    <row r="54" spans="1:25">
      <c r="A54" s="8"/>
      <c r="B54" s="3"/>
      <c r="C54" s="97"/>
      <c r="D54" s="71"/>
      <c r="E54" s="15"/>
      <c r="F54" s="15"/>
      <c r="G54" s="15"/>
      <c r="H54" s="15"/>
      <c r="I54" s="15"/>
      <c r="J54" s="24"/>
      <c r="M54" s="243"/>
      <c r="N54" s="60"/>
      <c r="O54" s="60"/>
      <c r="P54" s="60"/>
      <c r="Q54" s="30"/>
      <c r="R54" s="60"/>
      <c r="S54" s="30"/>
      <c r="T54" s="15"/>
      <c r="U54" s="428"/>
      <c r="V54" s="429"/>
      <c r="W54" s="427"/>
      <c r="X54" s="427"/>
      <c r="Y54" s="427"/>
    </row>
    <row r="55" spans="1:25">
      <c r="A55" s="417" t="str">
        <f>IF('Cumulative Budget Request '!L54='Split budget (A)'!$L$1,'Cumulative Budget Request '!A54,0)</f>
        <v xml:space="preserve"> </v>
      </c>
      <c r="B55" s="13" t="str">
        <f>IF('Cumulative Budget Request '!L54='Split budget (A)'!$L$1,'Cumulative Budget Request '!B54,0)</f>
        <v>Co-Investigator</v>
      </c>
      <c r="C55" s="98"/>
      <c r="D55" s="32" t="s">
        <v>44</v>
      </c>
      <c r="E55" s="97">
        <f>ROUND($R55*$S55,6)</f>
        <v>0</v>
      </c>
      <c r="F55" s="97">
        <f>ROUND($R56*$S56,6)</f>
        <v>0</v>
      </c>
      <c r="G55" s="97">
        <f>ROUND($R57*$S57,6)</f>
        <v>0</v>
      </c>
      <c r="H55" s="97">
        <f>ROUND($R58*$S58,6)</f>
        <v>0</v>
      </c>
      <c r="I55" s="97">
        <f>ROUND($R59*$S59,6)</f>
        <v>0</v>
      </c>
      <c r="J55" s="45"/>
      <c r="M55" s="155">
        <f>IF('Cumulative Budget Request '!L54='Split budget (A)'!$L$1,'Cumulative Budget Request '!M54,0)</f>
        <v>0</v>
      </c>
      <c r="N55" s="242">
        <f>ROUND(M55/12,2)</f>
        <v>0</v>
      </c>
      <c r="O55" s="242">
        <f>IF('Cumulative Budget Request '!L54='Split budget (A)'!$L$1,'Cumulative Budget Request '!O54,0)</f>
        <v>0</v>
      </c>
      <c r="P55" s="236">
        <f>IF('Cumulative Budget Request '!L54='Split budget (A)'!$L$1,'Cumulative Budget Request '!P54,0)</f>
        <v>0</v>
      </c>
      <c r="Q55" s="239">
        <f>IF('Cumulative Budget Request '!L54='Split budget (A)'!$L$1,'Cumulative Budget Request '!Q54,0)</f>
        <v>1.03</v>
      </c>
      <c r="R55" s="240">
        <f>IF('Cumulative Budget Request '!L54='Split budget (A)'!$L$1,'Cumulative Budget Request '!R54,0)</f>
        <v>0</v>
      </c>
      <c r="S55" s="73">
        <f>IF('Cumulative Budget Request '!L54='Split budget (A)'!$L$1,'Cumulative Budget Request '!S54,0)</f>
        <v>12</v>
      </c>
      <c r="T55" s="2"/>
      <c r="U55" s="426">
        <f>IFERROR((E58+E59)/E57,0)</f>
        <v>0</v>
      </c>
      <c r="V55" s="426">
        <f t="shared" ref="V55:Y55" si="14">IFERROR((F58+F59)/F57,0)</f>
        <v>0</v>
      </c>
      <c r="W55" s="426">
        <f t="shared" si="14"/>
        <v>0</v>
      </c>
      <c r="X55" s="426">
        <f t="shared" si="14"/>
        <v>0</v>
      </c>
      <c r="Y55" s="426">
        <f t="shared" si="14"/>
        <v>0</v>
      </c>
    </row>
    <row r="56" spans="1:25">
      <c r="A56" s="8"/>
      <c r="C56" s="97"/>
      <c r="D56" s="71" t="s">
        <v>9</v>
      </c>
      <c r="E56" s="54">
        <f>ROUND((N55+O55)*E55*Q55,0)</f>
        <v>0</v>
      </c>
      <c r="F56" s="54">
        <f>ROUND((N55+O55)*F55*Q55*Q56,0)</f>
        <v>0</v>
      </c>
      <c r="G56" s="54">
        <f>ROUND((N55+O55)*G55*Q55*Q56*Q57,0)</f>
        <v>0</v>
      </c>
      <c r="H56" s="54">
        <f>ROUND((N55+O55)*H55*Q55*Q56*Q57*Q58,0)</f>
        <v>0</v>
      </c>
      <c r="I56" s="54">
        <f>ROUND((N55+O55)*I55*Q55*Q56*Q57*Q58*Q59,0)</f>
        <v>0</v>
      </c>
      <c r="J56" s="177">
        <f>SUM(E56:I56)</f>
        <v>0</v>
      </c>
      <c r="M56" s="243"/>
      <c r="N56" s="60"/>
      <c r="O56" s="60"/>
      <c r="P56" s="60"/>
      <c r="Q56" s="239">
        <f>IF('Cumulative Budget Request '!L55='Split budget (A)'!$L$1,'Cumulative Budget Request '!Q55,0)</f>
        <v>1.03</v>
      </c>
      <c r="R56" s="240">
        <f>IF('Cumulative Budget Request '!L55='Split budget (A)'!$L$1,'Cumulative Budget Request '!R55,0)</f>
        <v>0</v>
      </c>
      <c r="S56" s="73">
        <f>IF('Cumulative Budget Request '!L55='Split budget (A)'!$L$1,'Cumulative Budget Request '!S55,0)</f>
        <v>12</v>
      </c>
      <c r="T56" s="15"/>
      <c r="U56" s="427"/>
      <c r="V56" s="427"/>
      <c r="W56" s="427"/>
      <c r="X56" s="427"/>
      <c r="Y56" s="427"/>
    </row>
    <row r="57" spans="1:25">
      <c r="A57" s="8"/>
      <c r="C57" s="97"/>
      <c r="D57" s="71" t="s">
        <v>46</v>
      </c>
      <c r="E57" s="54">
        <f>ROUND(E56*$Q$8,0)</f>
        <v>0</v>
      </c>
      <c r="F57" s="54">
        <f>ROUND(F56*$Q$8,0)</f>
        <v>0</v>
      </c>
      <c r="G57" s="54">
        <f>ROUND(G56*$Q$8,0)</f>
        <v>0</v>
      </c>
      <c r="H57" s="54">
        <f>ROUND(H56*$Q$8,0)</f>
        <v>0</v>
      </c>
      <c r="I57" s="54">
        <f>ROUND(I56*$Q$8,0)</f>
        <v>0</v>
      </c>
      <c r="J57" s="177">
        <f>SUM(E57:I57)</f>
        <v>0</v>
      </c>
      <c r="M57" s="243"/>
      <c r="N57" s="60"/>
      <c r="O57" s="60"/>
      <c r="P57" s="60"/>
      <c r="Q57" s="239">
        <f>IF('Cumulative Budget Request '!L56='Split budget (A)'!$L$1,'Cumulative Budget Request '!Q56,0)</f>
        <v>1.03</v>
      </c>
      <c r="R57" s="240">
        <f>IF('Cumulative Budget Request '!L56='Split budget (A)'!$L$1,'Cumulative Budget Request '!R56,0)</f>
        <v>0</v>
      </c>
      <c r="S57" s="73">
        <f>IF('Cumulative Budget Request '!L56='Split budget (A)'!$L$1,'Cumulative Budget Request '!S56,0)</f>
        <v>12</v>
      </c>
      <c r="T57" s="15"/>
      <c r="U57" s="426"/>
      <c r="V57" s="426"/>
      <c r="W57" s="426"/>
      <c r="X57" s="426"/>
      <c r="Y57" s="426"/>
    </row>
    <row r="58" spans="1:25" ht="15">
      <c r="A58" s="8"/>
      <c r="C58" s="97"/>
      <c r="D58" s="71" t="s">
        <v>47</v>
      </c>
      <c r="E58" s="189">
        <f>ROUND($Q$9*E55,0)</f>
        <v>0</v>
      </c>
      <c r="F58" s="189">
        <f>ROUND($Q$9*F55,0)</f>
        <v>0</v>
      </c>
      <c r="G58" s="189">
        <f>ROUND($Q$9*G55,0)</f>
        <v>0</v>
      </c>
      <c r="H58" s="189">
        <f>ROUND($Q$9*H55,0)</f>
        <v>0</v>
      </c>
      <c r="I58" s="189">
        <f>ROUND($Q$9*I55,0)</f>
        <v>0</v>
      </c>
      <c r="J58" s="186">
        <f>SUM(E58:I58)</f>
        <v>0</v>
      </c>
      <c r="M58" s="243"/>
      <c r="N58" s="60"/>
      <c r="O58" s="60"/>
      <c r="P58" s="60"/>
      <c r="Q58" s="239">
        <f>IF('Cumulative Budget Request '!L57='Split budget (A)'!$L$1,'Cumulative Budget Request '!Q57,0)</f>
        <v>1.03</v>
      </c>
      <c r="R58" s="240">
        <f>IF('Cumulative Budget Request '!L57='Split budget (A)'!$L$1,'Cumulative Budget Request '!R57,0)</f>
        <v>0</v>
      </c>
      <c r="S58" s="73">
        <f>IF('Cumulative Budget Request '!L57='Split budget (A)'!$L$1,'Cumulative Budget Request '!S57,0)</f>
        <v>12</v>
      </c>
      <c r="T58" s="15"/>
      <c r="U58" s="427"/>
      <c r="V58" s="427"/>
      <c r="W58" s="427"/>
      <c r="X58" s="427"/>
      <c r="Y58" s="427"/>
    </row>
    <row r="59" spans="1:25">
      <c r="A59" s="8"/>
      <c r="C59" s="97"/>
      <c r="D59" s="74" t="s">
        <v>48</v>
      </c>
      <c r="E59" s="190">
        <f>SUM(E57:E58)</f>
        <v>0</v>
      </c>
      <c r="F59" s="190">
        <f t="shared" ref="F59:I59" si="15">SUM(F57:F58)</f>
        <v>0</v>
      </c>
      <c r="G59" s="190">
        <f t="shared" si="15"/>
        <v>0</v>
      </c>
      <c r="H59" s="190">
        <f t="shared" si="15"/>
        <v>0</v>
      </c>
      <c r="I59" s="190">
        <f t="shared" si="15"/>
        <v>0</v>
      </c>
      <c r="J59" s="191">
        <f>SUM(J57:J58)</f>
        <v>0</v>
      </c>
      <c r="M59" s="243"/>
      <c r="N59" s="60"/>
      <c r="O59" s="60"/>
      <c r="P59" s="60"/>
      <c r="Q59" s="239">
        <f>IF('Cumulative Budget Request '!L58='Split budget (A)'!$L$1,'Cumulative Budget Request '!Q58,0)</f>
        <v>1.03</v>
      </c>
      <c r="R59" s="240">
        <f>IF('Cumulative Budget Request '!L58='Split budget (A)'!$L$1,'Cumulative Budget Request '!R58,0)</f>
        <v>0</v>
      </c>
      <c r="S59" s="73">
        <f>IF('Cumulative Budget Request '!L58='Split budget (A)'!$L$1,'Cumulative Budget Request '!S58,0)</f>
        <v>12</v>
      </c>
      <c r="T59" s="15"/>
      <c r="U59" s="426"/>
      <c r="V59" s="426"/>
      <c r="W59" s="426"/>
      <c r="X59" s="426"/>
      <c r="Y59" s="426"/>
    </row>
    <row r="60" spans="1:25">
      <c r="A60" s="8"/>
      <c r="C60" s="97"/>
      <c r="D60" s="71"/>
      <c r="E60" s="15"/>
      <c r="F60" s="15"/>
      <c r="G60" s="15"/>
      <c r="H60" s="15"/>
      <c r="I60" s="15"/>
      <c r="J60" s="24"/>
      <c r="M60" s="2"/>
      <c r="N60" s="2"/>
      <c r="O60" s="2"/>
      <c r="P60" s="2"/>
      <c r="Q60" s="2"/>
      <c r="R60" s="4"/>
      <c r="S60" s="3"/>
      <c r="T60" s="15"/>
      <c r="U60" s="23"/>
      <c r="V60" s="23"/>
      <c r="W60" s="23"/>
      <c r="X60" s="23"/>
      <c r="Y60" s="23"/>
    </row>
    <row r="61" spans="1:25" ht="3.75" customHeight="1">
      <c r="A61" s="8"/>
      <c r="D61" s="20"/>
      <c r="E61" s="20"/>
      <c r="F61" s="20"/>
      <c r="G61" s="20"/>
      <c r="H61" s="20"/>
      <c r="I61" s="20"/>
      <c r="J61" s="73"/>
      <c r="S61" s="15"/>
    </row>
    <row r="62" spans="1:25">
      <c r="A62" s="46" t="s">
        <v>53</v>
      </c>
      <c r="B62" s="47"/>
      <c r="C62" s="47"/>
      <c r="D62" s="48"/>
      <c r="E62" s="183">
        <f>SUMIF($D$12:$D$61,"*Salary",E12:E61)</f>
        <v>7210</v>
      </c>
      <c r="F62" s="183">
        <f t="shared" ref="F62:I62" si="16">SUMIF($D$12:$D$61,"*Salary",F12:F61)</f>
        <v>7427</v>
      </c>
      <c r="G62" s="183">
        <f t="shared" si="16"/>
        <v>7648</v>
      </c>
      <c r="H62" s="183">
        <f t="shared" si="16"/>
        <v>0</v>
      </c>
      <c r="I62" s="183">
        <f t="shared" si="16"/>
        <v>0</v>
      </c>
      <c r="J62" s="177">
        <f>SUM(E62:I62)</f>
        <v>22285</v>
      </c>
      <c r="S62" s="3"/>
    </row>
    <row r="63" spans="1:25" ht="15">
      <c r="A63" s="46" t="s">
        <v>54</v>
      </c>
      <c r="B63" s="47"/>
      <c r="C63" s="47"/>
      <c r="D63" s="48"/>
      <c r="E63" s="185">
        <f>SUMIF(D14:D61,"*Total Fringe",E14:E61)</f>
        <v>2181</v>
      </c>
      <c r="F63" s="185">
        <f>SUMIF($D$14:$D$61,"*Total Fringe",F14:F61)</f>
        <v>2222</v>
      </c>
      <c r="G63" s="185">
        <f t="shared" ref="G63:I63" si="17">SUMIF($D$14:$D$61,"*Total Fringe",G14:G61)</f>
        <v>2264</v>
      </c>
      <c r="H63" s="185">
        <f t="shared" si="17"/>
        <v>0</v>
      </c>
      <c r="I63" s="185">
        <f t="shared" si="17"/>
        <v>0</v>
      </c>
      <c r="J63" s="186">
        <f>SUM(E63:I63)</f>
        <v>6667</v>
      </c>
      <c r="S63" s="3"/>
    </row>
    <row r="64" spans="1:25">
      <c r="A64" s="46" t="s">
        <v>55</v>
      </c>
      <c r="B64" s="47"/>
      <c r="C64" s="47"/>
      <c r="D64" s="48"/>
      <c r="E64" s="196">
        <f>SUM(E62:E63)</f>
        <v>9391</v>
      </c>
      <c r="F64" s="196">
        <f t="shared" ref="F64:I64" si="18">SUM(F62:F63)</f>
        <v>9649</v>
      </c>
      <c r="G64" s="196">
        <f t="shared" si="18"/>
        <v>9912</v>
      </c>
      <c r="H64" s="196">
        <f t="shared" si="18"/>
        <v>0</v>
      </c>
      <c r="I64" s="196">
        <f t="shared" si="18"/>
        <v>0</v>
      </c>
      <c r="J64" s="177">
        <f>SUM(E64:I64)</f>
        <v>28952</v>
      </c>
      <c r="U64" s="50"/>
      <c r="V64" s="50"/>
      <c r="W64" s="50"/>
      <c r="X64" s="50"/>
      <c r="Y64" s="50"/>
    </row>
    <row r="65" spans="1:25">
      <c r="A65" s="1"/>
      <c r="B65" s="55"/>
      <c r="C65" s="55"/>
      <c r="D65" s="68"/>
      <c r="E65" s="6"/>
      <c r="F65" s="6"/>
      <c r="G65" s="6"/>
      <c r="H65" s="6"/>
      <c r="I65" s="6"/>
      <c r="J65" s="43"/>
      <c r="U65" s="22"/>
      <c r="V65" s="13"/>
      <c r="W65" s="13"/>
      <c r="X65" s="13"/>
      <c r="Y65" s="13"/>
    </row>
    <row r="66" spans="1:25">
      <c r="A66" s="18" t="s">
        <v>56</v>
      </c>
      <c r="B66" s="89"/>
      <c r="C66" s="89"/>
      <c r="D66" s="44"/>
      <c r="J66" s="31"/>
      <c r="M66" s="55" t="s">
        <v>19</v>
      </c>
      <c r="N66" s="68" t="s">
        <v>6</v>
      </c>
      <c r="O66" s="68"/>
      <c r="P66" s="68" t="s">
        <v>20</v>
      </c>
      <c r="Q66" s="68" t="s">
        <v>21</v>
      </c>
      <c r="R66" s="68" t="s">
        <v>22</v>
      </c>
      <c r="S66" s="68"/>
      <c r="T66" s="68" t="s">
        <v>57</v>
      </c>
      <c r="U66" s="489" t="s">
        <v>23</v>
      </c>
      <c r="V66" s="489"/>
      <c r="W66" s="489"/>
      <c r="X66" s="489"/>
      <c r="Y66" s="489"/>
    </row>
    <row r="67" spans="1:25">
      <c r="A67" s="55" t="s">
        <v>40</v>
      </c>
      <c r="B67" s="55" t="s">
        <v>41</v>
      </c>
      <c r="D67" s="44"/>
      <c r="E67" s="16" t="str">
        <f>E11</f>
        <v>Year 1</v>
      </c>
      <c r="F67" s="16" t="str">
        <f>F11</f>
        <v>Year 2</v>
      </c>
      <c r="G67" s="16" t="str">
        <f>G11</f>
        <v>Year 3</v>
      </c>
      <c r="H67" s="16" t="str">
        <f>H11</f>
        <v>Year 4</v>
      </c>
      <c r="I67" s="16" t="str">
        <f>I11</f>
        <v>Year 5</v>
      </c>
      <c r="J67" s="44" t="s">
        <v>30</v>
      </c>
      <c r="M67" s="89" t="s">
        <v>31</v>
      </c>
      <c r="N67" s="44" t="s">
        <v>9</v>
      </c>
      <c r="O67" s="44" t="s">
        <v>20</v>
      </c>
      <c r="P67" s="44" t="s">
        <v>32</v>
      </c>
      <c r="Q67" s="44" t="s">
        <v>33</v>
      </c>
      <c r="R67" s="44" t="s">
        <v>34</v>
      </c>
      <c r="S67" s="44" t="s">
        <v>32</v>
      </c>
      <c r="T67" s="44" t="s">
        <v>58</v>
      </c>
      <c r="U67" s="424" t="s">
        <v>35</v>
      </c>
      <c r="V67" s="425" t="s">
        <v>36</v>
      </c>
      <c r="W67" s="425" t="s">
        <v>37</v>
      </c>
      <c r="X67" s="425" t="s">
        <v>38</v>
      </c>
      <c r="Y67" s="425" t="s">
        <v>39</v>
      </c>
    </row>
    <row r="68" spans="1:25">
      <c r="A68" s="417" t="str">
        <f>IF('Cumulative Budget Request '!L67='Split budget (A)'!$L$1,'Cumulative Budget Request '!A67,0)</f>
        <v>Program Coordinator - TBN</v>
      </c>
      <c r="B68" s="13" t="str">
        <f>IF('Cumulative Budget Request '!L67='Split budget (A)'!$L$1,'Cumulative Budget Request '!B67,0)</f>
        <v>Program Coordinator</v>
      </c>
      <c r="C68" s="89"/>
      <c r="D68" s="32" t="s">
        <v>44</v>
      </c>
      <c r="E68" s="97">
        <f>ROUND($R68*$S68*T68,6)</f>
        <v>1</v>
      </c>
      <c r="F68" s="97">
        <f>ROUND($R69*$S69*T69,6)</f>
        <v>1</v>
      </c>
      <c r="G68" s="97">
        <f>ROUND($R70*$S70*T70,6)</f>
        <v>1</v>
      </c>
      <c r="H68" s="97">
        <f>ROUND($R71*$S71*T71,6)</f>
        <v>0</v>
      </c>
      <c r="I68" s="97">
        <f>ROUND($R72*$S72*T72,6)</f>
        <v>0</v>
      </c>
      <c r="J68" s="44"/>
      <c r="M68" s="155">
        <f>IF('Cumulative Budget Request '!L67='Split budget (A)'!$L$1,'Cumulative Budget Request '!M67,0)</f>
        <v>65000</v>
      </c>
      <c r="N68" s="242">
        <f>ROUND(M68/12,2)</f>
        <v>5416.67</v>
      </c>
      <c r="O68" s="242">
        <f>IF('Cumulative Budget Request '!L67='Split budget (A)'!$L$1,'Cumulative Budget Request '!O67,0)</f>
        <v>0</v>
      </c>
      <c r="P68" s="236">
        <f>IF('Cumulative Budget Request '!L67='Split budget (A)'!$L$1,'Cumulative Budget Request '!P67,0)</f>
        <v>12</v>
      </c>
      <c r="Q68" s="239">
        <f>IF('Cumulative Budget Request '!L67='Split budget (A)'!$L$1,'Cumulative Budget Request '!Q67,0)</f>
        <v>1</v>
      </c>
      <c r="R68" s="240">
        <f>IF('Cumulative Budget Request '!L67='Split budget (A)'!$L$1,'Cumulative Budget Request '!R67,0)</f>
        <v>8.3333333333333329E-2</v>
      </c>
      <c r="S68" s="73">
        <f>IF('Cumulative Budget Request '!L67='Split budget (A)'!$L$1,'Cumulative Budget Request '!S67,0)</f>
        <v>12</v>
      </c>
      <c r="T68" s="239">
        <f>IF('Cumulative Budget Request '!L67='Split budget (A)'!$L$1,'Cumulative Budget Request '!T67,0)</f>
        <v>1</v>
      </c>
      <c r="U68" s="426">
        <f>IFERROR((E71+E72)/E70,0)</f>
        <v>0.34022521690972862</v>
      </c>
      <c r="V68" s="426">
        <f t="shared" ref="V68:Y68" si="19">IFERROR((F71+F72)/F70,0)</f>
        <v>0.33590249148592938</v>
      </c>
      <c r="W68" s="426">
        <f t="shared" si="19"/>
        <v>0.33147729250043501</v>
      </c>
      <c r="X68" s="426">
        <f t="shared" si="19"/>
        <v>0</v>
      </c>
      <c r="Y68" s="426">
        <f t="shared" si="19"/>
        <v>0</v>
      </c>
    </row>
    <row r="69" spans="1:25">
      <c r="A69" s="18"/>
      <c r="B69" s="99"/>
      <c r="C69" s="89"/>
      <c r="D69" s="32" t="s">
        <v>61</v>
      </c>
      <c r="E69" s="20">
        <f>T68</f>
        <v>1</v>
      </c>
      <c r="F69" s="20">
        <f>T69</f>
        <v>1</v>
      </c>
      <c r="G69" s="20">
        <f>T70</f>
        <v>1</v>
      </c>
      <c r="H69" s="20">
        <f>T71</f>
        <v>0</v>
      </c>
      <c r="I69" s="20">
        <f>T72</f>
        <v>0</v>
      </c>
      <c r="J69" s="44"/>
      <c r="M69" s="243"/>
      <c r="N69" s="242"/>
      <c r="O69" s="242"/>
      <c r="P69" s="242"/>
      <c r="Q69" s="239">
        <f>IF('Cumulative Budget Request '!L68='Split budget (A)'!$L$1,'Cumulative Budget Request '!Q68,0)</f>
        <v>1.03</v>
      </c>
      <c r="R69" s="240">
        <f>IF('Cumulative Budget Request '!L68='Split budget (A)'!$L$1,'Cumulative Budget Request '!R68,0)</f>
        <v>8.3333333333333329E-2</v>
      </c>
      <c r="S69" s="73">
        <f>IF('Cumulative Budget Request '!L68='Split budget (A)'!$L$1,'Cumulative Budget Request '!S68,0)</f>
        <v>12</v>
      </c>
      <c r="T69" s="239">
        <f>IF('Cumulative Budget Request '!L68='Split budget (A)'!$L$1,'Cumulative Budget Request '!T68,0)</f>
        <v>1</v>
      </c>
      <c r="U69" s="426"/>
      <c r="V69" s="426"/>
      <c r="W69" s="426"/>
      <c r="X69" s="426"/>
      <c r="Y69" s="426"/>
    </row>
    <row r="70" spans="1:25">
      <c r="A70" s="8"/>
      <c r="C70" s="97"/>
      <c r="D70" s="71" t="s">
        <v>9</v>
      </c>
      <c r="E70" s="54">
        <f>ROUND((N68+O68)*E68*Q68,0)</f>
        <v>5417</v>
      </c>
      <c r="F70" s="54">
        <f>ROUND((N68+O68)*F68*Q68*Q69,0)</f>
        <v>5579</v>
      </c>
      <c r="G70" s="54">
        <f>ROUND((N68+O68)*G68*Q68*Q69*Q70,0)</f>
        <v>5747</v>
      </c>
      <c r="H70" s="54">
        <f>ROUND((N68+O68)*H68*Q68*Q69*Q70*Q71,0)</f>
        <v>0</v>
      </c>
      <c r="I70" s="54">
        <f>ROUND((N68+O68)*I68*Q68*Q69*Q70*Q71*Q72,0)</f>
        <v>0</v>
      </c>
      <c r="J70" s="177">
        <f>SUM(E70:I70)</f>
        <v>16743</v>
      </c>
      <c r="M70" s="243"/>
      <c r="N70" s="60"/>
      <c r="O70" s="60"/>
      <c r="P70" s="60"/>
      <c r="Q70" s="239">
        <f>IF('Cumulative Budget Request '!L69='Split budget (A)'!$L$1,'Cumulative Budget Request '!Q69,0)</f>
        <v>1.03</v>
      </c>
      <c r="R70" s="240">
        <f>IF('Cumulative Budget Request '!L69='Split budget (A)'!$L$1,'Cumulative Budget Request '!R69,0)</f>
        <v>8.3333333333333329E-2</v>
      </c>
      <c r="S70" s="73">
        <f>IF('Cumulative Budget Request '!L69='Split budget (A)'!$L$1,'Cumulative Budget Request '!S69,0)</f>
        <v>12</v>
      </c>
      <c r="T70" s="239">
        <f>IF('Cumulative Budget Request '!L69='Split budget (A)'!$L$1,'Cumulative Budget Request '!T69,0)</f>
        <v>1</v>
      </c>
      <c r="U70" s="427"/>
      <c r="V70" s="427"/>
      <c r="W70" s="427"/>
      <c r="X70" s="427"/>
      <c r="Y70" s="427"/>
    </row>
    <row r="71" spans="1:25">
      <c r="A71" s="8"/>
      <c r="B71" s="99"/>
      <c r="C71" s="97"/>
      <c r="D71" s="71" t="s">
        <v>46</v>
      </c>
      <c r="E71" s="54">
        <f>ROUND(E70*$Q$8,0)</f>
        <v>1018</v>
      </c>
      <c r="F71" s="54">
        <f>ROUND(F70*$Q$8,0)</f>
        <v>1049</v>
      </c>
      <c r="G71" s="54">
        <f>ROUND(G70*$Q$8,0)</f>
        <v>1080</v>
      </c>
      <c r="H71" s="54">
        <f>ROUND(H70*$Q$8,0)</f>
        <v>0</v>
      </c>
      <c r="I71" s="54">
        <f>ROUND(I70*$Q$8,0)</f>
        <v>0</v>
      </c>
      <c r="J71" s="177">
        <f>SUM(E71:I71)</f>
        <v>3147</v>
      </c>
      <c r="M71" s="243"/>
      <c r="N71" s="60"/>
      <c r="O71" s="60"/>
      <c r="P71" s="60"/>
      <c r="Q71" s="239">
        <f>IF('Cumulative Budget Request '!L70='Split budget (A)'!$L$1,'Cumulative Budget Request '!Q70,0)</f>
        <v>1.03</v>
      </c>
      <c r="R71" s="240">
        <f>IF('Cumulative Budget Request '!L70='Split budget (A)'!$L$1,'Cumulative Budget Request '!R70,0)</f>
        <v>0</v>
      </c>
      <c r="S71" s="73">
        <f>IF('Cumulative Budget Request '!L70='Split budget (A)'!$L$1,'Cumulative Budget Request '!S70,0)</f>
        <v>12</v>
      </c>
      <c r="T71" s="239">
        <f>IF('Cumulative Budget Request '!L70='Split budget (A)'!$L$1,'Cumulative Budget Request '!T70,0)</f>
        <v>0</v>
      </c>
      <c r="U71" s="426"/>
      <c r="V71" s="426"/>
      <c r="W71" s="426"/>
      <c r="X71" s="426"/>
      <c r="Y71" s="426"/>
    </row>
    <row r="72" spans="1:25" ht="15">
      <c r="A72" s="8"/>
      <c r="B72" s="99"/>
      <c r="C72" s="97"/>
      <c r="D72" s="71" t="s">
        <v>47</v>
      </c>
      <c r="E72" s="189">
        <f>ROUND($Q$9*E68,0)</f>
        <v>825</v>
      </c>
      <c r="F72" s="189">
        <f>ROUND($Q$9*F68,0)</f>
        <v>825</v>
      </c>
      <c r="G72" s="189">
        <f>ROUND($Q$9*G68,0)</f>
        <v>825</v>
      </c>
      <c r="H72" s="189">
        <f>ROUND($Q$9*H68,0)</f>
        <v>0</v>
      </c>
      <c r="I72" s="189">
        <f>ROUND($Q$9*I68,0)</f>
        <v>0</v>
      </c>
      <c r="J72" s="186">
        <f>SUM(E72:I72)</f>
        <v>2475</v>
      </c>
      <c r="M72" s="243"/>
      <c r="N72" s="60"/>
      <c r="O72" s="60"/>
      <c r="P72" s="60"/>
      <c r="Q72" s="239">
        <f>IF('Cumulative Budget Request '!L71='Split budget (A)'!$L$1,'Cumulative Budget Request '!Q71,0)</f>
        <v>1.03</v>
      </c>
      <c r="R72" s="240">
        <f>IF('Cumulative Budget Request '!L71='Split budget (A)'!$L$1,'Cumulative Budget Request '!R71,0)</f>
        <v>0</v>
      </c>
      <c r="S72" s="73">
        <f>IF('Cumulative Budget Request '!L71='Split budget (A)'!$L$1,'Cumulative Budget Request '!S71,0)</f>
        <v>12</v>
      </c>
      <c r="T72" s="239">
        <f>IF('Cumulative Budget Request '!L71='Split budget (A)'!$L$1,'Cumulative Budget Request '!T71,0)</f>
        <v>0</v>
      </c>
      <c r="U72" s="426"/>
      <c r="V72" s="426"/>
      <c r="W72" s="426"/>
      <c r="X72" s="426"/>
      <c r="Y72" s="426"/>
    </row>
    <row r="73" spans="1:25">
      <c r="A73" s="8"/>
      <c r="B73" s="99"/>
      <c r="C73" s="97"/>
      <c r="D73" s="74" t="s">
        <v>48</v>
      </c>
      <c r="E73" s="190">
        <f>SUM(E71:E72)</f>
        <v>1843</v>
      </c>
      <c r="F73" s="190">
        <f t="shared" ref="F73:I73" si="20">SUM(F71:F72)</f>
        <v>1874</v>
      </c>
      <c r="G73" s="190">
        <f t="shared" si="20"/>
        <v>1905</v>
      </c>
      <c r="H73" s="190">
        <f t="shared" si="20"/>
        <v>0</v>
      </c>
      <c r="I73" s="190">
        <f t="shared" si="20"/>
        <v>0</v>
      </c>
      <c r="J73" s="191">
        <f>SUM(J71:J72)</f>
        <v>5622</v>
      </c>
      <c r="M73" s="243"/>
      <c r="N73" s="60"/>
      <c r="O73" s="60"/>
      <c r="P73" s="60"/>
      <c r="Q73" s="71"/>
      <c r="R73" s="244"/>
      <c r="S73" s="73"/>
      <c r="T73" s="71"/>
      <c r="U73" s="426"/>
      <c r="V73" s="426"/>
      <c r="W73" s="426"/>
      <c r="X73" s="426"/>
      <c r="Y73" s="426"/>
    </row>
    <row r="74" spans="1:25">
      <c r="A74" s="8"/>
      <c r="B74" s="99"/>
      <c r="C74" s="97"/>
      <c r="D74" s="71"/>
      <c r="E74" s="15"/>
      <c r="F74" s="15"/>
      <c r="G74" s="15"/>
      <c r="H74" s="15"/>
      <c r="I74" s="15"/>
      <c r="J74" s="24"/>
      <c r="M74" s="243"/>
      <c r="N74" s="60"/>
      <c r="O74" s="60"/>
      <c r="P74" s="60"/>
      <c r="Q74" s="32"/>
      <c r="R74" s="60"/>
      <c r="S74" s="32"/>
      <c r="T74" s="241"/>
      <c r="U74" s="428"/>
      <c r="V74" s="429"/>
      <c r="W74" s="427"/>
      <c r="X74" s="427"/>
      <c r="Y74" s="427"/>
    </row>
    <row r="75" spans="1:25">
      <c r="A75" s="417" t="str">
        <f>IF('Cumulative Budget Request '!L74='Split budget (A)'!$L$1,'Cumulative Budget Request '!A74,0)</f>
        <v xml:space="preserve"> </v>
      </c>
      <c r="B75" s="13" t="str">
        <f>IF('Cumulative Budget Request '!L74='Split budget (A)'!$L$1,'Cumulative Budget Request '!B74,0)</f>
        <v>Technician</v>
      </c>
      <c r="D75" s="32" t="s">
        <v>44</v>
      </c>
      <c r="E75" s="97">
        <f>ROUND($R75*$S75*T75,6)</f>
        <v>0</v>
      </c>
      <c r="F75" s="97">
        <f>ROUND($R76*$S76*T76,6)</f>
        <v>0</v>
      </c>
      <c r="G75" s="97">
        <f>ROUND($R77*$S77*T77,6)</f>
        <v>0</v>
      </c>
      <c r="H75" s="97">
        <f>ROUND($R78*$S78*T78,6)</f>
        <v>0</v>
      </c>
      <c r="I75" s="97">
        <f>ROUND($R79*$S79*T79,6)</f>
        <v>0</v>
      </c>
      <c r="J75" s="44"/>
      <c r="M75" s="155">
        <f>IF('Cumulative Budget Request '!L74='Split budget (A)'!$L$1,'Cumulative Budget Request '!M74,0)</f>
        <v>0</v>
      </c>
      <c r="N75" s="242">
        <f>ROUND(M75/12,2)</f>
        <v>0</v>
      </c>
      <c r="O75" s="242">
        <f>IF('Cumulative Budget Request '!L74='Split budget (A)'!$L$1,'Cumulative Budget Request '!O74,0)</f>
        <v>0</v>
      </c>
      <c r="P75" s="236">
        <f>IF('Cumulative Budget Request '!L74='Split budget (A)'!$L$1,'Cumulative Budget Request '!P74,0)</f>
        <v>0</v>
      </c>
      <c r="Q75" s="239">
        <f>IF('Cumulative Budget Request '!L74='Split budget (A)'!$L$1,'Cumulative Budget Request '!Q74,0)</f>
        <v>1</v>
      </c>
      <c r="R75" s="240">
        <f>IF('Cumulative Budget Request '!L74='Split budget (A)'!$L$1,'Cumulative Budget Request '!R74,0)</f>
        <v>0</v>
      </c>
      <c r="S75" s="73">
        <f>IF('Cumulative Budget Request '!L74='Split budget (A)'!$L$1,'Cumulative Budget Request '!S74,0)</f>
        <v>12</v>
      </c>
      <c r="T75" s="239">
        <f>IF('Cumulative Budget Request '!L74='Split budget (A)'!$L$1,'Cumulative Budget Request '!T74,0)</f>
        <v>0</v>
      </c>
      <c r="U75" s="426">
        <f>IFERROR((E78+E79)/E77,0)</f>
        <v>0</v>
      </c>
      <c r="V75" s="426">
        <f t="shared" ref="V75:Y75" si="21">IFERROR((F78+F79)/F77,0)</f>
        <v>0</v>
      </c>
      <c r="W75" s="426">
        <f t="shared" si="21"/>
        <v>0</v>
      </c>
      <c r="X75" s="426">
        <f t="shared" si="21"/>
        <v>0</v>
      </c>
      <c r="Y75" s="426">
        <f t="shared" si="21"/>
        <v>0</v>
      </c>
    </row>
    <row r="76" spans="1:25">
      <c r="B76" s="99"/>
      <c r="D76" s="32" t="s">
        <v>61</v>
      </c>
      <c r="E76" s="20">
        <f>T75</f>
        <v>0</v>
      </c>
      <c r="F76" s="20">
        <f>T76</f>
        <v>0</v>
      </c>
      <c r="G76" s="20">
        <f>T77</f>
        <v>0</v>
      </c>
      <c r="H76" s="20">
        <f>T78</f>
        <v>0</v>
      </c>
      <c r="I76" s="20">
        <f>T79</f>
        <v>0</v>
      </c>
      <c r="J76" s="168"/>
      <c r="M76" s="243"/>
      <c r="N76" s="242"/>
      <c r="O76" s="242"/>
      <c r="P76" s="242"/>
      <c r="Q76" s="239">
        <f>IF('Cumulative Budget Request '!L75='Split budget (A)'!$L$1,'Cumulative Budget Request '!Q75,0)</f>
        <v>1.03</v>
      </c>
      <c r="R76" s="240">
        <f>IF('Cumulative Budget Request '!L75='Split budget (A)'!$L$1,'Cumulative Budget Request '!R75,0)</f>
        <v>0</v>
      </c>
      <c r="S76" s="73">
        <f>IF('Cumulative Budget Request '!L75='Split budget (A)'!$L$1,'Cumulative Budget Request '!S75,0)</f>
        <v>12</v>
      </c>
      <c r="T76" s="239">
        <f>IF('Cumulative Budget Request '!L75='Split budget (A)'!$L$1,'Cumulative Budget Request '!T75,0)</f>
        <v>0</v>
      </c>
      <c r="U76" s="426"/>
      <c r="V76" s="426"/>
      <c r="W76" s="426"/>
      <c r="X76" s="426"/>
      <c r="Y76" s="426"/>
    </row>
    <row r="77" spans="1:25">
      <c r="A77" s="8"/>
      <c r="C77" s="97"/>
      <c r="D77" s="71" t="s">
        <v>9</v>
      </c>
      <c r="E77" s="54">
        <f>ROUND((N75+O75)*E75*Q75,0)</f>
        <v>0</v>
      </c>
      <c r="F77" s="54">
        <f>ROUND((N75+O75)*F75*Q75*Q76,0)</f>
        <v>0</v>
      </c>
      <c r="G77" s="54">
        <f>ROUND((N75+O75)*G75*Q75*Q76*Q77,0)</f>
        <v>0</v>
      </c>
      <c r="H77" s="54">
        <f>ROUND((N75+O75)*H75*Q75*Q76*Q77*Q78,0)</f>
        <v>0</v>
      </c>
      <c r="I77" s="54">
        <f>ROUND((N75+O75)*I75*Q75*Q76*Q77*Q78*Q79,0)</f>
        <v>0</v>
      </c>
      <c r="J77" s="177">
        <f>SUM(E77:I77)</f>
        <v>0</v>
      </c>
      <c r="M77" s="243"/>
      <c r="N77" s="60"/>
      <c r="O77" s="60"/>
      <c r="P77" s="60"/>
      <c r="Q77" s="239">
        <f>IF('Cumulative Budget Request '!L76='Split budget (A)'!$L$1,'Cumulative Budget Request '!Q76,0)</f>
        <v>1.03</v>
      </c>
      <c r="R77" s="240">
        <f>IF('Cumulative Budget Request '!L76='Split budget (A)'!$L$1,'Cumulative Budget Request '!R76,0)</f>
        <v>0</v>
      </c>
      <c r="S77" s="73">
        <f>IF('Cumulative Budget Request '!L76='Split budget (A)'!$L$1,'Cumulative Budget Request '!S76,0)</f>
        <v>12</v>
      </c>
      <c r="T77" s="239">
        <f>IF('Cumulative Budget Request '!L76='Split budget (A)'!$L$1,'Cumulative Budget Request '!T76,0)</f>
        <v>0</v>
      </c>
      <c r="U77" s="427"/>
      <c r="V77" s="427"/>
      <c r="W77" s="427"/>
      <c r="X77" s="427"/>
      <c r="Y77" s="427"/>
    </row>
    <row r="78" spans="1:25">
      <c r="A78" s="8"/>
      <c r="B78" s="99"/>
      <c r="C78" s="97"/>
      <c r="D78" s="71" t="s">
        <v>46</v>
      </c>
      <c r="E78" s="54">
        <f>ROUND(E77*$Q$8,0)</f>
        <v>0</v>
      </c>
      <c r="F78" s="54">
        <f>ROUND(F77*$Q$8,0)</f>
        <v>0</v>
      </c>
      <c r="G78" s="54">
        <f>ROUND(G77*$Q$8,0)</f>
        <v>0</v>
      </c>
      <c r="H78" s="54">
        <f>ROUND(H77*$Q$8,0)</f>
        <v>0</v>
      </c>
      <c r="I78" s="54">
        <f>ROUND(I77*$Q$8,0)</f>
        <v>0</v>
      </c>
      <c r="J78" s="177">
        <f>SUM(E78:I78)</f>
        <v>0</v>
      </c>
      <c r="M78" s="243"/>
      <c r="N78" s="60"/>
      <c r="O78" s="60"/>
      <c r="P78" s="60"/>
      <c r="Q78" s="239">
        <f>IF('Cumulative Budget Request '!L77='Split budget (A)'!$L$1,'Cumulative Budget Request '!Q77,0)</f>
        <v>1.03</v>
      </c>
      <c r="R78" s="240">
        <f>IF('Cumulative Budget Request '!L77='Split budget (A)'!$L$1,'Cumulative Budget Request '!R77,0)</f>
        <v>0</v>
      </c>
      <c r="S78" s="73">
        <f>IF('Cumulative Budget Request '!L77='Split budget (A)'!$L$1,'Cumulative Budget Request '!S77,0)</f>
        <v>12</v>
      </c>
      <c r="T78" s="239">
        <f>IF('Cumulative Budget Request '!L77='Split budget (A)'!$L$1,'Cumulative Budget Request '!T77,0)</f>
        <v>0</v>
      </c>
      <c r="U78" s="426"/>
      <c r="V78" s="426"/>
      <c r="W78" s="426"/>
      <c r="X78" s="426"/>
      <c r="Y78" s="426"/>
    </row>
    <row r="79" spans="1:25" ht="15">
      <c r="A79" s="8"/>
      <c r="B79" s="99"/>
      <c r="C79" s="97"/>
      <c r="D79" s="71" t="s">
        <v>47</v>
      </c>
      <c r="E79" s="189">
        <f>ROUND($Q$9*E75,0)</f>
        <v>0</v>
      </c>
      <c r="F79" s="189">
        <f>ROUND($Q$9*F75,0)</f>
        <v>0</v>
      </c>
      <c r="G79" s="189">
        <f>ROUND($Q$9*G75,0)</f>
        <v>0</v>
      </c>
      <c r="H79" s="189">
        <f>ROUND($Q$9*H75,0)</f>
        <v>0</v>
      </c>
      <c r="I79" s="189">
        <f>ROUND($Q$9*I75,0)</f>
        <v>0</v>
      </c>
      <c r="J79" s="186">
        <f>SUM(E79:I79)</f>
        <v>0</v>
      </c>
      <c r="M79" s="243"/>
      <c r="N79" s="60"/>
      <c r="O79" s="60"/>
      <c r="P79" s="60"/>
      <c r="Q79" s="239">
        <f>IF('Cumulative Budget Request '!L78='Split budget (A)'!$L$1,'Cumulative Budget Request '!Q78,0)</f>
        <v>1.03</v>
      </c>
      <c r="R79" s="240">
        <f>IF('Cumulative Budget Request '!L78='Split budget (A)'!$L$1,'Cumulative Budget Request '!R78,0)</f>
        <v>0</v>
      </c>
      <c r="S79" s="73">
        <f>IF('Cumulative Budget Request '!L78='Split budget (A)'!$L$1,'Cumulative Budget Request '!S78,0)</f>
        <v>12</v>
      </c>
      <c r="T79" s="239">
        <f>IF('Cumulative Budget Request '!L78='Split budget (A)'!$L$1,'Cumulative Budget Request '!T78,0)</f>
        <v>0</v>
      </c>
      <c r="U79" s="426"/>
      <c r="V79" s="426"/>
      <c r="W79" s="426"/>
      <c r="X79" s="426"/>
      <c r="Y79" s="426"/>
    </row>
    <row r="80" spans="1:25">
      <c r="A80" s="8"/>
      <c r="B80" s="99"/>
      <c r="C80" s="97"/>
      <c r="D80" s="74" t="s">
        <v>48</v>
      </c>
      <c r="E80" s="190">
        <f>SUM(E78:E79)</f>
        <v>0</v>
      </c>
      <c r="F80" s="190">
        <f t="shared" ref="F80:I80" si="22">SUM(F78:F79)</f>
        <v>0</v>
      </c>
      <c r="G80" s="190">
        <f t="shared" si="22"/>
        <v>0</v>
      </c>
      <c r="H80" s="190">
        <f t="shared" si="22"/>
        <v>0</v>
      </c>
      <c r="I80" s="190">
        <f t="shared" si="22"/>
        <v>0</v>
      </c>
      <c r="J80" s="191">
        <f>SUM(J78:J79)</f>
        <v>0</v>
      </c>
      <c r="M80" s="243"/>
      <c r="N80" s="60"/>
      <c r="O80" s="60"/>
      <c r="P80" s="60"/>
      <c r="Q80" s="71"/>
      <c r="R80" s="244"/>
      <c r="S80" s="73"/>
      <c r="T80" s="71"/>
      <c r="U80" s="426"/>
      <c r="V80" s="426"/>
      <c r="W80" s="426"/>
      <c r="X80" s="426"/>
      <c r="Y80" s="426"/>
    </row>
    <row r="81" spans="1:25">
      <c r="A81" s="8"/>
      <c r="B81" s="99"/>
      <c r="C81" s="97"/>
      <c r="D81" s="71"/>
      <c r="E81" s="15"/>
      <c r="F81" s="15"/>
      <c r="G81" s="15"/>
      <c r="H81" s="15"/>
      <c r="I81" s="15"/>
      <c r="J81" s="24"/>
      <c r="M81" s="243"/>
      <c r="N81" s="60"/>
      <c r="O81" s="60"/>
      <c r="P81" s="60"/>
      <c r="Q81" s="32"/>
      <c r="R81" s="60"/>
      <c r="S81" s="32"/>
      <c r="T81" s="241"/>
      <c r="U81" s="428"/>
      <c r="V81" s="429"/>
      <c r="W81" s="427"/>
      <c r="X81" s="427"/>
      <c r="Y81" s="427"/>
    </row>
    <row r="82" spans="1:25">
      <c r="A82" s="417" t="str">
        <f>IF('Cumulative Budget Request '!L81='Split budget (A)'!$L$1,'Cumulative Budget Request '!A81,0)</f>
        <v xml:space="preserve"> </v>
      </c>
      <c r="B82" s="13" t="str">
        <f>IF('Cumulative Budget Request '!L81='Split budget (A)'!$L$1,'Cumulative Budget Request '!B81,0)</f>
        <v>Other</v>
      </c>
      <c r="D82" s="32" t="s">
        <v>44</v>
      </c>
      <c r="E82" s="97">
        <f>ROUND($R82*$S82*T82,6)</f>
        <v>0</v>
      </c>
      <c r="F82" s="97">
        <f>ROUND($R83*$S83*T83,6)</f>
        <v>0</v>
      </c>
      <c r="G82" s="97">
        <f>ROUND($R84*$S84*T84,6)</f>
        <v>0</v>
      </c>
      <c r="H82" s="97">
        <f>ROUND($R85*$S85*T85,6)</f>
        <v>0</v>
      </c>
      <c r="I82" s="97">
        <f>ROUND($R86*$S86*T86,6)</f>
        <v>0</v>
      </c>
      <c r="J82" s="44"/>
      <c r="M82" s="155">
        <f>IF('Cumulative Budget Request '!L81='Split budget (A)'!$L$1,'Cumulative Budget Request '!M81,0)</f>
        <v>0</v>
      </c>
      <c r="N82" s="242">
        <f>ROUND(M82/12,2)</f>
        <v>0</v>
      </c>
      <c r="O82" s="242">
        <f>IF('Cumulative Budget Request '!L81='Split budget (A)'!$L$1,'Cumulative Budget Request '!O81,0)</f>
        <v>0</v>
      </c>
      <c r="P82" s="236">
        <f>IF('Cumulative Budget Request '!L81='Split budget (A)'!$L$1,'Cumulative Budget Request '!P81,0)</f>
        <v>0</v>
      </c>
      <c r="Q82" s="239">
        <f>IF('Cumulative Budget Request '!L81='Split budget (A)'!$L$1,'Cumulative Budget Request '!Q81,0)</f>
        <v>1</v>
      </c>
      <c r="R82" s="240">
        <f>IF('Cumulative Budget Request '!L81='Split budget (A)'!$L$1,'Cumulative Budget Request '!R81,0)</f>
        <v>0</v>
      </c>
      <c r="S82" s="73">
        <f>IF('Cumulative Budget Request '!L81='Split budget (A)'!$L$1,'Cumulative Budget Request '!S81,0)</f>
        <v>12</v>
      </c>
      <c r="T82" s="239">
        <f>IF('Cumulative Budget Request '!L81='Split budget (A)'!$L$1,'Cumulative Budget Request '!T81,0)</f>
        <v>0</v>
      </c>
      <c r="U82" s="426">
        <f>IFERROR((E85+E86)/E84,0)</f>
        <v>0</v>
      </c>
      <c r="V82" s="426">
        <f t="shared" ref="V82:Y82" si="23">IFERROR((F85+F86)/F84,0)</f>
        <v>0</v>
      </c>
      <c r="W82" s="426">
        <f t="shared" si="23"/>
        <v>0</v>
      </c>
      <c r="X82" s="426">
        <f t="shared" si="23"/>
        <v>0</v>
      </c>
      <c r="Y82" s="426">
        <f t="shared" si="23"/>
        <v>0</v>
      </c>
    </row>
    <row r="83" spans="1:25">
      <c r="B83" s="99"/>
      <c r="D83" s="32" t="s">
        <v>61</v>
      </c>
      <c r="E83" s="20">
        <f>T82</f>
        <v>0</v>
      </c>
      <c r="F83" s="20">
        <f>T83</f>
        <v>0</v>
      </c>
      <c r="G83" s="20">
        <f>T84</f>
        <v>0</v>
      </c>
      <c r="H83" s="20">
        <f>T85</f>
        <v>0</v>
      </c>
      <c r="I83" s="20">
        <f>T86</f>
        <v>0</v>
      </c>
      <c r="J83" s="44"/>
      <c r="M83" s="243"/>
      <c r="N83" s="242"/>
      <c r="O83" s="242"/>
      <c r="P83" s="242"/>
      <c r="Q83" s="239">
        <f>IF('Cumulative Budget Request '!L82='Split budget (A)'!$L$1,'Cumulative Budget Request '!Q82,0)</f>
        <v>1.03</v>
      </c>
      <c r="R83" s="240">
        <f>IF('Cumulative Budget Request '!L82='Split budget (A)'!$L$1,'Cumulative Budget Request '!R82,0)</f>
        <v>0</v>
      </c>
      <c r="S83" s="73">
        <f>IF('Cumulative Budget Request '!L82='Split budget (A)'!$L$1,'Cumulative Budget Request '!S82,0)</f>
        <v>12</v>
      </c>
      <c r="T83" s="239">
        <f>IF('Cumulative Budget Request '!L82='Split budget (A)'!$L$1,'Cumulative Budget Request '!T82,0)</f>
        <v>0</v>
      </c>
      <c r="U83" s="426"/>
      <c r="V83" s="426"/>
      <c r="W83" s="426"/>
      <c r="X83" s="426"/>
      <c r="Y83" s="426"/>
    </row>
    <row r="84" spans="1:25">
      <c r="A84" s="8"/>
      <c r="C84" s="97"/>
      <c r="D84" s="71" t="s">
        <v>9</v>
      </c>
      <c r="E84" s="54">
        <f>ROUND((N82+O82)*E82*Q82,0)</f>
        <v>0</v>
      </c>
      <c r="F84" s="54">
        <f>ROUND((N82+O82)*F82*Q82*Q83,0)</f>
        <v>0</v>
      </c>
      <c r="G84" s="54">
        <f>ROUND((N82+O82)*G82*Q82*Q83*Q84,0)</f>
        <v>0</v>
      </c>
      <c r="H84" s="54">
        <f>ROUND((N82+O82)*H82*Q82*Q83*Q84*Q85,0)</f>
        <v>0</v>
      </c>
      <c r="I84" s="54">
        <f>ROUND((N82+O82)*I82*Q82*Q83*Q84*Q85*Q86,0)</f>
        <v>0</v>
      </c>
      <c r="J84" s="177">
        <f>SUM(E84:I84)</f>
        <v>0</v>
      </c>
      <c r="M84" s="243"/>
      <c r="N84" s="60"/>
      <c r="O84" s="60"/>
      <c r="P84" s="60"/>
      <c r="Q84" s="239">
        <f>IF('Cumulative Budget Request '!L83='Split budget (A)'!$L$1,'Cumulative Budget Request '!Q83,0)</f>
        <v>1.03</v>
      </c>
      <c r="R84" s="240">
        <f>IF('Cumulative Budget Request '!L83='Split budget (A)'!$L$1,'Cumulative Budget Request '!R83,0)</f>
        <v>0</v>
      </c>
      <c r="S84" s="73">
        <f>IF('Cumulative Budget Request '!L83='Split budget (A)'!$L$1,'Cumulative Budget Request '!S83,0)</f>
        <v>12</v>
      </c>
      <c r="T84" s="239">
        <f>IF('Cumulative Budget Request '!L83='Split budget (A)'!$L$1,'Cumulative Budget Request '!T83,0)</f>
        <v>0</v>
      </c>
      <c r="U84" s="427"/>
      <c r="V84" s="427"/>
      <c r="W84" s="427"/>
      <c r="X84" s="427"/>
      <c r="Y84" s="427"/>
    </row>
    <row r="85" spans="1:25">
      <c r="A85" s="8"/>
      <c r="B85" s="99"/>
      <c r="C85" s="97"/>
      <c r="D85" s="71" t="s">
        <v>46</v>
      </c>
      <c r="E85" s="54">
        <f>ROUND(E84*$Q$8,0)</f>
        <v>0</v>
      </c>
      <c r="F85" s="54">
        <f>ROUND(F84*$Q$8,0)</f>
        <v>0</v>
      </c>
      <c r="G85" s="54">
        <f>ROUND(G84*$Q$8,0)</f>
        <v>0</v>
      </c>
      <c r="H85" s="54">
        <f>ROUND(H84*$Q$8,0)</f>
        <v>0</v>
      </c>
      <c r="I85" s="54">
        <f>ROUND(I84*$Q$8,0)</f>
        <v>0</v>
      </c>
      <c r="J85" s="177">
        <f>SUM(E85:I85)</f>
        <v>0</v>
      </c>
      <c r="M85" s="243"/>
      <c r="N85" s="60"/>
      <c r="O85" s="60"/>
      <c r="P85" s="60"/>
      <c r="Q85" s="239">
        <f>IF('Cumulative Budget Request '!L84='Split budget (A)'!$L$1,'Cumulative Budget Request '!Q84,0)</f>
        <v>1.03</v>
      </c>
      <c r="R85" s="240">
        <f>IF('Cumulative Budget Request '!L84='Split budget (A)'!$L$1,'Cumulative Budget Request '!R84,0)</f>
        <v>0</v>
      </c>
      <c r="S85" s="73">
        <f>IF('Cumulative Budget Request '!L84='Split budget (A)'!$L$1,'Cumulative Budget Request '!S84,0)</f>
        <v>12</v>
      </c>
      <c r="T85" s="239">
        <f>IF('Cumulative Budget Request '!L84='Split budget (A)'!$L$1,'Cumulative Budget Request '!T84,0)</f>
        <v>0</v>
      </c>
      <c r="U85" s="427"/>
      <c r="V85" s="427"/>
      <c r="W85" s="427"/>
      <c r="X85" s="427"/>
      <c r="Y85" s="427"/>
    </row>
    <row r="86" spans="1:25" ht="15">
      <c r="A86" s="8"/>
      <c r="B86" s="99"/>
      <c r="C86" s="97"/>
      <c r="D86" s="71" t="s">
        <v>47</v>
      </c>
      <c r="E86" s="189">
        <f>ROUND($Q$9*E82,0)</f>
        <v>0</v>
      </c>
      <c r="F86" s="189">
        <f>ROUND($Q$9*F82,0)</f>
        <v>0</v>
      </c>
      <c r="G86" s="189">
        <f>ROUND($Q$9*G82,0)</f>
        <v>0</v>
      </c>
      <c r="H86" s="189">
        <f>ROUND($Q$9*H82,0)</f>
        <v>0</v>
      </c>
      <c r="I86" s="189">
        <f>ROUND($Q$9*I82,0)</f>
        <v>0</v>
      </c>
      <c r="J86" s="186">
        <f>SUM(E86:I86)</f>
        <v>0</v>
      </c>
      <c r="M86" s="243"/>
      <c r="N86" s="60"/>
      <c r="O86" s="60"/>
      <c r="P86" s="60"/>
      <c r="Q86" s="239">
        <f>IF('Cumulative Budget Request '!L85='Split budget (A)'!$L$1,'Cumulative Budget Request '!Q85,0)</f>
        <v>1.03</v>
      </c>
      <c r="R86" s="240">
        <f>IF('Cumulative Budget Request '!L85='Split budget (A)'!$L$1,'Cumulative Budget Request '!R85,0)</f>
        <v>0</v>
      </c>
      <c r="S86" s="73">
        <f>IF('Cumulative Budget Request '!L85='Split budget (A)'!$L$1,'Cumulative Budget Request '!S85,0)</f>
        <v>12</v>
      </c>
      <c r="T86" s="239">
        <f>IF('Cumulative Budget Request '!L85='Split budget (A)'!$L$1,'Cumulative Budget Request '!T85,0)</f>
        <v>0</v>
      </c>
      <c r="U86" s="426"/>
      <c r="V86" s="426"/>
      <c r="W86" s="426"/>
      <c r="X86" s="426"/>
      <c r="Y86" s="426"/>
    </row>
    <row r="87" spans="1:25">
      <c r="A87" s="8"/>
      <c r="B87" s="99"/>
      <c r="C87" s="97"/>
      <c r="D87" s="74" t="s">
        <v>48</v>
      </c>
      <c r="E87" s="190">
        <f>SUM(E85:E86)</f>
        <v>0</v>
      </c>
      <c r="F87" s="190">
        <f t="shared" ref="F87:I87" si="24">SUM(F85:F86)</f>
        <v>0</v>
      </c>
      <c r="G87" s="190">
        <f t="shared" si="24"/>
        <v>0</v>
      </c>
      <c r="H87" s="190">
        <f t="shared" si="24"/>
        <v>0</v>
      </c>
      <c r="I87" s="190">
        <f t="shared" si="24"/>
        <v>0</v>
      </c>
      <c r="J87" s="191">
        <f>SUM(J85:J86)</f>
        <v>0</v>
      </c>
      <c r="M87" s="17"/>
      <c r="N87" s="31"/>
      <c r="O87" s="31"/>
      <c r="P87" s="31"/>
      <c r="Q87" s="45"/>
      <c r="R87" s="45"/>
      <c r="S87" s="45"/>
      <c r="T87" s="24"/>
      <c r="U87" s="426"/>
      <c r="V87" s="426"/>
      <c r="W87" s="426"/>
      <c r="X87" s="426"/>
      <c r="Y87" s="426"/>
    </row>
    <row r="88" spans="1:25">
      <c r="A88" s="8"/>
      <c r="B88" s="99"/>
      <c r="C88" s="97"/>
      <c r="D88" s="71"/>
      <c r="E88" s="15"/>
      <c r="F88" s="15"/>
      <c r="G88" s="15"/>
      <c r="H88" s="15"/>
      <c r="I88" s="15"/>
      <c r="J88" s="24"/>
      <c r="M88" s="17"/>
      <c r="N88" s="91"/>
      <c r="O88" s="91"/>
      <c r="P88" s="91"/>
      <c r="Q88" s="45"/>
      <c r="R88" s="45"/>
      <c r="S88" s="45"/>
      <c r="T88" s="24"/>
      <c r="U88" s="426"/>
      <c r="V88" s="426"/>
      <c r="W88" s="426"/>
      <c r="X88" s="426"/>
      <c r="Y88" s="426"/>
    </row>
    <row r="89" spans="1:25">
      <c r="A89" s="8"/>
      <c r="C89" s="72"/>
      <c r="D89" s="72" t="s">
        <v>64</v>
      </c>
      <c r="E89" s="169">
        <f>SUMIF($D$67:$D$88,"*Salary",E67:E88)</f>
        <v>5417</v>
      </c>
      <c r="F89" s="169">
        <f>SUMIF($D$67:$D$88,"*Salary",F67:F88)</f>
        <v>5579</v>
      </c>
      <c r="G89" s="169">
        <f>SUMIF($D$67:$D$88,"*Salary",G67:G88)</f>
        <v>5747</v>
      </c>
      <c r="H89" s="169">
        <f>SUMIF($D$67:$D$88,"*Salary",H67:H88)</f>
        <v>0</v>
      </c>
      <c r="I89" s="169">
        <f>SUMIF($D$67:$D$88,"*Salary",I67:I88)</f>
        <v>0</v>
      </c>
      <c r="J89" s="170">
        <f>SUM(E89:I89)</f>
        <v>16743</v>
      </c>
      <c r="M89" s="55"/>
      <c r="N89" s="68"/>
      <c r="O89" s="68"/>
      <c r="P89" s="68"/>
      <c r="Q89" s="68"/>
      <c r="R89" s="68"/>
      <c r="S89" s="68"/>
      <c r="T89" s="24"/>
      <c r="U89" s="426"/>
      <c r="V89" s="426"/>
      <c r="W89" s="426"/>
      <c r="X89" s="426"/>
      <c r="Y89" s="426"/>
    </row>
    <row r="90" spans="1:25">
      <c r="A90" s="8"/>
      <c r="C90" s="72"/>
      <c r="D90" s="72" t="s">
        <v>65</v>
      </c>
      <c r="E90" s="171">
        <f>SUMIF($D$70:$D$88,"*Total Fringe",E70:E88)</f>
        <v>1843</v>
      </c>
      <c r="F90" s="171">
        <f t="shared" ref="F90:I90" si="25">SUMIF($D$70:$D$88,"*Total Fringe",F70:F88)</f>
        <v>1874</v>
      </c>
      <c r="G90" s="171">
        <f t="shared" si="25"/>
        <v>1905</v>
      </c>
      <c r="H90" s="171">
        <f t="shared" si="25"/>
        <v>0</v>
      </c>
      <c r="I90" s="171">
        <f t="shared" si="25"/>
        <v>0</v>
      </c>
      <c r="J90" s="172">
        <f>SUM(E90:I90)</f>
        <v>5622</v>
      </c>
      <c r="M90" s="55"/>
      <c r="N90" s="68"/>
      <c r="O90" s="68"/>
      <c r="P90" s="68"/>
      <c r="Q90" s="68"/>
      <c r="R90" s="68"/>
      <c r="S90" s="68"/>
      <c r="T90" s="68"/>
      <c r="U90" s="489"/>
      <c r="V90" s="489"/>
      <c r="W90" s="489"/>
      <c r="X90" s="489"/>
      <c r="Y90" s="489"/>
    </row>
    <row r="91" spans="1:25">
      <c r="A91" s="8"/>
      <c r="C91" s="72"/>
      <c r="D91" s="174"/>
      <c r="E91" s="69"/>
      <c r="F91" s="69"/>
      <c r="G91" s="69"/>
      <c r="H91" s="69"/>
      <c r="I91" s="69"/>
      <c r="J91" s="70"/>
      <c r="M91" s="55" t="s">
        <v>19</v>
      </c>
      <c r="N91" s="68" t="s">
        <v>6</v>
      </c>
      <c r="O91" s="68"/>
      <c r="P91" s="68" t="s">
        <v>20</v>
      </c>
      <c r="Q91" s="68" t="s">
        <v>21</v>
      </c>
      <c r="R91" s="68" t="s">
        <v>22</v>
      </c>
      <c r="S91" s="68"/>
      <c r="T91" s="68" t="s">
        <v>57</v>
      </c>
      <c r="U91" s="489" t="s">
        <v>23</v>
      </c>
      <c r="V91" s="489"/>
      <c r="W91" s="489"/>
      <c r="X91" s="489"/>
      <c r="Y91" s="489"/>
    </row>
    <row r="92" spans="1:25">
      <c r="A92" s="55" t="s">
        <v>40</v>
      </c>
      <c r="B92" s="55" t="s">
        <v>41</v>
      </c>
      <c r="C92" s="72"/>
      <c r="D92" s="174"/>
      <c r="E92" s="16" t="str">
        <f>E11</f>
        <v>Year 1</v>
      </c>
      <c r="F92" s="16" t="str">
        <f>F11</f>
        <v>Year 2</v>
      </c>
      <c r="G92" s="16" t="str">
        <f>G11</f>
        <v>Year 3</v>
      </c>
      <c r="H92" s="16" t="str">
        <f>H11</f>
        <v>Year 4</v>
      </c>
      <c r="I92" s="16" t="str">
        <f>I11</f>
        <v>Year 5</v>
      </c>
      <c r="J92" s="44" t="s">
        <v>30</v>
      </c>
      <c r="M92" s="89" t="s">
        <v>31</v>
      </c>
      <c r="N92" s="44" t="s">
        <v>9</v>
      </c>
      <c r="O92" s="44" t="s">
        <v>20</v>
      </c>
      <c r="P92" s="44" t="s">
        <v>32</v>
      </c>
      <c r="Q92" s="44" t="s">
        <v>33</v>
      </c>
      <c r="R92" s="44" t="s">
        <v>34</v>
      </c>
      <c r="S92" s="44" t="s">
        <v>32</v>
      </c>
      <c r="T92" s="44" t="s">
        <v>58</v>
      </c>
      <c r="U92" s="424" t="s">
        <v>35</v>
      </c>
      <c r="V92" s="425" t="s">
        <v>36</v>
      </c>
      <c r="W92" s="425" t="s">
        <v>37</v>
      </c>
      <c r="X92" s="425" t="s">
        <v>38</v>
      </c>
      <c r="Y92" s="425" t="s">
        <v>39</v>
      </c>
    </row>
    <row r="93" spans="1:25">
      <c r="A93" s="417" t="str">
        <f>IF('Cumulative Budget Request '!L92='Split budget (A)'!$L$1,'Cumulative Budget Request '!A92,0)</f>
        <v xml:space="preserve"> </v>
      </c>
      <c r="B93" s="13" t="str">
        <f>IF('Cumulative Budget Request '!L92='Split budget (A)'!$L$1,'Cumulative Budget Request '!B92,0)</f>
        <v>Post Doc</v>
      </c>
      <c r="D93" s="32" t="s">
        <v>44</v>
      </c>
      <c r="E93" s="97">
        <f>ROUND($R93*$S93*T93,6)</f>
        <v>0</v>
      </c>
      <c r="F93" s="97">
        <f>ROUND($R94*$S94*T94,6)</f>
        <v>0</v>
      </c>
      <c r="G93" s="97">
        <f>ROUND($R95*$S95*T95,6)</f>
        <v>0</v>
      </c>
      <c r="H93" s="97">
        <f>ROUND($R96*$S96*T96,6)</f>
        <v>0</v>
      </c>
      <c r="I93" s="97">
        <f>ROUND($R97*$S97*T97,6)</f>
        <v>0</v>
      </c>
      <c r="J93" s="44"/>
      <c r="K93" s="15"/>
      <c r="L93" s="15"/>
      <c r="M93" s="155">
        <f>IF('Cumulative Budget Request '!L92='Split budget (A)'!$L$1,'Cumulative Budget Request '!M92,0)</f>
        <v>0</v>
      </c>
      <c r="N93" s="242">
        <f>ROUND(M93/12,2)</f>
        <v>0</v>
      </c>
      <c r="O93" s="242">
        <f>IF('Cumulative Budget Request '!L92='Split budget (A)'!$L$1,'Cumulative Budget Request '!O92,0)</f>
        <v>0</v>
      </c>
      <c r="P93" s="236">
        <f>IF('Cumulative Budget Request '!L92='Split budget (A)'!$L$1,'Cumulative Budget Request '!P92,0)</f>
        <v>0</v>
      </c>
      <c r="Q93" s="239">
        <f>IF('Cumulative Budget Request '!L92='Split budget (A)'!$L$1,'Cumulative Budget Request '!Q92,0)</f>
        <v>1</v>
      </c>
      <c r="R93" s="240">
        <f>IF('Cumulative Budget Request '!L92='Split budget (A)'!$L$1,'Cumulative Budget Request '!R92,0)</f>
        <v>0</v>
      </c>
      <c r="S93" s="73">
        <f>IF('Cumulative Budget Request '!L92='Split budget (A)'!$L$1,'Cumulative Budget Request '!S92,0)</f>
        <v>12</v>
      </c>
      <c r="T93" s="239">
        <f>IF('Cumulative Budget Request '!L92='Split budget (A)'!$L$1,'Cumulative Budget Request '!T92,0)</f>
        <v>0</v>
      </c>
      <c r="U93" s="426">
        <f>IFERROR((E96+E97)/E95,0)</f>
        <v>0</v>
      </c>
      <c r="V93" s="426">
        <f t="shared" ref="V93:Y93" si="26">IFERROR((F96+F97)/F95,0)</f>
        <v>0</v>
      </c>
      <c r="W93" s="426">
        <f t="shared" si="26"/>
        <v>0</v>
      </c>
      <c r="X93" s="426">
        <f t="shared" si="26"/>
        <v>0</v>
      </c>
      <c r="Y93" s="426">
        <f t="shared" si="26"/>
        <v>0</v>
      </c>
    </row>
    <row r="94" spans="1:25">
      <c r="B94" s="99"/>
      <c r="D94" s="32" t="s">
        <v>61</v>
      </c>
      <c r="E94" s="20">
        <f>T93</f>
        <v>0</v>
      </c>
      <c r="F94" s="20">
        <f>T94</f>
        <v>0</v>
      </c>
      <c r="G94" s="20">
        <f>T95</f>
        <v>0</v>
      </c>
      <c r="H94" s="20">
        <f>T96</f>
        <v>0</v>
      </c>
      <c r="I94" s="20">
        <f>T97</f>
        <v>0</v>
      </c>
      <c r="J94" s="44"/>
      <c r="K94" s="15"/>
      <c r="L94" s="15"/>
      <c r="M94" s="243"/>
      <c r="N94" s="242"/>
      <c r="O94" s="242"/>
      <c r="P94" s="242"/>
      <c r="Q94" s="239">
        <f>IF('Cumulative Budget Request '!L93='Split budget (A)'!$L$1,'Cumulative Budget Request '!Q93,0)</f>
        <v>1.03</v>
      </c>
      <c r="R94" s="240">
        <f>IF('Cumulative Budget Request '!L93='Split budget (A)'!$L$1,'Cumulative Budget Request '!R93,0)</f>
        <v>0</v>
      </c>
      <c r="S94" s="73">
        <f>IF('Cumulative Budget Request '!L93='Split budget (A)'!$L$1,'Cumulative Budget Request '!S93,0)</f>
        <v>12</v>
      </c>
      <c r="T94" s="239">
        <f>IF('Cumulative Budget Request '!L93='Split budget (A)'!$L$1,'Cumulative Budget Request '!T93,0)</f>
        <v>0</v>
      </c>
      <c r="U94" s="426"/>
      <c r="V94" s="426"/>
      <c r="W94" s="426"/>
      <c r="X94" s="426"/>
      <c r="Y94" s="426"/>
    </row>
    <row r="95" spans="1:25">
      <c r="A95" s="8"/>
      <c r="C95" s="97"/>
      <c r="D95" s="71" t="s">
        <v>9</v>
      </c>
      <c r="E95" s="54">
        <f>ROUND((N93+O93)*E93*Q93,0)</f>
        <v>0</v>
      </c>
      <c r="F95" s="54">
        <f>ROUND((N93+O93)*F93*Q93*Q94,0)</f>
        <v>0</v>
      </c>
      <c r="G95" s="54">
        <f>ROUND((N93+O93)*G93*Q93*Q94*Q95,0)</f>
        <v>0</v>
      </c>
      <c r="H95" s="54">
        <f>ROUND((N93+O93)*H93*Q93*Q94*Q95*Q96,0)</f>
        <v>0</v>
      </c>
      <c r="I95" s="54">
        <f>ROUND((N93+O93)*I93*Q93*Q94*Q95*Q96*Q97,0)</f>
        <v>0</v>
      </c>
      <c r="J95" s="177">
        <f>SUM(E95:I95)</f>
        <v>0</v>
      </c>
      <c r="M95" s="243"/>
      <c r="N95" s="60"/>
      <c r="O95" s="60"/>
      <c r="P95" s="60"/>
      <c r="Q95" s="239">
        <f>IF('Cumulative Budget Request '!L94='Split budget (A)'!$L$1,'Cumulative Budget Request '!Q94,0)</f>
        <v>1.03</v>
      </c>
      <c r="R95" s="240">
        <f>IF('Cumulative Budget Request '!L94='Split budget (A)'!$L$1,'Cumulative Budget Request '!R94,0)</f>
        <v>0</v>
      </c>
      <c r="S95" s="73">
        <f>IF('Cumulative Budget Request '!L94='Split budget (A)'!$L$1,'Cumulative Budget Request '!S94,0)</f>
        <v>12</v>
      </c>
      <c r="T95" s="239">
        <f>IF('Cumulative Budget Request '!L94='Split budget (A)'!$L$1,'Cumulative Budget Request '!T94,0)</f>
        <v>0</v>
      </c>
      <c r="U95" s="426"/>
      <c r="V95" s="426"/>
      <c r="W95" s="426"/>
      <c r="X95" s="426"/>
      <c r="Y95" s="426"/>
    </row>
    <row r="96" spans="1:25">
      <c r="A96" s="8"/>
      <c r="B96" s="90"/>
      <c r="C96" s="97"/>
      <c r="D96" s="71" t="s">
        <v>46</v>
      </c>
      <c r="E96" s="54">
        <f>ROUND(E95*$Q$8,0)</f>
        <v>0</v>
      </c>
      <c r="F96" s="54">
        <f>ROUND(F95*$Q$8,0)</f>
        <v>0</v>
      </c>
      <c r="G96" s="54">
        <f>ROUND(G95*$Q$8,0)</f>
        <v>0</v>
      </c>
      <c r="H96" s="54">
        <f>ROUND(H95*$Q$8,0)</f>
        <v>0</v>
      </c>
      <c r="I96" s="54">
        <f>ROUND(I95*$Q$8,0)</f>
        <v>0</v>
      </c>
      <c r="J96" s="177">
        <f>SUM(E96:I96)</f>
        <v>0</v>
      </c>
      <c r="M96" s="243"/>
      <c r="N96" s="60"/>
      <c r="O96" s="60"/>
      <c r="P96" s="60"/>
      <c r="Q96" s="239">
        <f>IF('Cumulative Budget Request '!L95='Split budget (A)'!$L$1,'Cumulative Budget Request '!Q95,0)</f>
        <v>1.03</v>
      </c>
      <c r="R96" s="240">
        <f>IF('Cumulative Budget Request '!L95='Split budget (A)'!$L$1,'Cumulative Budget Request '!R95,0)</f>
        <v>0</v>
      </c>
      <c r="S96" s="73">
        <f>IF('Cumulative Budget Request '!L95='Split budget (A)'!$L$1,'Cumulative Budget Request '!S95,0)</f>
        <v>12</v>
      </c>
      <c r="T96" s="239">
        <f>IF('Cumulative Budget Request '!L95='Split budget (A)'!$L$1,'Cumulative Budget Request '!T95,0)</f>
        <v>0</v>
      </c>
      <c r="U96" s="426"/>
      <c r="V96" s="426"/>
      <c r="W96" s="426"/>
      <c r="X96" s="426"/>
      <c r="Y96" s="426"/>
    </row>
    <row r="97" spans="1:25" ht="15">
      <c r="A97" s="8"/>
      <c r="B97" s="90"/>
      <c r="C97" s="97"/>
      <c r="D97" s="71" t="s">
        <v>47</v>
      </c>
      <c r="E97" s="189">
        <f>ROUND($Q$9*E93,0)</f>
        <v>0</v>
      </c>
      <c r="F97" s="189">
        <f>ROUND($Q$9*F93,0)</f>
        <v>0</v>
      </c>
      <c r="G97" s="189">
        <f>ROUND($Q$9*G93,0)</f>
        <v>0</v>
      </c>
      <c r="H97" s="189">
        <f>ROUND($Q$9*H93,0)</f>
        <v>0</v>
      </c>
      <c r="I97" s="189">
        <f>ROUND($Q$9*I93,0)</f>
        <v>0</v>
      </c>
      <c r="J97" s="186">
        <f>SUM(E97:I97)</f>
        <v>0</v>
      </c>
      <c r="M97" s="243"/>
      <c r="N97" s="60"/>
      <c r="O97" s="60"/>
      <c r="P97" s="60"/>
      <c r="Q97" s="239">
        <f>IF('Cumulative Budget Request '!L96='Split budget (A)'!$L$1,'Cumulative Budget Request '!Q96,0)</f>
        <v>1.03</v>
      </c>
      <c r="R97" s="240">
        <f>IF('Cumulative Budget Request '!L96='Split budget (A)'!$L$1,'Cumulative Budget Request '!R96,0)</f>
        <v>0</v>
      </c>
      <c r="S97" s="73">
        <f>IF('Cumulative Budget Request '!L96='Split budget (A)'!$L$1,'Cumulative Budget Request '!S96,0)</f>
        <v>12</v>
      </c>
      <c r="T97" s="239">
        <f>IF('Cumulative Budget Request '!L96='Split budget (A)'!$L$1,'Cumulative Budget Request '!T96,0)</f>
        <v>0</v>
      </c>
      <c r="U97" s="426"/>
      <c r="V97" s="426"/>
      <c r="W97" s="426"/>
      <c r="X97" s="426"/>
      <c r="Y97" s="426"/>
    </row>
    <row r="98" spans="1:25">
      <c r="A98" s="8"/>
      <c r="B98" s="90"/>
      <c r="C98" s="97"/>
      <c r="D98" s="74" t="s">
        <v>48</v>
      </c>
      <c r="E98" s="190">
        <f>SUM(E96:E97)</f>
        <v>0</v>
      </c>
      <c r="F98" s="190">
        <f t="shared" ref="F98:I98" si="27">SUM(F96:F97)</f>
        <v>0</v>
      </c>
      <c r="G98" s="190">
        <f t="shared" si="27"/>
        <v>0</v>
      </c>
      <c r="H98" s="190">
        <f t="shared" si="27"/>
        <v>0</v>
      </c>
      <c r="I98" s="190">
        <f t="shared" si="27"/>
        <v>0</v>
      </c>
      <c r="J98" s="191">
        <f>SUM(J96:J97)</f>
        <v>0</v>
      </c>
      <c r="M98" s="243"/>
      <c r="N98" s="60"/>
      <c r="O98" s="60"/>
      <c r="P98" s="60"/>
      <c r="Q98" s="71"/>
      <c r="R98" s="244"/>
      <c r="S98" s="73"/>
      <c r="T98" s="71"/>
      <c r="U98" s="428"/>
      <c r="V98" s="429"/>
      <c r="W98" s="427"/>
      <c r="X98" s="427"/>
      <c r="Y98" s="427"/>
    </row>
    <row r="99" spans="1:25">
      <c r="C99" s="97"/>
      <c r="D99" s="71"/>
      <c r="E99" s="15"/>
      <c r="F99" s="15"/>
      <c r="G99" s="15"/>
      <c r="H99" s="15"/>
      <c r="I99" s="15"/>
      <c r="J99" s="24"/>
      <c r="M99" s="243"/>
      <c r="N99" s="60"/>
      <c r="O99" s="60"/>
      <c r="P99" s="60"/>
      <c r="Q99" s="32"/>
      <c r="R99" s="60"/>
      <c r="S99" s="32"/>
      <c r="T99" s="241"/>
      <c r="U99" s="430"/>
      <c r="V99" s="430"/>
      <c r="W99" s="430"/>
      <c r="X99" s="430"/>
      <c r="Y99" s="430"/>
    </row>
    <row r="100" spans="1:25">
      <c r="A100" s="417" t="str">
        <f>IF('Cumulative Budget Request '!L99='Split budget (A)'!$L$1,'Cumulative Budget Request '!A99,0)</f>
        <v xml:space="preserve"> </v>
      </c>
      <c r="B100" s="13" t="str">
        <f>IF('Cumulative Budget Request '!L99='Split budget (A)'!$L$1,'Cumulative Budget Request '!B99,0)</f>
        <v>Post Doc</v>
      </c>
      <c r="D100" s="32" t="s">
        <v>44</v>
      </c>
      <c r="E100" s="97">
        <f>ROUND($R100*$S100*T100,6)</f>
        <v>0</v>
      </c>
      <c r="F100" s="97">
        <f>ROUND($R101*$S101*T101,6)</f>
        <v>0</v>
      </c>
      <c r="G100" s="97">
        <f>ROUND($R102*$S102*T102,6)</f>
        <v>0</v>
      </c>
      <c r="H100" s="97">
        <f>ROUND($R103*$S103*T103,6)</f>
        <v>0</v>
      </c>
      <c r="I100" s="97">
        <f>ROUND($R104*$S104*T104,6)</f>
        <v>0</v>
      </c>
      <c r="J100" s="44"/>
      <c r="M100" s="155">
        <f>IF('Cumulative Budget Request '!L99='Split budget (A)'!$L$1,'Cumulative Budget Request '!M99,0)</f>
        <v>0</v>
      </c>
      <c r="N100" s="242">
        <f>ROUND(M100/12,2)</f>
        <v>0</v>
      </c>
      <c r="O100" s="242">
        <f>IF('Cumulative Budget Request '!L99='Split budget (A)'!$L$1,'Cumulative Budget Request '!O99,0)</f>
        <v>0</v>
      </c>
      <c r="P100" s="236">
        <f>IF('Cumulative Budget Request '!L99='Split budget (A)'!$L$1,'Cumulative Budget Request '!P99,0)</f>
        <v>0</v>
      </c>
      <c r="Q100" s="239">
        <f>IF('Cumulative Budget Request '!L99='Split budget (A)'!$L$1,'Cumulative Budget Request '!Q99,0)</f>
        <v>1</v>
      </c>
      <c r="R100" s="240">
        <f>IF('Cumulative Budget Request '!L99='Split budget (A)'!$L$1,'Cumulative Budget Request '!R99,0)</f>
        <v>0</v>
      </c>
      <c r="S100" s="73">
        <f>IF('Cumulative Budget Request '!L99='Split budget (A)'!$L$1,'Cumulative Budget Request '!S99,0)</f>
        <v>12</v>
      </c>
      <c r="T100" s="239">
        <f>IF('Cumulative Budget Request '!L99='Split budget (A)'!$L$1,'Cumulative Budget Request '!T99,0)</f>
        <v>0</v>
      </c>
      <c r="U100" s="426">
        <f>IFERROR((E103+E104)/E102,0)</f>
        <v>0</v>
      </c>
      <c r="V100" s="426">
        <f t="shared" ref="V100:Y100" si="28">IFERROR((F103+F104)/F102,0)</f>
        <v>0</v>
      </c>
      <c r="W100" s="426">
        <f t="shared" si="28"/>
        <v>0</v>
      </c>
      <c r="X100" s="426">
        <f t="shared" si="28"/>
        <v>0</v>
      </c>
      <c r="Y100" s="426">
        <f t="shared" si="28"/>
        <v>0</v>
      </c>
    </row>
    <row r="101" spans="1:25">
      <c r="B101" s="99"/>
      <c r="D101" s="32" t="s">
        <v>61</v>
      </c>
      <c r="E101" s="20">
        <f>T100</f>
        <v>0</v>
      </c>
      <c r="F101" s="20">
        <f>T101</f>
        <v>0</v>
      </c>
      <c r="G101" s="20">
        <f>T102</f>
        <v>0</v>
      </c>
      <c r="H101" s="20">
        <f>T103</f>
        <v>0</v>
      </c>
      <c r="I101" s="20">
        <f>T104</f>
        <v>0</v>
      </c>
      <c r="J101" s="44"/>
      <c r="M101" s="243"/>
      <c r="N101" s="242"/>
      <c r="O101" s="242"/>
      <c r="P101" s="242"/>
      <c r="Q101" s="239">
        <f>IF('Cumulative Budget Request '!L100='Split budget (A)'!$L$1,'Cumulative Budget Request '!Q100,0)</f>
        <v>1.03</v>
      </c>
      <c r="R101" s="240">
        <f>IF('Cumulative Budget Request '!L100='Split budget (A)'!$L$1,'Cumulative Budget Request '!R100,0)</f>
        <v>0</v>
      </c>
      <c r="S101" s="73">
        <f>IF('Cumulative Budget Request '!L100='Split budget (A)'!$L$1,'Cumulative Budget Request '!S100,0)</f>
        <v>12</v>
      </c>
      <c r="T101" s="239">
        <f>IF('Cumulative Budget Request '!L100='Split budget (A)'!$L$1,'Cumulative Budget Request '!T100,0)</f>
        <v>0</v>
      </c>
      <c r="U101" s="426"/>
      <c r="V101" s="426"/>
      <c r="W101" s="426"/>
      <c r="X101" s="426"/>
      <c r="Y101" s="426"/>
    </row>
    <row r="102" spans="1:25">
      <c r="A102" s="8"/>
      <c r="B102" s="90"/>
      <c r="C102" s="97"/>
      <c r="D102" s="71" t="s">
        <v>9</v>
      </c>
      <c r="E102" s="54">
        <f>ROUND((N100+O100)*E100*Q100,0)</f>
        <v>0</v>
      </c>
      <c r="F102" s="54">
        <f>ROUND((N100+O100)*F100*Q100*Q101,0)</f>
        <v>0</v>
      </c>
      <c r="G102" s="54">
        <f>ROUND((N100+O100)*G100*Q100*Q101*Q102,0)</f>
        <v>0</v>
      </c>
      <c r="H102" s="54">
        <f>ROUND((N100+O100)*H100*Q100*Q101*Q102*Q103,0)</f>
        <v>0</v>
      </c>
      <c r="I102" s="54">
        <f>ROUND((N100+O100)*I100*Q100*Q101*Q102*Q103*Q104,0)</f>
        <v>0</v>
      </c>
      <c r="J102" s="177">
        <f>SUM(E102:I102)</f>
        <v>0</v>
      </c>
      <c r="M102" s="243"/>
      <c r="N102" s="60"/>
      <c r="O102" s="60"/>
      <c r="P102" s="60"/>
      <c r="Q102" s="239">
        <f>IF('Cumulative Budget Request '!L101='Split budget (A)'!$L$1,'Cumulative Budget Request '!Q101,0)</f>
        <v>1.03</v>
      </c>
      <c r="R102" s="240">
        <f>IF('Cumulative Budget Request '!L101='Split budget (A)'!$L$1,'Cumulative Budget Request '!R101,0)</f>
        <v>0</v>
      </c>
      <c r="S102" s="73">
        <f>IF('Cumulative Budget Request '!L101='Split budget (A)'!$L$1,'Cumulative Budget Request '!S101,0)</f>
        <v>12</v>
      </c>
      <c r="T102" s="239">
        <f>IF('Cumulative Budget Request '!L101='Split budget (A)'!$L$1,'Cumulative Budget Request '!T101,0)</f>
        <v>0</v>
      </c>
      <c r="U102" s="426"/>
      <c r="V102" s="426"/>
      <c r="W102" s="426"/>
      <c r="X102" s="426"/>
      <c r="Y102" s="426"/>
    </row>
    <row r="103" spans="1:25">
      <c r="A103" s="8"/>
      <c r="B103" s="90"/>
      <c r="C103" s="97"/>
      <c r="D103" s="71" t="s">
        <v>46</v>
      </c>
      <c r="E103" s="54">
        <f>ROUND(E102*$Q$8,0)</f>
        <v>0</v>
      </c>
      <c r="F103" s="54">
        <f>ROUND(F102*$Q$8,0)</f>
        <v>0</v>
      </c>
      <c r="G103" s="54">
        <f>ROUND(G102*$Q$8,0)</f>
        <v>0</v>
      </c>
      <c r="H103" s="54">
        <f>ROUND(H102*$Q$8,0)</f>
        <v>0</v>
      </c>
      <c r="I103" s="54">
        <f>ROUND(I102*$Q$8,0)</f>
        <v>0</v>
      </c>
      <c r="J103" s="177">
        <f>SUM(E103:I103)</f>
        <v>0</v>
      </c>
      <c r="M103" s="243"/>
      <c r="N103" s="60"/>
      <c r="O103" s="60"/>
      <c r="P103" s="60"/>
      <c r="Q103" s="239">
        <f>IF('Cumulative Budget Request '!L102='Split budget (A)'!$L$1,'Cumulative Budget Request '!Q102,0)</f>
        <v>1.03</v>
      </c>
      <c r="R103" s="240">
        <f>IF('Cumulative Budget Request '!L102='Split budget (A)'!$L$1,'Cumulative Budget Request '!R102,0)</f>
        <v>0</v>
      </c>
      <c r="S103" s="73">
        <f>IF('Cumulative Budget Request '!L102='Split budget (A)'!$L$1,'Cumulative Budget Request '!S102,0)</f>
        <v>12</v>
      </c>
      <c r="T103" s="239">
        <f>IF('Cumulative Budget Request '!L102='Split budget (A)'!$L$1,'Cumulative Budget Request '!T102,0)</f>
        <v>0</v>
      </c>
      <c r="U103" s="426"/>
      <c r="V103" s="426"/>
      <c r="W103" s="426"/>
      <c r="X103" s="426"/>
      <c r="Y103" s="426"/>
    </row>
    <row r="104" spans="1:25" ht="15">
      <c r="A104" s="8"/>
      <c r="B104" s="90"/>
      <c r="C104" s="97"/>
      <c r="D104" s="71" t="s">
        <v>47</v>
      </c>
      <c r="E104" s="189">
        <f>ROUND($Q$9*E100,0)</f>
        <v>0</v>
      </c>
      <c r="F104" s="189">
        <f>ROUND($Q$9*F100,0)</f>
        <v>0</v>
      </c>
      <c r="G104" s="189">
        <f>ROUND($Q$9*G100,0)</f>
        <v>0</v>
      </c>
      <c r="H104" s="189">
        <f>ROUND($Q$9*H100,0)</f>
        <v>0</v>
      </c>
      <c r="I104" s="189">
        <f>ROUND($Q$9*I100,0)</f>
        <v>0</v>
      </c>
      <c r="J104" s="186">
        <f>SUM(E104:I104)</f>
        <v>0</v>
      </c>
      <c r="M104" s="243"/>
      <c r="N104" s="60"/>
      <c r="O104" s="60"/>
      <c r="P104" s="60"/>
      <c r="Q104" s="239">
        <f>IF('Cumulative Budget Request '!L103='Split budget (A)'!$L$1,'Cumulative Budget Request '!Q103,0)</f>
        <v>1.03</v>
      </c>
      <c r="R104" s="240">
        <f>IF('Cumulative Budget Request '!L103='Split budget (A)'!$L$1,'Cumulative Budget Request '!R103,0)</f>
        <v>0</v>
      </c>
      <c r="S104" s="73">
        <f>IF('Cumulative Budget Request '!L103='Split budget (A)'!$L$1,'Cumulative Budget Request '!S103,0)</f>
        <v>12</v>
      </c>
      <c r="T104" s="239">
        <f>IF('Cumulative Budget Request '!L103='Split budget (A)'!$L$1,'Cumulative Budget Request '!T103,0)</f>
        <v>0</v>
      </c>
      <c r="U104" s="426"/>
      <c r="V104" s="426"/>
      <c r="W104" s="426"/>
      <c r="X104" s="426"/>
      <c r="Y104" s="426"/>
    </row>
    <row r="105" spans="1:25">
      <c r="A105" s="8"/>
      <c r="B105" s="90"/>
      <c r="C105" s="97"/>
      <c r="D105" s="74" t="s">
        <v>48</v>
      </c>
      <c r="E105" s="190">
        <f>SUM(E103:E104)</f>
        <v>0</v>
      </c>
      <c r="F105" s="190">
        <f t="shared" ref="F105:I105" si="29">SUM(F103:F104)</f>
        <v>0</v>
      </c>
      <c r="G105" s="190">
        <f t="shared" si="29"/>
        <v>0</v>
      </c>
      <c r="H105" s="190">
        <f t="shared" si="29"/>
        <v>0</v>
      </c>
      <c r="I105" s="190">
        <f t="shared" si="29"/>
        <v>0</v>
      </c>
      <c r="J105" s="191">
        <f>SUM(J103:J104)</f>
        <v>0</v>
      </c>
      <c r="M105" s="243"/>
      <c r="N105" s="60"/>
      <c r="O105" s="60"/>
      <c r="P105" s="60"/>
      <c r="Q105" s="71"/>
      <c r="R105" s="244"/>
      <c r="S105" s="73"/>
      <c r="T105" s="71"/>
      <c r="U105" s="428"/>
      <c r="V105" s="429"/>
      <c r="W105" s="427"/>
      <c r="X105" s="427"/>
      <c r="Y105" s="427"/>
    </row>
    <row r="106" spans="1:25">
      <c r="A106" s="8"/>
      <c r="B106" s="90"/>
      <c r="C106" s="97"/>
      <c r="D106" s="71"/>
      <c r="E106" s="15"/>
      <c r="F106" s="15"/>
      <c r="G106" s="15"/>
      <c r="H106" s="15"/>
      <c r="I106" s="15"/>
      <c r="J106" s="24"/>
      <c r="M106" s="243"/>
      <c r="N106" s="60"/>
      <c r="O106" s="60"/>
      <c r="P106" s="60"/>
      <c r="Q106" s="32"/>
      <c r="R106" s="60"/>
      <c r="S106" s="32"/>
      <c r="T106" s="241"/>
      <c r="U106" s="430"/>
      <c r="V106" s="430"/>
      <c r="W106" s="430"/>
      <c r="X106" s="430"/>
      <c r="Y106" s="430"/>
    </row>
    <row r="107" spans="1:25">
      <c r="A107" s="417" t="str">
        <f>IF('Cumulative Budget Request '!L106='Split budget (A)'!$L$1,'Cumulative Budget Request '!A106,0)</f>
        <v xml:space="preserve"> </v>
      </c>
      <c r="B107" s="13" t="str">
        <f>IF('Cumulative Budget Request '!L106='Split budget (A)'!$L$1,'Cumulative Budget Request '!B106,0)</f>
        <v>Post Doc</v>
      </c>
      <c r="D107" s="32" t="s">
        <v>44</v>
      </c>
      <c r="E107" s="97">
        <f>ROUND($R107*$S107*T107,6)</f>
        <v>0</v>
      </c>
      <c r="F107" s="97">
        <f>ROUND($R108*$S108*T108,6)</f>
        <v>0</v>
      </c>
      <c r="G107" s="97">
        <f>ROUND($R109*$S109*T109,6)</f>
        <v>0</v>
      </c>
      <c r="H107" s="97">
        <f>ROUND($R110*$S110*T110,6)</f>
        <v>0</v>
      </c>
      <c r="I107" s="97">
        <f>ROUND($R111*$S111*T111,6)</f>
        <v>0</v>
      </c>
      <c r="J107" s="44"/>
      <c r="M107" s="155">
        <f>IF('Cumulative Budget Request '!L106='Split budget (A)'!$L$1,'Cumulative Budget Request '!M106,0)</f>
        <v>0</v>
      </c>
      <c r="N107" s="242">
        <f>ROUND(M107/12,2)</f>
        <v>0</v>
      </c>
      <c r="O107" s="242">
        <f>IF('Cumulative Budget Request '!L106='Split budget (A)'!$L$1,'Cumulative Budget Request '!O106,0)</f>
        <v>0</v>
      </c>
      <c r="P107" s="236">
        <f>IF('Cumulative Budget Request '!L106='Split budget (A)'!$L$1,'Cumulative Budget Request '!P106,0)</f>
        <v>0</v>
      </c>
      <c r="Q107" s="239">
        <f>IF('Cumulative Budget Request '!L106='Split budget (A)'!$L$1,'Cumulative Budget Request '!Q106,0)</f>
        <v>1</v>
      </c>
      <c r="R107" s="240">
        <f>IF('Cumulative Budget Request '!L106='Split budget (A)'!$L$1,'Cumulative Budget Request '!R106,0)</f>
        <v>0</v>
      </c>
      <c r="S107" s="73">
        <f>IF('Cumulative Budget Request '!L106='Split budget (A)'!$L$1,'Cumulative Budget Request '!S106,0)</f>
        <v>12</v>
      </c>
      <c r="T107" s="239">
        <f>IF('Cumulative Budget Request '!L106='Split budget (A)'!$L$1,'Cumulative Budget Request '!T106,0)</f>
        <v>0</v>
      </c>
      <c r="U107" s="426">
        <f>IFERROR((E110+E111)/E109,0)</f>
        <v>0</v>
      </c>
      <c r="V107" s="426">
        <f t="shared" ref="V107:Y107" si="30">IFERROR((F110+F111)/F109,0)</f>
        <v>0</v>
      </c>
      <c r="W107" s="426">
        <f t="shared" si="30"/>
        <v>0</v>
      </c>
      <c r="X107" s="426">
        <f t="shared" si="30"/>
        <v>0</v>
      </c>
      <c r="Y107" s="426">
        <f t="shared" si="30"/>
        <v>0</v>
      </c>
    </row>
    <row r="108" spans="1:25">
      <c r="B108" s="99"/>
      <c r="D108" s="32" t="s">
        <v>61</v>
      </c>
      <c r="E108" s="20">
        <f>T107</f>
        <v>0</v>
      </c>
      <c r="F108" s="20">
        <f>T108</f>
        <v>0</v>
      </c>
      <c r="G108" s="20">
        <f>T109</f>
        <v>0</v>
      </c>
      <c r="H108" s="20">
        <f>T110</f>
        <v>0</v>
      </c>
      <c r="I108" s="20">
        <f>T111</f>
        <v>0</v>
      </c>
      <c r="J108" s="44"/>
      <c r="M108" s="243"/>
      <c r="N108" s="242"/>
      <c r="O108" s="242"/>
      <c r="P108" s="242"/>
      <c r="Q108" s="239">
        <f>IF('Cumulative Budget Request '!L107='Split budget (A)'!$L$1,'Cumulative Budget Request '!Q107,0)</f>
        <v>1.03</v>
      </c>
      <c r="R108" s="240">
        <f>IF('Cumulative Budget Request '!L107='Split budget (A)'!$L$1,'Cumulative Budget Request '!R107,0)</f>
        <v>0</v>
      </c>
      <c r="S108" s="73">
        <f>IF('Cumulative Budget Request '!L107='Split budget (A)'!$L$1,'Cumulative Budget Request '!S107,0)</f>
        <v>12</v>
      </c>
      <c r="T108" s="239">
        <f>IF('Cumulative Budget Request '!L107='Split budget (A)'!$L$1,'Cumulative Budget Request '!T107,0)</f>
        <v>0</v>
      </c>
      <c r="U108" s="426"/>
      <c r="V108" s="426"/>
      <c r="W108" s="426"/>
      <c r="X108" s="426"/>
      <c r="Y108" s="426"/>
    </row>
    <row r="109" spans="1:25">
      <c r="A109" s="8"/>
      <c r="B109" s="90"/>
      <c r="C109" s="97"/>
      <c r="D109" s="71" t="s">
        <v>9</v>
      </c>
      <c r="E109" s="54">
        <f>ROUND((N107+O107)*E107*Q107,0)</f>
        <v>0</v>
      </c>
      <c r="F109" s="54">
        <f>ROUND((N107+O107)*F107*Q107*Q108,0)</f>
        <v>0</v>
      </c>
      <c r="G109" s="54">
        <f>ROUND((N107+O107)*G107*Q107*Q108*Q109,0)</f>
        <v>0</v>
      </c>
      <c r="H109" s="54">
        <f>ROUND((N107+O107)*H107*Q107*Q108*Q109*Q110,0)</f>
        <v>0</v>
      </c>
      <c r="I109" s="54">
        <f>ROUND((N107+O107)*I107*Q107*Q108*Q109*Q110*Q111,0)</f>
        <v>0</v>
      </c>
      <c r="J109" s="177">
        <f>SUM(E109:I109)</f>
        <v>0</v>
      </c>
      <c r="M109" s="243"/>
      <c r="N109" s="60"/>
      <c r="O109" s="60"/>
      <c r="P109" s="60"/>
      <c r="Q109" s="239">
        <f>IF('Cumulative Budget Request '!L108='Split budget (A)'!$L$1,'Cumulative Budget Request '!Q108,0)</f>
        <v>1.03</v>
      </c>
      <c r="R109" s="240">
        <f>IF('Cumulative Budget Request '!L108='Split budget (A)'!$L$1,'Cumulative Budget Request '!R108,0)</f>
        <v>0</v>
      </c>
      <c r="S109" s="73">
        <f>IF('Cumulative Budget Request '!L108='Split budget (A)'!$L$1,'Cumulative Budget Request '!S108,0)</f>
        <v>12</v>
      </c>
      <c r="T109" s="239">
        <f>IF('Cumulative Budget Request '!L108='Split budget (A)'!$L$1,'Cumulative Budget Request '!T108,0)</f>
        <v>0</v>
      </c>
      <c r="U109" s="427"/>
      <c r="V109" s="427"/>
      <c r="W109" s="427"/>
      <c r="X109" s="427"/>
      <c r="Y109" s="427"/>
    </row>
    <row r="110" spans="1:25">
      <c r="A110" s="8"/>
      <c r="B110" s="90"/>
      <c r="C110" s="97"/>
      <c r="D110" s="71" t="s">
        <v>46</v>
      </c>
      <c r="E110" s="54">
        <f>ROUND(E109*$Q$8,0)</f>
        <v>0</v>
      </c>
      <c r="F110" s="54">
        <f>ROUND(F109*$Q$8,0)</f>
        <v>0</v>
      </c>
      <c r="G110" s="54">
        <f>ROUND(G109*$Q$8,0)</f>
        <v>0</v>
      </c>
      <c r="H110" s="54">
        <f>ROUND(H109*$Q$8,0)</f>
        <v>0</v>
      </c>
      <c r="I110" s="54">
        <f>ROUND(I109*$Q$8,0)</f>
        <v>0</v>
      </c>
      <c r="J110" s="177">
        <f>SUM(E110:I110)</f>
        <v>0</v>
      </c>
      <c r="M110" s="243"/>
      <c r="N110" s="60"/>
      <c r="O110" s="60"/>
      <c r="P110" s="60"/>
      <c r="Q110" s="239">
        <f>IF('Cumulative Budget Request '!L109='Split budget (A)'!$L$1,'Cumulative Budget Request '!Q109,0)</f>
        <v>1.03</v>
      </c>
      <c r="R110" s="240">
        <f>IF('Cumulative Budget Request '!L109='Split budget (A)'!$L$1,'Cumulative Budget Request '!R109,0)</f>
        <v>0</v>
      </c>
      <c r="S110" s="73">
        <f>IF('Cumulative Budget Request '!L109='Split budget (A)'!$L$1,'Cumulative Budget Request '!S109,0)</f>
        <v>12</v>
      </c>
      <c r="T110" s="239">
        <f>IF('Cumulative Budget Request '!L109='Split budget (A)'!$L$1,'Cumulative Budget Request '!T109,0)</f>
        <v>0</v>
      </c>
      <c r="U110" s="427"/>
      <c r="V110" s="427"/>
      <c r="W110" s="427"/>
      <c r="X110" s="427"/>
      <c r="Y110" s="427"/>
    </row>
    <row r="111" spans="1:25" ht="15">
      <c r="A111" s="8"/>
      <c r="B111" s="90"/>
      <c r="C111" s="97"/>
      <c r="D111" s="71" t="s">
        <v>47</v>
      </c>
      <c r="E111" s="189">
        <f>ROUND($Q$9*E107,0)</f>
        <v>0</v>
      </c>
      <c r="F111" s="189">
        <f>ROUND($Q$9*F107,0)</f>
        <v>0</v>
      </c>
      <c r="G111" s="189">
        <f>ROUND($Q$9*G107,0)</f>
        <v>0</v>
      </c>
      <c r="H111" s="189">
        <f>ROUND($Q$9*H107,0)</f>
        <v>0</v>
      </c>
      <c r="I111" s="189">
        <f>ROUND($Q$9*I107,0)</f>
        <v>0</v>
      </c>
      <c r="J111" s="186">
        <f>SUM(E111:I111)</f>
        <v>0</v>
      </c>
      <c r="M111" s="243"/>
      <c r="N111" s="60"/>
      <c r="O111" s="60"/>
      <c r="P111" s="60"/>
      <c r="Q111" s="239">
        <f>IF('Cumulative Budget Request '!L110='Split budget (A)'!$L$1,'Cumulative Budget Request '!Q110,0)</f>
        <v>1.03</v>
      </c>
      <c r="R111" s="240">
        <f>IF('Cumulative Budget Request '!L110='Split budget (A)'!$L$1,'Cumulative Budget Request '!R110,0)</f>
        <v>0</v>
      </c>
      <c r="S111" s="73">
        <f>IF('Cumulative Budget Request '!L110='Split budget (A)'!$L$1,'Cumulative Budget Request '!S110,0)</f>
        <v>12</v>
      </c>
      <c r="T111" s="239">
        <f>IF('Cumulative Budget Request '!L110='Split budget (A)'!$L$1,'Cumulative Budget Request '!T110,0)</f>
        <v>0</v>
      </c>
      <c r="U111" s="426"/>
      <c r="V111" s="426"/>
      <c r="W111" s="426"/>
      <c r="X111" s="426"/>
      <c r="Y111" s="426"/>
    </row>
    <row r="112" spans="1:25">
      <c r="A112" s="8"/>
      <c r="B112" s="90"/>
      <c r="C112" s="97"/>
      <c r="D112" s="74" t="s">
        <v>48</v>
      </c>
      <c r="E112" s="190">
        <f>SUM(E110:E111)</f>
        <v>0</v>
      </c>
      <c r="F112" s="190">
        <f t="shared" ref="F112:I112" si="31">SUM(F110:F111)</f>
        <v>0</v>
      </c>
      <c r="G112" s="190">
        <f t="shared" si="31"/>
        <v>0</v>
      </c>
      <c r="H112" s="190">
        <f t="shared" si="31"/>
        <v>0</v>
      </c>
      <c r="I112" s="190">
        <f t="shared" si="31"/>
        <v>0</v>
      </c>
      <c r="J112" s="191">
        <f>SUM(J110:J111)</f>
        <v>0</v>
      </c>
      <c r="M112" s="17"/>
      <c r="N112" s="31"/>
      <c r="O112" s="31"/>
      <c r="P112" s="31"/>
      <c r="Q112" s="110"/>
      <c r="R112" s="111"/>
      <c r="S112" s="73"/>
      <c r="T112" s="110"/>
      <c r="U112" s="426"/>
      <c r="V112" s="426"/>
      <c r="W112" s="426"/>
      <c r="X112" s="426"/>
      <c r="Y112" s="426"/>
    </row>
    <row r="113" spans="1:41">
      <c r="A113" s="8"/>
      <c r="B113" s="90"/>
      <c r="C113" s="97"/>
      <c r="D113" s="71"/>
      <c r="E113" s="15"/>
      <c r="F113" s="15"/>
      <c r="G113" s="15"/>
      <c r="H113" s="15"/>
      <c r="I113" s="15"/>
      <c r="J113" s="24"/>
      <c r="M113" s="17"/>
      <c r="N113" s="31"/>
      <c r="O113" s="31"/>
      <c r="P113" s="31"/>
      <c r="Q113" s="110"/>
      <c r="R113" s="111"/>
      <c r="S113" s="73"/>
      <c r="T113" s="24"/>
      <c r="U113" s="426"/>
      <c r="V113" s="426"/>
      <c r="W113" s="426"/>
      <c r="X113" s="426"/>
      <c r="Y113" s="426"/>
    </row>
    <row r="114" spans="1:41" ht="13.5" thickBot="1">
      <c r="A114" s="8"/>
      <c r="C114" s="72"/>
      <c r="D114" s="72" t="s">
        <v>68</v>
      </c>
      <c r="E114" s="192">
        <f>SUMIF($D$92:$D$113,"Salary",E92:E113)</f>
        <v>0</v>
      </c>
      <c r="F114" s="192">
        <f t="shared" ref="F114:I114" si="32">SUMIF($D$92:$D$113,"Salary",F92:F113)</f>
        <v>0</v>
      </c>
      <c r="G114" s="192">
        <f t="shared" si="32"/>
        <v>0</v>
      </c>
      <c r="H114" s="192">
        <f t="shared" si="32"/>
        <v>0</v>
      </c>
      <c r="I114" s="192">
        <f t="shared" si="32"/>
        <v>0</v>
      </c>
      <c r="J114" s="193">
        <f>SUM(E114:I114)</f>
        <v>0</v>
      </c>
      <c r="M114" s="17"/>
      <c r="N114" s="91"/>
      <c r="O114" s="91"/>
      <c r="P114" s="91"/>
      <c r="Q114" s="45"/>
      <c r="R114" s="45"/>
      <c r="S114" s="45"/>
      <c r="T114" s="24"/>
      <c r="U114" s="426"/>
      <c r="V114" s="426"/>
      <c r="W114" s="426"/>
      <c r="X114" s="426"/>
      <c r="Y114" s="426"/>
    </row>
    <row r="115" spans="1:41">
      <c r="A115" s="8"/>
      <c r="C115" s="72"/>
      <c r="D115" s="72" t="s">
        <v>69</v>
      </c>
      <c r="E115" s="194">
        <f>SUMIF($D$92:$D$113,"*Total Fringe",E92:E113)</f>
        <v>0</v>
      </c>
      <c r="F115" s="194">
        <f t="shared" ref="F115:I115" si="33">SUMIF($D$92:$D$113,"*Total Fringe",F92:F113)</f>
        <v>0</v>
      </c>
      <c r="G115" s="194">
        <f t="shared" si="33"/>
        <v>0</v>
      </c>
      <c r="H115" s="194">
        <f t="shared" si="33"/>
        <v>0</v>
      </c>
      <c r="I115" s="194">
        <f t="shared" si="33"/>
        <v>0</v>
      </c>
      <c r="J115" s="195">
        <f>SUM(E115:I115)</f>
        <v>0</v>
      </c>
      <c r="M115" s="55"/>
      <c r="N115" s="68"/>
      <c r="O115" s="68"/>
      <c r="P115" s="68"/>
      <c r="Q115" s="68"/>
      <c r="R115" s="68"/>
      <c r="S115" s="68"/>
      <c r="T115" s="68"/>
      <c r="U115" s="489"/>
      <c r="V115" s="489"/>
      <c r="W115" s="489"/>
      <c r="X115" s="489"/>
      <c r="Y115" s="499"/>
      <c r="Z115" s="490" t="s">
        <v>70</v>
      </c>
      <c r="AA115" s="491"/>
      <c r="AB115" s="491"/>
      <c r="AC115" s="491"/>
      <c r="AD115" s="491"/>
      <c r="AE115" s="491"/>
      <c r="AF115" s="492"/>
      <c r="AH115" s="484" t="s">
        <v>71</v>
      </c>
      <c r="AI115" s="485"/>
      <c r="AJ115" s="485"/>
      <c r="AK115" s="485"/>
      <c r="AL115" s="485"/>
      <c r="AM115" s="485"/>
      <c r="AN115" s="485"/>
      <c r="AO115" s="486"/>
    </row>
    <row r="116" spans="1:41">
      <c r="A116" s="8"/>
      <c r="C116" s="72"/>
      <c r="D116" s="174"/>
      <c r="E116" s="171"/>
      <c r="F116" s="171"/>
      <c r="G116" s="171"/>
      <c r="H116" s="171"/>
      <c r="I116" s="171"/>
      <c r="J116" s="172"/>
      <c r="M116" s="55" t="s">
        <v>19</v>
      </c>
      <c r="N116" s="68" t="s">
        <v>6</v>
      </c>
      <c r="O116" s="68" t="s">
        <v>21</v>
      </c>
      <c r="P116" s="68" t="s">
        <v>22</v>
      </c>
      <c r="Q116" s="68"/>
      <c r="R116" s="68" t="s">
        <v>57</v>
      </c>
      <c r="S116" s="68"/>
      <c r="T116" s="68"/>
      <c r="U116" s="489" t="s">
        <v>23</v>
      </c>
      <c r="V116" s="489"/>
      <c r="W116" s="489"/>
      <c r="X116" s="489"/>
      <c r="Y116" s="499"/>
      <c r="Z116" s="173"/>
      <c r="AA116" s="44"/>
      <c r="AB116" s="44"/>
      <c r="AC116" s="44"/>
      <c r="AD116" s="44"/>
      <c r="AE116" s="44"/>
      <c r="AF116" s="162"/>
      <c r="AH116" s="284"/>
      <c r="AI116" s="55"/>
      <c r="AJ116" s="55"/>
      <c r="AK116" s="55"/>
      <c r="AL116" s="55"/>
      <c r="AM116" s="55"/>
      <c r="AN116" s="55"/>
      <c r="AO116" s="113"/>
    </row>
    <row r="117" spans="1:41">
      <c r="A117" s="55" t="s">
        <v>40</v>
      </c>
      <c r="B117" s="55" t="s">
        <v>41</v>
      </c>
      <c r="C117" s="348" t="s">
        <v>72</v>
      </c>
      <c r="D117" s="174"/>
      <c r="E117" s="16" t="str">
        <f>E11</f>
        <v>Year 1</v>
      </c>
      <c r="F117" s="16" t="str">
        <f>F11</f>
        <v>Year 2</v>
      </c>
      <c r="G117" s="16" t="str">
        <f>G11</f>
        <v>Year 3</v>
      </c>
      <c r="H117" s="16" t="str">
        <f>H11</f>
        <v>Year 4</v>
      </c>
      <c r="I117" s="16" t="str">
        <f>I11</f>
        <v>Year 5</v>
      </c>
      <c r="J117" s="44" t="s">
        <v>30</v>
      </c>
      <c r="M117" s="89" t="s">
        <v>31</v>
      </c>
      <c r="N117" s="44" t="s">
        <v>9</v>
      </c>
      <c r="O117" s="44" t="s">
        <v>33</v>
      </c>
      <c r="P117" s="44" t="s">
        <v>34</v>
      </c>
      <c r="Q117" s="44" t="s">
        <v>32</v>
      </c>
      <c r="R117" s="44" t="s">
        <v>58</v>
      </c>
      <c r="S117" s="44"/>
      <c r="T117" s="44"/>
      <c r="U117" s="424" t="s">
        <v>35</v>
      </c>
      <c r="V117" s="425" t="s">
        <v>36</v>
      </c>
      <c r="W117" s="425" t="s">
        <v>37</v>
      </c>
      <c r="X117" s="425" t="s">
        <v>38</v>
      </c>
      <c r="Y117" s="425" t="s">
        <v>39</v>
      </c>
      <c r="Z117" s="157"/>
      <c r="AA117" s="159" t="str">
        <f>E11</f>
        <v>Year 1</v>
      </c>
      <c r="AB117" s="159" t="str">
        <f>F11</f>
        <v>Year 2</v>
      </c>
      <c r="AC117" s="159" t="str">
        <f>G11</f>
        <v>Year 3</v>
      </c>
      <c r="AD117" s="159" t="str">
        <f>H11</f>
        <v>Year 4</v>
      </c>
      <c r="AE117" s="159" t="str">
        <f>I11</f>
        <v>Year 5</v>
      </c>
      <c r="AF117" s="162" t="s">
        <v>30</v>
      </c>
      <c r="AH117" s="284"/>
      <c r="AI117" s="55"/>
      <c r="AJ117" s="55"/>
      <c r="AK117" s="55"/>
      <c r="AL117" s="55"/>
      <c r="AM117" s="55"/>
      <c r="AN117" s="55"/>
      <c r="AO117" s="113"/>
    </row>
    <row r="118" spans="1:41">
      <c r="A118" s="417">
        <f>IF('Cumulative Budget Request '!L117='Split budget (A)'!$L$1,'Cumulative Budget Request '!A117,0)</f>
        <v>0</v>
      </c>
      <c r="B118" s="13" t="str">
        <f>IF('Cumulative Budget Request '!L117='Split budget (A)'!$L$1,'Cumulative Budget Request '!B117,0)</f>
        <v>Graduate Student</v>
      </c>
      <c r="C118" s="117" t="str">
        <f>IF('Cumulative Budget Request '!L117='Split budget (A)'!$L$1,'Cumulative Budget Request '!C117,0)</f>
        <v>Not Allowed</v>
      </c>
      <c r="D118" s="32" t="s">
        <v>44</v>
      </c>
      <c r="E118" s="97">
        <f>ROUND($P118*$Q118*R118,6)</f>
        <v>0</v>
      </c>
      <c r="F118" s="97">
        <f>ROUND($P119*$Q119*R119,6)</f>
        <v>0</v>
      </c>
      <c r="G118" s="97">
        <f>ROUND($P120*$Q120*R120,6)</f>
        <v>0</v>
      </c>
      <c r="H118" s="97">
        <f>ROUND($P121*$Q121*R121,6)</f>
        <v>0</v>
      </c>
      <c r="I118" s="97">
        <f>ROUND($P122*$Q122*R122,6)</f>
        <v>0</v>
      </c>
      <c r="J118" s="24"/>
      <c r="K118" s="15"/>
      <c r="L118" s="15"/>
      <c r="M118" s="155">
        <f>IF('Cumulative Budget Request '!L117='Split budget (A)'!$L$1,'Cumulative Budget Request '!M117,0)</f>
        <v>0</v>
      </c>
      <c r="N118" s="242">
        <f>ROUND(M118/12,2)</f>
        <v>0</v>
      </c>
      <c r="O118" s="239">
        <f>IF('Cumulative Budget Request '!L117='Split budget (A)'!$L$1,'Cumulative Budget Request '!O117,0)</f>
        <v>1</v>
      </c>
      <c r="P118" s="240">
        <f>IF('Cumulative Budget Request '!L117='Split budget (A)'!$L$1,'Cumulative Budget Request '!P117,0)</f>
        <v>0</v>
      </c>
      <c r="Q118" s="73">
        <f>IF('Cumulative Budget Request '!L117='Split budget (A)'!$L$1,'Cumulative Budget Request '!Q117,0)</f>
        <v>12</v>
      </c>
      <c r="R118" s="239">
        <f>IF('Cumulative Budget Request '!L117='Split budget (A)'!$L$1,'Cumulative Budget Request '!R117,0)</f>
        <v>0</v>
      </c>
      <c r="S118" s="73"/>
      <c r="T118" s="71"/>
      <c r="U118" s="426">
        <f>IFERROR((E121+E122)/E120,0)</f>
        <v>0</v>
      </c>
      <c r="V118" s="426">
        <f t="shared" ref="V118:Y118" si="34">IFERROR((F121+F122)/F120,0)</f>
        <v>0</v>
      </c>
      <c r="W118" s="426">
        <f t="shared" si="34"/>
        <v>0</v>
      </c>
      <c r="X118" s="426">
        <f t="shared" si="34"/>
        <v>0</v>
      </c>
      <c r="Y118" s="426">
        <f t="shared" si="34"/>
        <v>0</v>
      </c>
      <c r="Z118" s="160" t="str">
        <f>C118</f>
        <v>Not Allowed</v>
      </c>
      <c r="AA118" s="125">
        <f>ROUND(VLOOKUP($C118,$AH$124:AO152,4,FALSE)*E118,0)</f>
        <v>0</v>
      </c>
      <c r="AB118" s="125">
        <f>ROUND(VLOOKUP($C119,$AH$124:AO152,5,FALSE)*F118,0)</f>
        <v>0</v>
      </c>
      <c r="AC118" s="125">
        <f>ROUND(VLOOKUP($C120,$AH$124:AO152,6,FALSE)*G118,0)</f>
        <v>0</v>
      </c>
      <c r="AD118" s="125">
        <f>ROUND(VLOOKUP($C121,$AH$124:AO152,7,FALSE)*H118,0)</f>
        <v>0</v>
      </c>
      <c r="AE118" s="125">
        <f>ROUND(VLOOKUP($C122,$AH$124:AO152,8,FALSE)*I118,0)</f>
        <v>0</v>
      </c>
      <c r="AF118" s="163">
        <f>SUM(AA118:AE118)</f>
        <v>0</v>
      </c>
      <c r="AH118" s="112"/>
      <c r="AK118" s="55" t="s">
        <v>35</v>
      </c>
      <c r="AL118" s="55" t="s">
        <v>36</v>
      </c>
      <c r="AM118" s="55" t="s">
        <v>37</v>
      </c>
      <c r="AN118" s="55" t="s">
        <v>38</v>
      </c>
      <c r="AO118" s="113" t="s">
        <v>39</v>
      </c>
    </row>
    <row r="119" spans="1:41">
      <c r="A119" s="8"/>
      <c r="B119" s="99"/>
      <c r="C119" s="117" t="str">
        <f>IF('Cumulative Budget Request '!L118='Split budget (A)'!$L$1,'Cumulative Budget Request '!C118,0)</f>
        <v>Not Allowed</v>
      </c>
      <c r="D119" s="32" t="s">
        <v>61</v>
      </c>
      <c r="E119" s="20">
        <f>R118</f>
        <v>0</v>
      </c>
      <c r="F119" s="20">
        <f>R119</f>
        <v>0</v>
      </c>
      <c r="G119" s="20">
        <f>R120</f>
        <v>0</v>
      </c>
      <c r="H119" s="20">
        <f>T121</f>
        <v>0</v>
      </c>
      <c r="I119" s="20">
        <f>T122</f>
        <v>0</v>
      </c>
      <c r="J119" s="24"/>
      <c r="K119" s="15"/>
      <c r="L119" s="15"/>
      <c r="M119" s="243"/>
      <c r="N119" s="242"/>
      <c r="O119" s="239">
        <f>IF('Cumulative Budget Request '!L118='Split budget (A)'!$L$1,'Cumulative Budget Request '!O118,0)</f>
        <v>1.03</v>
      </c>
      <c r="P119" s="240">
        <f>IF('Cumulative Budget Request '!L118='Split budget (A)'!$L$1,'Cumulative Budget Request '!P118,0)</f>
        <v>0</v>
      </c>
      <c r="Q119" s="73">
        <f>IF('Cumulative Budget Request '!L118='Split budget (A)'!$L$1,'Cumulative Budget Request '!Q118,0)</f>
        <v>12</v>
      </c>
      <c r="R119" s="239">
        <f>IF('Cumulative Budget Request '!L118='Split budget (A)'!$L$1,'Cumulative Budget Request '!R118,0)</f>
        <v>0</v>
      </c>
      <c r="S119" s="73"/>
      <c r="T119" s="71"/>
      <c r="U119" s="426"/>
      <c r="V119" s="426"/>
      <c r="W119" s="426"/>
      <c r="X119" s="426"/>
      <c r="Y119" s="426"/>
      <c r="Z119" s="160"/>
      <c r="AA119" s="125"/>
      <c r="AB119" s="125"/>
      <c r="AC119" s="125"/>
      <c r="AD119" s="125"/>
      <c r="AE119" s="125"/>
      <c r="AF119" s="163"/>
      <c r="AH119" s="505" t="s">
        <v>76</v>
      </c>
      <c r="AI119" s="488"/>
      <c r="AJ119" s="488"/>
      <c r="AK119" s="282">
        <v>1</v>
      </c>
      <c r="AL119" s="282">
        <v>1.05</v>
      </c>
      <c r="AM119" s="282">
        <v>1.05</v>
      </c>
      <c r="AN119" s="282">
        <v>1.05</v>
      </c>
      <c r="AO119" s="283">
        <v>1.05</v>
      </c>
    </row>
    <row r="120" spans="1:41">
      <c r="A120" s="8"/>
      <c r="C120" s="117" t="str">
        <f>IF('Cumulative Budget Request '!L119='Split budget (A)'!$L$1,'Cumulative Budget Request '!C119,0)</f>
        <v>Not Allowed</v>
      </c>
      <c r="D120" s="71" t="s">
        <v>9</v>
      </c>
      <c r="E120" s="54">
        <f>ROUND(N118*E118*O118,0)</f>
        <v>0</v>
      </c>
      <c r="F120" s="54">
        <f>ROUND(N118*F118*O118*O119,0)</f>
        <v>0</v>
      </c>
      <c r="G120" s="54">
        <f>ROUND(N118*G118*O118*O119*O120,0)</f>
        <v>0</v>
      </c>
      <c r="H120" s="54">
        <f>ROUND(N118*H118*O118*O119*O120*O121,0)</f>
        <v>0</v>
      </c>
      <c r="I120" s="54">
        <f>ROUND(N118*I118*O118*O119*O120*O121*O122,0)</f>
        <v>0</v>
      </c>
      <c r="J120" s="177">
        <f>SUM(E120:I120)</f>
        <v>0</v>
      </c>
      <c r="M120" s="243"/>
      <c r="N120" s="60"/>
      <c r="O120" s="239">
        <f>IF('Cumulative Budget Request '!L119='Split budget (A)'!$L$1,'Cumulative Budget Request '!O119,0)</f>
        <v>1.03</v>
      </c>
      <c r="P120" s="240">
        <f>IF('Cumulative Budget Request '!L119='Split budget (A)'!$L$1,'Cumulative Budget Request '!P119,0)</f>
        <v>0</v>
      </c>
      <c r="Q120" s="73">
        <f>IF('Cumulative Budget Request '!L119='Split budget (A)'!$L$1,'Cumulative Budget Request '!Q119,0)</f>
        <v>12</v>
      </c>
      <c r="R120" s="239">
        <f>IF('Cumulative Budget Request '!L119='Split budget (A)'!$L$1,'Cumulative Budget Request '!R119,0)</f>
        <v>0</v>
      </c>
      <c r="S120" s="73"/>
      <c r="T120" s="71"/>
      <c r="U120" s="426"/>
      <c r="V120" s="426"/>
      <c r="W120" s="426"/>
      <c r="X120" s="426"/>
      <c r="Y120" s="426"/>
      <c r="Z120" s="59"/>
      <c r="AA120" s="125"/>
      <c r="AB120" s="125"/>
      <c r="AC120" s="125"/>
      <c r="AD120" s="125"/>
      <c r="AE120" s="125"/>
      <c r="AF120" s="163"/>
      <c r="AH120" s="463"/>
      <c r="AI120" s="316"/>
      <c r="AJ120" s="316"/>
      <c r="AK120" s="131"/>
      <c r="AL120" s="131"/>
      <c r="AM120" s="131"/>
      <c r="AN120" s="131"/>
      <c r="AO120" s="281"/>
    </row>
    <row r="121" spans="1:41">
      <c r="A121" s="8"/>
      <c r="B121" s="90"/>
      <c r="C121" s="117" t="str">
        <f>IF('Cumulative Budget Request '!L120='Split budget (A)'!$L$1,'Cumulative Budget Request '!C120,0)</f>
        <v>Not Allowed</v>
      </c>
      <c r="D121" s="71" t="s">
        <v>46</v>
      </c>
      <c r="E121" s="54">
        <f>ROUND($E$120*$S$153,0)</f>
        <v>0</v>
      </c>
      <c r="F121" s="54">
        <f>ROUND($F$120*$S$153,0)</f>
        <v>0</v>
      </c>
      <c r="G121" s="54">
        <f>ROUND($G$120*$S$153,0)</f>
        <v>0</v>
      </c>
      <c r="H121" s="54">
        <f>ROUND($H$120*$S$153,0)</f>
        <v>0</v>
      </c>
      <c r="I121" s="54">
        <f>ROUND($I$120*$S$153,0)</f>
        <v>0</v>
      </c>
      <c r="J121" s="177">
        <f>SUM(E121:I121)</f>
        <v>0</v>
      </c>
      <c r="M121" s="243"/>
      <c r="N121" s="60"/>
      <c r="O121" s="239">
        <f>IF('Cumulative Budget Request '!L120='Split budget (A)'!$L$1,'Cumulative Budget Request '!O120,0)</f>
        <v>1.03</v>
      </c>
      <c r="P121" s="240">
        <f>IF('Cumulative Budget Request '!L120='Split budget (A)'!$L$1,'Cumulative Budget Request '!P120,0)</f>
        <v>0</v>
      </c>
      <c r="Q121" s="73">
        <f>IF('Cumulative Budget Request '!L120='Split budget (A)'!$L$1,'Cumulative Budget Request '!Q120,0)</f>
        <v>12</v>
      </c>
      <c r="R121" s="239">
        <f>IF('Cumulative Budget Request '!L120='Split budget (A)'!$L$1,'Cumulative Budget Request '!R120,0)</f>
        <v>0</v>
      </c>
      <c r="S121" s="73"/>
      <c r="T121" s="71"/>
      <c r="U121" s="426"/>
      <c r="V121" s="426"/>
      <c r="W121" s="426"/>
      <c r="X121" s="426"/>
      <c r="Y121" s="426"/>
      <c r="Z121" s="59"/>
      <c r="AA121" s="125"/>
      <c r="AB121" s="125"/>
      <c r="AC121" s="125"/>
      <c r="AD121" s="125"/>
      <c r="AE121" s="125"/>
      <c r="AF121" s="163"/>
      <c r="AH121" s="463"/>
      <c r="AI121" s="316"/>
      <c r="AJ121" s="316"/>
      <c r="AK121" s="131"/>
      <c r="AL121" s="131"/>
      <c r="AM121" s="131"/>
      <c r="AN121" s="131"/>
      <c r="AO121" s="281"/>
    </row>
    <row r="122" spans="1:41" ht="15">
      <c r="A122" s="8"/>
      <c r="B122" s="90"/>
      <c r="C122" s="117" t="str">
        <f>IF('Cumulative Budget Request '!L121='Split budget (A)'!$L$1,'Cumulative Budget Request '!C121,0)</f>
        <v>Not Allowed</v>
      </c>
      <c r="D122" s="71" t="s">
        <v>47</v>
      </c>
      <c r="E122" s="189">
        <f>ROUND($S$154*$E$118,0)</f>
        <v>0</v>
      </c>
      <c r="F122" s="189">
        <f>ROUND($S$154*$F$118,0)</f>
        <v>0</v>
      </c>
      <c r="G122" s="189">
        <f>ROUND($S$154*$G$118,0)</f>
        <v>0</v>
      </c>
      <c r="H122" s="189">
        <f>ROUND($S$154*$H$118,0)</f>
        <v>0</v>
      </c>
      <c r="I122" s="189">
        <f>ROUND($S$154*$I$118,0)</f>
        <v>0</v>
      </c>
      <c r="J122" s="186">
        <f>SUM(E122:I122)</f>
        <v>0</v>
      </c>
      <c r="M122" s="243"/>
      <c r="N122" s="60"/>
      <c r="O122" s="239">
        <f>IF('Cumulative Budget Request '!L121='Split budget (A)'!$L$1,'Cumulative Budget Request '!O121,0)</f>
        <v>1.03</v>
      </c>
      <c r="P122" s="240">
        <f>IF('Cumulative Budget Request '!L121='Split budget (A)'!$L$1,'Cumulative Budget Request '!P121,0)</f>
        <v>0</v>
      </c>
      <c r="Q122" s="73">
        <f>IF('Cumulative Budget Request '!L121='Split budget (A)'!$L$1,'Cumulative Budget Request '!Q121,0)</f>
        <v>12</v>
      </c>
      <c r="R122" s="239">
        <f>IF('Cumulative Budget Request '!L121='Split budget (A)'!$L$1,'Cumulative Budget Request '!R121,0)</f>
        <v>0</v>
      </c>
      <c r="S122" s="73"/>
      <c r="T122" s="71"/>
      <c r="U122" s="426"/>
      <c r="V122" s="426"/>
      <c r="W122" s="426"/>
      <c r="X122" s="426"/>
      <c r="Y122" s="426"/>
      <c r="Z122" s="59"/>
      <c r="AA122" s="125"/>
      <c r="AB122" s="125"/>
      <c r="AC122" s="125"/>
      <c r="AD122" s="125"/>
      <c r="AE122" s="125"/>
      <c r="AF122" s="163"/>
      <c r="AH122" s="112"/>
      <c r="AO122" s="114"/>
    </row>
    <row r="123" spans="1:41">
      <c r="A123" s="8"/>
      <c r="B123" s="90"/>
      <c r="C123" s="97"/>
      <c r="D123" s="74" t="s">
        <v>48</v>
      </c>
      <c r="E123" s="190">
        <f>SUM(E121:E122)</f>
        <v>0</v>
      </c>
      <c r="F123" s="190">
        <f t="shared" ref="F123:I123" si="35">SUM(F121:F122)</f>
        <v>0</v>
      </c>
      <c r="G123" s="190">
        <f t="shared" si="35"/>
        <v>0</v>
      </c>
      <c r="H123" s="190">
        <f t="shared" si="35"/>
        <v>0</v>
      </c>
      <c r="I123" s="190">
        <f t="shared" si="35"/>
        <v>0</v>
      </c>
      <c r="J123" s="191">
        <f>SUM(J121:J122)</f>
        <v>0</v>
      </c>
      <c r="M123" s="243"/>
      <c r="N123" s="60"/>
      <c r="O123" s="71"/>
      <c r="P123" s="244"/>
      <c r="Q123" s="73"/>
      <c r="R123" s="71"/>
      <c r="S123" s="73"/>
      <c r="T123" s="71"/>
      <c r="U123" s="428"/>
      <c r="V123" s="429"/>
      <c r="W123" s="427"/>
      <c r="X123" s="427"/>
      <c r="Y123" s="427"/>
      <c r="Z123" s="59"/>
      <c r="AA123" s="125"/>
      <c r="AB123" s="125"/>
      <c r="AC123" s="125"/>
      <c r="AD123" s="125"/>
      <c r="AE123" s="125"/>
      <c r="AF123" s="163"/>
      <c r="AH123" s="280" t="s">
        <v>80</v>
      </c>
      <c r="AO123" s="114"/>
    </row>
    <row r="124" spans="1:41">
      <c r="A124" s="8"/>
      <c r="B124" s="90"/>
      <c r="C124" s="97"/>
      <c r="D124" s="71"/>
      <c r="E124" s="15"/>
      <c r="F124" s="15"/>
      <c r="G124" s="15"/>
      <c r="H124" s="15"/>
      <c r="I124" s="15"/>
      <c r="J124" s="24"/>
      <c r="M124" s="243"/>
      <c r="N124" s="60"/>
      <c r="O124" s="32"/>
      <c r="P124" s="60"/>
      <c r="Q124" s="32"/>
      <c r="R124" s="241"/>
      <c r="S124" s="32"/>
      <c r="T124" s="241"/>
      <c r="U124" s="430"/>
      <c r="V124" s="430"/>
      <c r="W124" s="430"/>
      <c r="X124" s="430"/>
      <c r="Y124" s="430"/>
      <c r="Z124" s="59"/>
      <c r="AA124" s="125"/>
      <c r="AB124" s="125"/>
      <c r="AC124" s="125"/>
      <c r="AD124" s="125"/>
      <c r="AE124" s="125"/>
      <c r="AF124" s="163"/>
      <c r="AH124" s="280" t="s">
        <v>74</v>
      </c>
      <c r="AI124">
        <v>0</v>
      </c>
      <c r="AJ124">
        <v>0</v>
      </c>
      <c r="AK124">
        <v>0</v>
      </c>
      <c r="AL124">
        <v>0</v>
      </c>
      <c r="AM124">
        <v>0</v>
      </c>
      <c r="AN124">
        <v>0</v>
      </c>
      <c r="AO124" s="114">
        <v>0</v>
      </c>
    </row>
    <row r="125" spans="1:41">
      <c r="A125" s="417" t="str">
        <f>IF('Cumulative Budget Request '!L124='Split budget (A)'!$L$1,'Cumulative Budget Request '!A124,0)</f>
        <v xml:space="preserve"> </v>
      </c>
      <c r="B125" s="13" t="str">
        <f>IF('Cumulative Budget Request '!L124='Split budget (A)'!$L$1,'Cumulative Budget Request '!B124,0)</f>
        <v>Graduate Student</v>
      </c>
      <c r="C125" s="117" t="str">
        <f>IF('Cumulative Budget Request '!L124='Split budget (A)'!$L$1,'Cumulative Budget Request '!C124,0)</f>
        <v>Not Allowed</v>
      </c>
      <c r="D125" s="32" t="s">
        <v>44</v>
      </c>
      <c r="E125" s="97">
        <f>ROUND($P125*$Q125*R125,6)</f>
        <v>0</v>
      </c>
      <c r="F125" s="97">
        <f>ROUND($P126*$Q126*R126,6)</f>
        <v>0</v>
      </c>
      <c r="G125" s="97">
        <f>ROUND($P127*$Q127*R127,6)</f>
        <v>0</v>
      </c>
      <c r="H125" s="97">
        <f>ROUND($P128*$Q128*R128,6)</f>
        <v>0</v>
      </c>
      <c r="I125" s="97">
        <f>ROUND($P129*$Q129*R129,6)</f>
        <v>0</v>
      </c>
      <c r="J125" s="24"/>
      <c r="M125" s="155">
        <f>IF('Cumulative Budget Request '!L124='Split budget (A)'!$L$1,'Cumulative Budget Request '!M124,0)</f>
        <v>0</v>
      </c>
      <c r="N125" s="242">
        <f>ROUND(M125/12,2)</f>
        <v>0</v>
      </c>
      <c r="O125" s="239">
        <f>IF('Cumulative Budget Request '!L124='Split budget (A)'!$L$1,'Cumulative Budget Request '!O124,0)</f>
        <v>1</v>
      </c>
      <c r="P125" s="240">
        <f>IF('Cumulative Budget Request '!L124='Split budget (A)'!$L$1,'Cumulative Budget Request '!P124,0)</f>
        <v>0</v>
      </c>
      <c r="Q125" s="73">
        <f>IF('Cumulative Budget Request '!L124='Split budget (A)'!$L$1,'Cumulative Budget Request '!Q124,0)</f>
        <v>12</v>
      </c>
      <c r="R125" s="239">
        <f>IF('Cumulative Budget Request '!L124='Split budget (A)'!$L$1,'Cumulative Budget Request '!R124,0)</f>
        <v>0</v>
      </c>
      <c r="S125" s="73"/>
      <c r="T125" s="71"/>
      <c r="U125" s="426">
        <f>IFERROR((E128+E129)/E127,0)</f>
        <v>0</v>
      </c>
      <c r="V125" s="426">
        <f t="shared" ref="V125:Y125" si="36">IFERROR((F128+F129)/F127,0)</f>
        <v>0</v>
      </c>
      <c r="W125" s="426">
        <f t="shared" si="36"/>
        <v>0</v>
      </c>
      <c r="X125" s="426">
        <f t="shared" si="36"/>
        <v>0</v>
      </c>
      <c r="Y125" s="426">
        <f t="shared" si="36"/>
        <v>0</v>
      </c>
      <c r="Z125" s="160" t="str">
        <f>C125</f>
        <v>Not Allowed</v>
      </c>
      <c r="AA125" s="125">
        <f>ROUND(VLOOKUP($C125,$AH$124:AO159,4,FALSE)*E125,0)</f>
        <v>0</v>
      </c>
      <c r="AB125" s="125">
        <f>ROUND(VLOOKUP($C126,$AH$124:AO159,5,FALSE)*F125,0)</f>
        <v>0</v>
      </c>
      <c r="AC125" s="125">
        <f>ROUND(VLOOKUP($C127,$AH$124:AO159,6,FALSE)*G125,0)</f>
        <v>0</v>
      </c>
      <c r="AD125" s="125">
        <f>ROUND(VLOOKUP($C128,$AH$124:AO159,7,FALSE)*H125,0)</f>
        <v>0</v>
      </c>
      <c r="AE125" s="125">
        <f>ROUND(VLOOKUP($C129,$AH$124:AO159,8,FALSE)*I125,0)</f>
        <v>0</v>
      </c>
      <c r="AF125" s="163">
        <f>SUM(AA125:AE125)</f>
        <v>0</v>
      </c>
      <c r="AH125" s="274" t="s">
        <v>81</v>
      </c>
      <c r="AI125" s="273">
        <f>'Tuition Lookup'!$D4*24</f>
        <v>10752</v>
      </c>
      <c r="AJ125" s="272">
        <f>AI125/6</f>
        <v>1792</v>
      </c>
      <c r="AK125" s="277">
        <f>AJ125*AK$119</f>
        <v>1792</v>
      </c>
      <c r="AL125" s="277">
        <f>AK125*AL$119</f>
        <v>1881.6000000000001</v>
      </c>
      <c r="AM125" s="277">
        <f>AL125*AM$119</f>
        <v>1975.6800000000003</v>
      </c>
      <c r="AN125" s="278">
        <f>AM125*AN$119</f>
        <v>2074.4640000000004</v>
      </c>
      <c r="AO125" s="279">
        <f>AN125*AO$119</f>
        <v>2178.1872000000003</v>
      </c>
    </row>
    <row r="126" spans="1:41">
      <c r="B126" s="99"/>
      <c r="C126" s="117" t="str">
        <f>IF('Cumulative Budget Request '!L125='Split budget (A)'!$L$1,'Cumulative Budget Request '!C125,0)</f>
        <v>Not Allowed</v>
      </c>
      <c r="D126" s="32" t="s">
        <v>61</v>
      </c>
      <c r="E126" s="20">
        <f>R125</f>
        <v>0</v>
      </c>
      <c r="F126" s="20">
        <f>R126</f>
        <v>0</v>
      </c>
      <c r="G126" s="20">
        <f>R127</f>
        <v>0</v>
      </c>
      <c r="H126" s="20">
        <f>T128</f>
        <v>0</v>
      </c>
      <c r="I126" s="20">
        <f>T129</f>
        <v>0</v>
      </c>
      <c r="J126" s="24"/>
      <c r="M126" s="243"/>
      <c r="N126" s="242"/>
      <c r="O126" s="239">
        <f>IF('Cumulative Budget Request '!L125='Split budget (A)'!$L$1,'Cumulative Budget Request '!O125,0)</f>
        <v>1.03</v>
      </c>
      <c r="P126" s="240">
        <f>IF('Cumulative Budget Request '!L125='Split budget (A)'!$L$1,'Cumulative Budget Request '!P125,0)</f>
        <v>0</v>
      </c>
      <c r="Q126" s="73">
        <f>IF('Cumulative Budget Request '!L125='Split budget (A)'!$L$1,'Cumulative Budget Request '!Q125,0)</f>
        <v>12</v>
      </c>
      <c r="R126" s="239">
        <f>IF('Cumulative Budget Request '!L125='Split budget (A)'!$L$1,'Cumulative Budget Request '!R125,0)</f>
        <v>0</v>
      </c>
      <c r="S126" s="73"/>
      <c r="T126" s="71"/>
      <c r="U126" s="426"/>
      <c r="V126" s="426"/>
      <c r="W126" s="426"/>
      <c r="X126" s="426"/>
      <c r="Y126" s="426"/>
      <c r="Z126" s="160"/>
      <c r="AA126" s="125"/>
      <c r="AB126" s="125"/>
      <c r="AC126" s="125"/>
      <c r="AD126" s="125"/>
      <c r="AE126" s="125"/>
      <c r="AF126" s="163"/>
      <c r="AH126" s="275" t="s">
        <v>82</v>
      </c>
      <c r="AI126" s="273">
        <f>'Tuition Lookup'!$D5*24</f>
        <v>12000</v>
      </c>
      <c r="AJ126" s="272">
        <f t="shared" ref="AJ126:AJ151" si="37">AI126/6</f>
        <v>2000</v>
      </c>
      <c r="AK126" s="277">
        <f t="shared" ref="AK126:AO126" si="38">AJ126*AK$119</f>
        <v>2000</v>
      </c>
      <c r="AL126" s="277">
        <f t="shared" si="38"/>
        <v>2100</v>
      </c>
      <c r="AM126" s="277">
        <f t="shared" si="38"/>
        <v>2205</v>
      </c>
      <c r="AN126" s="278">
        <f t="shared" si="38"/>
        <v>2315.25</v>
      </c>
      <c r="AO126" s="279">
        <f t="shared" si="38"/>
        <v>2431.0125000000003</v>
      </c>
    </row>
    <row r="127" spans="1:41">
      <c r="A127" s="8"/>
      <c r="B127" s="90"/>
      <c r="C127" s="117" t="str">
        <f>IF('Cumulative Budget Request '!L126='Split budget (A)'!$L$1,'Cumulative Budget Request '!C126,0)</f>
        <v>Not Allowed</v>
      </c>
      <c r="D127" s="71" t="s">
        <v>9</v>
      </c>
      <c r="E127" s="54">
        <f>ROUND(N125*E125*O125,0)</f>
        <v>0</v>
      </c>
      <c r="F127" s="54">
        <f>ROUND(N125*F125*O125*O126,0)</f>
        <v>0</v>
      </c>
      <c r="G127" s="54">
        <f>ROUND(N125*G125*O125*O126*O127,0)</f>
        <v>0</v>
      </c>
      <c r="H127" s="54">
        <f>ROUND(N125*H125*O125*O126*O127*O128,0)</f>
        <v>0</v>
      </c>
      <c r="I127" s="54">
        <f>ROUND(N125*I125*O125*O126*O127*O128*O129,0)</f>
        <v>0</v>
      </c>
      <c r="J127" s="177">
        <f>SUM(E127:I127)</f>
        <v>0</v>
      </c>
      <c r="M127" s="243"/>
      <c r="N127" s="60"/>
      <c r="O127" s="239">
        <f>IF('Cumulative Budget Request '!L126='Split budget (A)'!$L$1,'Cumulative Budget Request '!O126,0)</f>
        <v>1.03</v>
      </c>
      <c r="P127" s="240">
        <f>IF('Cumulative Budget Request '!L126='Split budget (A)'!$L$1,'Cumulative Budget Request '!P126,0)</f>
        <v>0</v>
      </c>
      <c r="Q127" s="73">
        <f>IF('Cumulative Budget Request '!L126='Split budget (A)'!$L$1,'Cumulative Budget Request '!Q126,0)</f>
        <v>12</v>
      </c>
      <c r="R127" s="239">
        <f>IF('Cumulative Budget Request '!L126='Split budget (A)'!$L$1,'Cumulative Budget Request '!R126,0)</f>
        <v>0</v>
      </c>
      <c r="S127" s="73"/>
      <c r="T127" s="71"/>
      <c r="U127" s="426"/>
      <c r="V127" s="426"/>
      <c r="W127" s="426"/>
      <c r="X127" s="426"/>
      <c r="Y127" s="426"/>
      <c r="Z127" s="59"/>
      <c r="AA127" s="125"/>
      <c r="AB127" s="125"/>
      <c r="AC127" s="125"/>
      <c r="AD127" s="125"/>
      <c r="AE127" s="125"/>
      <c r="AF127" s="163"/>
      <c r="AH127" s="275" t="s">
        <v>83</v>
      </c>
      <c r="AI127" s="273">
        <f>'Tuition Lookup'!$D6*24</f>
        <v>10800</v>
      </c>
      <c r="AJ127" s="272">
        <f t="shared" si="37"/>
        <v>1800</v>
      </c>
      <c r="AK127" s="277">
        <f t="shared" ref="AK127:AO127" si="39">AJ127*AK$119</f>
        <v>1800</v>
      </c>
      <c r="AL127" s="277">
        <f t="shared" si="39"/>
        <v>1890</v>
      </c>
      <c r="AM127" s="277">
        <f t="shared" si="39"/>
        <v>1984.5</v>
      </c>
      <c r="AN127" s="278">
        <f t="shared" si="39"/>
        <v>2083.7249999999999</v>
      </c>
      <c r="AO127" s="279">
        <f t="shared" si="39"/>
        <v>2187.9112500000001</v>
      </c>
    </row>
    <row r="128" spans="1:41">
      <c r="A128" s="8"/>
      <c r="B128" s="90"/>
      <c r="C128" s="117" t="str">
        <f>IF('Cumulative Budget Request '!L127='Split budget (A)'!$L$1,'Cumulative Budget Request '!C127,0)</f>
        <v>Not Allowed</v>
      </c>
      <c r="D128" s="71" t="s">
        <v>46</v>
      </c>
      <c r="E128" s="54">
        <f>ROUND(E127*$S$153,0)</f>
        <v>0</v>
      </c>
      <c r="F128" s="54">
        <f>ROUND(F127*$S$153,0)</f>
        <v>0</v>
      </c>
      <c r="G128" s="54">
        <f>ROUND(G127*$S$153,0)</f>
        <v>0</v>
      </c>
      <c r="H128" s="54">
        <f>ROUND(H127*$S$153,0)</f>
        <v>0</v>
      </c>
      <c r="I128" s="54">
        <f>ROUND(I127*$S$153,0)</f>
        <v>0</v>
      </c>
      <c r="J128" s="177">
        <f>SUM(E128:I128)</f>
        <v>0</v>
      </c>
      <c r="M128" s="243"/>
      <c r="N128" s="60"/>
      <c r="O128" s="239">
        <f>IF('Cumulative Budget Request '!L127='Split budget (A)'!$L$1,'Cumulative Budget Request '!O127,0)</f>
        <v>1.03</v>
      </c>
      <c r="P128" s="240">
        <f>IF('Cumulative Budget Request '!L127='Split budget (A)'!$L$1,'Cumulative Budget Request '!P127,0)</f>
        <v>0</v>
      </c>
      <c r="Q128" s="73">
        <f>IF('Cumulative Budget Request '!L127='Split budget (A)'!$L$1,'Cumulative Budget Request '!Q127,0)</f>
        <v>12</v>
      </c>
      <c r="R128" s="239">
        <f>IF('Cumulative Budget Request '!L127='Split budget (A)'!$L$1,'Cumulative Budget Request '!R127,0)</f>
        <v>0</v>
      </c>
      <c r="S128" s="73"/>
      <c r="T128" s="71"/>
      <c r="U128" s="426"/>
      <c r="V128" s="426"/>
      <c r="W128" s="426"/>
      <c r="X128" s="426"/>
      <c r="Y128" s="426"/>
      <c r="Z128" s="59"/>
      <c r="AA128" s="125"/>
      <c r="AB128" s="125"/>
      <c r="AC128" s="125"/>
      <c r="AD128" s="125"/>
      <c r="AE128" s="125"/>
      <c r="AF128" s="163"/>
      <c r="AH128" s="275" t="s">
        <v>84</v>
      </c>
      <c r="AI128" s="273">
        <f>'Tuition Lookup'!$D7*24</f>
        <v>11352</v>
      </c>
      <c r="AJ128" s="272">
        <f t="shared" si="37"/>
        <v>1892</v>
      </c>
      <c r="AK128" s="277">
        <f t="shared" ref="AK128:AO128" si="40">AJ128*AK$119</f>
        <v>1892</v>
      </c>
      <c r="AL128" s="277">
        <f t="shared" si="40"/>
        <v>1986.6000000000001</v>
      </c>
      <c r="AM128" s="277">
        <f t="shared" si="40"/>
        <v>2085.9300000000003</v>
      </c>
      <c r="AN128" s="278">
        <f t="shared" si="40"/>
        <v>2190.2265000000002</v>
      </c>
      <c r="AO128" s="279">
        <f t="shared" si="40"/>
        <v>2299.7378250000002</v>
      </c>
    </row>
    <row r="129" spans="1:41" ht="15">
      <c r="A129" s="8"/>
      <c r="B129" s="90"/>
      <c r="C129" s="117" t="str">
        <f>IF('Cumulative Budget Request '!L128='Split budget (A)'!$L$1,'Cumulative Budget Request '!C128,0)</f>
        <v>Not Allowed</v>
      </c>
      <c r="D129" s="71" t="s">
        <v>47</v>
      </c>
      <c r="E129" s="189">
        <f>ROUND($S$154*E125,0)</f>
        <v>0</v>
      </c>
      <c r="F129" s="189">
        <f>ROUND($S$154*F125,0)</f>
        <v>0</v>
      </c>
      <c r="G129" s="189">
        <f>ROUND($S$154*G125,0)</f>
        <v>0</v>
      </c>
      <c r="H129" s="189">
        <f>ROUND($S$154*H125,0)</f>
        <v>0</v>
      </c>
      <c r="I129" s="189">
        <f>ROUND($S$154*I125,0)</f>
        <v>0</v>
      </c>
      <c r="J129" s="186">
        <f>SUM(E129:I129)</f>
        <v>0</v>
      </c>
      <c r="M129" s="243"/>
      <c r="N129" s="60"/>
      <c r="O129" s="239">
        <f>IF('Cumulative Budget Request '!L128='Split budget (A)'!$L$1,'Cumulative Budget Request '!O128,0)</f>
        <v>1.03</v>
      </c>
      <c r="P129" s="240">
        <f>IF('Cumulative Budget Request '!L128='Split budget (A)'!$L$1,'Cumulative Budget Request '!P128,0)</f>
        <v>0</v>
      </c>
      <c r="Q129" s="73">
        <f>IF('Cumulative Budget Request '!L128='Split budget (A)'!$L$1,'Cumulative Budget Request '!Q128,0)</f>
        <v>12</v>
      </c>
      <c r="R129" s="239">
        <f>IF('Cumulative Budget Request '!L128='Split budget (A)'!$L$1,'Cumulative Budget Request '!R128,0)</f>
        <v>0</v>
      </c>
      <c r="S129" s="73"/>
      <c r="T129" s="71"/>
      <c r="U129" s="426"/>
      <c r="V129" s="426"/>
      <c r="W129" s="426"/>
      <c r="X129" s="426"/>
      <c r="Y129" s="426"/>
      <c r="Z129" s="59"/>
      <c r="AA129" s="125"/>
      <c r="AB129" s="125"/>
      <c r="AC129" s="125"/>
      <c r="AD129" s="125"/>
      <c r="AE129" s="125"/>
      <c r="AF129" s="163"/>
      <c r="AH129" s="275" t="s">
        <v>85</v>
      </c>
      <c r="AI129" s="273">
        <f>'Tuition Lookup'!$D8*24</f>
        <v>17232</v>
      </c>
      <c r="AJ129" s="272">
        <f t="shared" si="37"/>
        <v>2872</v>
      </c>
      <c r="AK129" s="277">
        <f t="shared" ref="AK129:AO129" si="41">AJ129*AK$119</f>
        <v>2872</v>
      </c>
      <c r="AL129" s="277">
        <f t="shared" si="41"/>
        <v>3015.6</v>
      </c>
      <c r="AM129" s="277">
        <f t="shared" si="41"/>
        <v>3166.38</v>
      </c>
      <c r="AN129" s="278">
        <f t="shared" si="41"/>
        <v>3324.6990000000001</v>
      </c>
      <c r="AO129" s="279">
        <f t="shared" si="41"/>
        <v>3490.9339500000001</v>
      </c>
    </row>
    <row r="130" spans="1:41">
      <c r="A130" s="8"/>
      <c r="B130" s="90"/>
      <c r="C130" s="97"/>
      <c r="D130" s="74" t="s">
        <v>48</v>
      </c>
      <c r="E130" s="190">
        <f>SUM(E128:E129)</f>
        <v>0</v>
      </c>
      <c r="F130" s="190">
        <f t="shared" ref="F130:I130" si="42">SUM(F128:F129)</f>
        <v>0</v>
      </c>
      <c r="G130" s="190">
        <f t="shared" si="42"/>
        <v>0</v>
      </c>
      <c r="H130" s="190">
        <f t="shared" si="42"/>
        <v>0</v>
      </c>
      <c r="I130" s="190">
        <f t="shared" si="42"/>
        <v>0</v>
      </c>
      <c r="J130" s="191">
        <f>SUM(J128:J129)</f>
        <v>0</v>
      </c>
      <c r="M130" s="243"/>
      <c r="N130" s="60"/>
      <c r="O130" s="71"/>
      <c r="P130" s="244"/>
      <c r="Q130" s="73"/>
      <c r="R130" s="71"/>
      <c r="S130" s="73"/>
      <c r="T130" s="71"/>
      <c r="U130" s="428"/>
      <c r="V130" s="429"/>
      <c r="W130" s="427"/>
      <c r="X130" s="427"/>
      <c r="Y130" s="427"/>
      <c r="Z130" s="59"/>
      <c r="AA130" s="125"/>
      <c r="AB130" s="125"/>
      <c r="AC130" s="125"/>
      <c r="AD130" s="125"/>
      <c r="AE130" s="125"/>
      <c r="AF130" s="163"/>
      <c r="AH130" s="275" t="s">
        <v>86</v>
      </c>
      <c r="AI130" s="273">
        <f>'Tuition Lookup'!$D9*24</f>
        <v>10392</v>
      </c>
      <c r="AJ130" s="272">
        <f t="shared" si="37"/>
        <v>1732</v>
      </c>
      <c r="AK130" s="277">
        <f t="shared" ref="AK130:AO130" si="43">AJ130*AK$119</f>
        <v>1732</v>
      </c>
      <c r="AL130" s="277">
        <f t="shared" si="43"/>
        <v>1818.6000000000001</v>
      </c>
      <c r="AM130" s="277">
        <f t="shared" si="43"/>
        <v>1909.5300000000002</v>
      </c>
      <c r="AN130" s="278">
        <f t="shared" si="43"/>
        <v>2005.0065000000002</v>
      </c>
      <c r="AO130" s="279">
        <f t="shared" si="43"/>
        <v>2105.2568250000004</v>
      </c>
    </row>
    <row r="131" spans="1:41">
      <c r="A131" s="8"/>
      <c r="B131" s="90"/>
      <c r="C131" s="97"/>
      <c r="D131" s="71"/>
      <c r="E131" s="15"/>
      <c r="F131" s="15"/>
      <c r="G131" s="15"/>
      <c r="H131" s="15"/>
      <c r="I131" s="15"/>
      <c r="J131" s="24"/>
      <c r="M131" s="243"/>
      <c r="N131" s="60"/>
      <c r="O131" s="32"/>
      <c r="P131" s="60"/>
      <c r="Q131" s="32"/>
      <c r="R131" s="241"/>
      <c r="S131" s="32"/>
      <c r="T131" s="241"/>
      <c r="U131" s="430"/>
      <c r="V131" s="430"/>
      <c r="W131" s="430"/>
      <c r="X131" s="430"/>
      <c r="Y131" s="430"/>
      <c r="Z131" s="59"/>
      <c r="AA131" s="125"/>
      <c r="AB131" s="125"/>
      <c r="AC131" s="125"/>
      <c r="AD131" s="125"/>
      <c r="AE131" s="125"/>
      <c r="AF131" s="163"/>
      <c r="AH131" s="274" t="s">
        <v>87</v>
      </c>
      <c r="AI131" s="273">
        <f>'Tuition Lookup'!$D10*24</f>
        <v>10608</v>
      </c>
      <c r="AJ131" s="272">
        <f t="shared" si="37"/>
        <v>1768</v>
      </c>
      <c r="AK131" s="277">
        <f t="shared" ref="AK131:AO131" si="44">AJ131*AK$119</f>
        <v>1768</v>
      </c>
      <c r="AL131" s="277">
        <f t="shared" si="44"/>
        <v>1856.4</v>
      </c>
      <c r="AM131" s="277">
        <f t="shared" si="44"/>
        <v>1949.2200000000003</v>
      </c>
      <c r="AN131" s="278">
        <f t="shared" si="44"/>
        <v>2046.6810000000003</v>
      </c>
      <c r="AO131" s="279">
        <f t="shared" si="44"/>
        <v>2149.0150500000004</v>
      </c>
    </row>
    <row r="132" spans="1:41">
      <c r="A132" s="417" t="str">
        <f>IF('Cumulative Budget Request '!L131='Split budget (A)'!$L$1,'Cumulative Budget Request '!A131,0)</f>
        <v xml:space="preserve"> </v>
      </c>
      <c r="B132" s="13" t="str">
        <f>IF('Cumulative Budget Request '!L131='Split budget (A)'!$L$1,'Cumulative Budget Request '!B131,0)</f>
        <v>Graduate Student</v>
      </c>
      <c r="C132" s="117" t="str">
        <f>IF('Cumulative Budget Request '!L131='Split budget (A)'!$L$1,'Cumulative Budget Request '!C131,0)</f>
        <v>Not Allowed</v>
      </c>
      <c r="D132" s="32" t="s">
        <v>44</v>
      </c>
      <c r="E132" s="97">
        <f>ROUND($P132*$Q132*R132,6)</f>
        <v>0</v>
      </c>
      <c r="F132" s="97">
        <f>ROUND($P133*$Q133*R133,6)</f>
        <v>0</v>
      </c>
      <c r="G132" s="97">
        <f>ROUND($P134*$Q134*R134,6)</f>
        <v>0</v>
      </c>
      <c r="H132" s="97">
        <f>ROUND($P135*$Q135*R135,6)</f>
        <v>0</v>
      </c>
      <c r="I132" s="97">
        <f>ROUND($P136*$Q136*R136,6)</f>
        <v>0</v>
      </c>
      <c r="J132" s="24"/>
      <c r="M132" s="155">
        <f>IF('Cumulative Budget Request '!L131='Split budget (A)'!$L$1,'Cumulative Budget Request '!M131,0)</f>
        <v>0</v>
      </c>
      <c r="N132" s="242">
        <f>ROUND(M132/12,2)</f>
        <v>0</v>
      </c>
      <c r="O132" s="239">
        <f>IF('Cumulative Budget Request '!L131='Split budget (A)'!$L$1,'Cumulative Budget Request '!O131,0)</f>
        <v>1</v>
      </c>
      <c r="P132" s="240">
        <f>IF('Cumulative Budget Request '!L131='Split budget (A)'!$L$1,'Cumulative Budget Request '!P131,0)</f>
        <v>0</v>
      </c>
      <c r="Q132" s="73">
        <f>IF('Cumulative Budget Request '!L131='Split budget (A)'!$L$1,'Cumulative Budget Request '!Q131,0)</f>
        <v>12</v>
      </c>
      <c r="R132" s="239">
        <f>IF('Cumulative Budget Request '!L131='Split budget (A)'!$L$1,'Cumulative Budget Request '!R131,0)</f>
        <v>0</v>
      </c>
      <c r="S132" s="73"/>
      <c r="T132" s="71"/>
      <c r="U132" s="426">
        <f>IFERROR((E135+E136)/E134,0)</f>
        <v>0</v>
      </c>
      <c r="V132" s="426">
        <f t="shared" ref="V132:Y132" si="45">IFERROR((F135+F136)/F134,0)</f>
        <v>0</v>
      </c>
      <c r="W132" s="426">
        <f t="shared" si="45"/>
        <v>0</v>
      </c>
      <c r="X132" s="426">
        <f t="shared" si="45"/>
        <v>0</v>
      </c>
      <c r="Y132" s="426">
        <f t="shared" si="45"/>
        <v>0</v>
      </c>
      <c r="Z132" s="160" t="str">
        <f>C132</f>
        <v>Not Allowed</v>
      </c>
      <c r="AA132" s="125">
        <f>ROUND(VLOOKUP($C132,$AH$124:AO166,4,FALSE)*E132,0)</f>
        <v>0</v>
      </c>
      <c r="AB132" s="125">
        <f>ROUND(VLOOKUP($C133,$AH$124:AO166,5,FALSE)*F132,0)</f>
        <v>0</v>
      </c>
      <c r="AC132" s="125">
        <f>ROUND(VLOOKUP($C134,$AH$124:AO166,6,FALSE)*G132,0)</f>
        <v>0</v>
      </c>
      <c r="AD132" s="125">
        <f>ROUND(VLOOKUP($C135,$AH$124:AO166,7,FALSE)*H132,0)</f>
        <v>0</v>
      </c>
      <c r="AE132" s="125">
        <f>ROUND(VLOOKUP($C136,$AH$124:AO166,8,FALSE)*I132,0)</f>
        <v>0</v>
      </c>
      <c r="AF132" s="163">
        <f>SUM(AA132:AE132)</f>
        <v>0</v>
      </c>
      <c r="AH132" s="274" t="s">
        <v>88</v>
      </c>
      <c r="AI132" s="273">
        <f>'Tuition Lookup'!$D11*24</f>
        <v>10632</v>
      </c>
      <c r="AJ132" s="272">
        <f t="shared" si="37"/>
        <v>1772</v>
      </c>
      <c r="AK132" s="277">
        <f t="shared" ref="AK132:AO132" si="46">AJ132*AK$119</f>
        <v>1772</v>
      </c>
      <c r="AL132" s="277">
        <f t="shared" si="46"/>
        <v>1860.6000000000001</v>
      </c>
      <c r="AM132" s="277">
        <f t="shared" si="46"/>
        <v>1953.6300000000003</v>
      </c>
      <c r="AN132" s="278">
        <f t="shared" si="46"/>
        <v>2051.3115000000003</v>
      </c>
      <c r="AO132" s="279">
        <f t="shared" si="46"/>
        <v>2153.8770750000003</v>
      </c>
    </row>
    <row r="133" spans="1:41">
      <c r="B133" s="99"/>
      <c r="C133" s="117" t="str">
        <f>IF('Cumulative Budget Request '!L132='Split budget (A)'!$L$1,'Cumulative Budget Request '!C132,0)</f>
        <v>Not Allowed</v>
      </c>
      <c r="D133" s="32" t="s">
        <v>61</v>
      </c>
      <c r="E133" s="20">
        <f>R132</f>
        <v>0</v>
      </c>
      <c r="F133" s="20">
        <f>R133</f>
        <v>0</v>
      </c>
      <c r="G133" s="20">
        <f>R134</f>
        <v>0</v>
      </c>
      <c r="H133" s="20">
        <f>T135</f>
        <v>0</v>
      </c>
      <c r="I133" s="20">
        <f>T136</f>
        <v>0</v>
      </c>
      <c r="J133" s="24"/>
      <c r="M133" s="243"/>
      <c r="N133" s="242"/>
      <c r="O133" s="239">
        <f>IF('Cumulative Budget Request '!L132='Split budget (A)'!$L$1,'Cumulative Budget Request '!O132,0)</f>
        <v>1.03</v>
      </c>
      <c r="P133" s="240">
        <f>IF('Cumulative Budget Request '!L132='Split budget (A)'!$L$1,'Cumulative Budget Request '!P132,0)</f>
        <v>0</v>
      </c>
      <c r="Q133" s="73">
        <f>IF('Cumulative Budget Request '!L132='Split budget (A)'!$L$1,'Cumulative Budget Request '!Q132,0)</f>
        <v>12</v>
      </c>
      <c r="R133" s="239">
        <f>IF('Cumulative Budget Request '!L132='Split budget (A)'!$L$1,'Cumulative Budget Request '!R132,0)</f>
        <v>0</v>
      </c>
      <c r="S133" s="73"/>
      <c r="T133" s="71"/>
      <c r="U133" s="426"/>
      <c r="V133" s="426"/>
      <c r="W133" s="426"/>
      <c r="X133" s="426"/>
      <c r="Y133" s="426"/>
      <c r="Z133" s="160"/>
      <c r="AA133" s="125"/>
      <c r="AB133" s="125"/>
      <c r="AC133" s="125"/>
      <c r="AD133" s="125"/>
      <c r="AE133" s="125"/>
      <c r="AF133" s="163"/>
      <c r="AH133" s="274" t="s">
        <v>89</v>
      </c>
      <c r="AI133" s="273">
        <f>'Tuition Lookup'!$D12*24</f>
        <v>33816</v>
      </c>
      <c r="AJ133" s="272">
        <f t="shared" si="37"/>
        <v>5636</v>
      </c>
      <c r="AK133" s="277">
        <f t="shared" ref="AK133:AO133" si="47">AJ133*AK$119</f>
        <v>5636</v>
      </c>
      <c r="AL133" s="277">
        <f t="shared" si="47"/>
        <v>5917.8</v>
      </c>
      <c r="AM133" s="277">
        <f t="shared" si="47"/>
        <v>6213.6900000000005</v>
      </c>
      <c r="AN133" s="278">
        <f t="shared" si="47"/>
        <v>6524.3745000000008</v>
      </c>
      <c r="AO133" s="279">
        <f t="shared" si="47"/>
        <v>6850.5932250000014</v>
      </c>
    </row>
    <row r="134" spans="1:41">
      <c r="A134" s="8"/>
      <c r="B134" s="90"/>
      <c r="C134" s="117" t="str">
        <f>IF('Cumulative Budget Request '!L133='Split budget (A)'!$L$1,'Cumulative Budget Request '!C133,0)</f>
        <v>Not Allowed</v>
      </c>
      <c r="D134" s="71" t="s">
        <v>9</v>
      </c>
      <c r="E134" s="54">
        <f>ROUND(N132*E132*O132,0)</f>
        <v>0</v>
      </c>
      <c r="F134" s="54">
        <f>ROUND(N132*F132*O132*O133,0)</f>
        <v>0</v>
      </c>
      <c r="G134" s="54">
        <f>ROUND(N132*G132*O132*O133*O134,0)</f>
        <v>0</v>
      </c>
      <c r="H134" s="54">
        <f>ROUND(N132*H132*O132*O133*O134*O135,0)</f>
        <v>0</v>
      </c>
      <c r="I134" s="54">
        <f>ROUND(N132*I132*O132*O133*O134*O135*O136,0)</f>
        <v>0</v>
      </c>
      <c r="J134" s="177">
        <f>SUM(E134:I134)</f>
        <v>0</v>
      </c>
      <c r="M134" s="243"/>
      <c r="N134" s="60"/>
      <c r="O134" s="239">
        <f>IF('Cumulative Budget Request '!L133='Split budget (A)'!$L$1,'Cumulative Budget Request '!O133,0)</f>
        <v>1.03</v>
      </c>
      <c r="P134" s="240">
        <f>IF('Cumulative Budget Request '!L133='Split budget (A)'!$L$1,'Cumulative Budget Request '!P133,0)</f>
        <v>0</v>
      </c>
      <c r="Q134" s="73">
        <f>IF('Cumulative Budget Request '!L133='Split budget (A)'!$L$1,'Cumulative Budget Request '!Q133,0)</f>
        <v>12</v>
      </c>
      <c r="R134" s="239">
        <f>IF('Cumulative Budget Request '!L133='Split budget (A)'!$L$1,'Cumulative Budget Request '!R133,0)</f>
        <v>0</v>
      </c>
      <c r="S134" s="73"/>
      <c r="T134" s="71"/>
      <c r="U134" s="426"/>
      <c r="V134" s="426"/>
      <c r="W134" s="426"/>
      <c r="X134" s="426"/>
      <c r="Y134" s="426"/>
      <c r="Z134" s="59"/>
      <c r="AA134" s="125"/>
      <c r="AB134" s="125"/>
      <c r="AC134" s="125"/>
      <c r="AD134" s="125"/>
      <c r="AE134" s="125"/>
      <c r="AF134" s="163"/>
      <c r="AH134" s="274" t="s">
        <v>90</v>
      </c>
      <c r="AI134" s="273">
        <f>'Tuition Lookup'!$D13*24</f>
        <v>10584</v>
      </c>
      <c r="AJ134" s="272">
        <f t="shared" si="37"/>
        <v>1764</v>
      </c>
      <c r="AK134" s="277">
        <f t="shared" ref="AK134:AO134" si="48">AJ134*AK$119</f>
        <v>1764</v>
      </c>
      <c r="AL134" s="277">
        <f t="shared" si="48"/>
        <v>1852.2</v>
      </c>
      <c r="AM134" s="277">
        <f t="shared" si="48"/>
        <v>1944.8100000000002</v>
      </c>
      <c r="AN134" s="278">
        <f t="shared" si="48"/>
        <v>2042.0505000000003</v>
      </c>
      <c r="AO134" s="279">
        <f t="shared" si="48"/>
        <v>2144.1530250000005</v>
      </c>
    </row>
    <row r="135" spans="1:41">
      <c r="A135" s="8"/>
      <c r="B135" s="90"/>
      <c r="C135" s="117" t="str">
        <f>IF('Cumulative Budget Request '!L134='Split budget (A)'!$L$1,'Cumulative Budget Request '!C134,0)</f>
        <v>Not Allowed</v>
      </c>
      <c r="D135" s="71" t="s">
        <v>46</v>
      </c>
      <c r="E135" s="54">
        <f>ROUND(E134*$S$153,0)</f>
        <v>0</v>
      </c>
      <c r="F135" s="54">
        <f>ROUND(F134*$S$153,0)</f>
        <v>0</v>
      </c>
      <c r="G135" s="54">
        <f>ROUND(G134*$S$153,0)</f>
        <v>0</v>
      </c>
      <c r="H135" s="54">
        <f>ROUND(H134*$S$153,0)</f>
        <v>0</v>
      </c>
      <c r="I135" s="54">
        <f>ROUND(I134*$S$153,0)</f>
        <v>0</v>
      </c>
      <c r="J135" s="177">
        <f>SUM(E135:I135)</f>
        <v>0</v>
      </c>
      <c r="M135" s="243"/>
      <c r="N135" s="60"/>
      <c r="O135" s="239">
        <f>IF('Cumulative Budget Request '!L134='Split budget (A)'!$L$1,'Cumulative Budget Request '!O134,0)</f>
        <v>1.03</v>
      </c>
      <c r="P135" s="240">
        <f>IF('Cumulative Budget Request '!L134='Split budget (A)'!$L$1,'Cumulative Budget Request '!P134,0)</f>
        <v>0</v>
      </c>
      <c r="Q135" s="73">
        <f>IF('Cumulative Budget Request '!L134='Split budget (A)'!$L$1,'Cumulative Budget Request '!Q134,0)</f>
        <v>12</v>
      </c>
      <c r="R135" s="239">
        <f>IF('Cumulative Budget Request '!L134='Split budget (A)'!$L$1,'Cumulative Budget Request '!R134,0)</f>
        <v>0</v>
      </c>
      <c r="S135" s="73"/>
      <c r="T135" s="71"/>
      <c r="U135" s="426"/>
      <c r="V135" s="426"/>
      <c r="W135" s="426"/>
      <c r="X135" s="426"/>
      <c r="Y135" s="426"/>
      <c r="Z135" s="59"/>
      <c r="AA135" s="125"/>
      <c r="AB135" s="125"/>
      <c r="AC135" s="125"/>
      <c r="AD135" s="125"/>
      <c r="AE135" s="125"/>
      <c r="AF135" s="163"/>
      <c r="AH135" s="274" t="s">
        <v>91</v>
      </c>
      <c r="AI135" s="273">
        <f>'Tuition Lookup'!$D14*24</f>
        <v>10752</v>
      </c>
      <c r="AJ135" s="272">
        <f t="shared" si="37"/>
        <v>1792</v>
      </c>
      <c r="AK135" s="277">
        <f t="shared" ref="AK135:AO135" si="49">AJ135*AK$119</f>
        <v>1792</v>
      </c>
      <c r="AL135" s="277">
        <f t="shared" si="49"/>
        <v>1881.6000000000001</v>
      </c>
      <c r="AM135" s="277">
        <f t="shared" si="49"/>
        <v>1975.6800000000003</v>
      </c>
      <c r="AN135" s="278">
        <f t="shared" si="49"/>
        <v>2074.4640000000004</v>
      </c>
      <c r="AO135" s="279">
        <f t="shared" si="49"/>
        <v>2178.1872000000003</v>
      </c>
    </row>
    <row r="136" spans="1:41" ht="15">
      <c r="A136" s="8"/>
      <c r="B136" s="90"/>
      <c r="C136" s="117" t="str">
        <f>IF('Cumulative Budget Request '!L135='Split budget (A)'!$L$1,'Cumulative Budget Request '!C135,0)</f>
        <v>Not Allowed</v>
      </c>
      <c r="D136" s="71" t="s">
        <v>47</v>
      </c>
      <c r="E136" s="189">
        <f>ROUND($S$154*E132,0)</f>
        <v>0</v>
      </c>
      <c r="F136" s="189">
        <f>ROUND($S$154*F132,0)</f>
        <v>0</v>
      </c>
      <c r="G136" s="189">
        <f>ROUND($S$154*G132,0)</f>
        <v>0</v>
      </c>
      <c r="H136" s="189">
        <f>ROUND($S$154*H132,0)</f>
        <v>0</v>
      </c>
      <c r="I136" s="189">
        <f>ROUND($S$154*I132,0)</f>
        <v>0</v>
      </c>
      <c r="J136" s="186">
        <f>SUM(E136:I136)</f>
        <v>0</v>
      </c>
      <c r="M136" s="243"/>
      <c r="N136" s="60"/>
      <c r="O136" s="239">
        <f>IF('Cumulative Budget Request '!L135='Split budget (A)'!$L$1,'Cumulative Budget Request '!O135,0)</f>
        <v>1.03</v>
      </c>
      <c r="P136" s="240">
        <f>IF('Cumulative Budget Request '!L135='Split budget (A)'!$L$1,'Cumulative Budget Request '!P135,0)</f>
        <v>0</v>
      </c>
      <c r="Q136" s="73">
        <f>IF('Cumulative Budget Request '!L135='Split budget (A)'!$L$1,'Cumulative Budget Request '!Q135,0)</f>
        <v>12</v>
      </c>
      <c r="R136" s="239">
        <f>IF('Cumulative Budget Request '!L135='Split budget (A)'!$L$1,'Cumulative Budget Request '!R135,0)</f>
        <v>0</v>
      </c>
      <c r="S136" s="73"/>
      <c r="T136" s="71"/>
      <c r="U136" s="426"/>
      <c r="V136" s="426"/>
      <c r="W136" s="426"/>
      <c r="X136" s="426"/>
      <c r="Y136" s="426"/>
      <c r="Z136" s="59"/>
      <c r="AA136" s="125"/>
      <c r="AB136" s="125"/>
      <c r="AC136" s="125"/>
      <c r="AD136" s="125"/>
      <c r="AE136" s="125"/>
      <c r="AF136" s="163"/>
      <c r="AH136" s="274" t="s">
        <v>92</v>
      </c>
      <c r="AI136" s="273">
        <f>'Tuition Lookup'!$D15*24</f>
        <v>7656</v>
      </c>
      <c r="AJ136" s="272">
        <f t="shared" si="37"/>
        <v>1276</v>
      </c>
      <c r="AK136" s="277">
        <f t="shared" ref="AK136:AO136" si="50">AJ136*AK$119</f>
        <v>1276</v>
      </c>
      <c r="AL136" s="277">
        <f t="shared" si="50"/>
        <v>1339.8</v>
      </c>
      <c r="AM136" s="277">
        <f t="shared" si="50"/>
        <v>1406.79</v>
      </c>
      <c r="AN136" s="278">
        <f t="shared" si="50"/>
        <v>1477.1295</v>
      </c>
      <c r="AO136" s="279">
        <f t="shared" si="50"/>
        <v>1550.9859750000001</v>
      </c>
    </row>
    <row r="137" spans="1:41">
      <c r="A137" s="8"/>
      <c r="B137" s="90"/>
      <c r="C137" s="97"/>
      <c r="D137" s="74" t="s">
        <v>48</v>
      </c>
      <c r="E137" s="190">
        <f>SUM(E135:E136)</f>
        <v>0</v>
      </c>
      <c r="F137" s="190">
        <f t="shared" ref="F137:I137" si="51">SUM(F135:F136)</f>
        <v>0</v>
      </c>
      <c r="G137" s="190">
        <f t="shared" si="51"/>
        <v>0</v>
      </c>
      <c r="H137" s="190">
        <f t="shared" si="51"/>
        <v>0</v>
      </c>
      <c r="I137" s="190">
        <f t="shared" si="51"/>
        <v>0</v>
      </c>
      <c r="J137" s="191">
        <f>SUM(J135:J136)</f>
        <v>0</v>
      </c>
      <c r="M137" s="243"/>
      <c r="N137" s="60"/>
      <c r="O137" s="71"/>
      <c r="P137" s="244"/>
      <c r="Q137" s="73"/>
      <c r="R137" s="71"/>
      <c r="S137" s="73"/>
      <c r="T137" s="71"/>
      <c r="U137" s="428"/>
      <c r="V137" s="429"/>
      <c r="W137" s="427"/>
      <c r="X137" s="427"/>
      <c r="Y137" s="427"/>
      <c r="Z137" s="59"/>
      <c r="AA137" s="125"/>
      <c r="AB137" s="125"/>
      <c r="AC137" s="125"/>
      <c r="AD137" s="125"/>
      <c r="AE137" s="125"/>
      <c r="AF137" s="163"/>
      <c r="AH137" s="274" t="s">
        <v>93</v>
      </c>
      <c r="AI137" s="273">
        <f>'Tuition Lookup'!$D16*24</f>
        <v>7368</v>
      </c>
      <c r="AJ137" s="272">
        <f t="shared" si="37"/>
        <v>1228</v>
      </c>
      <c r="AK137" s="277">
        <f t="shared" ref="AK137:AO137" si="52">AJ137*AK$119</f>
        <v>1228</v>
      </c>
      <c r="AL137" s="277">
        <f t="shared" si="52"/>
        <v>1289.4000000000001</v>
      </c>
      <c r="AM137" s="277">
        <f t="shared" si="52"/>
        <v>1353.8700000000001</v>
      </c>
      <c r="AN137" s="278">
        <f t="shared" si="52"/>
        <v>1421.5635000000002</v>
      </c>
      <c r="AO137" s="279">
        <f t="shared" si="52"/>
        <v>1492.6416750000003</v>
      </c>
    </row>
    <row r="138" spans="1:41">
      <c r="A138" s="8"/>
      <c r="B138" s="90"/>
      <c r="C138" s="97"/>
      <c r="D138" s="71"/>
      <c r="E138" s="19"/>
      <c r="F138" s="19"/>
      <c r="G138" s="19"/>
      <c r="H138" s="19"/>
      <c r="I138" s="19"/>
      <c r="J138" s="125"/>
      <c r="M138" s="243"/>
      <c r="N138" s="60"/>
      <c r="O138" s="32"/>
      <c r="P138" s="60"/>
      <c r="Q138" s="32"/>
      <c r="R138" s="241"/>
      <c r="S138" s="32"/>
      <c r="T138" s="241"/>
      <c r="U138" s="430"/>
      <c r="V138" s="430"/>
      <c r="W138" s="430"/>
      <c r="X138" s="430"/>
      <c r="Y138" s="430"/>
      <c r="Z138" s="59"/>
      <c r="AA138" s="125"/>
      <c r="AB138" s="125"/>
      <c r="AC138" s="125"/>
      <c r="AD138" s="125"/>
      <c r="AE138" s="125"/>
      <c r="AF138" s="163"/>
      <c r="AH138" s="274" t="s">
        <v>94</v>
      </c>
      <c r="AI138" s="273">
        <f>'Tuition Lookup'!$D17*24</f>
        <v>12504</v>
      </c>
      <c r="AJ138" s="272">
        <f t="shared" si="37"/>
        <v>2084</v>
      </c>
      <c r="AK138" s="277">
        <f t="shared" ref="AK138:AO138" si="53">AJ138*AK$119</f>
        <v>2084</v>
      </c>
      <c r="AL138" s="277">
        <f t="shared" si="53"/>
        <v>2188.2000000000003</v>
      </c>
      <c r="AM138" s="277">
        <f t="shared" si="53"/>
        <v>2297.6100000000006</v>
      </c>
      <c r="AN138" s="278">
        <f t="shared" si="53"/>
        <v>2412.4905000000008</v>
      </c>
      <c r="AO138" s="279">
        <f t="shared" si="53"/>
        <v>2533.115025000001</v>
      </c>
    </row>
    <row r="139" spans="1:41">
      <c r="A139" s="417" t="str">
        <f>IF('Cumulative Budget Request '!L138='Split budget (A)'!$L$1,'Cumulative Budget Request '!A138,0)</f>
        <v xml:space="preserve"> </v>
      </c>
      <c r="B139" s="13" t="str">
        <f>IF('Cumulative Budget Request '!L138='Split budget (A)'!$L$1,'Cumulative Budget Request '!B138,0)</f>
        <v>Graduate Student</v>
      </c>
      <c r="C139" s="117" t="str">
        <f>IF('Cumulative Budget Request '!L138='Split budget (A)'!$L$1,'Cumulative Budget Request '!C138,0)</f>
        <v>Not Allowed</v>
      </c>
      <c r="D139" s="32" t="s">
        <v>44</v>
      </c>
      <c r="E139" s="97">
        <f>ROUND($P139*$Q139*R139,6)</f>
        <v>0</v>
      </c>
      <c r="F139" s="97">
        <f>ROUND($P140*$Q140*R140,6)</f>
        <v>0</v>
      </c>
      <c r="G139" s="97">
        <f>ROUND($P141*$Q141*R141,6)</f>
        <v>0</v>
      </c>
      <c r="H139" s="97">
        <f>ROUND($P142*$Q142*R142,6)</f>
        <v>0</v>
      </c>
      <c r="I139" s="97">
        <f>ROUND($P143*$Q143*R143,6)</f>
        <v>0</v>
      </c>
      <c r="J139" s="24"/>
      <c r="M139" s="155">
        <f>IF('Cumulative Budget Request '!L138='Split budget (A)'!$L$1,'Cumulative Budget Request '!M138,0)</f>
        <v>0</v>
      </c>
      <c r="N139" s="242">
        <f>ROUND(M139/12,2)</f>
        <v>0</v>
      </c>
      <c r="O139" s="239">
        <f>IF('Cumulative Budget Request '!L138='Split budget (A)'!$L$1,'Cumulative Budget Request '!O138,0)</f>
        <v>1</v>
      </c>
      <c r="P139" s="240">
        <f>IF('Cumulative Budget Request '!L138='Split budget (A)'!$L$1,'Cumulative Budget Request '!P138,0)</f>
        <v>0</v>
      </c>
      <c r="Q139" s="73">
        <f>IF('Cumulative Budget Request '!L138='Split budget (A)'!$L$1,'Cumulative Budget Request '!Q138,0)</f>
        <v>12</v>
      </c>
      <c r="R139" s="239">
        <f>IF('Cumulative Budget Request '!L138='Split budget (A)'!$L$1,'Cumulative Budget Request '!R138,0)</f>
        <v>0</v>
      </c>
      <c r="S139" s="73"/>
      <c r="T139" s="71"/>
      <c r="U139" s="426">
        <f>IFERROR((E142+E143)/E141,0)</f>
        <v>0</v>
      </c>
      <c r="V139" s="426">
        <f t="shared" ref="V139:Y139" si="54">IFERROR((F142+F143)/F141,0)</f>
        <v>0</v>
      </c>
      <c r="W139" s="426">
        <f t="shared" si="54"/>
        <v>0</v>
      </c>
      <c r="X139" s="426">
        <f t="shared" si="54"/>
        <v>0</v>
      </c>
      <c r="Y139" s="426">
        <f t="shared" si="54"/>
        <v>0</v>
      </c>
      <c r="Z139" s="160" t="str">
        <f>C139</f>
        <v>Not Allowed</v>
      </c>
      <c r="AA139" s="125">
        <f>ROUND(VLOOKUP($C139,$AH$124:AO173,4,FALSE)*E139,0)</f>
        <v>0</v>
      </c>
      <c r="AB139" s="125">
        <f>ROUND(VLOOKUP($C140,$AH$124:AO173,5,FALSE)*F139,0)</f>
        <v>0</v>
      </c>
      <c r="AC139" s="125">
        <f>ROUND(VLOOKUP($C141,$AH$124:AO173,6,FALSE)*G139,0)</f>
        <v>0</v>
      </c>
      <c r="AD139" s="125">
        <f>ROUND(VLOOKUP($C142,$AH$124:AO173,7,FALSE)*H139,0)</f>
        <v>0</v>
      </c>
      <c r="AE139" s="125">
        <f>ROUND(VLOOKUP($C143,$AH$124:AO173,8,FALSE)*I139,0)</f>
        <v>0</v>
      </c>
      <c r="AF139" s="163">
        <f>SUM(AA139:AE139)</f>
        <v>0</v>
      </c>
      <c r="AH139" s="274" t="s">
        <v>95</v>
      </c>
      <c r="AI139" s="273">
        <f>'Tuition Lookup'!$D18*24</f>
        <v>9144</v>
      </c>
      <c r="AJ139" s="272">
        <f t="shared" si="37"/>
        <v>1524</v>
      </c>
      <c r="AK139" s="277">
        <f t="shared" ref="AK139:AO139" si="55">AJ139*AK$119</f>
        <v>1524</v>
      </c>
      <c r="AL139" s="277">
        <f t="shared" si="55"/>
        <v>1600.2</v>
      </c>
      <c r="AM139" s="277">
        <f t="shared" si="55"/>
        <v>1680.21</v>
      </c>
      <c r="AN139" s="278">
        <f t="shared" si="55"/>
        <v>1764.2205000000001</v>
      </c>
      <c r="AO139" s="279">
        <f t="shared" si="55"/>
        <v>1852.4315250000002</v>
      </c>
    </row>
    <row r="140" spans="1:41">
      <c r="B140" s="99"/>
      <c r="C140" s="117" t="str">
        <f>IF('Cumulative Budget Request '!L139='Split budget (A)'!$L$1,'Cumulative Budget Request '!C139,0)</f>
        <v>Not Allowed</v>
      </c>
      <c r="D140" s="32" t="s">
        <v>61</v>
      </c>
      <c r="E140" s="20">
        <f>R139</f>
        <v>0</v>
      </c>
      <c r="F140" s="20">
        <f>R140</f>
        <v>0</v>
      </c>
      <c r="G140" s="20">
        <f>R141</f>
        <v>0</v>
      </c>
      <c r="H140" s="20">
        <f>T142</f>
        <v>0</v>
      </c>
      <c r="I140" s="20">
        <f>T143</f>
        <v>0</v>
      </c>
      <c r="J140" s="24"/>
      <c r="M140" s="243"/>
      <c r="N140" s="242"/>
      <c r="O140" s="239">
        <f>IF('Cumulative Budget Request '!L139='Split budget (A)'!$L$1,'Cumulative Budget Request '!O139,0)</f>
        <v>1.03</v>
      </c>
      <c r="P140" s="240">
        <f>IF('Cumulative Budget Request '!L139='Split budget (A)'!$L$1,'Cumulative Budget Request '!P139,0)</f>
        <v>0</v>
      </c>
      <c r="Q140" s="73">
        <f>IF('Cumulative Budget Request '!L139='Split budget (A)'!$L$1,'Cumulative Budget Request '!Q139,0)</f>
        <v>12</v>
      </c>
      <c r="R140" s="239">
        <f>IF('Cumulative Budget Request '!L139='Split budget (A)'!$L$1,'Cumulative Budget Request '!R139,0)</f>
        <v>0</v>
      </c>
      <c r="S140" s="73"/>
      <c r="T140" s="71"/>
      <c r="U140" s="426"/>
      <c r="V140" s="426"/>
      <c r="W140" s="426"/>
      <c r="X140" s="426"/>
      <c r="Y140" s="426"/>
      <c r="Z140" s="160"/>
      <c r="AA140" s="125"/>
      <c r="AB140" s="125"/>
      <c r="AC140" s="125"/>
      <c r="AD140" s="125"/>
      <c r="AE140" s="125"/>
      <c r="AF140" s="163"/>
      <c r="AH140" s="274" t="s">
        <v>96</v>
      </c>
      <c r="AI140" s="273">
        <f>'Tuition Lookup'!$D19*24</f>
        <v>12960</v>
      </c>
      <c r="AJ140" s="272">
        <f t="shared" si="37"/>
        <v>2160</v>
      </c>
      <c r="AK140" s="277">
        <f t="shared" ref="AK140:AO140" si="56">AJ140*AK$119</f>
        <v>2160</v>
      </c>
      <c r="AL140" s="277">
        <f t="shared" si="56"/>
        <v>2268</v>
      </c>
      <c r="AM140" s="277">
        <f t="shared" si="56"/>
        <v>2381.4</v>
      </c>
      <c r="AN140" s="278">
        <f t="shared" si="56"/>
        <v>2500.4700000000003</v>
      </c>
      <c r="AO140" s="279">
        <f t="shared" si="56"/>
        <v>2625.4935000000005</v>
      </c>
    </row>
    <row r="141" spans="1:41">
      <c r="A141" s="8"/>
      <c r="B141" s="90"/>
      <c r="C141" s="117" t="str">
        <f>IF('Cumulative Budget Request '!L140='Split budget (A)'!$L$1,'Cumulative Budget Request '!C140,0)</f>
        <v>Not Allowed</v>
      </c>
      <c r="D141" s="71" t="s">
        <v>9</v>
      </c>
      <c r="E141" s="54">
        <f>ROUND(N139*E139*O139,0)</f>
        <v>0</v>
      </c>
      <c r="F141" s="54">
        <f>ROUND(N139*F139*O139*O140,0)</f>
        <v>0</v>
      </c>
      <c r="G141" s="54">
        <f>ROUND(N139*G139*O139*O140*O141,0)</f>
        <v>0</v>
      </c>
      <c r="H141" s="54">
        <f>ROUND(N139*H139*O139*O140*O141*O142,0)</f>
        <v>0</v>
      </c>
      <c r="I141" s="54">
        <f>ROUND(N139*I139*O139*O140*O141*O142*O143,0)</f>
        <v>0</v>
      </c>
      <c r="J141" s="177">
        <f>SUM(E141:I141)</f>
        <v>0</v>
      </c>
      <c r="M141" s="243"/>
      <c r="N141" s="60"/>
      <c r="O141" s="239">
        <f>IF('Cumulative Budget Request '!L140='Split budget (A)'!$L$1,'Cumulative Budget Request '!O140,0)</f>
        <v>1.03</v>
      </c>
      <c r="P141" s="240">
        <f>IF('Cumulative Budget Request '!L140='Split budget (A)'!$L$1,'Cumulative Budget Request '!P140,0)</f>
        <v>0</v>
      </c>
      <c r="Q141" s="73">
        <f>IF('Cumulative Budget Request '!L140='Split budget (A)'!$L$1,'Cumulative Budget Request '!Q140,0)</f>
        <v>12</v>
      </c>
      <c r="R141" s="239">
        <f>IF('Cumulative Budget Request '!L140='Split budget (A)'!$L$1,'Cumulative Budget Request '!R140,0)</f>
        <v>0</v>
      </c>
      <c r="S141" s="73"/>
      <c r="T141" s="71"/>
      <c r="U141" s="426"/>
      <c r="V141" s="426"/>
      <c r="W141" s="426"/>
      <c r="X141" s="426"/>
      <c r="Y141" s="426"/>
      <c r="Z141" s="59"/>
      <c r="AA141" s="125"/>
      <c r="AB141" s="125"/>
      <c r="AC141" s="125"/>
      <c r="AD141" s="125"/>
      <c r="AE141" s="125"/>
      <c r="AF141" s="163"/>
      <c r="AH141" s="274" t="s">
        <v>97</v>
      </c>
      <c r="AI141" s="273">
        <f>'Tuition Lookup'!$D20*24</f>
        <v>9000</v>
      </c>
      <c r="AJ141" s="272">
        <f t="shared" si="37"/>
        <v>1500</v>
      </c>
      <c r="AK141" s="277">
        <f t="shared" ref="AK141:AO141" si="57">AJ141*AK$119</f>
        <v>1500</v>
      </c>
      <c r="AL141" s="277">
        <f t="shared" si="57"/>
        <v>1575</v>
      </c>
      <c r="AM141" s="277">
        <f t="shared" si="57"/>
        <v>1653.75</v>
      </c>
      <c r="AN141" s="278">
        <f t="shared" si="57"/>
        <v>1736.4375</v>
      </c>
      <c r="AO141" s="279">
        <f t="shared" si="57"/>
        <v>1823.2593750000001</v>
      </c>
    </row>
    <row r="142" spans="1:41">
      <c r="A142" s="8"/>
      <c r="B142" s="90"/>
      <c r="C142" s="117" t="str">
        <f>IF('Cumulative Budget Request '!L141='Split budget (A)'!$L$1,'Cumulative Budget Request '!C141,0)</f>
        <v>Not Allowed</v>
      </c>
      <c r="D142" s="71" t="s">
        <v>46</v>
      </c>
      <c r="E142" s="54">
        <f>ROUND(E141*$S$153,0)</f>
        <v>0</v>
      </c>
      <c r="F142" s="54">
        <f>ROUND(F141*$S$153,0)</f>
        <v>0</v>
      </c>
      <c r="G142" s="54">
        <f>ROUND(G141*$S$153,0)</f>
        <v>0</v>
      </c>
      <c r="H142" s="54">
        <f>ROUND(H141*$S$153,0)</f>
        <v>0</v>
      </c>
      <c r="I142" s="54">
        <f>ROUND(I141*$S$153,0)</f>
        <v>0</v>
      </c>
      <c r="J142" s="177">
        <f>SUM(E142:I142)</f>
        <v>0</v>
      </c>
      <c r="M142" s="243"/>
      <c r="N142" s="60"/>
      <c r="O142" s="239">
        <f>IF('Cumulative Budget Request '!L141='Split budget (A)'!$L$1,'Cumulative Budget Request '!O141,0)</f>
        <v>1.03</v>
      </c>
      <c r="P142" s="240">
        <f>IF('Cumulative Budget Request '!L141='Split budget (A)'!$L$1,'Cumulative Budget Request '!P141,0)</f>
        <v>0</v>
      </c>
      <c r="Q142" s="73">
        <f>IF('Cumulative Budget Request '!L141='Split budget (A)'!$L$1,'Cumulative Budget Request '!Q141,0)</f>
        <v>12</v>
      </c>
      <c r="R142" s="239">
        <f>IF('Cumulative Budget Request '!L141='Split budget (A)'!$L$1,'Cumulative Budget Request '!R141,0)</f>
        <v>0</v>
      </c>
      <c r="S142" s="73"/>
      <c r="T142" s="71"/>
      <c r="U142" s="426"/>
      <c r="V142" s="426"/>
      <c r="W142" s="426"/>
      <c r="X142" s="426"/>
      <c r="Y142" s="426"/>
      <c r="Z142" s="59"/>
      <c r="AA142" s="125"/>
      <c r="AB142" s="125"/>
      <c r="AC142" s="125"/>
      <c r="AD142" s="125"/>
      <c r="AE142" s="125"/>
      <c r="AF142" s="163"/>
      <c r="AH142" s="274" t="s">
        <v>98</v>
      </c>
      <c r="AI142" s="273">
        <f>'Tuition Lookup'!$D21*24</f>
        <v>12816</v>
      </c>
      <c r="AJ142" s="272">
        <f t="shared" si="37"/>
        <v>2136</v>
      </c>
      <c r="AK142" s="277">
        <f t="shared" ref="AK142:AO142" si="58">AJ142*AK$119</f>
        <v>2136</v>
      </c>
      <c r="AL142" s="277">
        <f t="shared" si="58"/>
        <v>2242.8000000000002</v>
      </c>
      <c r="AM142" s="277">
        <f t="shared" si="58"/>
        <v>2354.9400000000005</v>
      </c>
      <c r="AN142" s="278">
        <f t="shared" si="58"/>
        <v>2472.6870000000008</v>
      </c>
      <c r="AO142" s="279">
        <f t="shared" si="58"/>
        <v>2596.3213500000011</v>
      </c>
    </row>
    <row r="143" spans="1:41" ht="15">
      <c r="A143" s="8"/>
      <c r="B143" s="90"/>
      <c r="C143" s="117" t="str">
        <f>IF('Cumulative Budget Request '!L142='Split budget (A)'!$L$1,'Cumulative Budget Request '!C142,0)</f>
        <v>Not Allowed</v>
      </c>
      <c r="D143" s="71" t="s">
        <v>47</v>
      </c>
      <c r="E143" s="189">
        <f>ROUND($S$154*E139,0)</f>
        <v>0</v>
      </c>
      <c r="F143" s="189">
        <f>ROUND($S$154*F139,0)</f>
        <v>0</v>
      </c>
      <c r="G143" s="189">
        <f>ROUND($S$154*G139,0)</f>
        <v>0</v>
      </c>
      <c r="H143" s="189">
        <f>ROUND($S$154*H139,0)</f>
        <v>0</v>
      </c>
      <c r="I143" s="189">
        <f>ROUND($S$154*I139,0)</f>
        <v>0</v>
      </c>
      <c r="J143" s="186">
        <f>SUM(E143:I143)</f>
        <v>0</v>
      </c>
      <c r="M143" s="243"/>
      <c r="N143" s="60"/>
      <c r="O143" s="239">
        <f>IF('Cumulative Budget Request '!L142='Split budget (A)'!$L$1,'Cumulative Budget Request '!O142,0)</f>
        <v>1.03</v>
      </c>
      <c r="P143" s="240">
        <f>IF('Cumulative Budget Request '!L142='Split budget (A)'!$L$1,'Cumulative Budget Request '!P142,0)</f>
        <v>0</v>
      </c>
      <c r="Q143" s="73">
        <f>IF('Cumulative Budget Request '!L142='Split budget (A)'!$L$1,'Cumulative Budget Request '!Q142,0)</f>
        <v>12</v>
      </c>
      <c r="R143" s="239">
        <f>IF('Cumulative Budget Request '!L142='Split budget (A)'!$L$1,'Cumulative Budget Request '!R142,0)</f>
        <v>0</v>
      </c>
      <c r="S143" s="73"/>
      <c r="T143" s="71"/>
      <c r="U143" s="426"/>
      <c r="V143" s="426"/>
      <c r="W143" s="426"/>
      <c r="X143" s="426"/>
      <c r="Y143" s="426"/>
      <c r="Z143" s="59"/>
      <c r="AA143" s="125"/>
      <c r="AB143" s="125"/>
      <c r="AC143" s="125"/>
      <c r="AD143" s="125"/>
      <c r="AE143" s="125"/>
      <c r="AF143" s="163"/>
      <c r="AH143" s="274" t="s">
        <v>99</v>
      </c>
      <c r="AI143" s="273">
        <f>'Tuition Lookup'!$D22*24</f>
        <v>9456</v>
      </c>
      <c r="AJ143" s="272">
        <f t="shared" si="37"/>
        <v>1576</v>
      </c>
      <c r="AK143" s="277">
        <f t="shared" ref="AK143:AO143" si="59">AJ143*AK$119</f>
        <v>1576</v>
      </c>
      <c r="AL143" s="277">
        <f t="shared" si="59"/>
        <v>1654.8000000000002</v>
      </c>
      <c r="AM143" s="277">
        <f t="shared" si="59"/>
        <v>1737.5400000000002</v>
      </c>
      <c r="AN143" s="278">
        <f t="shared" si="59"/>
        <v>1824.4170000000004</v>
      </c>
      <c r="AO143" s="279">
        <f t="shared" si="59"/>
        <v>1915.6378500000005</v>
      </c>
    </row>
    <row r="144" spans="1:41" ht="13.5" customHeight="1">
      <c r="A144" s="8"/>
      <c r="B144" s="90"/>
      <c r="C144" s="97"/>
      <c r="D144" s="74" t="s">
        <v>48</v>
      </c>
      <c r="E144" s="190">
        <f>SUM(E142:E143)</f>
        <v>0</v>
      </c>
      <c r="F144" s="190">
        <f t="shared" ref="F144:I144" si="60">SUM(F142:F143)</f>
        <v>0</v>
      </c>
      <c r="G144" s="190">
        <f t="shared" si="60"/>
        <v>0</v>
      </c>
      <c r="H144" s="190">
        <f t="shared" si="60"/>
        <v>0</v>
      </c>
      <c r="I144" s="190">
        <f t="shared" si="60"/>
        <v>0</v>
      </c>
      <c r="J144" s="191">
        <f>SUM(J142:J143)</f>
        <v>0</v>
      </c>
      <c r="M144" s="243"/>
      <c r="N144" s="60"/>
      <c r="O144" s="71"/>
      <c r="P144" s="244"/>
      <c r="Q144" s="73"/>
      <c r="R144" s="71"/>
      <c r="S144" s="73"/>
      <c r="T144" s="71"/>
      <c r="U144" s="428"/>
      <c r="V144" s="429"/>
      <c r="W144" s="427"/>
      <c r="X144" s="427"/>
      <c r="Y144" s="427"/>
      <c r="Z144" s="59"/>
      <c r="AA144" s="125"/>
      <c r="AB144" s="125"/>
      <c r="AC144" s="125"/>
      <c r="AD144" s="125"/>
      <c r="AE144" s="125"/>
      <c r="AF144" s="163"/>
      <c r="AH144" s="274" t="s">
        <v>100</v>
      </c>
      <c r="AI144" s="273">
        <f>'Tuition Lookup'!$D23*24</f>
        <v>8040</v>
      </c>
      <c r="AJ144" s="272">
        <f t="shared" si="37"/>
        <v>1340</v>
      </c>
      <c r="AK144" s="277">
        <f t="shared" ref="AK144:AO144" si="61">AJ144*AK$119</f>
        <v>1340</v>
      </c>
      <c r="AL144" s="277">
        <f t="shared" si="61"/>
        <v>1407</v>
      </c>
      <c r="AM144" s="277">
        <f t="shared" si="61"/>
        <v>1477.3500000000001</v>
      </c>
      <c r="AN144" s="278">
        <f t="shared" si="61"/>
        <v>1551.2175000000002</v>
      </c>
      <c r="AO144" s="279">
        <f t="shared" si="61"/>
        <v>1628.7783750000003</v>
      </c>
    </row>
    <row r="145" spans="1:41">
      <c r="A145" s="8"/>
      <c r="B145" s="90"/>
      <c r="C145" s="97"/>
      <c r="D145" s="71"/>
      <c r="E145" s="15"/>
      <c r="F145" s="15"/>
      <c r="G145" s="15"/>
      <c r="H145" s="15"/>
      <c r="I145" s="15"/>
      <c r="J145" s="24"/>
      <c r="M145" s="243"/>
      <c r="N145" s="60"/>
      <c r="O145" s="32"/>
      <c r="P145" s="60"/>
      <c r="Q145" s="32"/>
      <c r="R145" s="241"/>
      <c r="S145" s="32"/>
      <c r="T145" s="241"/>
      <c r="U145" s="430"/>
      <c r="V145" s="430"/>
      <c r="W145" s="430"/>
      <c r="X145" s="430"/>
      <c r="Y145" s="430"/>
      <c r="Z145" s="59"/>
      <c r="AA145" s="125"/>
      <c r="AB145" s="125"/>
      <c r="AC145" s="125"/>
      <c r="AD145" s="125"/>
      <c r="AE145" s="125"/>
      <c r="AF145" s="163"/>
      <c r="AH145" s="274" t="s">
        <v>101</v>
      </c>
      <c r="AI145" s="273">
        <f>'Tuition Lookup'!$D24*24</f>
        <v>12024</v>
      </c>
      <c r="AJ145" s="272">
        <f t="shared" si="37"/>
        <v>2004</v>
      </c>
      <c r="AK145" s="277">
        <f t="shared" ref="AK145:AO145" si="62">AJ145*AK$119</f>
        <v>2004</v>
      </c>
      <c r="AL145" s="277">
        <f t="shared" si="62"/>
        <v>2104.2000000000003</v>
      </c>
      <c r="AM145" s="277">
        <f t="shared" si="62"/>
        <v>2209.4100000000003</v>
      </c>
      <c r="AN145" s="278">
        <f t="shared" si="62"/>
        <v>2319.8805000000002</v>
      </c>
      <c r="AO145" s="279">
        <f t="shared" si="62"/>
        <v>2435.8745250000002</v>
      </c>
    </row>
    <row r="146" spans="1:41">
      <c r="A146" s="417" t="str">
        <f>IF('Cumulative Budget Request '!L145='Split budget (A)'!$L$1,'Cumulative Budget Request '!A145,0)</f>
        <v xml:space="preserve"> </v>
      </c>
      <c r="B146" s="13" t="str">
        <f>IF('Cumulative Budget Request '!L145='Split budget (A)'!$L$1,'Cumulative Budget Request '!B145,0)</f>
        <v>Graduate Student</v>
      </c>
      <c r="C146" s="117" t="str">
        <f>IF('Cumulative Budget Request '!L145='Split budget (A)'!$L$1,'Cumulative Budget Request '!C145,0)</f>
        <v>Not Allowed</v>
      </c>
      <c r="D146" s="32" t="s">
        <v>44</v>
      </c>
      <c r="E146" s="97">
        <f>ROUND($P146*$Q146*R146,6)</f>
        <v>0</v>
      </c>
      <c r="F146" s="97">
        <f>ROUND($P147*$Q147*R147,6)</f>
        <v>0</v>
      </c>
      <c r="G146" s="97">
        <f>ROUND($P148*$Q148*R148,6)</f>
        <v>0</v>
      </c>
      <c r="H146" s="97">
        <f>ROUND($P149*$Q149*R149,6)</f>
        <v>0</v>
      </c>
      <c r="I146" s="97">
        <f>ROUND($P150*$Q150*R150,6)</f>
        <v>0</v>
      </c>
      <c r="J146" s="24"/>
      <c r="M146" s="155">
        <f>IF('Cumulative Budget Request '!L145='Split budget (A)'!$L$1,'Cumulative Budget Request '!M145,0)</f>
        <v>0</v>
      </c>
      <c r="N146" s="242">
        <f>ROUND(M146/12,2)</f>
        <v>0</v>
      </c>
      <c r="O146" s="239">
        <f>IF('Cumulative Budget Request '!L145='Split budget (A)'!$L$1,'Cumulative Budget Request '!O145,0)</f>
        <v>1</v>
      </c>
      <c r="P146" s="240">
        <f>IF('Cumulative Budget Request '!L145='Split budget (A)'!$L$1,'Cumulative Budget Request '!P145,0)</f>
        <v>0</v>
      </c>
      <c r="Q146" s="73">
        <f>IF('Cumulative Budget Request '!L145='Split budget (A)'!$L$1,'Cumulative Budget Request '!Q145,0)</f>
        <v>12</v>
      </c>
      <c r="R146" s="239">
        <f>IF('Cumulative Budget Request '!L145='Split budget (A)'!$L$1,'Cumulative Budget Request '!R145,0)</f>
        <v>0</v>
      </c>
      <c r="S146" s="73"/>
      <c r="T146" s="71"/>
      <c r="U146" s="426">
        <f>IFERROR((E149+E150)/E148,0)</f>
        <v>0</v>
      </c>
      <c r="V146" s="426">
        <f t="shared" ref="V146:Y146" si="63">IFERROR((F149+F150)/F148,0)</f>
        <v>0</v>
      </c>
      <c r="W146" s="426">
        <f t="shared" si="63"/>
        <v>0</v>
      </c>
      <c r="X146" s="426">
        <f t="shared" si="63"/>
        <v>0</v>
      </c>
      <c r="Y146" s="426">
        <f t="shared" si="63"/>
        <v>0</v>
      </c>
      <c r="Z146" s="160" t="str">
        <f>C146</f>
        <v>Not Allowed</v>
      </c>
      <c r="AA146" s="125">
        <f>ROUND(VLOOKUP($C146,$AH$124:AO180,4,FALSE)*E146,0)</f>
        <v>0</v>
      </c>
      <c r="AB146" s="125">
        <f>ROUND(VLOOKUP($C147,$AH$124:AO180,5,FALSE)*F146,0)</f>
        <v>0</v>
      </c>
      <c r="AC146" s="125">
        <f>ROUND(VLOOKUP($C148,$AH$124:AO180,6,FALSE)*G146,0)</f>
        <v>0</v>
      </c>
      <c r="AD146" s="125">
        <f>ROUND(VLOOKUP($C149,$AH$124:AO180,7,FALSE)*H146,0)</f>
        <v>0</v>
      </c>
      <c r="AE146" s="125">
        <f>ROUND(VLOOKUP($C150,$AH$124:AO180,8,FALSE)*I146,0)</f>
        <v>0</v>
      </c>
      <c r="AF146" s="163">
        <f>SUM(AA146:AE146)</f>
        <v>0</v>
      </c>
      <c r="AH146" s="274" t="s">
        <v>102</v>
      </c>
      <c r="AI146" s="273">
        <f>'Tuition Lookup'!$D25*24</f>
        <v>11736</v>
      </c>
      <c r="AJ146" s="272">
        <f t="shared" si="37"/>
        <v>1956</v>
      </c>
      <c r="AK146" s="277">
        <f t="shared" ref="AK146:AO146" si="64">AJ146*AK$119</f>
        <v>1956</v>
      </c>
      <c r="AL146" s="277">
        <f t="shared" si="64"/>
        <v>2053.8000000000002</v>
      </c>
      <c r="AM146" s="277">
        <f t="shared" si="64"/>
        <v>2156.4900000000002</v>
      </c>
      <c r="AN146" s="278">
        <f t="shared" si="64"/>
        <v>2264.3145000000004</v>
      </c>
      <c r="AO146" s="279">
        <f t="shared" si="64"/>
        <v>2377.5302250000004</v>
      </c>
    </row>
    <row r="147" spans="1:41">
      <c r="B147" s="99"/>
      <c r="C147" s="117" t="str">
        <f>IF('Cumulative Budget Request '!L146='Split budget (A)'!$L$1,'Cumulative Budget Request '!C146,0)</f>
        <v>Not Allowed</v>
      </c>
      <c r="D147" s="32" t="s">
        <v>61</v>
      </c>
      <c r="E147" s="20">
        <f>R146</f>
        <v>0</v>
      </c>
      <c r="F147" s="20">
        <f>R147</f>
        <v>0</v>
      </c>
      <c r="G147" s="20">
        <f>R148</f>
        <v>0</v>
      </c>
      <c r="H147" s="20">
        <f>T149</f>
        <v>0</v>
      </c>
      <c r="I147" s="20">
        <f>T150</f>
        <v>0</v>
      </c>
      <c r="J147" s="24"/>
      <c r="M147" s="243"/>
      <c r="N147" s="242"/>
      <c r="O147" s="239">
        <f>IF('Cumulative Budget Request '!L146='Split budget (A)'!$L$1,'Cumulative Budget Request '!O146,0)</f>
        <v>1.03</v>
      </c>
      <c r="P147" s="240">
        <f>IF('Cumulative Budget Request '!L146='Split budget (A)'!$L$1,'Cumulative Budget Request '!P146,0)</f>
        <v>0</v>
      </c>
      <c r="Q147" s="73">
        <f>IF('Cumulative Budget Request '!L146='Split budget (A)'!$L$1,'Cumulative Budget Request '!Q146,0)</f>
        <v>12</v>
      </c>
      <c r="R147" s="239">
        <f>IF('Cumulative Budget Request '!L146='Split budget (A)'!$L$1,'Cumulative Budget Request '!R146,0)</f>
        <v>0</v>
      </c>
      <c r="S147" s="73"/>
      <c r="T147" s="71"/>
      <c r="U147" s="426"/>
      <c r="V147" s="426"/>
      <c r="W147" s="426"/>
      <c r="X147" s="426"/>
      <c r="Y147" s="426"/>
      <c r="Z147" s="160"/>
      <c r="AA147" s="125"/>
      <c r="AB147" s="125"/>
      <c r="AC147" s="125"/>
      <c r="AD147" s="125"/>
      <c r="AE147" s="125"/>
      <c r="AF147" s="163"/>
      <c r="AH147" s="274" t="s">
        <v>103</v>
      </c>
      <c r="AI147" s="273">
        <f>'Tuition Lookup'!$D26*24</f>
        <v>9840</v>
      </c>
      <c r="AJ147" s="272">
        <f t="shared" si="37"/>
        <v>1640</v>
      </c>
      <c r="AK147" s="277">
        <f t="shared" ref="AK147:AO147" si="65">AJ147*AK$119</f>
        <v>1640</v>
      </c>
      <c r="AL147" s="277">
        <f t="shared" si="65"/>
        <v>1722</v>
      </c>
      <c r="AM147" s="277">
        <f t="shared" si="65"/>
        <v>1808.1000000000001</v>
      </c>
      <c r="AN147" s="278">
        <f t="shared" si="65"/>
        <v>1898.5050000000003</v>
      </c>
      <c r="AO147" s="279">
        <f t="shared" si="65"/>
        <v>1993.4302500000003</v>
      </c>
    </row>
    <row r="148" spans="1:41">
      <c r="A148" s="8"/>
      <c r="B148" s="90"/>
      <c r="C148" s="117" t="str">
        <f>IF('Cumulative Budget Request '!L147='Split budget (A)'!$L$1,'Cumulative Budget Request '!C147,0)</f>
        <v>Not Allowed</v>
      </c>
      <c r="D148" s="71" t="s">
        <v>9</v>
      </c>
      <c r="E148" s="54">
        <f>ROUND(N146*E146*O146,0)</f>
        <v>0</v>
      </c>
      <c r="F148" s="54">
        <f>ROUND(N146*F146*O146*O147,0)</f>
        <v>0</v>
      </c>
      <c r="G148" s="54">
        <f>ROUND(N146*G146*O146*O147*O148,0)</f>
        <v>0</v>
      </c>
      <c r="H148" s="54">
        <f>ROUND(N146*H146*O146*O147*O148*O149,0)</f>
        <v>0</v>
      </c>
      <c r="I148" s="54">
        <f>ROUND(N146*I146*O146*O147*O148*O149*O150,0)</f>
        <v>0</v>
      </c>
      <c r="J148" s="177">
        <f>SUM(E148:I148)</f>
        <v>0</v>
      </c>
      <c r="M148" s="243"/>
      <c r="N148" s="60"/>
      <c r="O148" s="239">
        <f>IF('Cumulative Budget Request '!L147='Split budget (A)'!$L$1,'Cumulative Budget Request '!O147,0)</f>
        <v>1.03</v>
      </c>
      <c r="P148" s="240">
        <f>IF('Cumulative Budget Request '!L147='Split budget (A)'!$L$1,'Cumulative Budget Request '!P147,0)</f>
        <v>0</v>
      </c>
      <c r="Q148" s="73">
        <f>IF('Cumulative Budget Request '!L147='Split budget (A)'!$L$1,'Cumulative Budget Request '!Q147,0)</f>
        <v>12</v>
      </c>
      <c r="R148" s="239">
        <f>IF('Cumulative Budget Request '!L147='Split budget (A)'!$L$1,'Cumulative Budget Request '!R147,0)</f>
        <v>0</v>
      </c>
      <c r="S148" s="73"/>
      <c r="T148" s="71"/>
      <c r="U148" s="427"/>
      <c r="V148" s="427"/>
      <c r="W148" s="427"/>
      <c r="X148" s="427"/>
      <c r="Y148" s="427"/>
      <c r="Z148" s="59"/>
      <c r="AA148" s="125"/>
      <c r="AB148" s="125"/>
      <c r="AC148" s="125"/>
      <c r="AD148" s="125"/>
      <c r="AE148" s="125"/>
      <c r="AF148" s="163"/>
      <c r="AH148" s="274" t="s">
        <v>104</v>
      </c>
      <c r="AI148" s="273">
        <f>'Tuition Lookup'!$D27*24</f>
        <v>10104</v>
      </c>
      <c r="AJ148" s="272">
        <f t="shared" si="37"/>
        <v>1684</v>
      </c>
      <c r="AK148" s="277">
        <f t="shared" ref="AK148:AO148" si="66">AJ148*AK$119</f>
        <v>1684</v>
      </c>
      <c r="AL148" s="277">
        <f t="shared" si="66"/>
        <v>1768.2</v>
      </c>
      <c r="AM148" s="277">
        <f t="shared" si="66"/>
        <v>1856.6100000000001</v>
      </c>
      <c r="AN148" s="278">
        <f t="shared" si="66"/>
        <v>1949.4405000000002</v>
      </c>
      <c r="AO148" s="279">
        <f t="shared" si="66"/>
        <v>2046.9125250000002</v>
      </c>
    </row>
    <row r="149" spans="1:41">
      <c r="A149" s="8"/>
      <c r="B149" s="90"/>
      <c r="C149" s="117" t="str">
        <f>IF('Cumulative Budget Request '!L148='Split budget (A)'!$L$1,'Cumulative Budget Request '!C148,0)</f>
        <v>Not Allowed</v>
      </c>
      <c r="D149" s="71" t="s">
        <v>46</v>
      </c>
      <c r="E149" s="54">
        <f>ROUND(E148*$S$153,0)</f>
        <v>0</v>
      </c>
      <c r="F149" s="54">
        <f>ROUND(F148*$S$153,0)</f>
        <v>0</v>
      </c>
      <c r="G149" s="54">
        <f>ROUND(G148*$S$153,0)</f>
        <v>0</v>
      </c>
      <c r="H149" s="54">
        <f>ROUND(H148*$S$153,0)</f>
        <v>0</v>
      </c>
      <c r="I149" s="54">
        <f>ROUND(I148*$S$153,0)</f>
        <v>0</v>
      </c>
      <c r="J149" s="177">
        <f>SUM(E149:I149)</f>
        <v>0</v>
      </c>
      <c r="M149" s="243"/>
      <c r="N149" s="60"/>
      <c r="O149" s="239">
        <f>IF('Cumulative Budget Request '!L148='Split budget (A)'!$L$1,'Cumulative Budget Request '!O148,0)</f>
        <v>1.03</v>
      </c>
      <c r="P149" s="240">
        <f>IF('Cumulative Budget Request '!L148='Split budget (A)'!$L$1,'Cumulative Budget Request '!P148,0)</f>
        <v>0</v>
      </c>
      <c r="Q149" s="73">
        <f>IF('Cumulative Budget Request '!L148='Split budget (A)'!$L$1,'Cumulative Budget Request '!Q148,0)</f>
        <v>12</v>
      </c>
      <c r="R149" s="239">
        <f>IF('Cumulative Budget Request '!L148='Split budget (A)'!$L$1,'Cumulative Budget Request '!R148,0)</f>
        <v>0</v>
      </c>
      <c r="S149" s="73"/>
      <c r="T149" s="71"/>
      <c r="U149" s="427"/>
      <c r="V149" s="427"/>
      <c r="W149" s="427"/>
      <c r="X149" s="427"/>
      <c r="Y149" s="427"/>
      <c r="Z149" s="59"/>
      <c r="AA149" s="125"/>
      <c r="AB149" s="125"/>
      <c r="AC149" s="125"/>
      <c r="AD149" s="125"/>
      <c r="AE149" s="125"/>
      <c r="AF149" s="163"/>
      <c r="AH149" s="274" t="s">
        <v>105</v>
      </c>
      <c r="AI149" s="273">
        <f>'Tuition Lookup'!$D28*24</f>
        <v>10176</v>
      </c>
      <c r="AJ149" s="272">
        <f t="shared" si="37"/>
        <v>1696</v>
      </c>
      <c r="AK149" s="277">
        <f t="shared" ref="AK149:AO149" si="67">AJ149*AK$119</f>
        <v>1696</v>
      </c>
      <c r="AL149" s="277">
        <f t="shared" si="67"/>
        <v>1780.8000000000002</v>
      </c>
      <c r="AM149" s="277">
        <f t="shared" si="67"/>
        <v>1869.8400000000004</v>
      </c>
      <c r="AN149" s="278">
        <f t="shared" si="67"/>
        <v>1963.3320000000006</v>
      </c>
      <c r="AO149" s="279">
        <f t="shared" si="67"/>
        <v>2061.4986000000008</v>
      </c>
    </row>
    <row r="150" spans="1:41" ht="15">
      <c r="A150" s="8"/>
      <c r="B150" s="90"/>
      <c r="C150" s="117" t="str">
        <f>IF('Cumulative Budget Request '!L149='Split budget (A)'!$L$1,'Cumulative Budget Request '!C149,0)</f>
        <v>Not Allowed</v>
      </c>
      <c r="D150" s="71" t="s">
        <v>47</v>
      </c>
      <c r="E150" s="189">
        <f>ROUND($S$154*E146,0)</f>
        <v>0</v>
      </c>
      <c r="F150" s="189">
        <f>ROUND($S$154*F146,0)</f>
        <v>0</v>
      </c>
      <c r="G150" s="189">
        <f>ROUND($S$154*G146,0)</f>
        <v>0</v>
      </c>
      <c r="H150" s="189">
        <f>ROUND($S$154*H146,0)</f>
        <v>0</v>
      </c>
      <c r="I150" s="189">
        <f>ROUND($S$154*I146,0)</f>
        <v>0</v>
      </c>
      <c r="J150" s="186">
        <f>SUM(E150:I150)</f>
        <v>0</v>
      </c>
      <c r="M150" s="243"/>
      <c r="N150" s="60"/>
      <c r="O150" s="239">
        <f>IF('Cumulative Budget Request '!L149='Split budget (A)'!$L$1,'Cumulative Budget Request '!O149,0)</f>
        <v>1.03</v>
      </c>
      <c r="P150" s="240">
        <f>IF('Cumulative Budget Request '!L149='Split budget (A)'!$L$1,'Cumulative Budget Request '!P149,0)</f>
        <v>0</v>
      </c>
      <c r="Q150" s="73">
        <f>IF('Cumulative Budget Request '!L149='Split budget (A)'!$L$1,'Cumulative Budget Request '!Q149,0)</f>
        <v>12</v>
      </c>
      <c r="R150" s="239">
        <f>IF('Cumulative Budget Request '!L149='Split budget (A)'!$L$1,'Cumulative Budget Request '!R149,0)</f>
        <v>0</v>
      </c>
      <c r="S150" s="73"/>
      <c r="T150" s="71"/>
      <c r="U150" s="426"/>
      <c r="V150" s="426"/>
      <c r="W150" s="426"/>
      <c r="X150" s="426"/>
      <c r="Y150" s="426"/>
      <c r="Z150" s="59"/>
      <c r="AA150" s="125"/>
      <c r="AB150" s="125"/>
      <c r="AC150" s="125"/>
      <c r="AD150" s="125"/>
      <c r="AE150" s="125"/>
      <c r="AF150" s="163"/>
      <c r="AH150" s="274" t="s">
        <v>106</v>
      </c>
      <c r="AI150" s="273">
        <f>'Tuition Lookup'!$D29*24</f>
        <v>9576</v>
      </c>
      <c r="AJ150" s="272">
        <f t="shared" si="37"/>
        <v>1596</v>
      </c>
      <c r="AK150" s="277">
        <f t="shared" ref="AK150:AO150" si="68">AJ150*AK$119</f>
        <v>1596</v>
      </c>
      <c r="AL150" s="277">
        <f t="shared" si="68"/>
        <v>1675.8000000000002</v>
      </c>
      <c r="AM150" s="277">
        <f t="shared" si="68"/>
        <v>1759.5900000000004</v>
      </c>
      <c r="AN150" s="278">
        <f t="shared" si="68"/>
        <v>1847.5695000000005</v>
      </c>
      <c r="AO150" s="279">
        <f t="shared" si="68"/>
        <v>1939.9479750000007</v>
      </c>
    </row>
    <row r="151" spans="1:41" ht="13.5" thickBot="1">
      <c r="A151" s="8"/>
      <c r="B151" s="90"/>
      <c r="C151" s="97"/>
      <c r="D151" s="74" t="s">
        <v>48</v>
      </c>
      <c r="E151" s="190">
        <f>SUM(E149:E150)</f>
        <v>0</v>
      </c>
      <c r="F151" s="190">
        <f t="shared" ref="F151:I151" si="69">SUM(F149:F150)</f>
        <v>0</v>
      </c>
      <c r="G151" s="190">
        <f t="shared" si="69"/>
        <v>0</v>
      </c>
      <c r="H151" s="190">
        <f t="shared" si="69"/>
        <v>0</v>
      </c>
      <c r="I151" s="190">
        <f t="shared" si="69"/>
        <v>0</v>
      </c>
      <c r="J151" s="191">
        <f>SUM(J149:J150)</f>
        <v>0</v>
      </c>
      <c r="M151" s="17"/>
      <c r="N151" s="31"/>
      <c r="O151" s="31"/>
      <c r="P151" s="31"/>
      <c r="Q151" s="110"/>
      <c r="R151" s="111"/>
      <c r="S151" s="73"/>
      <c r="T151" s="110"/>
      <c r="U151" s="426"/>
      <c r="V151" s="426"/>
      <c r="W151" s="426"/>
      <c r="X151" s="426"/>
      <c r="Y151" s="426"/>
      <c r="Z151" s="161"/>
      <c r="AA151" s="164"/>
      <c r="AB151" s="164"/>
      <c r="AC151" s="164"/>
      <c r="AD151" s="164"/>
      <c r="AE151" s="164"/>
      <c r="AF151" s="165"/>
      <c r="AH151" s="464" t="s">
        <v>107</v>
      </c>
      <c r="AI151" s="276">
        <f>'Tuition Lookup'!$D30*24</f>
        <v>10080</v>
      </c>
      <c r="AJ151" s="465">
        <f t="shared" si="37"/>
        <v>1680</v>
      </c>
      <c r="AK151" s="466">
        <f t="shared" ref="AK151:AO151" si="70">AJ151*AK$119</f>
        <v>1680</v>
      </c>
      <c r="AL151" s="466">
        <f t="shared" si="70"/>
        <v>1764</v>
      </c>
      <c r="AM151" s="466">
        <f t="shared" si="70"/>
        <v>1852.2</v>
      </c>
      <c r="AN151" s="467">
        <f t="shared" si="70"/>
        <v>1944.8100000000002</v>
      </c>
      <c r="AO151" s="468">
        <f t="shared" si="70"/>
        <v>2042.0505000000003</v>
      </c>
    </row>
    <row r="152" spans="1:41" ht="13.5" thickBot="1">
      <c r="A152" s="8"/>
      <c r="B152" s="90"/>
      <c r="C152" s="97"/>
      <c r="D152" s="71"/>
      <c r="E152" s="20"/>
      <c r="F152" s="20"/>
      <c r="G152" s="20"/>
      <c r="H152" s="20"/>
      <c r="I152" s="20"/>
      <c r="J152" s="73"/>
      <c r="M152" s="17"/>
      <c r="T152" s="15"/>
      <c r="U152" s="23"/>
      <c r="V152" s="23"/>
      <c r="W152" s="23"/>
      <c r="X152" s="23"/>
      <c r="Y152" s="23"/>
      <c r="Z152" s="158" t="s">
        <v>30</v>
      </c>
      <c r="AA152" s="166">
        <f>SUM(AA118:AA151)</f>
        <v>0</v>
      </c>
      <c r="AB152" s="166">
        <f>SUM(AB118:AB151)</f>
        <v>0</v>
      </c>
      <c r="AC152" s="166">
        <f t="shared" ref="AC152:AE152" si="71">SUM(AC118:AC151)</f>
        <v>0</v>
      </c>
      <c r="AD152" s="166">
        <f t="shared" si="71"/>
        <v>0</v>
      </c>
      <c r="AE152" s="166">
        <f t="shared" si="71"/>
        <v>0</v>
      </c>
      <c r="AF152" s="167">
        <f>SUM(AA152:AE152)</f>
        <v>0</v>
      </c>
    </row>
    <row r="153" spans="1:41" ht="13.5" customHeight="1" thickBot="1">
      <c r="A153" s="8"/>
      <c r="C153" s="72"/>
      <c r="D153" s="72" t="s">
        <v>108</v>
      </c>
      <c r="E153" s="192">
        <f>SUMIF($D$118:$D$152,"*Salary",E118:E152)</f>
        <v>0</v>
      </c>
      <c r="F153" s="192">
        <f t="shared" ref="F153:I153" si="72">SUMIF($D$118:$D$152,"*Salary",F118:F152)</f>
        <v>0</v>
      </c>
      <c r="G153" s="192">
        <f t="shared" si="72"/>
        <v>0</v>
      </c>
      <c r="H153" s="192">
        <f t="shared" si="72"/>
        <v>0</v>
      </c>
      <c r="I153" s="192">
        <f t="shared" si="72"/>
        <v>0</v>
      </c>
      <c r="J153" s="193">
        <f>SUM(E153:I153)</f>
        <v>0</v>
      </c>
      <c r="M153" s="17"/>
      <c r="N153" s="35" t="s">
        <v>109</v>
      </c>
      <c r="O153" s="411"/>
      <c r="P153" s="411"/>
      <c r="Q153" s="36"/>
      <c r="R153" s="37"/>
      <c r="S153" s="237">
        <f>'Cumulative Budget Request '!S152</f>
        <v>0.11</v>
      </c>
      <c r="T153" s="531" t="str">
        <f>'Cumulative Budget Request '!T152</f>
        <v>Use 0.11 for Students or 0.034 for FICA Exempt</v>
      </c>
      <c r="U153" s="532"/>
      <c r="V153" s="533"/>
    </row>
    <row r="154" spans="1:41" ht="13.5" thickBot="1">
      <c r="A154" s="8"/>
      <c r="C154" s="72"/>
      <c r="D154" s="72" t="s">
        <v>111</v>
      </c>
      <c r="E154" s="194">
        <f>SUMIF($D$118:$D$152,"*Total Fringe",E118:E152)</f>
        <v>0</v>
      </c>
      <c r="F154" s="194">
        <f t="shared" ref="F154:I154" si="73">SUMIF($D$118:$D$152,"*Total Fringe",F118:F152)</f>
        <v>0</v>
      </c>
      <c r="G154" s="194">
        <f t="shared" si="73"/>
        <v>0</v>
      </c>
      <c r="H154" s="194">
        <f t="shared" si="73"/>
        <v>0</v>
      </c>
      <c r="I154" s="194">
        <f t="shared" si="73"/>
        <v>0</v>
      </c>
      <c r="J154" s="195">
        <f>SUM(E154:I154)</f>
        <v>0</v>
      </c>
      <c r="M154" s="14"/>
      <c r="N154" s="197" t="s">
        <v>112</v>
      </c>
      <c r="O154" s="412"/>
      <c r="P154" s="412"/>
      <c r="Q154" s="198"/>
      <c r="R154" s="198"/>
      <c r="S154" s="245">
        <f>'Cumulative Budget Request '!S153</f>
        <v>560</v>
      </c>
      <c r="T154" s="534"/>
      <c r="U154" s="535"/>
      <c r="V154" s="536"/>
    </row>
    <row r="155" spans="1:41" ht="13.5" thickBot="1">
      <c r="A155" s="8"/>
      <c r="C155" s="72"/>
      <c r="D155" s="174"/>
      <c r="E155" s="171"/>
      <c r="F155" s="171"/>
      <c r="G155" s="171"/>
      <c r="H155" s="171"/>
      <c r="I155" s="171"/>
      <c r="J155" s="172"/>
      <c r="M155" s="14"/>
      <c r="N155" s="207"/>
      <c r="O155" s="207"/>
      <c r="P155" s="207"/>
      <c r="Q155" s="208"/>
      <c r="R155" s="208"/>
      <c r="S155" s="209"/>
      <c r="T155" s="23"/>
      <c r="U155" s="23"/>
      <c r="V155" s="23"/>
    </row>
    <row r="156" spans="1:41" ht="13.5" thickBot="1">
      <c r="C156" s="89"/>
      <c r="D156" s="44"/>
      <c r="E156" s="16" t="str">
        <f>E11</f>
        <v>Year 1</v>
      </c>
      <c r="F156" s="16" t="str">
        <f>F11</f>
        <v>Year 2</v>
      </c>
      <c r="G156" s="16" t="str">
        <f>G11</f>
        <v>Year 3</v>
      </c>
      <c r="H156" s="16" t="str">
        <f>H11</f>
        <v>Year 4</v>
      </c>
      <c r="I156" s="16" t="str">
        <f>I11</f>
        <v>Year 5</v>
      </c>
      <c r="J156" s="44" t="s">
        <v>30</v>
      </c>
      <c r="N156" s="500" t="s">
        <v>113</v>
      </c>
      <c r="O156" s="501"/>
      <c r="P156" s="501"/>
      <c r="Q156" s="501"/>
      <c r="R156" s="501"/>
      <c r="S156" s="501"/>
      <c r="T156" s="501"/>
      <c r="U156" s="502"/>
      <c r="V156" s="489" t="s">
        <v>23</v>
      </c>
      <c r="W156" s="489"/>
      <c r="X156" s="489"/>
      <c r="Y156" s="489"/>
      <c r="Z156" s="489"/>
    </row>
    <row r="157" spans="1:41">
      <c r="A157" s="418" t="str">
        <f>IF('Cumulative Budget Request '!L157='Split budget (A)'!$L$1,'Cumulative Budget Request '!A156,0)</f>
        <v xml:space="preserve">   Undergraduate Student Labor</v>
      </c>
      <c r="B157" s="13" t="str">
        <f>'Cumulative Budget Request '!B156</f>
        <v xml:space="preserve"> </v>
      </c>
      <c r="C157" s="89"/>
      <c r="D157" s="32" t="s">
        <v>61</v>
      </c>
      <c r="E157" s="20">
        <f>Q158</f>
        <v>0</v>
      </c>
      <c r="F157" s="20">
        <f>R158</f>
        <v>0</v>
      </c>
      <c r="G157" s="20">
        <f>S158</f>
        <v>0</v>
      </c>
      <c r="H157" s="20">
        <f>T158</f>
        <v>0</v>
      </c>
      <c r="I157" s="20">
        <f>U158</f>
        <v>0</v>
      </c>
      <c r="J157" s="44"/>
      <c r="N157" s="199"/>
      <c r="O157" s="207"/>
      <c r="P157" s="207"/>
      <c r="Q157" s="200" t="s">
        <v>35</v>
      </c>
      <c r="R157" s="201" t="s">
        <v>36</v>
      </c>
      <c r="S157" s="201" t="s">
        <v>37</v>
      </c>
      <c r="T157" s="200" t="s">
        <v>38</v>
      </c>
      <c r="U157" s="202" t="s">
        <v>39</v>
      </c>
      <c r="V157" s="424" t="s">
        <v>35</v>
      </c>
      <c r="W157" s="425" t="s">
        <v>36</v>
      </c>
      <c r="X157" s="425" t="s">
        <v>37</v>
      </c>
      <c r="Y157" s="425" t="s">
        <v>38</v>
      </c>
      <c r="Z157" s="425" t="s">
        <v>39</v>
      </c>
    </row>
    <row r="158" spans="1:41">
      <c r="A158" s="8"/>
      <c r="C158" s="156"/>
      <c r="D158" s="153" t="s">
        <v>115</v>
      </c>
      <c r="E158" s="180">
        <f>IF('Cumulative Budget Request '!$L157='Split budget (A)'!$L$1,'Cumulative Budget Request '!E157,0)</f>
        <v>0</v>
      </c>
      <c r="F158" s="180">
        <f>IF('Cumulative Budget Request '!$L157='Split budget (A)'!$L$1,'Cumulative Budget Request '!F157,0)</f>
        <v>0</v>
      </c>
      <c r="G158" s="180">
        <f>IF('Cumulative Budget Request '!$L157='Split budget (A)'!$L$1,'Cumulative Budget Request '!G157,0)</f>
        <v>0</v>
      </c>
      <c r="H158" s="180">
        <f>IF('Cumulative Budget Request '!$L157='Split budget (A)'!$L$1,'Cumulative Budget Request '!H157,0)</f>
        <v>0</v>
      </c>
      <c r="I158" s="180">
        <f>IF('Cumulative Budget Request '!$L157='Split budget (A)'!$L$1,'Cumulative Budget Request '!I157,0)</f>
        <v>0</v>
      </c>
      <c r="J158" s="177">
        <f>SUM(E158:I158)</f>
        <v>0</v>
      </c>
      <c r="N158" s="173" t="s">
        <v>116</v>
      </c>
      <c r="O158" s="44"/>
      <c r="P158" s="44"/>
      <c r="Q158" s="239">
        <f>IF('Cumulative Budget Request '!L157='Split budget (A)'!$L$1,'Cumulative Budget Request '!Q157,0)</f>
        <v>0</v>
      </c>
      <c r="R158" s="239">
        <f>IF('Cumulative Budget Request '!L157='Split budget (A)'!$L$1,'Cumulative Budget Request '!R157,0)</f>
        <v>0</v>
      </c>
      <c r="S158" s="239">
        <f>IF('Cumulative Budget Request '!L157='Split budget (A)'!$L$1,'Cumulative Budget Request '!S157,0)</f>
        <v>0</v>
      </c>
      <c r="T158" s="239">
        <f>IF('Cumulative Budget Request '!L157='Split budget (A)'!$L$1,'Cumulative Budget Request '!T157,0)</f>
        <v>0</v>
      </c>
      <c r="U158" s="419">
        <f>IF('Cumulative Budget Request '!L157='Split budget (A)'!$L$1,'Cumulative Budget Request '!U157,0)</f>
        <v>0</v>
      </c>
      <c r="V158" s="426">
        <f>IFERROR((F161+F162)/F160,0)</f>
        <v>0</v>
      </c>
      <c r="W158" s="426">
        <f t="shared" ref="W158:Z158" si="74">IFERROR((G161+G162)/G160,0)</f>
        <v>0</v>
      </c>
      <c r="X158" s="426">
        <f t="shared" si="74"/>
        <v>0</v>
      </c>
      <c r="Y158" s="426">
        <f t="shared" si="74"/>
        <v>0</v>
      </c>
      <c r="Z158" s="426">
        <f t="shared" si="74"/>
        <v>0</v>
      </c>
      <c r="AA158" s="487"/>
      <c r="AB158" s="487"/>
      <c r="AC158" s="487"/>
      <c r="AD158" s="487"/>
      <c r="AE158" s="487"/>
      <c r="AF158" s="487"/>
      <c r="AG158" s="487"/>
      <c r="AH158" s="487"/>
    </row>
    <row r="159" spans="1:41">
      <c r="D159" s="32" t="s">
        <v>46</v>
      </c>
      <c r="E159" s="180">
        <f>IF('Cumulative Budget Request '!$L158='Split budget (A)'!$L$1,'Cumulative Budget Request '!E158,0)</f>
        <v>0</v>
      </c>
      <c r="F159" s="180">
        <f>IF('Cumulative Budget Request '!$L158='Split budget (A)'!$L$1,'Cumulative Budget Request '!F158,0)</f>
        <v>0</v>
      </c>
      <c r="G159" s="180">
        <f>IF('Cumulative Budget Request '!$L158='Split budget (A)'!$L$1,'Cumulative Budget Request '!G158,0)</f>
        <v>0</v>
      </c>
      <c r="H159" s="180">
        <f>IF('Cumulative Budget Request '!$L158='Split budget (A)'!$L$1,'Cumulative Budget Request '!H158,0)</f>
        <v>0</v>
      </c>
      <c r="I159" s="180">
        <f>IF('Cumulative Budget Request '!$L158='Split budget (A)'!$L$1,'Cumulative Budget Request '!I158,0)</f>
        <v>0</v>
      </c>
      <c r="J159" s="177">
        <f>SUM(E159:I159)</f>
        <v>0</v>
      </c>
      <c r="N159" s="173"/>
      <c r="O159" s="44"/>
      <c r="P159" s="44"/>
      <c r="Q159" s="44" t="s">
        <v>117</v>
      </c>
      <c r="R159" s="44" t="s">
        <v>118</v>
      </c>
      <c r="S159" s="44" t="s">
        <v>119</v>
      </c>
      <c r="U159" s="114"/>
      <c r="V159" s="427"/>
      <c r="W159" s="427"/>
      <c r="X159" s="427"/>
      <c r="Y159" s="427"/>
      <c r="Z159" s="427"/>
      <c r="AA159" s="55"/>
      <c r="AB159" s="55"/>
      <c r="AC159" s="55"/>
      <c r="AD159" s="55"/>
      <c r="AE159" s="55"/>
      <c r="AF159" s="55"/>
      <c r="AG159" s="55"/>
      <c r="AH159" s="55"/>
    </row>
    <row r="160" spans="1:41">
      <c r="C160" s="89"/>
      <c r="D160" s="44"/>
      <c r="E160" s="15"/>
      <c r="F160" s="15"/>
      <c r="G160" s="15"/>
      <c r="H160" s="15"/>
      <c r="I160" s="15"/>
      <c r="J160" s="24"/>
      <c r="N160" s="204"/>
      <c r="O160" s="413"/>
      <c r="P160" s="413"/>
      <c r="Q160" s="431">
        <f>IF('Cumulative Budget Request '!L159='Split budget (A)'!$L$1,'Cumulative Budget Request '!Q159,0)</f>
        <v>0</v>
      </c>
      <c r="R160" s="239">
        <f>IF('Cumulative Budget Request '!L159='Split budget (A)'!$L$1,'Cumulative Budget Request '!R159,0)</f>
        <v>0</v>
      </c>
      <c r="S160" s="239">
        <f>IF('Cumulative Budget Request '!L159='Split budget (A)'!$L$1,'Cumulative Budget Request '!S159,0)</f>
        <v>0</v>
      </c>
      <c r="U160" s="114"/>
      <c r="V160" s="427"/>
      <c r="W160" s="427"/>
      <c r="X160" s="427"/>
      <c r="Y160" s="427"/>
      <c r="Z160" s="427"/>
      <c r="AD160" s="55"/>
      <c r="AE160" s="55"/>
      <c r="AF160" s="55"/>
      <c r="AG160" s="55"/>
      <c r="AH160" s="55"/>
    </row>
    <row r="161" spans="1:36">
      <c r="A161" s="418" t="str">
        <f>IF('Cumulative Budget Request '!L161='Split budget (A)'!$L$1,'Cumulative Budget Request '!A160,0)</f>
        <v xml:space="preserve">   Graduate Student Labor</v>
      </c>
      <c r="B161" s="13" t="str">
        <f>'Cumulative Budget Request '!B160</f>
        <v xml:space="preserve"> </v>
      </c>
      <c r="C161" s="89"/>
      <c r="D161" s="32" t="s">
        <v>61</v>
      </c>
      <c r="E161" s="20">
        <f>Q162</f>
        <v>0</v>
      </c>
      <c r="F161" s="20">
        <f>R162</f>
        <v>0</v>
      </c>
      <c r="G161" s="20">
        <f>S162</f>
        <v>0</v>
      </c>
      <c r="H161" s="20">
        <f>T162</f>
        <v>0</v>
      </c>
      <c r="I161" s="20">
        <f>U162</f>
        <v>0</v>
      </c>
      <c r="J161" s="24"/>
      <c r="N161" s="112"/>
      <c r="Q161" s="55"/>
      <c r="R161" s="93"/>
      <c r="S161" s="93"/>
      <c r="T161" s="55"/>
      <c r="U161" s="113"/>
      <c r="V161" s="427"/>
      <c r="W161" s="427"/>
      <c r="X161" s="427"/>
      <c r="Y161" s="427"/>
      <c r="Z161" s="427"/>
      <c r="AA161" s="488"/>
      <c r="AB161" s="488"/>
      <c r="AC161" s="488"/>
      <c r="AD161" s="131"/>
      <c r="AE161" s="131"/>
      <c r="AF161" s="131"/>
      <c r="AG161" s="131"/>
      <c r="AH161" s="131"/>
    </row>
    <row r="162" spans="1:36">
      <c r="A162" s="8"/>
      <c r="C162" s="156"/>
      <c r="D162" s="153" t="s">
        <v>115</v>
      </c>
      <c r="E162" s="180">
        <f>IF('Cumulative Budget Request '!$L161='Split budget (A)'!$L$1,'Cumulative Budget Request '!E161,0)</f>
        <v>0</v>
      </c>
      <c r="F162" s="180">
        <f>IF('Cumulative Budget Request '!$L161='Split budget (A)'!$L$1,'Cumulative Budget Request '!F161,0)</f>
        <v>0</v>
      </c>
      <c r="G162" s="180">
        <f>IF('Cumulative Budget Request '!$L161='Split budget (A)'!$L$1,'Cumulative Budget Request '!G161,0)</f>
        <v>0</v>
      </c>
      <c r="H162" s="180">
        <f>IF('Cumulative Budget Request '!$L161='Split budget (A)'!$L$1,'Cumulative Budget Request '!H161,0)</f>
        <v>0</v>
      </c>
      <c r="I162" s="180">
        <f>IF('Cumulative Budget Request '!$L161='Split budget (A)'!$L$1,'Cumulative Budget Request '!I161,0)</f>
        <v>0</v>
      </c>
      <c r="J162" s="177">
        <f>SUM(E162:I162)</f>
        <v>0</v>
      </c>
      <c r="N162" s="173" t="s">
        <v>121</v>
      </c>
      <c r="O162" s="44"/>
      <c r="P162" s="44"/>
      <c r="Q162" s="239">
        <f>IF('Cumulative Budget Request '!L161='Split budget (A)'!$L$1,'Cumulative Budget Request '!Q161,0)</f>
        <v>0</v>
      </c>
      <c r="R162" s="239">
        <f>IF('Cumulative Budget Request '!L161='Split budget (A)'!$L$1,'Cumulative Budget Request '!R161,0)</f>
        <v>0</v>
      </c>
      <c r="S162" s="239">
        <f>IF('Cumulative Budget Request '!L161='Split budget (A)'!$L$1,'Cumulative Budget Request '!S161,0)</f>
        <v>0</v>
      </c>
      <c r="T162" s="239">
        <f>IF('Cumulative Budget Request '!L161='Split budget (A)'!$L$1,'Cumulative Budget Request '!T161,0)</f>
        <v>0</v>
      </c>
      <c r="U162" s="419">
        <f>IF('Cumulative Budget Request '!L161='Split budget (A)'!$L$1,'Cumulative Budget Request '!U161,0)</f>
        <v>0</v>
      </c>
      <c r="V162" s="426">
        <f>IFERROR((F165+F166)/F164,0)</f>
        <v>0</v>
      </c>
      <c r="W162" s="426">
        <f t="shared" ref="W162:Z162" si="75">IFERROR((G165+G166)/G164,0)</f>
        <v>0</v>
      </c>
      <c r="X162" s="426">
        <f t="shared" si="75"/>
        <v>0</v>
      </c>
      <c r="Y162" s="426">
        <f t="shared" si="75"/>
        <v>0</v>
      </c>
      <c r="Z162" s="426">
        <f t="shared" si="75"/>
        <v>0</v>
      </c>
      <c r="AA162" s="487"/>
      <c r="AB162" s="487"/>
      <c r="AC162" s="487"/>
      <c r="AD162" s="487"/>
      <c r="AE162" s="487"/>
      <c r="AF162" s="487"/>
      <c r="AG162" s="487"/>
      <c r="AH162" s="487"/>
    </row>
    <row r="163" spans="1:36">
      <c r="D163" s="32" t="s">
        <v>46</v>
      </c>
      <c r="E163" s="180">
        <f>IF('Cumulative Budget Request '!$L162='Split budget (A)'!$L$1,'Cumulative Budget Request '!E162,0)</f>
        <v>0</v>
      </c>
      <c r="F163" s="180">
        <f>IF('Cumulative Budget Request '!$L162='Split budget (A)'!$L$1,'Cumulative Budget Request '!F162,0)</f>
        <v>0</v>
      </c>
      <c r="G163" s="180">
        <f>IF('Cumulative Budget Request '!$L162='Split budget (A)'!$L$1,'Cumulative Budget Request '!G162,0)</f>
        <v>0</v>
      </c>
      <c r="H163" s="180">
        <f>IF('Cumulative Budget Request '!$L162='Split budget (A)'!$L$1,'Cumulative Budget Request '!H162,0)</f>
        <v>0</v>
      </c>
      <c r="I163" s="180">
        <f>IF('Cumulative Budget Request '!$L162='Split budget (A)'!$L$1,'Cumulative Budget Request '!I162,0)</f>
        <v>0</v>
      </c>
      <c r="J163" s="177">
        <f>SUM(E163:I163)</f>
        <v>0</v>
      </c>
      <c r="N163" s="173"/>
      <c r="O163" s="44"/>
      <c r="P163" s="44"/>
      <c r="Q163" s="44" t="s">
        <v>117</v>
      </c>
      <c r="R163" s="44" t="s">
        <v>118</v>
      </c>
      <c r="S163" s="44" t="s">
        <v>119</v>
      </c>
      <c r="U163" s="114"/>
      <c r="V163" s="427"/>
      <c r="W163" s="427"/>
      <c r="X163" s="427"/>
      <c r="Y163" s="427"/>
      <c r="Z163" s="427"/>
      <c r="AA163" s="55"/>
      <c r="AB163" s="55"/>
      <c r="AC163" s="55"/>
      <c r="AD163" s="55"/>
      <c r="AE163" s="55"/>
      <c r="AF163" s="55"/>
      <c r="AG163" s="55"/>
      <c r="AH163" s="55"/>
    </row>
    <row r="164" spans="1:36">
      <c r="C164" s="89"/>
      <c r="D164" s="44"/>
      <c r="E164" s="15"/>
      <c r="F164" s="15"/>
      <c r="G164" s="15"/>
      <c r="H164" s="15"/>
      <c r="I164" s="15"/>
      <c r="J164" s="24"/>
      <c r="N164" s="204"/>
      <c r="O164" s="413"/>
      <c r="P164" s="413"/>
      <c r="Q164" s="431">
        <f>IF('Cumulative Budget Request '!L163='Split budget (A)'!$L$1,'Cumulative Budget Request '!Q163,0)</f>
        <v>0</v>
      </c>
      <c r="R164" s="239">
        <f>IF('Cumulative Budget Request '!L163='Split budget (A)'!$L$1,'Cumulative Budget Request '!R163,0)</f>
        <v>0</v>
      </c>
      <c r="S164" s="239">
        <f>IF('Cumulative Budget Request '!L163='Split budget (A)'!$L$1,'Cumulative Budget Request '!S163,0)</f>
        <v>0</v>
      </c>
      <c r="U164" s="114"/>
      <c r="V164" s="427"/>
      <c r="W164" s="427"/>
      <c r="X164" s="427"/>
      <c r="Y164" s="427"/>
      <c r="Z164" s="427"/>
      <c r="AD164" s="55"/>
      <c r="AE164" s="55"/>
      <c r="AF164" s="55"/>
      <c r="AG164" s="55"/>
      <c r="AH164" s="55"/>
    </row>
    <row r="165" spans="1:36">
      <c r="A165" s="418" t="str">
        <f>IF('Cumulative Budget Request '!L165='Split budget (A)'!$L$1,'Cumulative Budget Request '!A164,0)</f>
        <v xml:space="preserve">   Other Hourly Labor</v>
      </c>
      <c r="B165" s="13" t="str">
        <f>'Cumulative Budget Request '!B164</f>
        <v xml:space="preserve"> </v>
      </c>
      <c r="C165" s="89"/>
      <c r="D165" s="32" t="s">
        <v>61</v>
      </c>
      <c r="E165" s="20">
        <f>Q166</f>
        <v>0</v>
      </c>
      <c r="F165" s="20">
        <f>R166</f>
        <v>0</v>
      </c>
      <c r="G165" s="20">
        <f>S166</f>
        <v>0</v>
      </c>
      <c r="H165" s="20">
        <f>T166</f>
        <v>0</v>
      </c>
      <c r="I165" s="20">
        <f>U166</f>
        <v>0</v>
      </c>
      <c r="J165" s="24"/>
      <c r="N165" s="112"/>
      <c r="Q165" s="55"/>
      <c r="R165" s="93"/>
      <c r="S165" s="93"/>
      <c r="T165" s="55"/>
      <c r="U165" s="113"/>
      <c r="V165" s="427"/>
      <c r="W165" s="427"/>
      <c r="X165" s="427"/>
      <c r="Y165" s="427"/>
      <c r="Z165" s="427"/>
      <c r="AA165" s="488"/>
      <c r="AB165" s="488"/>
      <c r="AC165" s="488"/>
      <c r="AD165" s="131"/>
      <c r="AE165" s="131"/>
      <c r="AF165" s="131"/>
      <c r="AG165" s="131"/>
      <c r="AH165" s="131"/>
    </row>
    <row r="166" spans="1:36">
      <c r="C166" s="156"/>
      <c r="D166" s="153" t="s">
        <v>115</v>
      </c>
      <c r="E166" s="180">
        <f>IF('Cumulative Budget Request '!$L165='Split budget (A)'!$L$1,'Cumulative Budget Request '!E165,0)</f>
        <v>0</v>
      </c>
      <c r="F166" s="180">
        <f>IF('Cumulative Budget Request '!$L165='Split budget (A)'!$L$1,'Cumulative Budget Request '!F165,0)</f>
        <v>0</v>
      </c>
      <c r="G166" s="180">
        <f>IF('Cumulative Budget Request '!$L165='Split budget (A)'!$L$1,'Cumulative Budget Request '!G165,0)</f>
        <v>0</v>
      </c>
      <c r="H166" s="180">
        <f>IF('Cumulative Budget Request '!$L165='Split budget (A)'!$L$1,'Cumulative Budget Request '!H165,0)</f>
        <v>0</v>
      </c>
      <c r="I166" s="180">
        <f>IF('Cumulative Budget Request '!$L165='Split budget (A)'!$L$1,'Cumulative Budget Request '!I165,0)</f>
        <v>0</v>
      </c>
      <c r="J166" s="177">
        <f>SUM(E166:I166)</f>
        <v>0</v>
      </c>
      <c r="N166" s="173" t="s">
        <v>123</v>
      </c>
      <c r="O166" s="44"/>
      <c r="P166" s="44"/>
      <c r="Q166" s="239">
        <f>IF('Cumulative Budget Request '!L165='Split budget (A)'!$L$1,'Cumulative Budget Request '!Q165,0)</f>
        <v>0</v>
      </c>
      <c r="R166" s="239">
        <f>IF('Cumulative Budget Request '!L165='Split budget (A)'!$L$1,'Cumulative Budget Request '!R165,0)</f>
        <v>0</v>
      </c>
      <c r="S166" s="239">
        <f>IF('Cumulative Budget Request '!L165='Split budget (A)'!$L$1,'Cumulative Budget Request '!S165,0)</f>
        <v>0</v>
      </c>
      <c r="T166" s="239">
        <f>IF('Cumulative Budget Request '!L165='Split budget (A)'!$L$1,'Cumulative Budget Request '!T165,0)</f>
        <v>0</v>
      </c>
      <c r="U166" s="419">
        <f>IF('Cumulative Budget Request '!L165='Split budget (A)'!$L$1,'Cumulative Budget Request '!U165,0)</f>
        <v>0</v>
      </c>
      <c r="V166" s="426">
        <f>IFERROR((F169+F170)/F168,0)</f>
        <v>0</v>
      </c>
      <c r="W166" s="426">
        <f t="shared" ref="W166:Z166" si="76">IFERROR((G169+G170)/G168,0)</f>
        <v>0</v>
      </c>
      <c r="X166" s="426">
        <f t="shared" si="76"/>
        <v>0</v>
      </c>
      <c r="Y166" s="426">
        <f t="shared" si="76"/>
        <v>0</v>
      </c>
      <c r="Z166" s="426">
        <f t="shared" si="76"/>
        <v>0</v>
      </c>
    </row>
    <row r="167" spans="1:36">
      <c r="A167" s="8"/>
      <c r="D167" s="32" t="s">
        <v>46</v>
      </c>
      <c r="E167" s="180">
        <f>IF('Cumulative Budget Request '!$L166='Split budget (A)'!$L$1,'Cumulative Budget Request '!E166,0)</f>
        <v>0</v>
      </c>
      <c r="F167" s="180">
        <f>IF('Cumulative Budget Request '!$L166='Split budget (A)'!$L$1,'Cumulative Budget Request '!F166,0)</f>
        <v>0</v>
      </c>
      <c r="G167" s="180">
        <f>IF('Cumulative Budget Request '!$L166='Split budget (A)'!$L$1,'Cumulative Budget Request '!G166,0)</f>
        <v>0</v>
      </c>
      <c r="H167" s="180">
        <f>IF('Cumulative Budget Request '!$L166='Split budget (A)'!$L$1,'Cumulative Budget Request '!H166,0)</f>
        <v>0</v>
      </c>
      <c r="I167" s="180">
        <f>IF('Cumulative Budget Request '!$L166='Split budget (A)'!$L$1,'Cumulative Budget Request '!I166,0)</f>
        <v>0</v>
      </c>
      <c r="J167" s="177">
        <f>SUM(E167:I167)</f>
        <v>0</v>
      </c>
      <c r="M167" s="2"/>
      <c r="N167" s="173"/>
      <c r="O167" s="44"/>
      <c r="P167" s="44"/>
      <c r="Q167" s="44" t="s">
        <v>117</v>
      </c>
      <c r="R167" s="44" t="s">
        <v>118</v>
      </c>
      <c r="S167" s="44" t="s">
        <v>119</v>
      </c>
      <c r="U167" s="114"/>
      <c r="V167" s="427"/>
      <c r="W167" s="427"/>
      <c r="X167" s="427"/>
      <c r="Y167" s="427"/>
      <c r="Z167" s="427"/>
    </row>
    <row r="168" spans="1:36">
      <c r="A168" s="8"/>
      <c r="D168" s="32"/>
      <c r="E168" s="180"/>
      <c r="F168" s="180"/>
      <c r="G168" s="180"/>
      <c r="H168" s="180"/>
      <c r="I168" s="180"/>
      <c r="J168" s="177"/>
      <c r="M168" s="2"/>
      <c r="N168" s="204"/>
      <c r="O168" s="413"/>
      <c r="P168" s="413"/>
      <c r="Q168" s="431">
        <f>IF('Cumulative Budget Request '!L167='Split budget (A)'!$L$1,'Cumulative Budget Request '!Q167,0)</f>
        <v>0</v>
      </c>
      <c r="R168" s="239">
        <f>IF('Cumulative Budget Request '!L167='Split budget (A)'!$L$1,'Cumulative Budget Request '!R167,0)</f>
        <v>0</v>
      </c>
      <c r="S168" s="239">
        <f>IF('Cumulative Budget Request '!L167='Split budget (A)'!$L$1,'Cumulative Budget Request '!S167,0)</f>
        <v>0</v>
      </c>
      <c r="U168" s="114"/>
      <c r="V168" s="427"/>
      <c r="W168" s="427"/>
      <c r="X168" s="427"/>
      <c r="Y168" s="427"/>
      <c r="Z168" s="427"/>
    </row>
    <row r="169" spans="1:36" ht="13.5" thickBot="1">
      <c r="A169" s="8"/>
      <c r="C169" s="72"/>
      <c r="D169" s="72" t="s">
        <v>124</v>
      </c>
      <c r="E169" s="181">
        <f>SUMIF($D$156:$D$167,"*Wage",E156:E167)</f>
        <v>0</v>
      </c>
      <c r="F169" s="181">
        <f t="shared" ref="F169:I169" si="77">SUMIF($D$156:$D$167,"*Wage",F156:F167)</f>
        <v>0</v>
      </c>
      <c r="G169" s="181">
        <f t="shared" si="77"/>
        <v>0</v>
      </c>
      <c r="H169" s="181">
        <f t="shared" si="77"/>
        <v>0</v>
      </c>
      <c r="I169" s="181">
        <f t="shared" si="77"/>
        <v>0</v>
      </c>
      <c r="J169" s="182">
        <f>SUM(E169:I169)</f>
        <v>0</v>
      </c>
      <c r="M169" s="2"/>
      <c r="N169" s="303"/>
      <c r="O169" s="305"/>
      <c r="P169" s="305"/>
      <c r="Q169" s="304"/>
      <c r="R169" s="306"/>
      <c r="S169" s="306"/>
      <c r="T169" s="205"/>
      <c r="U169" s="206"/>
      <c r="V169" s="427"/>
      <c r="W169" s="427"/>
      <c r="X169" s="427"/>
      <c r="Y169" s="427"/>
      <c r="Z169" s="427"/>
    </row>
    <row r="170" spans="1:36">
      <c r="A170" s="8"/>
      <c r="C170" s="72"/>
      <c r="D170" s="72" t="s">
        <v>125</v>
      </c>
      <c r="E170" s="54">
        <f>SUMIF($D$156:$D$167,"*Fringe",E156:E167)</f>
        <v>0</v>
      </c>
      <c r="F170" s="54">
        <f t="shared" ref="F170:I170" si="78">SUMIF($D$156:$D$167,"*Fringe",F156:F167)</f>
        <v>0</v>
      </c>
      <c r="G170" s="54">
        <f t="shared" si="78"/>
        <v>0</v>
      </c>
      <c r="H170" s="54">
        <f t="shared" si="78"/>
        <v>0</v>
      </c>
      <c r="I170" s="54">
        <f t="shared" si="78"/>
        <v>0</v>
      </c>
      <c r="J170" s="177">
        <f>SUM(E170:I170)</f>
        <v>0</v>
      </c>
      <c r="M170" s="2"/>
    </row>
    <row r="171" spans="1:36" ht="3.75" customHeight="1" thickBot="1">
      <c r="A171" t="s">
        <v>126</v>
      </c>
      <c r="D171" s="3" t="s">
        <v>51</v>
      </c>
      <c r="E171" s="20"/>
      <c r="F171" s="20"/>
      <c r="G171" s="20"/>
      <c r="H171" s="20"/>
      <c r="I171" s="20"/>
      <c r="J171" s="73"/>
      <c r="M171" s="2"/>
    </row>
    <row r="172" spans="1:36">
      <c r="A172" s="46" t="s">
        <v>127</v>
      </c>
      <c r="B172" s="47"/>
      <c r="C172" s="47"/>
      <c r="D172" s="49"/>
      <c r="E172" s="183">
        <f>SUMIF($D$67:$D$170,"*Total Other Professional Salary",E67:E170)+SUMIF($D$67:$D$170,"*Total Post Doc Salary",E67:E170)+SUMIF($D$67:$D$170,"*Total Graduate Student Salary",E67:E170)+SUMIF($D$67:$D$170,"*Total Hourly Wages",E67:E170)</f>
        <v>5417</v>
      </c>
      <c r="F172" s="183">
        <f>SUMIF($D$67:$D$170,"*Total Other Professional Salary",F67:F170)+SUMIF($D$67:$D$170,"*Total Post Doc Salary",F67:F170)+SUMIF($D$67:$D$170,"*Total Graduate Student Salary",F67:F170)+SUMIF($D$67:$D$170,"*Total Hourly Wages",F67:F170)</f>
        <v>5579</v>
      </c>
      <c r="G172" s="183">
        <f>SUMIF($D$67:$D$170,"*Total Other Professional Salary",G67:G170)+SUMIF($D$67:$D$170,"*Total Post Doc Salary",G67:G170)+SUMIF($D$67:$D$170,"*Total Graduate Student Salary",G67:G170)+SUMIF($D$67:$D$170,"*Total Hourly Wages",G67:G170)</f>
        <v>5747</v>
      </c>
      <c r="H172" s="183">
        <f>SUMIF($D$67:$D$170,"*Total Other Professional Salary",H67:H170)+SUMIF($D$67:$D$170,"*Total Post Doc Salary",H67:H170)+SUMIF($D$67:$D$170,"*Total Graduate Student Salary",H67:H170)+SUMIF($D$67:$D$170,"*Total Hourly Wages",H67:H170)</f>
        <v>0</v>
      </c>
      <c r="I172" s="183">
        <f>SUMIF($D$67:$D$170,"*Total Other Professional Salary",I67:I170)+SUMIF($D$67:$D$170,"*Total Post Doc Salary",I67:I170)+SUMIF($D$67:$D$170,"*Total Graduate Student Salary",I67:I170)+SUMIF($D$67:$D$170,"*Total Hourly Wages",I67:I170)</f>
        <v>0</v>
      </c>
      <c r="J172" s="184">
        <f>SUM(J169,J153,J114,J89)</f>
        <v>16743</v>
      </c>
      <c r="M172" s="2"/>
      <c r="N172" s="35" t="s">
        <v>128</v>
      </c>
      <c r="O172" s="411"/>
      <c r="P172" s="411"/>
      <c r="Q172" s="36"/>
      <c r="R172" s="37"/>
      <c r="S172" s="237">
        <f>'Cumulative Budget Request '!S171</f>
        <v>0.11</v>
      </c>
    </row>
    <row r="173" spans="1:36" ht="15.75" thickBot="1">
      <c r="A173" s="46" t="s">
        <v>129</v>
      </c>
      <c r="B173" s="47"/>
      <c r="C173" s="47"/>
      <c r="D173" s="49"/>
      <c r="E173" s="185">
        <f>SUMIF($D$67:$D$170,"*Total Other Professional Fringe",E67:E170)+SUMIF($D$67:$D$170,"*Total Post Doc Fringe",E67:E170)++SUMIF($D$67:$D$170,"*Total Graduate Student Fringe",E67:E170)+SUMIF($D$67:$D$170,"*Total Fringe Benefits",E67:E170)</f>
        <v>1843</v>
      </c>
      <c r="F173" s="185">
        <f>SUMIF($D$67:$D$170,"*Total Other Professional Fringe",F67:F170)+SUMIF($D$67:$D$170,"*Total Post Doc Fringe",F67:F170)++SUMIF($D$67:$D$170,"*Total Graduate Student Fringe",F67:F170)+SUMIF($D$67:$D$170,"*Total Fringe Benefits",F67:F170)</f>
        <v>1874</v>
      </c>
      <c r="G173" s="185">
        <f>SUMIF($D$67:$D$170,"*Total Other Professional Fringe",G67:G170)+SUMIF($D$67:$D$170,"*Total Post Doc Fringe",G67:G170)++SUMIF($D$67:$D$170,"*Total Graduate Student Fringe",G67:G170)+SUMIF($D$67:$D$170,"*Total Fringe Benefits",G67:G170)</f>
        <v>1905</v>
      </c>
      <c r="H173" s="185">
        <f>SUMIF($D$67:$D$170,"*Total Other Professional Fringe",H67:H170)+SUMIF($D$67:$D$170,"*Total Post Doc Fringe",H67:H170)++SUMIF($D$67:$D$170,"*Total Graduate Student Fringe",H67:H170)+SUMIF($D$67:$D$170,"*Total Fringe Benefits",H67:H170)</f>
        <v>0</v>
      </c>
      <c r="I173" s="185">
        <f>SUMIF($D$67:$D$170,"*Total Other Professional Fringe",I67:I170)+SUMIF($D$67:$D$170,"*Total Post Doc Fringe",I67:I170)++SUMIF($D$67:$D$170,"*Total Graduate Student Fringe",I67:I170)+SUMIF($D$67:$D$170,"*Total Fringe Benefits",I67:I170)</f>
        <v>0</v>
      </c>
      <c r="J173" s="186">
        <f>SUM(J170,J154,J115,J90)</f>
        <v>5622</v>
      </c>
      <c r="M173" s="2"/>
      <c r="N173" s="40" t="str">
        <f>'Cumulative Budget Request '!N172</f>
        <v>Use 0.11 for non-exempt FICA or 0.034 for FICA Exempt</v>
      </c>
      <c r="O173" s="41"/>
      <c r="P173" s="41"/>
      <c r="Q173" s="41"/>
      <c r="R173" s="41"/>
      <c r="S173" s="42"/>
    </row>
    <row r="174" spans="1:36">
      <c r="A174" s="46" t="s">
        <v>131</v>
      </c>
      <c r="B174" s="47"/>
      <c r="C174" s="92"/>
      <c r="D174" s="92"/>
      <c r="E174" s="183">
        <f>SUM(E172:E173)</f>
        <v>7260</v>
      </c>
      <c r="F174" s="183">
        <f>SUM(F172:F173)</f>
        <v>7453</v>
      </c>
      <c r="G174" s="183">
        <f>SUM(G172:G173)</f>
        <v>7652</v>
      </c>
      <c r="H174" s="183">
        <f>SUM(H172:H173)</f>
        <v>0</v>
      </c>
      <c r="I174" s="183">
        <f>SUM(I172:I173)</f>
        <v>0</v>
      </c>
      <c r="J174" s="184">
        <f>SUM(E174:I174)</f>
        <v>22365</v>
      </c>
      <c r="M174" s="2"/>
      <c r="R174" s="2"/>
      <c r="AI174" s="116"/>
    </row>
    <row r="175" spans="1:36" ht="15">
      <c r="A175" s="1"/>
      <c r="B175" s="8"/>
      <c r="D175" s="3"/>
      <c r="E175" s="15"/>
      <c r="F175" s="15"/>
      <c r="G175" s="15"/>
      <c r="H175" s="15"/>
      <c r="I175" s="15"/>
      <c r="J175" s="24"/>
      <c r="M175" s="2"/>
      <c r="N175" s="83"/>
      <c r="O175" s="83"/>
      <c r="P175" s="83"/>
      <c r="Q175" s="2"/>
      <c r="AI175" s="115"/>
    </row>
    <row r="176" spans="1:36">
      <c r="A176" s="1" t="s">
        <v>132</v>
      </c>
      <c r="D176" s="3"/>
      <c r="E176" s="187">
        <f t="shared" ref="E176:I177" si="79">SUM(E62,E172)</f>
        <v>12627</v>
      </c>
      <c r="F176" s="187">
        <f t="shared" si="79"/>
        <v>13006</v>
      </c>
      <c r="G176" s="187">
        <f t="shared" si="79"/>
        <v>13395</v>
      </c>
      <c r="H176" s="187">
        <f t="shared" si="79"/>
        <v>0</v>
      </c>
      <c r="I176" s="187">
        <f t="shared" si="79"/>
        <v>0</v>
      </c>
      <c r="J176" s="188">
        <f>SUM(E176:I176)</f>
        <v>39028</v>
      </c>
      <c r="M176" s="2"/>
      <c r="N176" s="2"/>
      <c r="O176" s="2"/>
      <c r="P176" s="2"/>
      <c r="AI176" s="115"/>
      <c r="AJ176" s="8"/>
    </row>
    <row r="177" spans="1:36">
      <c r="A177" s="1" t="s">
        <v>133</v>
      </c>
      <c r="D177" s="3"/>
      <c r="E177" s="187">
        <f t="shared" si="79"/>
        <v>4024</v>
      </c>
      <c r="F177" s="187">
        <f t="shared" si="79"/>
        <v>4096</v>
      </c>
      <c r="G177" s="187">
        <f t="shared" si="79"/>
        <v>4169</v>
      </c>
      <c r="H177" s="187">
        <f t="shared" si="79"/>
        <v>0</v>
      </c>
      <c r="I177" s="187">
        <f t="shared" si="79"/>
        <v>0</v>
      </c>
      <c r="J177" s="188">
        <f>SUM(E177:I177)</f>
        <v>12289</v>
      </c>
      <c r="M177" s="2"/>
      <c r="N177" s="2"/>
      <c r="O177" s="2"/>
      <c r="P177" s="2"/>
      <c r="AJ177" s="8"/>
    </row>
    <row r="178" spans="1:36">
      <c r="A178" s="129"/>
      <c r="B178" s="513" t="s">
        <v>134</v>
      </c>
      <c r="C178" s="513"/>
      <c r="D178" s="513"/>
      <c r="E178" s="178">
        <f>SUM(E176:E177)</f>
        <v>16651</v>
      </c>
      <c r="F178" s="178">
        <f t="shared" ref="F178:I178" si="80">SUM(F176:F177)</f>
        <v>17102</v>
      </c>
      <c r="G178" s="178">
        <f t="shared" si="80"/>
        <v>17564</v>
      </c>
      <c r="H178" s="178">
        <f t="shared" si="80"/>
        <v>0</v>
      </c>
      <c r="I178" s="178">
        <f t="shared" si="80"/>
        <v>0</v>
      </c>
      <c r="J178" s="179">
        <f>SUM(E178:I178)</f>
        <v>51317</v>
      </c>
      <c r="M178" s="2"/>
      <c r="N178" s="2"/>
      <c r="O178" s="2"/>
      <c r="P178" s="2"/>
    </row>
    <row r="179" spans="1:36">
      <c r="A179" s="1"/>
      <c r="B179" s="8"/>
      <c r="G179" s="2"/>
      <c r="H179" s="2"/>
      <c r="I179" s="2"/>
      <c r="J179" s="45"/>
      <c r="K179" s="2"/>
      <c r="L179" s="2"/>
      <c r="M179" s="2"/>
      <c r="N179" s="2"/>
      <c r="O179" s="2"/>
      <c r="P179" s="2"/>
      <c r="Q179" s="2"/>
    </row>
    <row r="180" spans="1:36">
      <c r="A180" s="1" t="s">
        <v>135</v>
      </c>
      <c r="G180" s="2"/>
      <c r="H180" s="2"/>
      <c r="I180" s="2"/>
      <c r="J180" s="45"/>
      <c r="M180" s="2"/>
      <c r="N180" s="2"/>
      <c r="O180" s="2"/>
      <c r="P180" s="2"/>
      <c r="Q180" s="2"/>
    </row>
    <row r="181" spans="1:36">
      <c r="A181" s="29" t="s">
        <v>136</v>
      </c>
      <c r="G181" s="2"/>
      <c r="H181" s="2"/>
      <c r="I181" s="2"/>
      <c r="J181" s="45"/>
      <c r="K181" s="2"/>
      <c r="L181" s="2"/>
      <c r="M181" s="2"/>
    </row>
    <row r="182" spans="1:36">
      <c r="B182" s="418" t="str">
        <f>IF('Cumulative Budget Request '!L182='Split budget (A)'!$L$1,'Cumulative Budget Request '!B181,0)</f>
        <v>Use if sponsor needs only final travel number</v>
      </c>
      <c r="D182" s="3"/>
      <c r="E182" s="180">
        <f>IF('Cumulative Budget Request '!$L181='Split budget (A)'!$L$1,'Cumulative Budget Request '!E181,0)</f>
        <v>0</v>
      </c>
      <c r="F182" s="180">
        <f>IF('Cumulative Budget Request '!$L181='Split budget (A)'!$L$1,'Cumulative Budget Request '!F181,0)</f>
        <v>0</v>
      </c>
      <c r="G182" s="180">
        <f>IF('Cumulative Budget Request '!$L181='Split budget (A)'!$L$1,'Cumulative Budget Request '!G181,0)</f>
        <v>0</v>
      </c>
      <c r="H182" s="180">
        <f>IF('Cumulative Budget Request '!$L181='Split budget (A)'!$L$1,'Cumulative Budget Request '!H181,0)</f>
        <v>0</v>
      </c>
      <c r="I182" s="180">
        <f>IF('Cumulative Budget Request '!$L181='Split budget (A)'!$L$1,'Cumulative Budget Request '!I181,0)</f>
        <v>0</v>
      </c>
      <c r="J182" s="177">
        <f>SUM(E182:I182)</f>
        <v>0</v>
      </c>
      <c r="K182" s="2"/>
      <c r="L182" s="2"/>
      <c r="M182" s="2"/>
      <c r="Q182" s="225"/>
      <c r="R182" s="225"/>
      <c r="S182" s="225"/>
      <c r="T182" s="4"/>
    </row>
    <row r="183" spans="1:36">
      <c r="B183" s="418">
        <f>IF('Cumulative Budget Request '!L183='Split budget (A)'!$L$1,'Cumulative Budget Request '!B182,0)</f>
        <v>0</v>
      </c>
      <c r="D183" s="3"/>
      <c r="E183" s="180">
        <f>IF('Cumulative Budget Request '!$L182='Split budget (A)'!$L$1,'Cumulative Budget Request '!E182,0)</f>
        <v>0</v>
      </c>
      <c r="F183" s="180">
        <f>IF('Cumulative Budget Request '!$L182='Split budget (A)'!$L$1,'Cumulative Budget Request '!F182,0)</f>
        <v>0</v>
      </c>
      <c r="G183" s="180">
        <f>IF('Cumulative Budget Request '!$L182='Split budget (A)'!$L$1,'Cumulative Budget Request '!G182,0)</f>
        <v>0</v>
      </c>
      <c r="H183" s="180">
        <f>IF('Cumulative Budget Request '!$L182='Split budget (A)'!$L$1,'Cumulative Budget Request '!H182,0)</f>
        <v>0</v>
      </c>
      <c r="I183" s="180">
        <f>IF('Cumulative Budget Request '!$L182='Split budget (A)'!$L$1,'Cumulative Budget Request '!I182,0)</f>
        <v>0</v>
      </c>
      <c r="J183" s="177">
        <f>SUM(E183:I183)</f>
        <v>0</v>
      </c>
      <c r="K183" s="2"/>
      <c r="L183" s="2"/>
      <c r="M183" s="2"/>
    </row>
    <row r="184" spans="1:36">
      <c r="A184" s="476" t="s">
        <v>138</v>
      </c>
      <c r="B184" s="476"/>
      <c r="C184" s="476"/>
      <c r="D184" s="476"/>
      <c r="E184" s="210">
        <f>SUM(E182:E183)</f>
        <v>0</v>
      </c>
      <c r="F184" s="210">
        <f t="shared" ref="F184:I184" si="81">SUM(F182:F183)</f>
        <v>0</v>
      </c>
      <c r="G184" s="210">
        <f t="shared" si="81"/>
        <v>0</v>
      </c>
      <c r="H184" s="210">
        <f t="shared" si="81"/>
        <v>0</v>
      </c>
      <c r="I184" s="210">
        <f t="shared" si="81"/>
        <v>0</v>
      </c>
      <c r="J184" s="211">
        <f>SUM(J182:J183)</f>
        <v>0</v>
      </c>
      <c r="K184" s="2"/>
      <c r="L184" s="2"/>
      <c r="M184" s="2"/>
      <c r="N184" s="2"/>
      <c r="O184" s="2"/>
      <c r="P184" s="2"/>
    </row>
    <row r="185" spans="1:36">
      <c r="E185" s="3"/>
      <c r="F185" s="2"/>
      <c r="G185" s="2"/>
      <c r="H185" s="2"/>
      <c r="I185" s="2"/>
      <c r="J185" s="45"/>
      <c r="K185" s="2"/>
      <c r="L185" s="2"/>
      <c r="M185" s="2"/>
      <c r="N185" s="2"/>
      <c r="O185" s="2"/>
      <c r="P185" s="2"/>
    </row>
    <row r="186" spans="1:36">
      <c r="A186" s="1" t="s">
        <v>139</v>
      </c>
      <c r="B186" s="93"/>
      <c r="C186" s="8"/>
      <c r="D186" s="258" t="s">
        <v>140</v>
      </c>
      <c r="E186" s="135">
        <f>IF('Cumulative Budget Request '!$L185='Split budget (A)'!$L$1,'Cumulative Budget Request '!E185,0)</f>
        <v>0</v>
      </c>
      <c r="F186" s="135">
        <f>IF('Cumulative Budget Request '!$L185='Split budget (A)'!$L$1,'Cumulative Budget Request '!F185,0)</f>
        <v>0</v>
      </c>
      <c r="G186" s="135">
        <f>IF('Cumulative Budget Request '!$L185='Split budget (A)'!$L$1,'Cumulative Budget Request '!G185,0)</f>
        <v>0</v>
      </c>
      <c r="H186" s="135">
        <f>IF('Cumulative Budget Request '!$L185='Split budget (A)'!$L$1,'Cumulative Budget Request '!H185,0)</f>
        <v>0</v>
      </c>
      <c r="I186" s="135">
        <f>IF('Cumulative Budget Request '!$L185='Split budget (A)'!$L$1,'Cumulative Budget Request '!I185,0)</f>
        <v>0</v>
      </c>
      <c r="J186" s="94"/>
      <c r="K186" s="2"/>
      <c r="L186" s="2"/>
      <c r="M186" s="2"/>
    </row>
    <row r="187" spans="1:36">
      <c r="D187" s="258" t="s">
        <v>141</v>
      </c>
      <c r="E187" s="135">
        <f>IF('Cumulative Budget Request '!$L186='Split budget (A)'!$L$1,'Cumulative Budget Request '!E186,0)</f>
        <v>0</v>
      </c>
      <c r="F187" s="135">
        <f>IF('Cumulative Budget Request '!$L186='Split budget (A)'!$L$1,'Cumulative Budget Request '!F186,0)</f>
        <v>0</v>
      </c>
      <c r="G187" s="135">
        <f>IF('Cumulative Budget Request '!$L186='Split budget (A)'!$L$1,'Cumulative Budget Request '!G186,0)</f>
        <v>0</v>
      </c>
      <c r="H187" s="135">
        <f>IF('Cumulative Budget Request '!$L186='Split budget (A)'!$L$1,'Cumulative Budget Request '!H186,0)</f>
        <v>0</v>
      </c>
      <c r="I187" s="135">
        <f>IF('Cumulative Budget Request '!$L186='Split budget (A)'!$L$1,'Cumulative Budget Request '!I186,0)</f>
        <v>0</v>
      </c>
      <c r="J187" s="94"/>
      <c r="K187" s="2"/>
      <c r="L187" s="2"/>
      <c r="M187" s="2"/>
    </row>
    <row r="188" spans="1:36">
      <c r="A188" s="1" t="s">
        <v>142</v>
      </c>
      <c r="B188" s="93"/>
      <c r="C188" s="8"/>
      <c r="D188" s="258" t="s">
        <v>143</v>
      </c>
      <c r="E188" s="135">
        <f>IF('Cumulative Budget Request '!$L187='Split budget (A)'!$L$1,'Cumulative Budget Request '!E187,0)</f>
        <v>0</v>
      </c>
      <c r="F188" s="135">
        <f>IF('Cumulative Budget Request '!$L187='Split budget (A)'!$L$1,'Cumulative Budget Request '!F187,0)</f>
        <v>0</v>
      </c>
      <c r="G188" s="135">
        <f>IF('Cumulative Budget Request '!$L187='Split budget (A)'!$L$1,'Cumulative Budget Request '!G187,0)</f>
        <v>0</v>
      </c>
      <c r="H188" s="135">
        <f>IF('Cumulative Budget Request '!$L187='Split budget (A)'!$L$1,'Cumulative Budget Request '!H187,0)</f>
        <v>0</v>
      </c>
      <c r="I188" s="135">
        <f>IF('Cumulative Budget Request '!$L187='Split budget (A)'!$L$1,'Cumulative Budget Request '!I187,0)</f>
        <v>0</v>
      </c>
      <c r="J188" s="94"/>
      <c r="K188" s="2"/>
      <c r="L188" s="2"/>
      <c r="M188" s="2"/>
    </row>
    <row r="189" spans="1:36">
      <c r="A189" s="474">
        <f>IF('Cumulative Budget Request '!L189='Split budget (A)'!$L$1,'Cumulative Budget Request '!A189,0)</f>
        <v>0</v>
      </c>
      <c r="D189" s="258" t="s">
        <v>144</v>
      </c>
      <c r="E189" s="135">
        <f>IF('Cumulative Budget Request '!$L188='Split budget (A)'!$L$1,'Cumulative Budget Request '!E188,0)</f>
        <v>0</v>
      </c>
      <c r="F189" s="135">
        <f>IF('Cumulative Budget Request '!$L188='Split budget (A)'!$L$1,'Cumulative Budget Request '!F188,0)</f>
        <v>0</v>
      </c>
      <c r="G189" s="135">
        <f>IF('Cumulative Budget Request '!$L188='Split budget (A)'!$L$1,'Cumulative Budget Request '!G188,0)</f>
        <v>0</v>
      </c>
      <c r="H189" s="135">
        <f>IF('Cumulative Budget Request '!$L188='Split budget (A)'!$L$1,'Cumulative Budget Request '!H188,0)</f>
        <v>0</v>
      </c>
      <c r="I189" s="135">
        <f>IF('Cumulative Budget Request '!$L188='Split budget (A)'!$L$1,'Cumulative Budget Request '!I188,0)</f>
        <v>0</v>
      </c>
      <c r="J189" s="45"/>
      <c r="K189" s="2"/>
      <c r="L189" s="2"/>
      <c r="M189" s="2"/>
    </row>
    <row r="190" spans="1:36">
      <c r="A190" s="474"/>
      <c r="B190" s="89" t="s">
        <v>145</v>
      </c>
      <c r="C190" s="89" t="s">
        <v>146</v>
      </c>
      <c r="D190" s="25"/>
      <c r="E190" s="13"/>
      <c r="F190" s="13"/>
      <c r="G190" s="13"/>
      <c r="H190" s="13"/>
      <c r="I190" s="13"/>
      <c r="J190" s="45"/>
      <c r="K190" s="2"/>
      <c r="L190" s="2"/>
      <c r="M190" s="2"/>
    </row>
    <row r="191" spans="1:36">
      <c r="A191" s="475"/>
      <c r="B191" s="88" t="s">
        <v>147</v>
      </c>
      <c r="C191" s="134">
        <f>IF('Cumulative Budget Request '!$L190='Split budget (A)'!$L$1,'Cumulative Budget Request '!C190,0)</f>
        <v>0</v>
      </c>
      <c r="D191" s="25"/>
      <c r="E191" s="267">
        <f>IF('Cumulative Budget Request '!$L190='Split budget (A)'!$L$1,'Cumulative Budget Request '!E190,0)</f>
        <v>0</v>
      </c>
      <c r="F191" s="267">
        <f>IF('Cumulative Budget Request '!$L190='Split budget (A)'!$L$1,'Cumulative Budget Request '!F190,0)</f>
        <v>0</v>
      </c>
      <c r="G191" s="267">
        <f>IF('Cumulative Budget Request '!$L190='Split budget (A)'!$L$1,'Cumulative Budget Request '!G190,0)</f>
        <v>0</v>
      </c>
      <c r="H191" s="267">
        <f>IF('Cumulative Budget Request '!$L190='Split budget (A)'!$L$1,'Cumulative Budget Request '!H190,0)</f>
        <v>0</v>
      </c>
      <c r="I191" s="267">
        <f>IF('Cumulative Budget Request '!$L190='Split budget (A)'!$L$1,'Cumulative Budget Request '!I190,0)</f>
        <v>0</v>
      </c>
      <c r="J191" s="177">
        <f t="shared" ref="J191:J196" si="82">SUM(E191:I191)</f>
        <v>0</v>
      </c>
      <c r="K191" s="2"/>
      <c r="L191" s="2"/>
      <c r="M191" s="2"/>
    </row>
    <row r="192" spans="1:36">
      <c r="A192" s="475"/>
      <c r="B192" s="88" t="s">
        <v>148</v>
      </c>
      <c r="C192" s="134">
        <f>IF('Cumulative Budget Request '!$L191='Split budget (A)'!$L$1,'Cumulative Budget Request '!C191,0)</f>
        <v>0</v>
      </c>
      <c r="D192" s="25"/>
      <c r="E192" s="267">
        <f>IF('Cumulative Budget Request '!$L191='Split budget (A)'!$L$1,'Cumulative Budget Request '!E191,0)</f>
        <v>0</v>
      </c>
      <c r="F192" s="267">
        <f>IF('Cumulative Budget Request '!$L191='Split budget (A)'!$L$1,'Cumulative Budget Request '!F191,0)</f>
        <v>0</v>
      </c>
      <c r="G192" s="267">
        <f>IF('Cumulative Budget Request '!$L191='Split budget (A)'!$L$1,'Cumulative Budget Request '!G191,0)</f>
        <v>0</v>
      </c>
      <c r="H192" s="267">
        <f>IF('Cumulative Budget Request '!$L191='Split budget (A)'!$L$1,'Cumulative Budget Request '!H191,0)</f>
        <v>0</v>
      </c>
      <c r="I192" s="267">
        <f>IF('Cumulative Budget Request '!$L191='Split budget (A)'!$L$1,'Cumulative Budget Request '!I191,0)</f>
        <v>0</v>
      </c>
      <c r="J192" s="177">
        <f t="shared" si="82"/>
        <v>0</v>
      </c>
      <c r="K192" s="2"/>
      <c r="L192" s="2"/>
      <c r="M192" s="2"/>
    </row>
    <row r="193" spans="1:16">
      <c r="A193" s="475"/>
      <c r="B193" s="88" t="s">
        <v>149</v>
      </c>
      <c r="C193" s="134">
        <f>IF('Cumulative Budget Request '!$L192='Split budget (A)'!$L$1,'Cumulative Budget Request '!C192,0)</f>
        <v>0</v>
      </c>
      <c r="D193" s="25"/>
      <c r="E193" s="267">
        <f>IF('Cumulative Budget Request '!$L192='Split budget (A)'!$L$1,'Cumulative Budget Request '!E192,0)</f>
        <v>0</v>
      </c>
      <c r="F193" s="267">
        <f>IF('Cumulative Budget Request '!$L192='Split budget (A)'!$L$1,'Cumulative Budget Request '!F192,0)</f>
        <v>0</v>
      </c>
      <c r="G193" s="267">
        <f>IF('Cumulative Budget Request '!$L192='Split budget (A)'!$L$1,'Cumulative Budget Request '!G192,0)</f>
        <v>0</v>
      </c>
      <c r="H193" s="267">
        <f>IF('Cumulative Budget Request '!$L192='Split budget (A)'!$L$1,'Cumulative Budget Request '!H192,0)</f>
        <v>0</v>
      </c>
      <c r="I193" s="267">
        <f>IF('Cumulative Budget Request '!$L192='Split budget (A)'!$L$1,'Cumulative Budget Request '!I192,0)</f>
        <v>0</v>
      </c>
      <c r="J193" s="177">
        <f t="shared" si="82"/>
        <v>0</v>
      </c>
      <c r="K193" s="2"/>
      <c r="L193" s="2"/>
      <c r="M193" s="2"/>
    </row>
    <row r="194" spans="1:16">
      <c r="A194" s="475"/>
      <c r="B194" s="88" t="s">
        <v>150</v>
      </c>
      <c r="C194" s="134">
        <f>IF('Cumulative Budget Request '!$L193='Split budget (A)'!$L$1,'Cumulative Budget Request '!C193,0)</f>
        <v>0</v>
      </c>
      <c r="D194" s="25"/>
      <c r="E194" s="267">
        <f>IF('Cumulative Budget Request '!$L193='Split budget (A)'!$L$1,'Cumulative Budget Request '!E193,0)</f>
        <v>0</v>
      </c>
      <c r="F194" s="267">
        <f>IF('Cumulative Budget Request '!$L193='Split budget (A)'!$L$1,'Cumulative Budget Request '!F193,0)</f>
        <v>0</v>
      </c>
      <c r="G194" s="267">
        <f>IF('Cumulative Budget Request '!$L193='Split budget (A)'!$L$1,'Cumulative Budget Request '!G193,0)</f>
        <v>0</v>
      </c>
      <c r="H194" s="267">
        <f>IF('Cumulative Budget Request '!$L193='Split budget (A)'!$L$1,'Cumulative Budget Request '!H193,0)</f>
        <v>0</v>
      </c>
      <c r="I194" s="267">
        <f>IF('Cumulative Budget Request '!$L193='Split budget (A)'!$L$1,'Cumulative Budget Request '!I193,0)</f>
        <v>0</v>
      </c>
      <c r="J194" s="177">
        <f t="shared" si="82"/>
        <v>0</v>
      </c>
      <c r="K194" s="2"/>
      <c r="L194" s="2"/>
      <c r="M194" s="2"/>
    </row>
    <row r="195" spans="1:16">
      <c r="A195" s="475"/>
      <c r="B195" s="88" t="s">
        <v>151</v>
      </c>
      <c r="C195" s="134">
        <f>IF('Cumulative Budget Request '!$L194='Split budget (A)'!$L$1,'Cumulative Budget Request '!C194,0)</f>
        <v>0</v>
      </c>
      <c r="D195" s="25"/>
      <c r="E195" s="267">
        <f>IF('Cumulative Budget Request '!$L194='Split budget (A)'!$L$1,'Cumulative Budget Request '!E194,0)</f>
        <v>0</v>
      </c>
      <c r="F195" s="267">
        <f>IF('Cumulative Budget Request '!$L194='Split budget (A)'!$L$1,'Cumulative Budget Request '!F194,0)</f>
        <v>0</v>
      </c>
      <c r="G195" s="267">
        <f>IF('Cumulative Budget Request '!$L194='Split budget (A)'!$L$1,'Cumulative Budget Request '!G194,0)</f>
        <v>0</v>
      </c>
      <c r="H195" s="267">
        <f>IF('Cumulative Budget Request '!$L194='Split budget (A)'!$L$1,'Cumulative Budget Request '!H194,0)</f>
        <v>0</v>
      </c>
      <c r="I195" s="267">
        <f>IF('Cumulative Budget Request '!$L194='Split budget (A)'!$L$1,'Cumulative Budget Request '!I194,0)</f>
        <v>0</v>
      </c>
      <c r="J195" s="177">
        <f t="shared" si="82"/>
        <v>0</v>
      </c>
      <c r="K195" s="2"/>
      <c r="L195" s="2"/>
      <c r="M195" s="2"/>
    </row>
    <row r="196" spans="1:16">
      <c r="A196" s="475"/>
      <c r="B196" s="88" t="s">
        <v>63</v>
      </c>
      <c r="C196" s="134">
        <f>IF('Cumulative Budget Request '!$L195='Split budget (A)'!$L$1,'Cumulative Budget Request '!C195,0)</f>
        <v>0</v>
      </c>
      <c r="D196" s="25"/>
      <c r="E196" s="267">
        <f>IF('Cumulative Budget Request '!$L195='Split budget (A)'!$L$1,'Cumulative Budget Request '!E195,0)</f>
        <v>0</v>
      </c>
      <c r="F196" s="267">
        <f>IF('Cumulative Budget Request '!$L195='Split budget (A)'!$L$1,'Cumulative Budget Request '!F195,0)</f>
        <v>0</v>
      </c>
      <c r="G196" s="267">
        <f>IF('Cumulative Budget Request '!$L195='Split budget (A)'!$L$1,'Cumulative Budget Request '!G195,0)</f>
        <v>0</v>
      </c>
      <c r="H196" s="267">
        <f>IF('Cumulative Budget Request '!$L195='Split budget (A)'!$L$1,'Cumulative Budget Request '!H195,0)</f>
        <v>0</v>
      </c>
      <c r="I196" s="267">
        <f>IF('Cumulative Budget Request '!$L195='Split budget (A)'!$L$1,'Cumulative Budget Request '!I195,0)</f>
        <v>0</v>
      </c>
      <c r="J196" s="177">
        <f t="shared" si="82"/>
        <v>0</v>
      </c>
      <c r="K196" s="2"/>
      <c r="L196" s="2"/>
      <c r="M196" s="2"/>
    </row>
    <row r="197" spans="1:16">
      <c r="A197" s="476" t="s">
        <v>138</v>
      </c>
      <c r="B197" s="476"/>
      <c r="C197" s="476"/>
      <c r="D197" s="476"/>
      <c r="E197" s="210">
        <f>SUM(E191:E196)</f>
        <v>0</v>
      </c>
      <c r="F197" s="210">
        <f t="shared" ref="F197:J197" si="83">SUM(F191:F196)</f>
        <v>0</v>
      </c>
      <c r="G197" s="210">
        <f t="shared" si="83"/>
        <v>0</v>
      </c>
      <c r="H197" s="210">
        <f t="shared" si="83"/>
        <v>0</v>
      </c>
      <c r="I197" s="210">
        <f t="shared" si="83"/>
        <v>0</v>
      </c>
      <c r="J197" s="211">
        <f t="shared" si="83"/>
        <v>0</v>
      </c>
      <c r="K197" s="2"/>
      <c r="L197" s="2"/>
      <c r="M197" s="7"/>
    </row>
    <row r="198" spans="1:16">
      <c r="E198" s="3"/>
      <c r="F198" s="2"/>
      <c r="G198" s="2"/>
      <c r="H198" s="2"/>
      <c r="I198" s="2"/>
      <c r="J198" s="45"/>
      <c r="K198" s="2"/>
      <c r="L198" s="2"/>
      <c r="M198" s="2"/>
      <c r="N198" s="2"/>
      <c r="O198" s="2"/>
      <c r="P198" s="2"/>
    </row>
    <row r="199" spans="1:16">
      <c r="A199" s="1" t="s">
        <v>139</v>
      </c>
      <c r="B199" s="93"/>
      <c r="C199" s="8"/>
      <c r="D199" s="258" t="s">
        <v>140</v>
      </c>
      <c r="E199" s="135">
        <f>IF('Cumulative Budget Request '!$L198='Split budget (A)'!$L$1,'Cumulative Budget Request '!E198,0)</f>
        <v>0</v>
      </c>
      <c r="F199" s="135">
        <f>IF('Cumulative Budget Request '!$L198='Split budget (A)'!$L$1,'Cumulative Budget Request '!F198,0)</f>
        <v>0</v>
      </c>
      <c r="G199" s="135">
        <f>IF('Cumulative Budget Request '!$L198='Split budget (A)'!$L$1,'Cumulative Budget Request '!G198,0)</f>
        <v>0</v>
      </c>
      <c r="H199" s="135">
        <f>IF('Cumulative Budget Request '!$L198='Split budget (A)'!$L$1,'Cumulative Budget Request '!H198,0)</f>
        <v>0</v>
      </c>
      <c r="I199" s="135">
        <f>IF('Cumulative Budget Request '!$L198='Split budget (A)'!$L$1,'Cumulative Budget Request '!I198,0)</f>
        <v>0</v>
      </c>
      <c r="J199" s="94"/>
      <c r="K199" s="2"/>
      <c r="L199" s="2"/>
      <c r="M199" s="2"/>
    </row>
    <row r="200" spans="1:16">
      <c r="D200" s="258" t="s">
        <v>141</v>
      </c>
      <c r="E200" s="135">
        <f>IF('Cumulative Budget Request '!$L199='Split budget (A)'!$L$1,'Cumulative Budget Request '!E199,0)</f>
        <v>0</v>
      </c>
      <c r="F200" s="135">
        <f>IF('Cumulative Budget Request '!$L199='Split budget (A)'!$L$1,'Cumulative Budget Request '!F199,0)</f>
        <v>0</v>
      </c>
      <c r="G200" s="135">
        <f>IF('Cumulative Budget Request '!$L199='Split budget (A)'!$L$1,'Cumulative Budget Request '!G199,0)</f>
        <v>0</v>
      </c>
      <c r="H200" s="135">
        <f>IF('Cumulative Budget Request '!$L199='Split budget (A)'!$L$1,'Cumulative Budget Request '!H199,0)</f>
        <v>0</v>
      </c>
      <c r="I200" s="135">
        <f>IF('Cumulative Budget Request '!$L199='Split budget (A)'!$L$1,'Cumulative Budget Request '!I199,0)</f>
        <v>0</v>
      </c>
      <c r="J200" s="94"/>
      <c r="K200" s="2"/>
      <c r="L200" s="2"/>
      <c r="M200" s="2"/>
    </row>
    <row r="201" spans="1:16">
      <c r="A201" s="1" t="s">
        <v>142</v>
      </c>
      <c r="B201" s="93"/>
      <c r="C201" s="8"/>
      <c r="D201" s="258" t="s">
        <v>143</v>
      </c>
      <c r="E201" s="135">
        <f>IF('Cumulative Budget Request '!$L200='Split budget (A)'!$L$1,'Cumulative Budget Request '!E200,0)</f>
        <v>0</v>
      </c>
      <c r="F201" s="135">
        <f>IF('Cumulative Budget Request '!$L200='Split budget (A)'!$L$1,'Cumulative Budget Request '!F200,0)</f>
        <v>0</v>
      </c>
      <c r="G201" s="135">
        <f>IF('Cumulative Budget Request '!$L200='Split budget (A)'!$L$1,'Cumulative Budget Request '!G200,0)</f>
        <v>0</v>
      </c>
      <c r="H201" s="135">
        <f>IF('Cumulative Budget Request '!$L200='Split budget (A)'!$L$1,'Cumulative Budget Request '!H200,0)</f>
        <v>0</v>
      </c>
      <c r="I201" s="135">
        <f>IF('Cumulative Budget Request '!$L200='Split budget (A)'!$L$1,'Cumulative Budget Request '!I200,0)</f>
        <v>0</v>
      </c>
      <c r="J201" s="94"/>
      <c r="K201" s="2"/>
      <c r="L201" s="2"/>
      <c r="M201" s="2"/>
    </row>
    <row r="202" spans="1:16">
      <c r="A202" s="474">
        <f>IF('Cumulative Budget Request '!L202='Split budget (A)'!$L$1,'Cumulative Budget Request '!A202,0)</f>
        <v>0</v>
      </c>
      <c r="D202" s="258" t="s">
        <v>144</v>
      </c>
      <c r="E202" s="135">
        <f>IF('Cumulative Budget Request '!$L201='Split budget (A)'!$L$1,'Cumulative Budget Request '!E201,0)</f>
        <v>0</v>
      </c>
      <c r="F202" s="135">
        <f>IF('Cumulative Budget Request '!$L201='Split budget (A)'!$L$1,'Cumulative Budget Request '!F201,0)</f>
        <v>0</v>
      </c>
      <c r="G202" s="135">
        <f>IF('Cumulative Budget Request '!$L201='Split budget (A)'!$L$1,'Cumulative Budget Request '!G201,0)</f>
        <v>0</v>
      </c>
      <c r="H202" s="135">
        <f>IF('Cumulative Budget Request '!$L201='Split budget (A)'!$L$1,'Cumulative Budget Request '!H201,0)</f>
        <v>0</v>
      </c>
      <c r="I202" s="135">
        <f>IF('Cumulative Budget Request '!$L201='Split budget (A)'!$L$1,'Cumulative Budget Request '!I201,0)</f>
        <v>0</v>
      </c>
      <c r="J202" s="45"/>
      <c r="K202" s="2"/>
      <c r="L202" s="2"/>
      <c r="M202" s="2"/>
    </row>
    <row r="203" spans="1:16">
      <c r="A203" s="474"/>
      <c r="B203" s="89" t="s">
        <v>145</v>
      </c>
      <c r="C203" s="89" t="s">
        <v>146</v>
      </c>
      <c r="D203" s="25"/>
      <c r="E203" s="2"/>
      <c r="F203" s="2"/>
      <c r="G203" s="257"/>
      <c r="H203" s="257"/>
      <c r="I203" s="257"/>
      <c r="J203" s="45"/>
      <c r="K203" s="2"/>
      <c r="L203" s="2"/>
      <c r="M203" s="2"/>
    </row>
    <row r="204" spans="1:16">
      <c r="A204" s="475"/>
      <c r="B204" s="88" t="s">
        <v>147</v>
      </c>
      <c r="C204" s="134">
        <f>IF('Cumulative Budget Request '!$L203='Split budget (A)'!$L$1,'Cumulative Budget Request '!C203,0)</f>
        <v>0</v>
      </c>
      <c r="D204" s="25"/>
      <c r="E204" s="267">
        <f>IF('Cumulative Budget Request '!$L203='Split budget (A)'!$L$1,'Cumulative Budget Request '!E203,0)</f>
        <v>0</v>
      </c>
      <c r="F204" s="267">
        <f>IF('Cumulative Budget Request '!$L203='Split budget (A)'!$L$1,'Cumulative Budget Request '!F203,0)</f>
        <v>0</v>
      </c>
      <c r="G204" s="267">
        <f>IF('Cumulative Budget Request '!$L203='Split budget (A)'!$L$1,'Cumulative Budget Request '!G203,0)</f>
        <v>0</v>
      </c>
      <c r="H204" s="267">
        <f>IF('Cumulative Budget Request '!$L203='Split budget (A)'!$L$1,'Cumulative Budget Request '!H203,0)</f>
        <v>0</v>
      </c>
      <c r="I204" s="267">
        <f>IF('Cumulative Budget Request '!$L203='Split budget (A)'!$L$1,'Cumulative Budget Request '!I203,0)</f>
        <v>0</v>
      </c>
      <c r="J204" s="177">
        <f t="shared" ref="J204:J209" si="84">SUM(E204:I204)</f>
        <v>0</v>
      </c>
      <c r="K204" s="2"/>
      <c r="L204" s="2"/>
      <c r="M204" s="2"/>
    </row>
    <row r="205" spans="1:16">
      <c r="A205" s="475"/>
      <c r="B205" s="88" t="s">
        <v>148</v>
      </c>
      <c r="C205" s="134">
        <f>IF('Cumulative Budget Request '!$L204='Split budget (A)'!$L$1,'Cumulative Budget Request '!C204,0)</f>
        <v>0</v>
      </c>
      <c r="D205" s="25"/>
      <c r="E205" s="267">
        <f>IF('Cumulative Budget Request '!$L204='Split budget (A)'!$L$1,'Cumulative Budget Request '!E204,0)</f>
        <v>0</v>
      </c>
      <c r="F205" s="267">
        <f>IF('Cumulative Budget Request '!$L204='Split budget (A)'!$L$1,'Cumulative Budget Request '!F204,0)</f>
        <v>0</v>
      </c>
      <c r="G205" s="267">
        <f>IF('Cumulative Budget Request '!$L204='Split budget (A)'!$L$1,'Cumulative Budget Request '!G204,0)</f>
        <v>0</v>
      </c>
      <c r="H205" s="267">
        <f>IF('Cumulative Budget Request '!$L204='Split budget (A)'!$L$1,'Cumulative Budget Request '!H204,0)</f>
        <v>0</v>
      </c>
      <c r="I205" s="267">
        <f>IF('Cumulative Budget Request '!$L204='Split budget (A)'!$L$1,'Cumulative Budget Request '!I204,0)</f>
        <v>0</v>
      </c>
      <c r="J205" s="177">
        <f t="shared" si="84"/>
        <v>0</v>
      </c>
      <c r="K205" s="2"/>
      <c r="L205" s="2"/>
      <c r="M205" s="2"/>
    </row>
    <row r="206" spans="1:16">
      <c r="A206" s="475"/>
      <c r="B206" s="88" t="s">
        <v>149</v>
      </c>
      <c r="C206" s="134">
        <f>IF('Cumulative Budget Request '!$L205='Split budget (A)'!$L$1,'Cumulative Budget Request '!C205,0)</f>
        <v>0</v>
      </c>
      <c r="D206" s="25"/>
      <c r="E206" s="267">
        <f>IF('Cumulative Budget Request '!$L205='Split budget (A)'!$L$1,'Cumulative Budget Request '!E205,0)</f>
        <v>0</v>
      </c>
      <c r="F206" s="267">
        <f>IF('Cumulative Budget Request '!$L205='Split budget (A)'!$L$1,'Cumulative Budget Request '!F205,0)</f>
        <v>0</v>
      </c>
      <c r="G206" s="267">
        <f>IF('Cumulative Budget Request '!$L205='Split budget (A)'!$L$1,'Cumulative Budget Request '!G205,0)</f>
        <v>0</v>
      </c>
      <c r="H206" s="267">
        <f>IF('Cumulative Budget Request '!$L205='Split budget (A)'!$L$1,'Cumulative Budget Request '!H205,0)</f>
        <v>0</v>
      </c>
      <c r="I206" s="267">
        <f>IF('Cumulative Budget Request '!$L205='Split budget (A)'!$L$1,'Cumulative Budget Request '!I205,0)</f>
        <v>0</v>
      </c>
      <c r="J206" s="177">
        <f t="shared" si="84"/>
        <v>0</v>
      </c>
      <c r="K206" s="2"/>
      <c r="L206" s="2"/>
      <c r="M206" s="2"/>
    </row>
    <row r="207" spans="1:16">
      <c r="A207" s="475"/>
      <c r="B207" s="88" t="s">
        <v>150</v>
      </c>
      <c r="C207" s="134">
        <f>IF('Cumulative Budget Request '!$L206='Split budget (A)'!$L$1,'Cumulative Budget Request '!C206,0)</f>
        <v>0</v>
      </c>
      <c r="D207" s="25"/>
      <c r="E207" s="267">
        <f>IF('Cumulative Budget Request '!$L206='Split budget (A)'!$L$1,'Cumulative Budget Request '!E206,0)</f>
        <v>0</v>
      </c>
      <c r="F207" s="267">
        <f>IF('Cumulative Budget Request '!$L206='Split budget (A)'!$L$1,'Cumulative Budget Request '!F206,0)</f>
        <v>0</v>
      </c>
      <c r="G207" s="267">
        <f>IF('Cumulative Budget Request '!$L206='Split budget (A)'!$L$1,'Cumulative Budget Request '!G206,0)</f>
        <v>0</v>
      </c>
      <c r="H207" s="267">
        <f>IF('Cumulative Budget Request '!$L206='Split budget (A)'!$L$1,'Cumulative Budget Request '!H206,0)</f>
        <v>0</v>
      </c>
      <c r="I207" s="267">
        <f>IF('Cumulative Budget Request '!$L206='Split budget (A)'!$L$1,'Cumulative Budget Request '!I206,0)</f>
        <v>0</v>
      </c>
      <c r="J207" s="177">
        <f t="shared" si="84"/>
        <v>0</v>
      </c>
      <c r="K207" s="2"/>
      <c r="L207" s="2"/>
      <c r="M207" s="2"/>
    </row>
    <row r="208" spans="1:16">
      <c r="A208" s="475"/>
      <c r="B208" s="88" t="s">
        <v>151</v>
      </c>
      <c r="C208" s="134">
        <f>IF('Cumulative Budget Request '!$L207='Split budget (A)'!$L$1,'Cumulative Budget Request '!C207,0)</f>
        <v>0</v>
      </c>
      <c r="D208" s="25"/>
      <c r="E208" s="267">
        <f>IF('Cumulative Budget Request '!$L207='Split budget (A)'!$L$1,'Cumulative Budget Request '!E207,0)</f>
        <v>0</v>
      </c>
      <c r="F208" s="267">
        <f>IF('Cumulative Budget Request '!$L207='Split budget (A)'!$L$1,'Cumulative Budget Request '!F207,0)</f>
        <v>0</v>
      </c>
      <c r="G208" s="267">
        <f>IF('Cumulative Budget Request '!$L207='Split budget (A)'!$L$1,'Cumulative Budget Request '!G207,0)</f>
        <v>0</v>
      </c>
      <c r="H208" s="267">
        <f>IF('Cumulative Budget Request '!$L207='Split budget (A)'!$L$1,'Cumulative Budget Request '!H207,0)</f>
        <v>0</v>
      </c>
      <c r="I208" s="267">
        <f>IF('Cumulative Budget Request '!$L207='Split budget (A)'!$L$1,'Cumulative Budget Request '!I207,0)</f>
        <v>0</v>
      </c>
      <c r="J208" s="177">
        <f t="shared" si="84"/>
        <v>0</v>
      </c>
      <c r="K208" s="2"/>
      <c r="L208" s="2"/>
      <c r="M208" s="2"/>
    </row>
    <row r="209" spans="1:17">
      <c r="A209" s="475"/>
      <c r="B209" s="88" t="s">
        <v>63</v>
      </c>
      <c r="C209" s="134">
        <f>IF('Cumulative Budget Request '!$L208='Split budget (A)'!$L$1,'Cumulative Budget Request '!C208,0)</f>
        <v>0</v>
      </c>
      <c r="D209" s="25"/>
      <c r="E209" s="267">
        <f>IF('Cumulative Budget Request '!$L208='Split budget (A)'!$L$1,'Cumulative Budget Request '!E208,0)</f>
        <v>0</v>
      </c>
      <c r="F209" s="267">
        <f>IF('Cumulative Budget Request '!$L208='Split budget (A)'!$L$1,'Cumulative Budget Request '!F208,0)</f>
        <v>0</v>
      </c>
      <c r="G209" s="267">
        <f>IF('Cumulative Budget Request '!$L208='Split budget (A)'!$L$1,'Cumulative Budget Request '!G208,0)</f>
        <v>0</v>
      </c>
      <c r="H209" s="267">
        <f>IF('Cumulative Budget Request '!$L208='Split budget (A)'!$L$1,'Cumulative Budget Request '!H208,0)</f>
        <v>0</v>
      </c>
      <c r="I209" s="267">
        <f>IF('Cumulative Budget Request '!$L208='Split budget (A)'!$L$1,'Cumulative Budget Request '!I208,0)</f>
        <v>0</v>
      </c>
      <c r="J209" s="177">
        <f t="shared" si="84"/>
        <v>0</v>
      </c>
      <c r="K209" s="2"/>
      <c r="L209" s="2"/>
      <c r="M209" s="2"/>
    </row>
    <row r="210" spans="1:17">
      <c r="A210" s="476" t="s">
        <v>138</v>
      </c>
      <c r="B210" s="476"/>
      <c r="C210" s="476"/>
      <c r="D210" s="476"/>
      <c r="E210" s="210">
        <f>SUM(E204:E209)</f>
        <v>0</v>
      </c>
      <c r="F210" s="210">
        <f t="shared" ref="F210:J210" si="85">SUM(F204:F209)</f>
        <v>0</v>
      </c>
      <c r="G210" s="210">
        <f t="shared" si="85"/>
        <v>0</v>
      </c>
      <c r="H210" s="210">
        <f t="shared" si="85"/>
        <v>0</v>
      </c>
      <c r="I210" s="210">
        <f t="shared" si="85"/>
        <v>0</v>
      </c>
      <c r="J210" s="211">
        <f t="shared" si="85"/>
        <v>0</v>
      </c>
      <c r="K210" s="2"/>
      <c r="L210" s="2"/>
      <c r="M210" s="7"/>
    </row>
    <row r="211" spans="1:17">
      <c r="A211" s="95"/>
      <c r="B211" s="513" t="s">
        <v>152</v>
      </c>
      <c r="C211" s="513"/>
      <c r="D211" s="513"/>
      <c r="E211" s="214">
        <f ca="1">SUMIF($A$182:$D$210,"*Total Trip", E182:E210)</f>
        <v>0</v>
      </c>
      <c r="F211" s="214">
        <f t="shared" ref="F211:I211" ca="1" si="86">SUMIF($A$182:$D$210,"*Total Trip", F182:F210)</f>
        <v>0</v>
      </c>
      <c r="G211" s="214">
        <f t="shared" ca="1" si="86"/>
        <v>0</v>
      </c>
      <c r="H211" s="214">
        <f t="shared" ca="1" si="86"/>
        <v>0</v>
      </c>
      <c r="I211" s="214">
        <f t="shared" ca="1" si="86"/>
        <v>0</v>
      </c>
      <c r="J211" s="215">
        <f ca="1">SUM(E211:I211)</f>
        <v>0</v>
      </c>
      <c r="K211" s="2"/>
      <c r="L211" s="2"/>
      <c r="M211" s="2"/>
      <c r="N211" s="2"/>
      <c r="O211" s="2"/>
      <c r="P211" s="2"/>
      <c r="Q211" s="2"/>
    </row>
    <row r="212" spans="1:17">
      <c r="A212" s="26"/>
      <c r="B212" s="27"/>
      <c r="C212" s="27"/>
      <c r="D212" s="27"/>
      <c r="E212" s="27"/>
      <c r="F212" s="27"/>
      <c r="G212" s="28"/>
      <c r="H212" s="28"/>
      <c r="I212" s="28"/>
      <c r="J212" s="96"/>
      <c r="K212" s="28"/>
      <c r="L212" s="28"/>
      <c r="M212" s="2"/>
      <c r="N212" s="2"/>
      <c r="O212" s="2"/>
      <c r="P212" s="2"/>
      <c r="Q212" s="2"/>
    </row>
    <row r="213" spans="1:17">
      <c r="A213" s="29" t="s">
        <v>153</v>
      </c>
      <c r="G213" s="2"/>
      <c r="H213" s="2"/>
      <c r="I213" s="2"/>
      <c r="J213" s="45"/>
      <c r="K213" s="2"/>
      <c r="L213" s="2"/>
      <c r="M213" s="2"/>
    </row>
    <row r="214" spans="1:17">
      <c r="B214" s="418" t="str">
        <f>IF('Cumulative Budget Request '!L214='Split budget (A)'!$L$1,'Cumulative Budget Request '!B213,0)</f>
        <v>Use if sponsor needs only final travel number</v>
      </c>
      <c r="D214" s="3"/>
      <c r="E214" s="180">
        <f>IF('Cumulative Budget Request '!$L213='Split budget (A)'!$L$1,'Cumulative Budget Request '!E213,0)</f>
        <v>0</v>
      </c>
      <c r="F214" s="180">
        <f>IF('Cumulative Budget Request '!$L213='Split budget (A)'!$L$1,'Cumulative Budget Request '!F213,0)</f>
        <v>0</v>
      </c>
      <c r="G214" s="180">
        <f>IF('Cumulative Budget Request '!$L213='Split budget (A)'!$L$1,'Cumulative Budget Request '!G213,0)</f>
        <v>0</v>
      </c>
      <c r="H214" s="180">
        <f>IF('Cumulative Budget Request '!$L213='Split budget (A)'!$L$1,'Cumulative Budget Request '!H213,0)</f>
        <v>0</v>
      </c>
      <c r="I214" s="180">
        <f>IF('Cumulative Budget Request '!$L213='Split budget (A)'!$L$1,'Cumulative Budget Request '!I213,0)</f>
        <v>0</v>
      </c>
      <c r="J214" s="91">
        <f>SUM(E214:I214)</f>
        <v>0</v>
      </c>
      <c r="K214" s="2"/>
      <c r="L214" s="2"/>
      <c r="M214" s="2"/>
    </row>
    <row r="215" spans="1:17">
      <c r="B215" s="418">
        <f>IF('Cumulative Budget Request '!L215='Split budget (A)'!$L$1,'Cumulative Budget Request '!B214,0)</f>
        <v>0</v>
      </c>
      <c r="D215" s="3"/>
      <c r="E215" s="180">
        <f>IF('Cumulative Budget Request '!$L214='Split budget (A)'!$L$1,'Cumulative Budget Request '!E214,0)</f>
        <v>0</v>
      </c>
      <c r="F215" s="180">
        <f>IF('Cumulative Budget Request '!$L214='Split budget (A)'!$L$1,'Cumulative Budget Request '!F214,0)</f>
        <v>0</v>
      </c>
      <c r="G215" s="180">
        <f>IF('Cumulative Budget Request '!$L214='Split budget (A)'!$L$1,'Cumulative Budget Request '!G214,0)</f>
        <v>0</v>
      </c>
      <c r="H215" s="180">
        <f>IF('Cumulative Budget Request '!$L214='Split budget (A)'!$L$1,'Cumulative Budget Request '!H214,0)</f>
        <v>0</v>
      </c>
      <c r="I215" s="180">
        <f>IF('Cumulative Budget Request '!$L214='Split budget (A)'!$L$1,'Cumulative Budget Request '!I214,0)</f>
        <v>0</v>
      </c>
      <c r="J215" s="91">
        <f>SUM(E215:I215)</f>
        <v>0</v>
      </c>
      <c r="K215" s="2"/>
      <c r="L215" s="2"/>
      <c r="M215" s="2"/>
    </row>
    <row r="216" spans="1:17">
      <c r="A216" s="476" t="s">
        <v>138</v>
      </c>
      <c r="B216" s="476"/>
      <c r="C216" s="476"/>
      <c r="D216" s="476"/>
      <c r="E216" s="212">
        <f>SUM(E214:E215)</f>
        <v>0</v>
      </c>
      <c r="F216" s="212">
        <f t="shared" ref="F216:I216" si="87">SUM(F214:F215)</f>
        <v>0</v>
      </c>
      <c r="G216" s="212">
        <f t="shared" si="87"/>
        <v>0</v>
      </c>
      <c r="H216" s="212">
        <f t="shared" si="87"/>
        <v>0</v>
      </c>
      <c r="I216" s="212">
        <f t="shared" si="87"/>
        <v>0</v>
      </c>
      <c r="J216" s="213">
        <f>SUM(J214:J215)</f>
        <v>0</v>
      </c>
      <c r="K216" s="2"/>
      <c r="L216" s="2"/>
      <c r="M216" s="2"/>
      <c r="N216" s="2"/>
      <c r="O216" s="2"/>
      <c r="P216" s="2"/>
    </row>
    <row r="217" spans="1:17">
      <c r="E217" s="3"/>
      <c r="F217" s="2"/>
      <c r="G217" s="2"/>
      <c r="H217" s="2"/>
      <c r="I217" s="2"/>
      <c r="J217" s="45"/>
      <c r="K217" s="2"/>
      <c r="L217" s="2"/>
      <c r="M217" s="2"/>
      <c r="N217" s="2"/>
      <c r="O217" s="2"/>
      <c r="P217" s="2"/>
    </row>
    <row r="218" spans="1:17">
      <c r="A218" s="1" t="s">
        <v>139</v>
      </c>
      <c r="C218" s="257"/>
      <c r="D218" s="258" t="s">
        <v>140</v>
      </c>
      <c r="E218" s="135">
        <f>IF('Cumulative Budget Request '!$L217='Split budget (A)'!$L$1,'Cumulative Budget Request '!E217,0)</f>
        <v>0</v>
      </c>
      <c r="F218" s="135">
        <f>IF('Cumulative Budget Request '!$L217='Split budget (A)'!$L$1,'Cumulative Budget Request '!F217,0)</f>
        <v>0</v>
      </c>
      <c r="G218" s="135">
        <f>IF('Cumulative Budget Request '!$L217='Split budget (A)'!$L$1,'Cumulative Budget Request '!G217,0)</f>
        <v>0</v>
      </c>
      <c r="H218" s="135">
        <f>IF('Cumulative Budget Request '!$L217='Split budget (A)'!$L$1,'Cumulative Budget Request '!H217,0)</f>
        <v>0</v>
      </c>
      <c r="I218" s="135">
        <f>IF('Cumulative Budget Request '!$L217='Split budget (A)'!$L$1,'Cumulative Budget Request '!I217,0)</f>
        <v>0</v>
      </c>
      <c r="J218" s="94"/>
      <c r="K218" s="2"/>
      <c r="L218" s="2"/>
      <c r="M218" s="2"/>
    </row>
    <row r="219" spans="1:17">
      <c r="A219" s="1"/>
      <c r="B219" s="93"/>
      <c r="C219" s="8"/>
      <c r="D219" s="258" t="s">
        <v>141</v>
      </c>
      <c r="E219" s="135">
        <f>IF('Cumulative Budget Request '!$L218='Split budget (A)'!$L$1,'Cumulative Budget Request '!E218,0)</f>
        <v>0</v>
      </c>
      <c r="F219" s="135">
        <f>IF('Cumulative Budget Request '!$L218='Split budget (A)'!$L$1,'Cumulative Budget Request '!F218,0)</f>
        <v>0</v>
      </c>
      <c r="G219" s="135">
        <f>IF('Cumulative Budget Request '!$L218='Split budget (A)'!$L$1,'Cumulative Budget Request '!G218,0)</f>
        <v>0</v>
      </c>
      <c r="H219" s="135">
        <f>IF('Cumulative Budget Request '!$L218='Split budget (A)'!$L$1,'Cumulative Budget Request '!H218,0)</f>
        <v>0</v>
      </c>
      <c r="I219" s="135">
        <f>IF('Cumulative Budget Request '!$L218='Split budget (A)'!$L$1,'Cumulative Budget Request '!I218,0)</f>
        <v>0</v>
      </c>
      <c r="J219" s="94"/>
      <c r="K219" s="2"/>
      <c r="L219" s="2"/>
      <c r="M219" s="2"/>
    </row>
    <row r="220" spans="1:17">
      <c r="A220" s="1" t="s">
        <v>142</v>
      </c>
      <c r="B220" s="93"/>
      <c r="C220" s="8"/>
      <c r="D220" s="258" t="s">
        <v>143</v>
      </c>
      <c r="E220" s="135">
        <f>IF('Cumulative Budget Request '!$L219='Split budget (A)'!$L$1,'Cumulative Budget Request '!E219,0)</f>
        <v>0</v>
      </c>
      <c r="F220" s="135">
        <f>IF('Cumulative Budget Request '!$L219='Split budget (A)'!$L$1,'Cumulative Budget Request '!F219,0)</f>
        <v>0</v>
      </c>
      <c r="G220" s="135">
        <f>IF('Cumulative Budget Request '!$L219='Split budget (A)'!$L$1,'Cumulative Budget Request '!G219,0)</f>
        <v>0</v>
      </c>
      <c r="H220" s="135">
        <f>IF('Cumulative Budget Request '!$L219='Split budget (A)'!$L$1,'Cumulative Budget Request '!H219,0)</f>
        <v>0</v>
      </c>
      <c r="I220" s="135">
        <f>IF('Cumulative Budget Request '!$L219='Split budget (A)'!$L$1,'Cumulative Budget Request '!I219,0)</f>
        <v>0</v>
      </c>
      <c r="J220" s="94"/>
      <c r="K220" s="2"/>
      <c r="L220" s="2"/>
      <c r="M220" s="2"/>
    </row>
    <row r="221" spans="1:17">
      <c r="A221" s="474">
        <f>IF('Cumulative Budget Request '!L221='Split budget (A)'!$L$1,'Cumulative Budget Request '!A221,0)</f>
        <v>0</v>
      </c>
      <c r="D221" s="258" t="s">
        <v>144</v>
      </c>
      <c r="E221" s="135">
        <f>IF('Cumulative Budget Request '!$L220='Split budget (A)'!$L$1,'Cumulative Budget Request '!E220,0)</f>
        <v>0</v>
      </c>
      <c r="F221" s="135">
        <f>IF('Cumulative Budget Request '!$L220='Split budget (A)'!$L$1,'Cumulative Budget Request '!F220,0)</f>
        <v>0</v>
      </c>
      <c r="G221" s="135">
        <f>IF('Cumulative Budget Request '!$L220='Split budget (A)'!$L$1,'Cumulative Budget Request '!G220,0)</f>
        <v>0</v>
      </c>
      <c r="H221" s="135">
        <f>IF('Cumulative Budget Request '!$L220='Split budget (A)'!$L$1,'Cumulative Budget Request '!H220,0)</f>
        <v>0</v>
      </c>
      <c r="I221" s="135">
        <f>IF('Cumulative Budget Request '!$L220='Split budget (A)'!$L$1,'Cumulative Budget Request '!I220,0)</f>
        <v>0</v>
      </c>
      <c r="J221" s="45"/>
      <c r="K221" s="2"/>
      <c r="L221" s="2"/>
      <c r="M221" s="2"/>
    </row>
    <row r="222" spans="1:17">
      <c r="A222" s="474"/>
      <c r="B222" s="89" t="s">
        <v>145</v>
      </c>
      <c r="C222" s="89" t="s">
        <v>146</v>
      </c>
      <c r="D222" s="25"/>
      <c r="E222" s="2"/>
      <c r="F222" s="2"/>
      <c r="G222" s="257"/>
      <c r="H222" s="257"/>
      <c r="I222" s="257"/>
      <c r="J222" s="45"/>
      <c r="K222" s="2"/>
      <c r="L222" s="2"/>
      <c r="M222" s="2"/>
    </row>
    <row r="223" spans="1:17">
      <c r="A223" s="475"/>
      <c r="B223" s="88" t="s">
        <v>147</v>
      </c>
      <c r="C223" s="134">
        <f>IF('Cumulative Budget Request '!$L222='Split budget (A)'!$L$1,'Cumulative Budget Request '!C222,0)</f>
        <v>0</v>
      </c>
      <c r="D223" s="25"/>
      <c r="E223" s="267">
        <f>IF('Cumulative Budget Request '!$L222='Split budget (A)'!$L$1,'Cumulative Budget Request '!E222,0)</f>
        <v>0</v>
      </c>
      <c r="F223" s="267">
        <f>IF('Cumulative Budget Request '!$L222='Split budget (A)'!$L$1,'Cumulative Budget Request '!F222,0)</f>
        <v>0</v>
      </c>
      <c r="G223" s="267">
        <f>IF('Cumulative Budget Request '!$L222='Split budget (A)'!$L$1,'Cumulative Budget Request '!G222,0)</f>
        <v>0</v>
      </c>
      <c r="H223" s="267">
        <f>IF('Cumulative Budget Request '!$L222='Split budget (A)'!$L$1,'Cumulative Budget Request '!H222,0)</f>
        <v>0</v>
      </c>
      <c r="I223" s="267">
        <f>IF('Cumulative Budget Request '!$L222='Split budget (A)'!$L$1,'Cumulative Budget Request '!I222,0)</f>
        <v>0</v>
      </c>
      <c r="J223" s="177">
        <f t="shared" ref="J223:J228" si="88">SUM(E223:I223)</f>
        <v>0</v>
      </c>
      <c r="K223" s="2"/>
      <c r="L223" s="2"/>
      <c r="M223" s="2"/>
    </row>
    <row r="224" spans="1:17">
      <c r="A224" s="475"/>
      <c r="B224" s="88" t="s">
        <v>148</v>
      </c>
      <c r="C224" s="134">
        <f>IF('Cumulative Budget Request '!$L223='Split budget (A)'!$L$1,'Cumulative Budget Request '!C223,0)</f>
        <v>0</v>
      </c>
      <c r="D224" s="25"/>
      <c r="E224" s="267">
        <f>IF('Cumulative Budget Request '!$L223='Split budget (A)'!$L$1,'Cumulative Budget Request '!E223,0)</f>
        <v>0</v>
      </c>
      <c r="F224" s="267">
        <f>IF('Cumulative Budget Request '!$L223='Split budget (A)'!$L$1,'Cumulative Budget Request '!F223,0)</f>
        <v>0</v>
      </c>
      <c r="G224" s="267">
        <f>IF('Cumulative Budget Request '!$L223='Split budget (A)'!$L$1,'Cumulative Budget Request '!G223,0)</f>
        <v>0</v>
      </c>
      <c r="H224" s="267">
        <f>IF('Cumulative Budget Request '!$L223='Split budget (A)'!$L$1,'Cumulative Budget Request '!H223,0)</f>
        <v>0</v>
      </c>
      <c r="I224" s="267">
        <f>IF('Cumulative Budget Request '!$L223='Split budget (A)'!$L$1,'Cumulative Budget Request '!I223,0)</f>
        <v>0</v>
      </c>
      <c r="J224" s="177">
        <f t="shared" si="88"/>
        <v>0</v>
      </c>
      <c r="K224" s="2"/>
      <c r="L224" s="2"/>
      <c r="M224" s="2"/>
    </row>
    <row r="225" spans="1:16">
      <c r="A225" s="475"/>
      <c r="B225" s="88" t="s">
        <v>149</v>
      </c>
      <c r="C225" s="134">
        <f>IF('Cumulative Budget Request '!$L224='Split budget (A)'!$L$1,'Cumulative Budget Request '!C224,0)</f>
        <v>0</v>
      </c>
      <c r="D225" s="25"/>
      <c r="E225" s="267">
        <f>IF('Cumulative Budget Request '!$L224='Split budget (A)'!$L$1,'Cumulative Budget Request '!E224,0)</f>
        <v>0</v>
      </c>
      <c r="F225" s="267">
        <f>IF('Cumulative Budget Request '!$L224='Split budget (A)'!$L$1,'Cumulative Budget Request '!F224,0)</f>
        <v>0</v>
      </c>
      <c r="G225" s="267">
        <f>IF('Cumulative Budget Request '!$L224='Split budget (A)'!$L$1,'Cumulative Budget Request '!G224,0)</f>
        <v>0</v>
      </c>
      <c r="H225" s="267">
        <f>IF('Cumulative Budget Request '!$L224='Split budget (A)'!$L$1,'Cumulative Budget Request '!H224,0)</f>
        <v>0</v>
      </c>
      <c r="I225" s="267">
        <f>IF('Cumulative Budget Request '!$L224='Split budget (A)'!$L$1,'Cumulative Budget Request '!I224,0)</f>
        <v>0</v>
      </c>
      <c r="J225" s="177">
        <f t="shared" si="88"/>
        <v>0</v>
      </c>
      <c r="K225" s="2"/>
      <c r="L225" s="2"/>
      <c r="M225" s="2"/>
    </row>
    <row r="226" spans="1:16">
      <c r="A226" s="475"/>
      <c r="B226" s="88" t="s">
        <v>150</v>
      </c>
      <c r="C226" s="134">
        <f>IF('Cumulative Budget Request '!$L225='Split budget (A)'!$L$1,'Cumulative Budget Request '!C225,0)</f>
        <v>0</v>
      </c>
      <c r="D226" s="25"/>
      <c r="E226" s="267">
        <f>IF('Cumulative Budget Request '!$L225='Split budget (A)'!$L$1,'Cumulative Budget Request '!E225,0)</f>
        <v>0</v>
      </c>
      <c r="F226" s="267">
        <f>IF('Cumulative Budget Request '!$L225='Split budget (A)'!$L$1,'Cumulative Budget Request '!F225,0)</f>
        <v>0</v>
      </c>
      <c r="G226" s="267">
        <f>IF('Cumulative Budget Request '!$L225='Split budget (A)'!$L$1,'Cumulative Budget Request '!G225,0)</f>
        <v>0</v>
      </c>
      <c r="H226" s="267">
        <f>IF('Cumulative Budget Request '!$L225='Split budget (A)'!$L$1,'Cumulative Budget Request '!H225,0)</f>
        <v>0</v>
      </c>
      <c r="I226" s="267">
        <f>IF('Cumulative Budget Request '!$L225='Split budget (A)'!$L$1,'Cumulative Budget Request '!I225,0)</f>
        <v>0</v>
      </c>
      <c r="J226" s="177">
        <f t="shared" si="88"/>
        <v>0</v>
      </c>
      <c r="K226" s="2"/>
      <c r="L226" s="2"/>
      <c r="M226" s="2"/>
    </row>
    <row r="227" spans="1:16">
      <c r="A227" s="475"/>
      <c r="B227" s="88" t="s">
        <v>151</v>
      </c>
      <c r="C227" s="134">
        <f>IF('Cumulative Budget Request '!$L226='Split budget (A)'!$L$1,'Cumulative Budget Request '!C226,0)</f>
        <v>0</v>
      </c>
      <c r="D227" s="25"/>
      <c r="E227" s="267">
        <f>IF('Cumulative Budget Request '!$L226='Split budget (A)'!$L$1,'Cumulative Budget Request '!E226,0)</f>
        <v>0</v>
      </c>
      <c r="F227" s="267">
        <f>IF('Cumulative Budget Request '!$L226='Split budget (A)'!$L$1,'Cumulative Budget Request '!F226,0)</f>
        <v>0</v>
      </c>
      <c r="G227" s="267">
        <f>IF('Cumulative Budget Request '!$L226='Split budget (A)'!$L$1,'Cumulative Budget Request '!G226,0)</f>
        <v>0</v>
      </c>
      <c r="H227" s="267">
        <f>IF('Cumulative Budget Request '!$L226='Split budget (A)'!$L$1,'Cumulative Budget Request '!H226,0)</f>
        <v>0</v>
      </c>
      <c r="I227" s="267">
        <f>IF('Cumulative Budget Request '!$L226='Split budget (A)'!$L$1,'Cumulative Budget Request '!I226,0)</f>
        <v>0</v>
      </c>
      <c r="J227" s="177">
        <f t="shared" si="88"/>
        <v>0</v>
      </c>
      <c r="K227" s="2"/>
      <c r="L227" s="2"/>
      <c r="M227" s="2"/>
    </row>
    <row r="228" spans="1:16">
      <c r="A228" s="475"/>
      <c r="B228" s="88" t="s">
        <v>63</v>
      </c>
      <c r="C228" s="134">
        <f>IF('Cumulative Budget Request '!$L227='Split budget (A)'!$L$1,'Cumulative Budget Request '!C227,0)</f>
        <v>0</v>
      </c>
      <c r="D228" s="25"/>
      <c r="E228" s="267">
        <f>IF('Cumulative Budget Request '!$L227='Split budget (A)'!$L$1,'Cumulative Budget Request '!E227,0)</f>
        <v>0</v>
      </c>
      <c r="F228" s="267">
        <f>IF('Cumulative Budget Request '!$L227='Split budget (A)'!$L$1,'Cumulative Budget Request '!F227,0)</f>
        <v>0</v>
      </c>
      <c r="G228" s="267">
        <f>IF('Cumulative Budget Request '!$L227='Split budget (A)'!$L$1,'Cumulative Budget Request '!G227,0)</f>
        <v>0</v>
      </c>
      <c r="H228" s="267">
        <f>IF('Cumulative Budget Request '!$L227='Split budget (A)'!$L$1,'Cumulative Budget Request '!H227,0)</f>
        <v>0</v>
      </c>
      <c r="I228" s="267">
        <f>IF('Cumulative Budget Request '!$L227='Split budget (A)'!$L$1,'Cumulative Budget Request '!I227,0)</f>
        <v>0</v>
      </c>
      <c r="J228" s="177">
        <f t="shared" si="88"/>
        <v>0</v>
      </c>
      <c r="K228" s="2"/>
      <c r="L228" s="2"/>
      <c r="M228" s="2"/>
    </row>
    <row r="229" spans="1:16">
      <c r="A229" s="476" t="s">
        <v>138</v>
      </c>
      <c r="B229" s="476"/>
      <c r="C229" s="476"/>
      <c r="D229" s="476"/>
      <c r="E229" s="210">
        <f>SUM(E223:E228)</f>
        <v>0</v>
      </c>
      <c r="F229" s="210">
        <f t="shared" ref="F229:J229" si="89">SUM(F223:F228)</f>
        <v>0</v>
      </c>
      <c r="G229" s="210">
        <f t="shared" si="89"/>
        <v>0</v>
      </c>
      <c r="H229" s="210">
        <f t="shared" si="89"/>
        <v>0</v>
      </c>
      <c r="I229" s="210">
        <f t="shared" si="89"/>
        <v>0</v>
      </c>
      <c r="J229" s="211">
        <f t="shared" si="89"/>
        <v>0</v>
      </c>
      <c r="K229" s="2"/>
      <c r="L229" s="2"/>
      <c r="M229" s="7"/>
    </row>
    <row r="230" spans="1:16">
      <c r="E230" s="3"/>
      <c r="F230" s="2"/>
      <c r="G230" s="2"/>
      <c r="H230" s="2"/>
      <c r="I230" s="2"/>
      <c r="J230" s="45"/>
      <c r="K230" s="2"/>
      <c r="L230" s="2"/>
      <c r="M230" s="2"/>
      <c r="N230" s="2"/>
      <c r="O230" s="2"/>
      <c r="P230" s="2"/>
    </row>
    <row r="231" spans="1:16">
      <c r="A231" s="1" t="s">
        <v>139</v>
      </c>
      <c r="C231" s="257"/>
      <c r="D231" s="258" t="s">
        <v>140</v>
      </c>
      <c r="E231" s="135">
        <f>IF('Cumulative Budget Request '!$L230='Split budget (A)'!$L$1,'Cumulative Budget Request '!E230,0)</f>
        <v>0</v>
      </c>
      <c r="F231" s="135">
        <f>IF('Cumulative Budget Request '!$L230='Split budget (A)'!$L$1,'Cumulative Budget Request '!F230,0)</f>
        <v>0</v>
      </c>
      <c r="G231" s="135">
        <f>IF('Cumulative Budget Request '!$L230='Split budget (A)'!$L$1,'Cumulative Budget Request '!G230,0)</f>
        <v>0</v>
      </c>
      <c r="H231" s="135">
        <f>IF('Cumulative Budget Request '!$L230='Split budget (A)'!$L$1,'Cumulative Budget Request '!H230,0)</f>
        <v>0</v>
      </c>
      <c r="I231" s="135">
        <f>IF('Cumulative Budget Request '!$L230='Split budget (A)'!$L$1,'Cumulative Budget Request '!I230,0)</f>
        <v>0</v>
      </c>
      <c r="J231" s="94"/>
      <c r="K231" s="2"/>
      <c r="L231" s="2"/>
      <c r="M231" s="2"/>
    </row>
    <row r="232" spans="1:16">
      <c r="A232" s="1"/>
      <c r="B232" s="93"/>
      <c r="C232" s="8"/>
      <c r="D232" s="258" t="s">
        <v>141</v>
      </c>
      <c r="E232" s="135">
        <f>IF('Cumulative Budget Request '!$L231='Split budget (A)'!$L$1,'Cumulative Budget Request '!E231,0)</f>
        <v>0</v>
      </c>
      <c r="F232" s="135">
        <f>IF('Cumulative Budget Request '!$L231='Split budget (A)'!$L$1,'Cumulative Budget Request '!F231,0)</f>
        <v>0</v>
      </c>
      <c r="G232" s="135">
        <f>IF('Cumulative Budget Request '!$L231='Split budget (A)'!$L$1,'Cumulative Budget Request '!G231,0)</f>
        <v>0</v>
      </c>
      <c r="H232" s="135">
        <f>IF('Cumulative Budget Request '!$L231='Split budget (A)'!$L$1,'Cumulative Budget Request '!H231,0)</f>
        <v>0</v>
      </c>
      <c r="I232" s="135">
        <f>IF('Cumulative Budget Request '!$L231='Split budget (A)'!$L$1,'Cumulative Budget Request '!I231,0)</f>
        <v>0</v>
      </c>
      <c r="J232" s="94"/>
      <c r="K232" s="2"/>
      <c r="L232" s="2"/>
      <c r="M232" s="2"/>
    </row>
    <row r="233" spans="1:16">
      <c r="A233" s="1" t="s">
        <v>142</v>
      </c>
      <c r="B233" s="93"/>
      <c r="C233" s="8"/>
      <c r="D233" s="258" t="s">
        <v>143</v>
      </c>
      <c r="E233" s="135">
        <f>IF('Cumulative Budget Request '!$L232='Split budget (A)'!$L$1,'Cumulative Budget Request '!E232,0)</f>
        <v>0</v>
      </c>
      <c r="F233" s="135">
        <f>IF('Cumulative Budget Request '!$L232='Split budget (A)'!$L$1,'Cumulative Budget Request '!F232,0)</f>
        <v>0</v>
      </c>
      <c r="G233" s="135">
        <f>IF('Cumulative Budget Request '!$L232='Split budget (A)'!$L$1,'Cumulative Budget Request '!G232,0)</f>
        <v>0</v>
      </c>
      <c r="H233" s="135">
        <f>IF('Cumulative Budget Request '!$L232='Split budget (A)'!$L$1,'Cumulative Budget Request '!H232,0)</f>
        <v>0</v>
      </c>
      <c r="I233" s="135">
        <f>IF('Cumulative Budget Request '!$L232='Split budget (A)'!$L$1,'Cumulative Budget Request '!I232,0)</f>
        <v>0</v>
      </c>
      <c r="J233" s="94"/>
      <c r="K233" s="2"/>
      <c r="L233" s="2"/>
      <c r="M233" s="2"/>
    </row>
    <row r="234" spans="1:16">
      <c r="A234" s="474">
        <f>IF('Cumulative Budget Request '!L234='Split budget (A)'!$L$1,'Cumulative Budget Request '!A234,0)</f>
        <v>0</v>
      </c>
      <c r="D234" s="258" t="s">
        <v>144</v>
      </c>
      <c r="E234" s="135">
        <f>IF('Cumulative Budget Request '!$L233='Split budget (A)'!$L$1,'Cumulative Budget Request '!E233,0)</f>
        <v>0</v>
      </c>
      <c r="F234" s="135">
        <f>IF('Cumulative Budget Request '!$L233='Split budget (A)'!$L$1,'Cumulative Budget Request '!F233,0)</f>
        <v>0</v>
      </c>
      <c r="G234" s="135">
        <f>IF('Cumulative Budget Request '!$L233='Split budget (A)'!$L$1,'Cumulative Budget Request '!G233,0)</f>
        <v>0</v>
      </c>
      <c r="H234" s="135">
        <f>IF('Cumulative Budget Request '!$L233='Split budget (A)'!$L$1,'Cumulative Budget Request '!H233,0)</f>
        <v>0</v>
      </c>
      <c r="I234" s="135">
        <f>IF('Cumulative Budget Request '!$L233='Split budget (A)'!$L$1,'Cumulative Budget Request '!I233,0)</f>
        <v>0</v>
      </c>
      <c r="J234" s="45"/>
      <c r="K234" s="2"/>
      <c r="L234" s="2"/>
      <c r="M234" s="2"/>
    </row>
    <row r="235" spans="1:16">
      <c r="A235" s="474"/>
      <c r="B235" s="89" t="s">
        <v>145</v>
      </c>
      <c r="C235" s="89" t="s">
        <v>146</v>
      </c>
      <c r="D235" s="25"/>
      <c r="E235" s="2"/>
      <c r="F235" s="2"/>
      <c r="G235" s="257"/>
      <c r="H235" s="257"/>
      <c r="I235" s="257"/>
      <c r="J235" s="45"/>
      <c r="K235" s="2"/>
      <c r="L235" s="2"/>
      <c r="M235" s="2"/>
    </row>
    <row r="236" spans="1:16">
      <c r="A236" s="475"/>
      <c r="B236" s="88" t="s">
        <v>147</v>
      </c>
      <c r="C236" s="134">
        <f>IF('Cumulative Budget Request '!$L235='Split budget (A)'!$L$1,'Cumulative Budget Request '!C235,0)</f>
        <v>0</v>
      </c>
      <c r="D236" s="25"/>
      <c r="E236" s="267">
        <f>IF('Cumulative Budget Request '!$L235='Split budget (A)'!$L$1,'Cumulative Budget Request '!E235,0)</f>
        <v>0</v>
      </c>
      <c r="F236" s="267">
        <f>IF('Cumulative Budget Request '!$L235='Split budget (A)'!$L$1,'Cumulative Budget Request '!F235,0)</f>
        <v>0</v>
      </c>
      <c r="G236" s="267">
        <f>IF('Cumulative Budget Request '!$L235='Split budget (A)'!$L$1,'Cumulative Budget Request '!G235,0)</f>
        <v>0</v>
      </c>
      <c r="H236" s="267">
        <f>IF('Cumulative Budget Request '!$L235='Split budget (A)'!$L$1,'Cumulative Budget Request '!H235,0)</f>
        <v>0</v>
      </c>
      <c r="I236" s="267">
        <f>IF('Cumulative Budget Request '!$L235='Split budget (A)'!$L$1,'Cumulative Budget Request '!I235,0)</f>
        <v>0</v>
      </c>
      <c r="J236" s="177">
        <f t="shared" ref="J236:J241" si="90">SUM(E236:I236)</f>
        <v>0</v>
      </c>
      <c r="K236" s="2"/>
      <c r="L236" s="2"/>
      <c r="M236" s="2"/>
    </row>
    <row r="237" spans="1:16">
      <c r="A237" s="475"/>
      <c r="B237" s="88" t="s">
        <v>148</v>
      </c>
      <c r="C237" s="134">
        <f>IF('Cumulative Budget Request '!$L236='Split budget (A)'!$L$1,'Cumulative Budget Request '!C236,0)</f>
        <v>0</v>
      </c>
      <c r="D237" s="25"/>
      <c r="E237" s="267">
        <f>IF('Cumulative Budget Request '!$L236='Split budget (A)'!$L$1,'Cumulative Budget Request '!E236,0)</f>
        <v>0</v>
      </c>
      <c r="F237" s="267">
        <f>IF('Cumulative Budget Request '!$L236='Split budget (A)'!$L$1,'Cumulative Budget Request '!F236,0)</f>
        <v>0</v>
      </c>
      <c r="G237" s="267">
        <f>IF('Cumulative Budget Request '!$L236='Split budget (A)'!$L$1,'Cumulative Budget Request '!G236,0)</f>
        <v>0</v>
      </c>
      <c r="H237" s="267">
        <f>IF('Cumulative Budget Request '!$L236='Split budget (A)'!$L$1,'Cumulative Budget Request '!H236,0)</f>
        <v>0</v>
      </c>
      <c r="I237" s="267">
        <f>IF('Cumulative Budget Request '!$L236='Split budget (A)'!$L$1,'Cumulative Budget Request '!I236,0)</f>
        <v>0</v>
      </c>
      <c r="J237" s="177">
        <f t="shared" si="90"/>
        <v>0</v>
      </c>
      <c r="K237" s="2"/>
      <c r="L237" s="2"/>
      <c r="M237" s="2"/>
    </row>
    <row r="238" spans="1:16">
      <c r="A238" s="475"/>
      <c r="B238" s="88" t="s">
        <v>149</v>
      </c>
      <c r="C238" s="134">
        <f>IF('Cumulative Budget Request '!$L237='Split budget (A)'!$L$1,'Cumulative Budget Request '!C237,0)</f>
        <v>0</v>
      </c>
      <c r="D238" s="25"/>
      <c r="E238" s="267">
        <f>IF('Cumulative Budget Request '!$L237='Split budget (A)'!$L$1,'Cumulative Budget Request '!E237,0)</f>
        <v>0</v>
      </c>
      <c r="F238" s="267">
        <f>IF('Cumulative Budget Request '!$L237='Split budget (A)'!$L$1,'Cumulative Budget Request '!F237,0)</f>
        <v>0</v>
      </c>
      <c r="G238" s="267">
        <f>IF('Cumulative Budget Request '!$L237='Split budget (A)'!$L$1,'Cumulative Budget Request '!G237,0)</f>
        <v>0</v>
      </c>
      <c r="H238" s="267">
        <f>IF('Cumulative Budget Request '!$L237='Split budget (A)'!$L$1,'Cumulative Budget Request '!H237,0)</f>
        <v>0</v>
      </c>
      <c r="I238" s="267">
        <f>IF('Cumulative Budget Request '!$L237='Split budget (A)'!$L$1,'Cumulative Budget Request '!I237,0)</f>
        <v>0</v>
      </c>
      <c r="J238" s="177">
        <f t="shared" si="90"/>
        <v>0</v>
      </c>
      <c r="K238" s="2"/>
      <c r="L238" s="2"/>
      <c r="M238" s="2"/>
    </row>
    <row r="239" spans="1:16">
      <c r="A239" s="475"/>
      <c r="B239" s="88" t="s">
        <v>150</v>
      </c>
      <c r="C239" s="134">
        <f>IF('Cumulative Budget Request '!$L238='Split budget (A)'!$L$1,'Cumulative Budget Request '!C238,0)</f>
        <v>0</v>
      </c>
      <c r="D239" s="25"/>
      <c r="E239" s="267">
        <f>IF('Cumulative Budget Request '!$L238='Split budget (A)'!$L$1,'Cumulative Budget Request '!E238,0)</f>
        <v>0</v>
      </c>
      <c r="F239" s="267">
        <f>IF('Cumulative Budget Request '!$L238='Split budget (A)'!$L$1,'Cumulative Budget Request '!F238,0)</f>
        <v>0</v>
      </c>
      <c r="G239" s="267">
        <f>IF('Cumulative Budget Request '!$L238='Split budget (A)'!$L$1,'Cumulative Budget Request '!G238,0)</f>
        <v>0</v>
      </c>
      <c r="H239" s="267">
        <f>IF('Cumulative Budget Request '!$L238='Split budget (A)'!$L$1,'Cumulative Budget Request '!H238,0)</f>
        <v>0</v>
      </c>
      <c r="I239" s="267">
        <f>IF('Cumulative Budget Request '!$L238='Split budget (A)'!$L$1,'Cumulative Budget Request '!I238,0)</f>
        <v>0</v>
      </c>
      <c r="J239" s="177">
        <f t="shared" si="90"/>
        <v>0</v>
      </c>
      <c r="K239" s="2"/>
      <c r="L239" s="2"/>
      <c r="M239" s="2"/>
    </row>
    <row r="240" spans="1:16">
      <c r="A240" s="475"/>
      <c r="B240" s="88" t="s">
        <v>151</v>
      </c>
      <c r="C240" s="134">
        <f>IF('Cumulative Budget Request '!$L239='Split budget (A)'!$L$1,'Cumulative Budget Request '!C239,0)</f>
        <v>0</v>
      </c>
      <c r="D240" s="25"/>
      <c r="E240" s="267">
        <f>IF('Cumulative Budget Request '!$L239='Split budget (A)'!$L$1,'Cumulative Budget Request '!E239,0)</f>
        <v>0</v>
      </c>
      <c r="F240" s="267">
        <f>IF('Cumulative Budget Request '!$L239='Split budget (A)'!$L$1,'Cumulative Budget Request '!F239,0)</f>
        <v>0</v>
      </c>
      <c r="G240" s="267">
        <f>IF('Cumulative Budget Request '!$L239='Split budget (A)'!$L$1,'Cumulative Budget Request '!G239,0)</f>
        <v>0</v>
      </c>
      <c r="H240" s="267">
        <f>IF('Cumulative Budget Request '!$L239='Split budget (A)'!$L$1,'Cumulative Budget Request '!H239,0)</f>
        <v>0</v>
      </c>
      <c r="I240" s="267">
        <f>IF('Cumulative Budget Request '!$L239='Split budget (A)'!$L$1,'Cumulative Budget Request '!I239,0)</f>
        <v>0</v>
      </c>
      <c r="J240" s="177">
        <f t="shared" si="90"/>
        <v>0</v>
      </c>
      <c r="K240" s="2"/>
      <c r="L240" s="2"/>
      <c r="M240" s="2"/>
    </row>
    <row r="241" spans="1:17">
      <c r="A241" s="475"/>
      <c r="B241" s="88" t="s">
        <v>63</v>
      </c>
      <c r="C241" s="134">
        <f>IF('Cumulative Budget Request '!$L240='Split budget (A)'!$L$1,'Cumulative Budget Request '!C240,0)</f>
        <v>0</v>
      </c>
      <c r="D241" s="25"/>
      <c r="E241" s="267">
        <f>IF('Cumulative Budget Request '!$L240='Split budget (A)'!$L$1,'Cumulative Budget Request '!E240,0)</f>
        <v>0</v>
      </c>
      <c r="F241" s="267">
        <f>IF('Cumulative Budget Request '!$L240='Split budget (A)'!$L$1,'Cumulative Budget Request '!F240,0)</f>
        <v>0</v>
      </c>
      <c r="G241" s="267">
        <f>IF('Cumulative Budget Request '!$L240='Split budget (A)'!$L$1,'Cumulative Budget Request '!G240,0)</f>
        <v>0</v>
      </c>
      <c r="H241" s="267">
        <f>IF('Cumulative Budget Request '!$L240='Split budget (A)'!$L$1,'Cumulative Budget Request '!H240,0)</f>
        <v>0</v>
      </c>
      <c r="I241" s="267">
        <f>IF('Cumulative Budget Request '!$L240='Split budget (A)'!$L$1,'Cumulative Budget Request '!I240,0)</f>
        <v>0</v>
      </c>
      <c r="J241" s="177">
        <f t="shared" si="90"/>
        <v>0</v>
      </c>
      <c r="K241" s="2"/>
      <c r="L241" s="2"/>
      <c r="M241" s="2"/>
    </row>
    <row r="242" spans="1:17">
      <c r="A242" s="476" t="s">
        <v>138</v>
      </c>
      <c r="B242" s="476"/>
      <c r="C242" s="476"/>
      <c r="D242" s="476"/>
      <c r="E242" s="210">
        <f>SUM(E236:E241)</f>
        <v>0</v>
      </c>
      <c r="F242" s="210">
        <f t="shared" ref="F242:J242" si="91">SUM(F236:F241)</f>
        <v>0</v>
      </c>
      <c r="G242" s="210">
        <f t="shared" si="91"/>
        <v>0</v>
      </c>
      <c r="H242" s="210">
        <f t="shared" si="91"/>
        <v>0</v>
      </c>
      <c r="I242" s="210">
        <f t="shared" si="91"/>
        <v>0</v>
      </c>
      <c r="J242" s="211">
        <f t="shared" si="91"/>
        <v>0</v>
      </c>
      <c r="K242" s="2"/>
      <c r="L242" s="2"/>
      <c r="M242" s="7"/>
    </row>
    <row r="243" spans="1:17">
      <c r="A243" s="95"/>
      <c r="B243" s="513" t="s">
        <v>154</v>
      </c>
      <c r="C243" s="513"/>
      <c r="D243" s="513"/>
      <c r="E243" s="178">
        <f ca="1">SUMIF($A$214:$D$242,"*Total Trip", E214:E242)</f>
        <v>0</v>
      </c>
      <c r="F243" s="178">
        <f t="shared" ref="F243:I243" ca="1" si="92">SUMIF($A$214:$D$242,"*Total Trip", F214:F242)</f>
        <v>0</v>
      </c>
      <c r="G243" s="178">
        <f t="shared" ca="1" si="92"/>
        <v>0</v>
      </c>
      <c r="H243" s="178">
        <f t="shared" ca="1" si="92"/>
        <v>0</v>
      </c>
      <c r="I243" s="178">
        <f t="shared" ca="1" si="92"/>
        <v>0</v>
      </c>
      <c r="J243" s="179">
        <f ca="1">SUM(E243:I243)</f>
        <v>0</v>
      </c>
      <c r="K243" s="2"/>
      <c r="L243" s="2"/>
      <c r="M243" s="2"/>
      <c r="N243" s="2"/>
      <c r="O243" s="2"/>
      <c r="P243" s="2"/>
      <c r="Q243" s="2"/>
    </row>
    <row r="244" spans="1:17">
      <c r="A244" s="26"/>
      <c r="B244" s="27"/>
      <c r="C244" s="27"/>
      <c r="D244" s="27"/>
      <c r="E244" s="27"/>
      <c r="F244" s="27"/>
      <c r="G244" s="28"/>
      <c r="H244" s="28"/>
      <c r="I244" s="28"/>
      <c r="J244" s="96"/>
      <c r="K244" s="28"/>
      <c r="L244" s="28"/>
      <c r="N244" s="7"/>
      <c r="O244" s="7"/>
      <c r="P244" s="7"/>
    </row>
    <row r="245" spans="1:17">
      <c r="A245" s="29" t="s">
        <v>155</v>
      </c>
      <c r="J245" s="31"/>
      <c r="N245" s="7"/>
      <c r="O245" s="7"/>
      <c r="P245" s="7"/>
    </row>
    <row r="246" spans="1:17">
      <c r="A246" s="8"/>
      <c r="B246" s="418" t="str">
        <f>IF('Cumulative Budget Request '!L245='Split budget (A)'!$L$1,'Cumulative Budget Request '!B245,0)</f>
        <v>Voice recorders</v>
      </c>
      <c r="C246" s="8"/>
      <c r="E246" s="267">
        <f>IF('Cumulative Budget Request '!$L245='Split budget (A)'!$L$1,'Cumulative Budget Request '!E245,0)</f>
        <v>1000</v>
      </c>
      <c r="F246" s="267">
        <f>IF('Cumulative Budget Request '!$L245='Split budget (A)'!$L$1,'Cumulative Budget Request '!F245,0)</f>
        <v>0</v>
      </c>
      <c r="G246" s="267">
        <f>IF('Cumulative Budget Request '!$L245='Split budget (A)'!$L$1,'Cumulative Budget Request '!G245,0)</f>
        <v>0</v>
      </c>
      <c r="H246" s="267">
        <f>IF('Cumulative Budget Request '!$L245='Split budget (A)'!$L$1,'Cumulative Budget Request '!H245,0)</f>
        <v>0</v>
      </c>
      <c r="I246" s="267">
        <f>IF('Cumulative Budget Request '!$L245='Split budget (A)'!$L$1,'Cumulative Budget Request '!I245,0)</f>
        <v>0</v>
      </c>
      <c r="J246" s="177">
        <f>SUM(E246:I246)</f>
        <v>1000</v>
      </c>
    </row>
    <row r="247" spans="1:17">
      <c r="A247" s="8"/>
      <c r="B247" s="418" t="str">
        <f>IF('Cumulative Budget Request '!L246='Split budget (A)'!$L$1,'Cumulative Budget Request '!B246,0)</f>
        <v>Books</v>
      </c>
      <c r="C247" s="8"/>
      <c r="E247" s="267">
        <f>IF('Cumulative Budget Request '!$L246='Split budget (A)'!$L$1,'Cumulative Budget Request '!E246,0)</f>
        <v>700</v>
      </c>
      <c r="F247" s="267">
        <f>IF('Cumulative Budget Request '!$L246='Split budget (A)'!$L$1,'Cumulative Budget Request '!F246,0)</f>
        <v>0</v>
      </c>
      <c r="G247" s="267">
        <f>IF('Cumulative Budget Request '!$L246='Split budget (A)'!$L$1,'Cumulative Budget Request '!G246,0)</f>
        <v>0</v>
      </c>
      <c r="H247" s="267">
        <f>IF('Cumulative Budget Request '!$L246='Split budget (A)'!$L$1,'Cumulative Budget Request '!H246,0)</f>
        <v>0</v>
      </c>
      <c r="I247" s="267">
        <f>IF('Cumulative Budget Request '!$L246='Split budget (A)'!$L$1,'Cumulative Budget Request '!I246,0)</f>
        <v>0</v>
      </c>
      <c r="J247" s="177">
        <f t="shared" ref="J247:J248" si="93">SUM(E247:I247)</f>
        <v>700</v>
      </c>
    </row>
    <row r="248" spans="1:17">
      <c r="A248" s="8"/>
      <c r="B248" s="418" t="str">
        <f>IF('Cumulative Budget Request '!L247='Split budget (A)'!$L$1,'Cumulative Budget Request '!B247,0)</f>
        <v>Notebooks</v>
      </c>
      <c r="C248" s="8"/>
      <c r="E248" s="267">
        <f>IF('Cumulative Budget Request '!$L247='Split budget (A)'!$L$1,'Cumulative Budget Request '!E247,0)</f>
        <v>100</v>
      </c>
      <c r="F248" s="267">
        <f>IF('Cumulative Budget Request '!$L247='Split budget (A)'!$L$1,'Cumulative Budget Request '!F247,0)</f>
        <v>100</v>
      </c>
      <c r="G248" s="267">
        <f>IF('Cumulative Budget Request '!$L247='Split budget (A)'!$L$1,'Cumulative Budget Request '!G247,0)</f>
        <v>100</v>
      </c>
      <c r="H248" s="267">
        <f>IF('Cumulative Budget Request '!$L247='Split budget (A)'!$L$1,'Cumulative Budget Request '!H247,0)</f>
        <v>0</v>
      </c>
      <c r="I248" s="267">
        <f>IF('Cumulative Budget Request '!$L247='Split budget (A)'!$L$1,'Cumulative Budget Request '!I247,0)</f>
        <v>0</v>
      </c>
      <c r="J248" s="177">
        <f t="shared" si="93"/>
        <v>300</v>
      </c>
    </row>
    <row r="249" spans="1:17">
      <c r="A249" s="8"/>
      <c r="B249" s="418">
        <f>IF('Cumulative Budget Request '!L248='Split budget (A)'!$L$1,'Cumulative Budget Request '!B248,0)</f>
        <v>0</v>
      </c>
      <c r="C249" s="8"/>
      <c r="E249" s="267">
        <f>IF('Cumulative Budget Request '!$L248='Split budget (A)'!$L$1,'Cumulative Budget Request '!E248,0)</f>
        <v>0</v>
      </c>
      <c r="F249" s="267">
        <f>IF('Cumulative Budget Request '!$L248='Split budget (A)'!$L$1,'Cumulative Budget Request '!F248,0)</f>
        <v>0</v>
      </c>
      <c r="G249" s="267">
        <f>IF('Cumulative Budget Request '!$L248='Split budget (A)'!$L$1,'Cumulative Budget Request '!G248,0)</f>
        <v>0</v>
      </c>
      <c r="H249" s="267">
        <f>IF('Cumulative Budget Request '!$L248='Split budget (A)'!$L$1,'Cumulative Budget Request '!H248,0)</f>
        <v>0</v>
      </c>
      <c r="I249" s="267">
        <f>IF('Cumulative Budget Request '!$L248='Split budget (A)'!$L$1,'Cumulative Budget Request '!I248,0)</f>
        <v>0</v>
      </c>
      <c r="J249" s="177">
        <f>SUM(E249:I249)</f>
        <v>0</v>
      </c>
    </row>
    <row r="250" spans="1:17">
      <c r="A250" s="406"/>
      <c r="B250" s="513" t="s">
        <v>159</v>
      </c>
      <c r="C250" s="513"/>
      <c r="D250" s="513"/>
      <c r="E250" s="178">
        <f>SUM(E246:E249)</f>
        <v>1800</v>
      </c>
      <c r="F250" s="178">
        <f t="shared" ref="F250:J250" si="94">SUM(F246:F249)</f>
        <v>100</v>
      </c>
      <c r="G250" s="178">
        <f t="shared" si="94"/>
        <v>100</v>
      </c>
      <c r="H250" s="178">
        <f t="shared" si="94"/>
        <v>0</v>
      </c>
      <c r="I250" s="178">
        <f t="shared" si="94"/>
        <v>0</v>
      </c>
      <c r="J250" s="179">
        <f t="shared" si="94"/>
        <v>2000</v>
      </c>
    </row>
    <row r="251" spans="1:17">
      <c r="A251" s="8"/>
      <c r="G251" s="15"/>
      <c r="H251" s="15"/>
      <c r="I251" s="15"/>
      <c r="J251" s="24"/>
      <c r="K251" s="19"/>
      <c r="L251" s="15"/>
      <c r="N251" s="7"/>
      <c r="O251" s="7"/>
      <c r="P251" s="7"/>
    </row>
    <row r="252" spans="1:17" ht="13.5" customHeight="1">
      <c r="A252" s="29" t="s">
        <v>160</v>
      </c>
      <c r="B252" s="8"/>
      <c r="J252" s="31"/>
    </row>
    <row r="253" spans="1:17" ht="13.5" customHeight="1">
      <c r="A253" s="29"/>
      <c r="B253" s="418" t="str">
        <f>IF('Cumulative Budget Request '!L252='Split budget (A)'!$L$1,'Cumulative Budget Request '!B252,0)</f>
        <v xml:space="preserve"> </v>
      </c>
      <c r="C253" s="8"/>
      <c r="E253" s="267">
        <f>IF('Cumulative Budget Request '!$L252='Split budget (A)'!$L$1,'Cumulative Budget Request '!E252,0)</f>
        <v>0</v>
      </c>
      <c r="F253" s="267">
        <f>IF('Cumulative Budget Request '!$L252='Split budget (A)'!$L$1,'Cumulative Budget Request '!F252,0)</f>
        <v>0</v>
      </c>
      <c r="G253" s="267">
        <f>IF('Cumulative Budget Request '!$L252='Split budget (A)'!$L$1,'Cumulative Budget Request '!G252,0)</f>
        <v>0</v>
      </c>
      <c r="H253" s="267">
        <f>IF('Cumulative Budget Request '!$L252='Split budget (A)'!$L$1,'Cumulative Budget Request '!H252,0)</f>
        <v>0</v>
      </c>
      <c r="I253" s="267">
        <f>IF('Cumulative Budget Request '!$L252='Split budget (A)'!$L$1,'Cumulative Budget Request '!I252,0)</f>
        <v>0</v>
      </c>
      <c r="J253" s="177">
        <f>SUM(E253:I253)</f>
        <v>0</v>
      </c>
    </row>
    <row r="254" spans="1:17" ht="13.5" customHeight="1">
      <c r="A254" s="29"/>
      <c r="B254" s="418" t="str">
        <f>IF('Cumulative Budget Request '!L253='Split budget (A)'!$L$1,'Cumulative Budget Request '!B253,0)</f>
        <v xml:space="preserve"> </v>
      </c>
      <c r="C254" s="8"/>
      <c r="E254" s="267">
        <f>IF('Cumulative Budget Request '!$L253='Split budget (A)'!$L$1,'Cumulative Budget Request '!E253,0)</f>
        <v>0</v>
      </c>
      <c r="F254" s="267">
        <f>IF('Cumulative Budget Request '!$L253='Split budget (A)'!$L$1,'Cumulative Budget Request '!F253,0)</f>
        <v>0</v>
      </c>
      <c r="G254" s="267">
        <f>IF('Cumulative Budget Request '!$L253='Split budget (A)'!$L$1,'Cumulative Budget Request '!G253,0)</f>
        <v>0</v>
      </c>
      <c r="H254" s="267">
        <f>IF('Cumulative Budget Request '!$L253='Split budget (A)'!$L$1,'Cumulative Budget Request '!H253,0)</f>
        <v>0</v>
      </c>
      <c r="I254" s="267">
        <f>IF('Cumulative Budget Request '!$L253='Split budget (A)'!$L$1,'Cumulative Budget Request '!I253,0)</f>
        <v>0</v>
      </c>
      <c r="J254" s="177">
        <f>SUM(E254:I254)</f>
        <v>0</v>
      </c>
    </row>
    <row r="255" spans="1:17">
      <c r="A255" s="102"/>
      <c r="B255" s="513" t="s">
        <v>161</v>
      </c>
      <c r="C255" s="513"/>
      <c r="D255" s="513"/>
      <c r="E255" s="178">
        <f>SUM(E253:E254)</f>
        <v>0</v>
      </c>
      <c r="F255" s="178">
        <f>SUM(F253:F254)</f>
        <v>0</v>
      </c>
      <c r="G255" s="178">
        <f t="shared" ref="G255:I255" si="95">SUM(G253:G254)</f>
        <v>0</v>
      </c>
      <c r="H255" s="178">
        <f t="shared" si="95"/>
        <v>0</v>
      </c>
      <c r="I255" s="178">
        <f t="shared" si="95"/>
        <v>0</v>
      </c>
      <c r="J255" s="179">
        <f>SUM(J253:J254)</f>
        <v>0</v>
      </c>
    </row>
    <row r="256" spans="1:17">
      <c r="A256" s="8"/>
      <c r="D256" s="3"/>
      <c r="E256" s="15"/>
      <c r="F256" s="15"/>
      <c r="G256" s="15"/>
      <c r="H256" s="15"/>
      <c r="I256" s="19"/>
      <c r="J256" s="24"/>
    </row>
    <row r="257" spans="1:36">
      <c r="A257" s="29" t="s">
        <v>162</v>
      </c>
      <c r="D257" s="3"/>
      <c r="E257" s="15"/>
      <c r="F257" s="15"/>
      <c r="G257" s="15"/>
      <c r="H257" s="15"/>
      <c r="I257" s="19"/>
      <c r="J257" s="24"/>
      <c r="N257" s="7"/>
      <c r="O257" s="7"/>
      <c r="P257" s="7"/>
    </row>
    <row r="258" spans="1:36">
      <c r="B258" s="418" t="str">
        <f>IF('Cumulative Budget Request '!L257='Split budget (A)'!$L$1,'Cumulative Budget Request '!B257,0)</f>
        <v>Consultants/Professional Services</v>
      </c>
      <c r="C258" s="8"/>
      <c r="E258" s="267">
        <f>IF('Cumulative Budget Request '!$L257='Split budget (A)'!$L$1,'Cumulative Budget Request '!E257,0)</f>
        <v>0</v>
      </c>
      <c r="F258" s="267">
        <f>IF('Cumulative Budget Request '!$L257='Split budget (A)'!$L$1,'Cumulative Budget Request '!F257,0)</f>
        <v>0</v>
      </c>
      <c r="G258" s="267">
        <f>IF('Cumulative Budget Request '!$L257='Split budget (A)'!$L$1,'Cumulative Budget Request '!G257,0)</f>
        <v>4000</v>
      </c>
      <c r="H258" s="267">
        <f>IF('Cumulative Budget Request '!$L257='Split budget (A)'!$L$1,'Cumulative Budget Request '!H257,0)</f>
        <v>0</v>
      </c>
      <c r="I258" s="267">
        <f>IF('Cumulative Budget Request '!$L257='Split budget (A)'!$L$1,'Cumulative Budget Request '!I257,0)</f>
        <v>0</v>
      </c>
      <c r="J258" s="177">
        <f t="shared" ref="J258:J263" si="96">SUM(E258:I258)</f>
        <v>4000</v>
      </c>
    </row>
    <row r="259" spans="1:36">
      <c r="B259" s="418" t="str">
        <f>IF('Cumulative Budget Request '!L258='Split budget (A)'!$L$1,'Cumulative Budget Request '!B258,0)</f>
        <v>ADP/Computer Services</v>
      </c>
      <c r="C259" s="8"/>
      <c r="D259" s="9"/>
      <c r="E259" s="267">
        <f>IF('Cumulative Budget Request '!$L258='Split budget (A)'!$L$1,'Cumulative Budget Request '!E258,0)</f>
        <v>0</v>
      </c>
      <c r="F259" s="267">
        <f>IF('Cumulative Budget Request '!$L258='Split budget (A)'!$L$1,'Cumulative Budget Request '!F258,0)</f>
        <v>0</v>
      </c>
      <c r="G259" s="267">
        <f>IF('Cumulative Budget Request '!$L258='Split budget (A)'!$L$1,'Cumulative Budget Request '!G258,0)</f>
        <v>0</v>
      </c>
      <c r="H259" s="267">
        <f>IF('Cumulative Budget Request '!$L258='Split budget (A)'!$L$1,'Cumulative Budget Request '!H258,0)</f>
        <v>0</v>
      </c>
      <c r="I259" s="267">
        <f>IF('Cumulative Budget Request '!$L258='Split budget (A)'!$L$1,'Cumulative Budget Request '!I258,0)</f>
        <v>0</v>
      </c>
      <c r="J259" s="177">
        <f t="shared" si="96"/>
        <v>0</v>
      </c>
      <c r="M259" s="2"/>
    </row>
    <row r="260" spans="1:36">
      <c r="B260" s="418" t="str">
        <f>IF('Cumulative Budget Request '!L259='Split budget (A)'!$L$1,'Cumulative Budget Request '!B259,0)</f>
        <v>Equipment or Facility Rental/User Fees</v>
      </c>
      <c r="C260" s="8"/>
      <c r="D260" s="9"/>
      <c r="E260" s="267">
        <f>IF('Cumulative Budget Request '!$L259='Split budget (A)'!$L$1,'Cumulative Budget Request '!E259,0)</f>
        <v>0</v>
      </c>
      <c r="F260" s="267">
        <f>IF('Cumulative Budget Request '!$L259='Split budget (A)'!$L$1,'Cumulative Budget Request '!F259,0)</f>
        <v>0</v>
      </c>
      <c r="G260" s="267">
        <f>IF('Cumulative Budget Request '!$L259='Split budget (A)'!$L$1,'Cumulative Budget Request '!G259,0)</f>
        <v>0</v>
      </c>
      <c r="H260" s="267">
        <f>IF('Cumulative Budget Request '!$L259='Split budget (A)'!$L$1,'Cumulative Budget Request '!H259,0)</f>
        <v>0</v>
      </c>
      <c r="I260" s="267">
        <f>IF('Cumulative Budget Request '!$L259='Split budget (A)'!$L$1,'Cumulative Budget Request '!I259,0)</f>
        <v>0</v>
      </c>
      <c r="J260" s="177">
        <f t="shared" si="96"/>
        <v>0</v>
      </c>
      <c r="K260" s="2"/>
      <c r="L260" s="2"/>
      <c r="M260" s="2"/>
    </row>
    <row r="261" spans="1:36">
      <c r="B261" s="418" t="str">
        <f>IF('Cumulative Budget Request '!L260='Split budget (A)'!$L$1,'Cumulative Budget Request '!B260,0)</f>
        <v>Alterations and Renovations</v>
      </c>
      <c r="C261" s="8"/>
      <c r="D261" s="9"/>
      <c r="E261" s="267">
        <f>IF('Cumulative Budget Request '!$L260='Split budget (A)'!$L$1,'Cumulative Budget Request '!E260,0)</f>
        <v>0</v>
      </c>
      <c r="F261" s="267">
        <f>IF('Cumulative Budget Request '!$L260='Split budget (A)'!$L$1,'Cumulative Budget Request '!F260,0)</f>
        <v>0</v>
      </c>
      <c r="G261" s="267">
        <f>IF('Cumulative Budget Request '!$L260='Split budget (A)'!$L$1,'Cumulative Budget Request '!G260,0)</f>
        <v>0</v>
      </c>
      <c r="H261" s="267">
        <f>IF('Cumulative Budget Request '!$L260='Split budget (A)'!$L$1,'Cumulative Budget Request '!H260,0)</f>
        <v>0</v>
      </c>
      <c r="I261" s="267">
        <f>IF('Cumulative Budget Request '!$L260='Split budget (A)'!$L$1,'Cumulative Budget Request '!I260,0)</f>
        <v>0</v>
      </c>
      <c r="J261" s="177">
        <f t="shared" si="96"/>
        <v>0</v>
      </c>
      <c r="K261" s="2"/>
      <c r="L261" s="2"/>
      <c r="M261" s="2"/>
    </row>
    <row r="262" spans="1:36">
      <c r="B262" s="418" t="str">
        <f>IF('Cumulative Budget Request '!L261='Split budget (A)'!$L$1,'Cumulative Budget Request '!B261,0)</f>
        <v>Other:  Conference Fees</v>
      </c>
      <c r="C262" s="8"/>
      <c r="D262" s="9"/>
      <c r="E262" s="267">
        <f>IF('Cumulative Budget Request '!$L261='Split budget (A)'!$L$1,'Cumulative Budget Request '!E261,0)</f>
        <v>0</v>
      </c>
      <c r="F262" s="267">
        <f>IF('Cumulative Budget Request '!$L261='Split budget (A)'!$L$1,'Cumulative Budget Request '!F261,0)</f>
        <v>0</v>
      </c>
      <c r="G262" s="267">
        <f>IF('Cumulative Budget Request '!$L261='Split budget (A)'!$L$1,'Cumulative Budget Request '!G261,0)</f>
        <v>0</v>
      </c>
      <c r="H262" s="267">
        <f>IF('Cumulative Budget Request '!$L261='Split budget (A)'!$L$1,'Cumulative Budget Request '!H261,0)</f>
        <v>0</v>
      </c>
      <c r="I262" s="267">
        <f>IF('Cumulative Budget Request '!$L261='Split budget (A)'!$L$1,'Cumulative Budget Request '!I261,0)</f>
        <v>0</v>
      </c>
      <c r="J262" s="177">
        <f t="shared" si="96"/>
        <v>0</v>
      </c>
      <c r="K262" s="2"/>
      <c r="L262" s="2"/>
      <c r="M262" s="2"/>
    </row>
    <row r="263" spans="1:36">
      <c r="B263" s="418" t="str">
        <f>IF('Cumulative Budget Request '!L262='Split budget (A)'!$L$1,'Cumulative Budget Request '!B262,0)</f>
        <v>Other</v>
      </c>
      <c r="C263" s="8"/>
      <c r="D263" s="9"/>
      <c r="E263" s="267">
        <f>IF('Cumulative Budget Request '!$L262='Split budget (A)'!$L$1,'Cumulative Budget Request '!E262,0)</f>
        <v>0</v>
      </c>
      <c r="F263" s="267">
        <f>IF('Cumulative Budget Request '!$L262='Split budget (A)'!$L$1,'Cumulative Budget Request '!F262,0)</f>
        <v>0</v>
      </c>
      <c r="G263" s="267">
        <f>IF('Cumulative Budget Request '!$L262='Split budget (A)'!$L$1,'Cumulative Budget Request '!G262,0)</f>
        <v>0</v>
      </c>
      <c r="H263" s="267">
        <f>IF('Cumulative Budget Request '!$L262='Split budget (A)'!$L$1,'Cumulative Budget Request '!H262,0)</f>
        <v>0</v>
      </c>
      <c r="I263" s="267">
        <f>IF('Cumulative Budget Request '!$L262='Split budget (A)'!$L$1,'Cumulative Budget Request '!I262,0)</f>
        <v>0</v>
      </c>
      <c r="J263" s="177">
        <f t="shared" si="96"/>
        <v>0</v>
      </c>
      <c r="K263" s="2"/>
      <c r="L263" s="2"/>
      <c r="M263" s="2"/>
    </row>
    <row r="264" spans="1:36">
      <c r="A264" s="406"/>
      <c r="B264" s="525" t="s">
        <v>170</v>
      </c>
      <c r="C264" s="525"/>
      <c r="D264" s="525"/>
      <c r="E264" s="178">
        <f t="shared" ref="E264:J264" si="97">SUM(E258:E263)</f>
        <v>0</v>
      </c>
      <c r="F264" s="178">
        <f t="shared" si="97"/>
        <v>0</v>
      </c>
      <c r="G264" s="178">
        <f t="shared" si="97"/>
        <v>4000</v>
      </c>
      <c r="H264" s="178">
        <f t="shared" si="97"/>
        <v>0</v>
      </c>
      <c r="I264" s="178">
        <f t="shared" si="97"/>
        <v>0</v>
      </c>
      <c r="J264" s="179">
        <f t="shared" si="97"/>
        <v>4000</v>
      </c>
      <c r="K264" s="2"/>
      <c r="L264" s="2"/>
      <c r="M264" s="2"/>
    </row>
    <row r="265" spans="1:36">
      <c r="A265" s="8"/>
      <c r="G265" s="15"/>
      <c r="H265" s="15"/>
      <c r="I265" s="15"/>
      <c r="J265" s="24"/>
      <c r="K265" s="19"/>
      <c r="L265" s="335"/>
      <c r="M265" s="2"/>
      <c r="N265" s="2"/>
      <c r="O265" s="2"/>
      <c r="P265" s="2"/>
      <c r="Q265" s="2"/>
    </row>
    <row r="266" spans="1:36" ht="13.5" thickBot="1">
      <c r="A266" s="29" t="s">
        <v>171</v>
      </c>
      <c r="J266" s="31"/>
      <c r="N266" s="7"/>
      <c r="O266" s="7"/>
      <c r="P266" s="7"/>
    </row>
    <row r="267" spans="1:36" ht="14.25" thickTop="1" thickBot="1">
      <c r="A267" s="8"/>
      <c r="B267" s="418" t="str">
        <f>IF('Cumulative Budget Request '!L266='Split budget (A)'!$L$1,'Cumulative Budget Request '!B266,0)</f>
        <v>xyz</v>
      </c>
      <c r="C267" s="8"/>
      <c r="E267" s="267">
        <f>IF('Cumulative Budget Request '!$L266='Split budget (A)'!$L$1,'Cumulative Budget Request '!E266,0)</f>
        <v>0</v>
      </c>
      <c r="F267" s="267">
        <f>IF('Cumulative Budget Request '!$L266='Split budget (A)'!$L$1,'Cumulative Budget Request '!F266,0)</f>
        <v>0</v>
      </c>
      <c r="G267" s="267">
        <f>IF('Cumulative Budget Request '!$L266='Split budget (A)'!$L$1,'Cumulative Budget Request '!G266,0)</f>
        <v>0</v>
      </c>
      <c r="H267" s="267">
        <f>IF('Cumulative Budget Request '!$L266='Split budget (A)'!$L$1,'Cumulative Budget Request '!H266,0)</f>
        <v>0</v>
      </c>
      <c r="I267" s="267">
        <f>IF('Cumulative Budget Request '!$L266='Split budget (A)'!$L$1,'Cumulative Budget Request '!I266,0)</f>
        <v>0</v>
      </c>
      <c r="J267" s="177">
        <f t="shared" ref="J267:J270" si="98">SUM(E267:I267)</f>
        <v>0</v>
      </c>
      <c r="L267" s="22"/>
      <c r="M267" s="439" t="s">
        <v>173</v>
      </c>
      <c r="N267" s="440"/>
      <c r="O267" s="440"/>
      <c r="P267" s="440"/>
      <c r="Q267" s="441"/>
    </row>
    <row r="268" spans="1:36" ht="13.5" thickTop="1">
      <c r="A268" s="8"/>
      <c r="B268" s="418" t="str">
        <f>IF('Cumulative Budget Request '!L267='Split budget (A)'!$L$1,'Cumulative Budget Request '!B267,0)</f>
        <v>xyz</v>
      </c>
      <c r="C268" s="8"/>
      <c r="E268" s="267">
        <f>IF('Cumulative Budget Request '!$L267='Split budget (A)'!$L$1,'Cumulative Budget Request '!E267,0)</f>
        <v>0</v>
      </c>
      <c r="F268" s="267">
        <f>IF('Cumulative Budget Request '!$L267='Split budget (A)'!$L$1,'Cumulative Budget Request '!F267,0)</f>
        <v>0</v>
      </c>
      <c r="G268" s="267">
        <f>IF('Cumulative Budget Request '!$L267='Split budget (A)'!$L$1,'Cumulative Budget Request '!G267,0)</f>
        <v>0</v>
      </c>
      <c r="H268" s="267">
        <f>IF('Cumulative Budget Request '!$L267='Split budget (A)'!$L$1,'Cumulative Budget Request '!H267,0)</f>
        <v>0</v>
      </c>
      <c r="I268" s="267">
        <f>IF('Cumulative Budget Request '!$L267='Split budget (A)'!$L$1,'Cumulative Budget Request '!I267,0)</f>
        <v>0</v>
      </c>
      <c r="J268" s="177">
        <f t="shared" si="98"/>
        <v>0</v>
      </c>
      <c r="L268" s="22"/>
      <c r="M268" s="435" t="s">
        <v>174</v>
      </c>
      <c r="N268" s="436"/>
      <c r="O268" s="436"/>
      <c r="P268" s="437"/>
      <c r="Q268" s="438"/>
      <c r="R268" s="433"/>
      <c r="S268" s="433"/>
      <c r="T268" s="434"/>
      <c r="AI268" s="116"/>
    </row>
    <row r="269" spans="1:36">
      <c r="A269" s="8"/>
      <c r="B269" s="418" t="str">
        <f>IF('Cumulative Budget Request '!L268='Split budget (A)'!$L$1,'Cumulative Budget Request '!B268,0)</f>
        <v>xyz</v>
      </c>
      <c r="C269" s="8"/>
      <c r="E269" s="267">
        <f>IF('Cumulative Budget Request '!$L268='Split budget (A)'!$L$1,'Cumulative Budget Request '!E268,0)</f>
        <v>0</v>
      </c>
      <c r="F269" s="267">
        <f>IF('Cumulative Budget Request '!$L268='Split budget (A)'!$L$1,'Cumulative Budget Request '!F268,0)</f>
        <v>0</v>
      </c>
      <c r="G269" s="267">
        <f>IF('Cumulative Budget Request '!$L268='Split budget (A)'!$L$1,'Cumulative Budget Request '!G268,0)</f>
        <v>0</v>
      </c>
      <c r="H269" s="267">
        <f>IF('Cumulative Budget Request '!$L268='Split budget (A)'!$L$1,'Cumulative Budget Request '!H268,0)</f>
        <v>0</v>
      </c>
      <c r="I269" s="267">
        <f>IF('Cumulative Budget Request '!$L268='Split budget (A)'!$L$1,'Cumulative Budget Request '!I268,0)</f>
        <v>0</v>
      </c>
      <c r="J269" s="177">
        <f t="shared" si="98"/>
        <v>0</v>
      </c>
      <c r="L269" s="22"/>
      <c r="M269" s="514" t="s">
        <v>175</v>
      </c>
      <c r="N269" s="515"/>
      <c r="O269" s="515"/>
      <c r="P269" s="515"/>
      <c r="Q269" s="515"/>
      <c r="R269" s="515"/>
      <c r="S269" s="515"/>
      <c r="T269" s="516"/>
      <c r="AI269" s="115"/>
    </row>
    <row r="270" spans="1:36" ht="13.5" thickBot="1">
      <c r="A270" s="8"/>
      <c r="B270" s="418" t="str">
        <f>IF('Cumulative Budget Request '!L269='Split budget (A)'!$L$1,'Cumulative Budget Request '!B269,0)</f>
        <v>xyz</v>
      </c>
      <c r="C270" s="8"/>
      <c r="E270" s="267">
        <f>IF('Cumulative Budget Request '!$L269='Split budget (A)'!$L$1,'Cumulative Budget Request '!E269,0)</f>
        <v>0</v>
      </c>
      <c r="F270" s="267">
        <f>IF('Cumulative Budget Request '!$L269='Split budget (A)'!$L$1,'Cumulative Budget Request '!F269,0)</f>
        <v>0</v>
      </c>
      <c r="G270" s="267">
        <f>IF('Cumulative Budget Request '!$L269='Split budget (A)'!$L$1,'Cumulative Budget Request '!G269,0)</f>
        <v>0</v>
      </c>
      <c r="H270" s="267">
        <f>IF('Cumulative Budget Request '!$L269='Split budget (A)'!$L$1,'Cumulative Budget Request '!H269,0)</f>
        <v>0</v>
      </c>
      <c r="I270" s="267">
        <f>IF('Cumulative Budget Request '!$L269='Split budget (A)'!$L$1,'Cumulative Budget Request '!I269,0)</f>
        <v>0</v>
      </c>
      <c r="J270" s="177">
        <f t="shared" si="98"/>
        <v>0</v>
      </c>
      <c r="L270" s="22"/>
      <c r="M270" s="527" t="s">
        <v>176</v>
      </c>
      <c r="N270" s="528"/>
      <c r="O270" s="528"/>
      <c r="P270" s="528"/>
      <c r="Q270" s="528"/>
      <c r="R270" s="528"/>
      <c r="S270" s="528"/>
      <c r="T270" s="529"/>
      <c r="AI270" s="115"/>
      <c r="AJ270" s="8"/>
    </row>
    <row r="271" spans="1:36">
      <c r="A271" s="406"/>
      <c r="B271" s="513" t="s">
        <v>177</v>
      </c>
      <c r="C271" s="513"/>
      <c r="D271" s="513"/>
      <c r="E271" s="178">
        <f>SUM(E267:E270)</f>
        <v>0</v>
      </c>
      <c r="F271" s="178">
        <f t="shared" ref="F271:J271" si="99">SUM(F267:F270)</f>
        <v>0</v>
      </c>
      <c r="G271" s="178">
        <f t="shared" si="99"/>
        <v>0</v>
      </c>
      <c r="H271" s="178">
        <f t="shared" si="99"/>
        <v>0</v>
      </c>
      <c r="I271" s="178">
        <f t="shared" si="99"/>
        <v>0</v>
      </c>
      <c r="J271" s="179">
        <f t="shared" si="99"/>
        <v>0</v>
      </c>
      <c r="AJ271" s="8"/>
    </row>
    <row r="272" spans="1:36">
      <c r="A272" s="8"/>
      <c r="G272" s="15"/>
      <c r="H272" s="15"/>
      <c r="I272" s="15"/>
      <c r="J272" s="24"/>
      <c r="K272" s="19"/>
      <c r="L272" s="15"/>
      <c r="M272" s="2"/>
      <c r="N272" s="2"/>
      <c r="O272" s="2"/>
      <c r="P272" s="2"/>
      <c r="Q272" s="2"/>
    </row>
    <row r="273" spans="1:34">
      <c r="A273" s="29" t="s">
        <v>178</v>
      </c>
      <c r="E273" s="15"/>
      <c r="F273" s="15"/>
      <c r="G273" s="15"/>
      <c r="H273" s="15"/>
      <c r="I273" s="19"/>
      <c r="J273" s="24"/>
      <c r="K273" s="2"/>
      <c r="L273" s="2"/>
      <c r="M273" s="118" t="s">
        <v>179</v>
      </c>
      <c r="N273" s="119"/>
      <c r="O273" s="119"/>
      <c r="P273" s="119"/>
      <c r="Q273" s="119"/>
      <c r="R273" s="119"/>
      <c r="S273" s="119"/>
      <c r="T273" s="119"/>
    </row>
    <row r="274" spans="1:34">
      <c r="A274" s="8"/>
      <c r="B274" s="8" t="str">
        <f t="shared" ref="B274:B293" si="100">B340</f>
        <v>Sub1</v>
      </c>
      <c r="C274" s="8" t="str">
        <f>'Cumulative Budget Request '!C273</f>
        <v xml:space="preserve"> </v>
      </c>
      <c r="E274" s="267">
        <f>IF('Cumulative Budget Request '!$L273='Split budget (A)'!$L$1,'Cumulative Budget Request '!E273,0)</f>
        <v>0</v>
      </c>
      <c r="F274" s="267">
        <f>IF('Cumulative Budget Request '!$L273='Split budget (A)'!$L$1,'Cumulative Budget Request '!F273,0)</f>
        <v>0</v>
      </c>
      <c r="G274" s="267">
        <f>IF('Cumulative Budget Request '!$L273='Split budget (A)'!$L$1,'Cumulative Budget Request '!G273,0)</f>
        <v>0</v>
      </c>
      <c r="H274" s="267">
        <f>IF('Cumulative Budget Request '!$L273='Split budget (A)'!$L$1,'Cumulative Budget Request '!H273,0)</f>
        <v>0</v>
      </c>
      <c r="I274" s="267">
        <f>IF('Cumulative Budget Request '!$L273='Split budget (A)'!$L$1,'Cumulative Budget Request '!I273,0)</f>
        <v>0</v>
      </c>
      <c r="J274" s="177">
        <f>SUM(E274:I274)</f>
        <v>0</v>
      </c>
      <c r="K274" s="2"/>
      <c r="L274" s="2"/>
      <c r="M274" s="123" t="s">
        <v>180</v>
      </c>
      <c r="N274" s="124"/>
      <c r="O274" s="124"/>
      <c r="P274" s="124"/>
      <c r="Q274" s="124"/>
      <c r="R274" s="124"/>
      <c r="S274" s="124"/>
      <c r="T274" s="124"/>
    </row>
    <row r="275" spans="1:34">
      <c r="A275" s="8"/>
      <c r="B275" s="8" t="str">
        <f t="shared" si="100"/>
        <v>Sub2</v>
      </c>
      <c r="C275" s="8" t="str">
        <f>'Cumulative Budget Request '!C274</f>
        <v xml:space="preserve"> </v>
      </c>
      <c r="E275" s="267">
        <f>IF('Cumulative Budget Request '!$L274='Split budget (A)'!$L$1,'Cumulative Budget Request '!E274,0)</f>
        <v>0</v>
      </c>
      <c r="F275" s="267">
        <f>IF('Cumulative Budget Request '!$L274='Split budget (A)'!$L$1,'Cumulative Budget Request '!F274,0)</f>
        <v>0</v>
      </c>
      <c r="G275" s="267">
        <f>IF('Cumulative Budget Request '!$L274='Split budget (A)'!$L$1,'Cumulative Budget Request '!G274,0)</f>
        <v>0</v>
      </c>
      <c r="H275" s="267">
        <f>IF('Cumulative Budget Request '!$L274='Split budget (A)'!$L$1,'Cumulative Budget Request '!H274,0)</f>
        <v>0</v>
      </c>
      <c r="I275" s="267">
        <f>IF('Cumulative Budget Request '!$L274='Split budget (A)'!$L$1,'Cumulative Budget Request '!I274,0)</f>
        <v>0</v>
      </c>
      <c r="J275" s="177">
        <f t="shared" ref="J275:J276" si="101">SUM(E275:I275)</f>
        <v>0</v>
      </c>
      <c r="K275" s="2"/>
      <c r="L275" s="2"/>
      <c r="M275" s="123" t="s">
        <v>181</v>
      </c>
      <c r="N275" s="124"/>
      <c r="O275" s="124"/>
      <c r="P275" s="124"/>
      <c r="Q275" s="124"/>
      <c r="R275" s="124"/>
      <c r="S275" s="124"/>
      <c r="T275" s="124"/>
      <c r="AA275" s="143"/>
      <c r="AB275" s="143"/>
      <c r="AC275" s="143"/>
      <c r="AD275" s="143"/>
      <c r="AE275" s="143"/>
      <c r="AF275" s="143"/>
      <c r="AG275" s="143"/>
      <c r="AH275" s="143"/>
    </row>
    <row r="276" spans="1:34">
      <c r="A276" s="8"/>
      <c r="B276" s="8" t="str">
        <f t="shared" si="100"/>
        <v>Sub3</v>
      </c>
      <c r="C276" s="8" t="str">
        <f>'Cumulative Budget Request '!C275</f>
        <v xml:space="preserve"> </v>
      </c>
      <c r="E276" s="267">
        <f>IF('Cumulative Budget Request '!$L275='Split budget (A)'!$L$1,'Cumulative Budget Request '!E275,0)</f>
        <v>0</v>
      </c>
      <c r="F276" s="267">
        <f>IF('Cumulative Budget Request '!$L275='Split budget (A)'!$L$1,'Cumulative Budget Request '!F275,0)</f>
        <v>0</v>
      </c>
      <c r="G276" s="267">
        <f>IF('Cumulative Budget Request '!$L275='Split budget (A)'!$L$1,'Cumulative Budget Request '!G275,0)</f>
        <v>0</v>
      </c>
      <c r="H276" s="267">
        <f>IF('Cumulative Budget Request '!$L275='Split budget (A)'!$L$1,'Cumulative Budget Request '!H275,0)</f>
        <v>0</v>
      </c>
      <c r="I276" s="267">
        <f>IF('Cumulative Budget Request '!$L275='Split budget (A)'!$L$1,'Cumulative Budget Request '!I275,0)</f>
        <v>0</v>
      </c>
      <c r="J276" s="177">
        <f t="shared" si="101"/>
        <v>0</v>
      </c>
      <c r="K276" s="2"/>
      <c r="L276" s="2"/>
      <c r="M276" s="2"/>
      <c r="AA276" s="8"/>
      <c r="AB276" s="8"/>
      <c r="AC276" s="8"/>
      <c r="AD276" s="8"/>
      <c r="AE276" s="8"/>
      <c r="AF276" s="8"/>
      <c r="AG276" s="8"/>
      <c r="AH276" s="8"/>
    </row>
    <row r="277" spans="1:34" hidden="1">
      <c r="A277" s="8"/>
      <c r="B277" s="8" t="str">
        <f t="shared" si="100"/>
        <v>Sub4</v>
      </c>
      <c r="C277" s="8" t="str">
        <f>'Cumulative Budget Request '!C276</f>
        <v xml:space="preserve"> </v>
      </c>
      <c r="E277" s="267">
        <f>IF('Cumulative Budget Request '!$L276='Split budget (A)'!$L$1,'Cumulative Budget Request '!E276,0)</f>
        <v>0</v>
      </c>
      <c r="F277" s="267">
        <f>IF('Cumulative Budget Request '!$L276='Split budget (A)'!$L$1,'Cumulative Budget Request '!F276,0)</f>
        <v>0</v>
      </c>
      <c r="G277" s="267">
        <f>IF('Cumulative Budget Request '!$L276='Split budget (A)'!$L$1,'Cumulative Budget Request '!G276,0)</f>
        <v>0</v>
      </c>
      <c r="H277" s="267">
        <f>IF('Cumulative Budget Request '!$L276='Split budget (A)'!$L$1,'Cumulative Budget Request '!H276,0)</f>
        <v>0</v>
      </c>
      <c r="I277" s="267">
        <f>IF('Cumulative Budget Request '!$L276='Split budget (A)'!$L$1,'Cumulative Budget Request '!I276,0)</f>
        <v>0</v>
      </c>
      <c r="J277" s="177">
        <f>SUM(E277:I277)</f>
        <v>0</v>
      </c>
      <c r="K277" s="2"/>
      <c r="L277" s="2"/>
      <c r="M277" s="2"/>
      <c r="N277" s="2"/>
      <c r="O277" s="2"/>
      <c r="P277" s="2"/>
      <c r="AA277" s="143"/>
      <c r="AB277" s="143"/>
      <c r="AC277" s="143"/>
      <c r="AD277" s="143"/>
      <c r="AE277" s="143"/>
      <c r="AF277" s="143"/>
      <c r="AG277" s="143"/>
      <c r="AH277" s="143"/>
    </row>
    <row r="278" spans="1:34" hidden="1">
      <c r="A278" s="8"/>
      <c r="B278" s="8" t="str">
        <f t="shared" si="100"/>
        <v>Sub5</v>
      </c>
      <c r="C278" s="8" t="str">
        <f>'Cumulative Budget Request '!C277</f>
        <v xml:space="preserve"> </v>
      </c>
      <c r="E278" s="267">
        <f>IF('Cumulative Budget Request '!$L277='Split budget (A)'!$L$1,'Cumulative Budget Request '!E277,0)</f>
        <v>0</v>
      </c>
      <c r="F278" s="267">
        <f>IF('Cumulative Budget Request '!$L277='Split budget (A)'!$L$1,'Cumulative Budget Request '!F277,0)</f>
        <v>0</v>
      </c>
      <c r="G278" s="267">
        <f>IF('Cumulative Budget Request '!$L277='Split budget (A)'!$L$1,'Cumulative Budget Request '!G277,0)</f>
        <v>0</v>
      </c>
      <c r="H278" s="267">
        <f>IF('Cumulative Budget Request '!$L277='Split budget (A)'!$L$1,'Cumulative Budget Request '!H277,0)</f>
        <v>0</v>
      </c>
      <c r="I278" s="267">
        <f>IF('Cumulative Budget Request '!$L277='Split budget (A)'!$L$1,'Cumulative Budget Request '!I277,0)</f>
        <v>0</v>
      </c>
      <c r="J278" s="177">
        <f t="shared" ref="J278:J293" si="102">SUM(E278:I278)</f>
        <v>0</v>
      </c>
      <c r="K278" s="2"/>
      <c r="L278" s="2"/>
      <c r="M278" s="2"/>
      <c r="N278" s="2"/>
      <c r="O278" s="2"/>
      <c r="P278" s="2"/>
    </row>
    <row r="279" spans="1:34" hidden="1">
      <c r="A279" s="8"/>
      <c r="B279" s="8" t="str">
        <f t="shared" si="100"/>
        <v>Sub6</v>
      </c>
      <c r="C279" s="8" t="str">
        <f>'Cumulative Budget Request '!C278</f>
        <v xml:space="preserve"> </v>
      </c>
      <c r="E279" s="267">
        <f>IF('Cumulative Budget Request '!$L278='Split budget (A)'!$L$1,'Cumulative Budget Request '!E278,0)</f>
        <v>0</v>
      </c>
      <c r="F279" s="267">
        <f>IF('Cumulative Budget Request '!$L278='Split budget (A)'!$L$1,'Cumulative Budget Request '!F278,0)</f>
        <v>0</v>
      </c>
      <c r="G279" s="267">
        <f>IF('Cumulative Budget Request '!$L278='Split budget (A)'!$L$1,'Cumulative Budget Request '!G278,0)</f>
        <v>0</v>
      </c>
      <c r="H279" s="267">
        <f>IF('Cumulative Budget Request '!$L278='Split budget (A)'!$L$1,'Cumulative Budget Request '!H278,0)</f>
        <v>0</v>
      </c>
      <c r="I279" s="267">
        <f>IF('Cumulative Budget Request '!$L278='Split budget (A)'!$L$1,'Cumulative Budget Request '!I278,0)</f>
        <v>0</v>
      </c>
      <c r="J279" s="177">
        <f t="shared" si="102"/>
        <v>0</v>
      </c>
      <c r="K279" s="2"/>
      <c r="L279" s="2"/>
      <c r="M279" s="2"/>
      <c r="N279" s="2"/>
      <c r="O279" s="2"/>
      <c r="P279" s="2"/>
    </row>
    <row r="280" spans="1:34" hidden="1">
      <c r="A280" s="8"/>
      <c r="B280" s="8" t="str">
        <f t="shared" si="100"/>
        <v>Sub7</v>
      </c>
      <c r="C280" s="8" t="str">
        <f>'Cumulative Budget Request '!C279</f>
        <v xml:space="preserve"> </v>
      </c>
      <c r="E280" s="267">
        <f>IF('Cumulative Budget Request '!$L279='Split budget (A)'!$L$1,'Cumulative Budget Request '!E279,0)</f>
        <v>0</v>
      </c>
      <c r="F280" s="267">
        <f>IF('Cumulative Budget Request '!$L279='Split budget (A)'!$L$1,'Cumulative Budget Request '!F279,0)</f>
        <v>0</v>
      </c>
      <c r="G280" s="267">
        <f>IF('Cumulative Budget Request '!$L279='Split budget (A)'!$L$1,'Cumulative Budget Request '!G279,0)</f>
        <v>0</v>
      </c>
      <c r="H280" s="267">
        <f>IF('Cumulative Budget Request '!$L279='Split budget (A)'!$L$1,'Cumulative Budget Request '!H279,0)</f>
        <v>0</v>
      </c>
      <c r="I280" s="267">
        <f>IF('Cumulative Budget Request '!$L279='Split budget (A)'!$L$1,'Cumulative Budget Request '!I279,0)</f>
        <v>0</v>
      </c>
      <c r="J280" s="177">
        <f t="shared" si="102"/>
        <v>0</v>
      </c>
      <c r="K280" s="2"/>
      <c r="L280" s="2"/>
      <c r="M280" s="2"/>
      <c r="N280" s="2"/>
      <c r="O280" s="2"/>
      <c r="P280" s="2"/>
    </row>
    <row r="281" spans="1:34" hidden="1">
      <c r="A281" s="8"/>
      <c r="B281" s="8" t="str">
        <f t="shared" si="100"/>
        <v>Sub8</v>
      </c>
      <c r="C281" s="8" t="str">
        <f>'Cumulative Budget Request '!C280</f>
        <v xml:space="preserve"> </v>
      </c>
      <c r="E281" s="267">
        <f>IF('Cumulative Budget Request '!$L280='Split budget (A)'!$L$1,'Cumulative Budget Request '!E280,0)</f>
        <v>0</v>
      </c>
      <c r="F281" s="267">
        <f>IF('Cumulative Budget Request '!$L280='Split budget (A)'!$L$1,'Cumulative Budget Request '!F280,0)</f>
        <v>0</v>
      </c>
      <c r="G281" s="267">
        <f>IF('Cumulative Budget Request '!$L280='Split budget (A)'!$L$1,'Cumulative Budget Request '!G280,0)</f>
        <v>0</v>
      </c>
      <c r="H281" s="267">
        <f>IF('Cumulative Budget Request '!$L280='Split budget (A)'!$L$1,'Cumulative Budget Request '!H280,0)</f>
        <v>0</v>
      </c>
      <c r="I281" s="267">
        <f>IF('Cumulative Budget Request '!$L280='Split budget (A)'!$L$1,'Cumulative Budget Request '!I280,0)</f>
        <v>0</v>
      </c>
      <c r="J281" s="177">
        <f t="shared" si="102"/>
        <v>0</v>
      </c>
      <c r="K281" s="2"/>
      <c r="L281" s="2"/>
      <c r="M281" s="2"/>
      <c r="N281" s="2"/>
      <c r="O281" s="2"/>
      <c r="P281" s="2"/>
    </row>
    <row r="282" spans="1:34" hidden="1">
      <c r="A282" s="8"/>
      <c r="B282" s="8" t="str">
        <f t="shared" si="100"/>
        <v>Sub9</v>
      </c>
      <c r="C282" s="8" t="str">
        <f>'Cumulative Budget Request '!C281</f>
        <v xml:space="preserve"> </v>
      </c>
      <c r="E282" s="267">
        <f>IF('Cumulative Budget Request '!$L281='Split budget (A)'!$L$1,'Cumulative Budget Request '!E281,0)</f>
        <v>0</v>
      </c>
      <c r="F282" s="267">
        <f>IF('Cumulative Budget Request '!$L281='Split budget (A)'!$L$1,'Cumulative Budget Request '!F281,0)</f>
        <v>0</v>
      </c>
      <c r="G282" s="267">
        <f>IF('Cumulative Budget Request '!$L281='Split budget (A)'!$L$1,'Cumulative Budget Request '!G281,0)</f>
        <v>0</v>
      </c>
      <c r="H282" s="267">
        <f>IF('Cumulative Budget Request '!$L281='Split budget (A)'!$L$1,'Cumulative Budget Request '!H281,0)</f>
        <v>0</v>
      </c>
      <c r="I282" s="267">
        <f>IF('Cumulative Budget Request '!$L281='Split budget (A)'!$L$1,'Cumulative Budget Request '!I281,0)</f>
        <v>0</v>
      </c>
      <c r="J282" s="177">
        <f t="shared" si="102"/>
        <v>0</v>
      </c>
      <c r="K282" s="2"/>
      <c r="L282" s="2"/>
      <c r="M282" s="2"/>
      <c r="N282" s="2"/>
      <c r="O282" s="2"/>
      <c r="P282" s="2"/>
      <c r="AA282" s="150"/>
      <c r="AB282" s="150"/>
      <c r="AC282" s="150"/>
      <c r="AD282" s="150"/>
      <c r="AE282" s="150"/>
      <c r="AF282" s="150"/>
      <c r="AG282" s="150"/>
      <c r="AH282" s="150"/>
    </row>
    <row r="283" spans="1:34" hidden="1">
      <c r="A283" s="8"/>
      <c r="B283" s="8" t="str">
        <f t="shared" si="100"/>
        <v>Sub10</v>
      </c>
      <c r="C283" s="8" t="str">
        <f>'Cumulative Budget Request '!C282</f>
        <v xml:space="preserve"> </v>
      </c>
      <c r="E283" s="267">
        <f>IF('Cumulative Budget Request '!$L282='Split budget (A)'!$L$1,'Cumulative Budget Request '!E282,0)</f>
        <v>0</v>
      </c>
      <c r="F283" s="267">
        <f>IF('Cumulative Budget Request '!$L282='Split budget (A)'!$L$1,'Cumulative Budget Request '!F282,0)</f>
        <v>0</v>
      </c>
      <c r="G283" s="267">
        <f>IF('Cumulative Budget Request '!$L282='Split budget (A)'!$L$1,'Cumulative Budget Request '!G282,0)</f>
        <v>0</v>
      </c>
      <c r="H283" s="267">
        <f>IF('Cumulative Budget Request '!$L282='Split budget (A)'!$L$1,'Cumulative Budget Request '!H282,0)</f>
        <v>0</v>
      </c>
      <c r="I283" s="267">
        <f>IF('Cumulative Budget Request '!$L282='Split budget (A)'!$L$1,'Cumulative Budget Request '!I282,0)</f>
        <v>0</v>
      </c>
      <c r="J283" s="177">
        <f t="shared" si="102"/>
        <v>0</v>
      </c>
      <c r="K283" s="2"/>
      <c r="L283" s="2"/>
      <c r="M283" s="2"/>
      <c r="N283" s="2"/>
      <c r="O283" s="2"/>
      <c r="P283" s="2"/>
    </row>
    <row r="284" spans="1:34" hidden="1">
      <c r="A284" s="8"/>
      <c r="B284" s="8" t="str">
        <f t="shared" si="100"/>
        <v>Sub11</v>
      </c>
      <c r="C284" s="8" t="str">
        <f>'Cumulative Budget Request '!C283</f>
        <v xml:space="preserve"> </v>
      </c>
      <c r="E284" s="267">
        <f>IF('Cumulative Budget Request '!$L283='Split budget (A)'!$L$1,'Cumulative Budget Request '!E283,0)</f>
        <v>0</v>
      </c>
      <c r="F284" s="267">
        <f>IF('Cumulative Budget Request '!$L283='Split budget (A)'!$L$1,'Cumulative Budget Request '!F283,0)</f>
        <v>0</v>
      </c>
      <c r="G284" s="267">
        <f>IF('Cumulative Budget Request '!$L283='Split budget (A)'!$L$1,'Cumulative Budget Request '!G283,0)</f>
        <v>0</v>
      </c>
      <c r="H284" s="267">
        <f>IF('Cumulative Budget Request '!$L283='Split budget (A)'!$L$1,'Cumulative Budget Request '!H283,0)</f>
        <v>0</v>
      </c>
      <c r="I284" s="267">
        <f>IF('Cumulative Budget Request '!$L283='Split budget (A)'!$L$1,'Cumulative Budget Request '!I283,0)</f>
        <v>0</v>
      </c>
      <c r="J284" s="177">
        <f t="shared" si="102"/>
        <v>0</v>
      </c>
      <c r="K284" s="2"/>
      <c r="L284" s="2"/>
      <c r="M284" s="2"/>
      <c r="N284" s="2"/>
      <c r="O284" s="2"/>
      <c r="P284" s="2"/>
      <c r="AA284" s="150"/>
      <c r="AB284" s="150"/>
      <c r="AC284" s="150"/>
      <c r="AD284" s="150"/>
      <c r="AE284" s="150"/>
      <c r="AF284" s="150"/>
      <c r="AG284" s="150"/>
      <c r="AH284" s="150"/>
    </row>
    <row r="285" spans="1:34" hidden="1">
      <c r="A285" s="8"/>
      <c r="B285" s="8" t="str">
        <f t="shared" si="100"/>
        <v>Sub12</v>
      </c>
      <c r="C285" s="8" t="str">
        <f>'Cumulative Budget Request '!C284</f>
        <v xml:space="preserve"> </v>
      </c>
      <c r="E285" s="267">
        <f>IF('Cumulative Budget Request '!$L284='Split budget (A)'!$L$1,'Cumulative Budget Request '!E284,0)</f>
        <v>0</v>
      </c>
      <c r="F285" s="267">
        <f>IF('Cumulative Budget Request '!$L284='Split budget (A)'!$L$1,'Cumulative Budget Request '!F284,0)</f>
        <v>0</v>
      </c>
      <c r="G285" s="267">
        <f>IF('Cumulative Budget Request '!$L284='Split budget (A)'!$L$1,'Cumulative Budget Request '!G284,0)</f>
        <v>0</v>
      </c>
      <c r="H285" s="267">
        <f>IF('Cumulative Budget Request '!$L284='Split budget (A)'!$L$1,'Cumulative Budget Request '!H284,0)</f>
        <v>0</v>
      </c>
      <c r="I285" s="267">
        <f>IF('Cumulative Budget Request '!$L284='Split budget (A)'!$L$1,'Cumulative Budget Request '!I284,0)</f>
        <v>0</v>
      </c>
      <c r="J285" s="177">
        <f t="shared" si="102"/>
        <v>0</v>
      </c>
      <c r="K285" s="2"/>
      <c r="L285" s="2"/>
      <c r="M285" s="2"/>
      <c r="N285" s="2"/>
      <c r="O285" s="2"/>
      <c r="P285" s="2"/>
    </row>
    <row r="286" spans="1:34" hidden="1">
      <c r="A286" s="8"/>
      <c r="B286" s="8" t="str">
        <f t="shared" si="100"/>
        <v>Sub13</v>
      </c>
      <c r="C286" s="8" t="str">
        <f>'Cumulative Budget Request '!C285</f>
        <v xml:space="preserve"> </v>
      </c>
      <c r="E286" s="267">
        <f>IF('Cumulative Budget Request '!$L285='Split budget (A)'!$L$1,'Cumulative Budget Request '!E285,0)</f>
        <v>0</v>
      </c>
      <c r="F286" s="267">
        <f>IF('Cumulative Budget Request '!$L285='Split budget (A)'!$L$1,'Cumulative Budget Request '!F285,0)</f>
        <v>0</v>
      </c>
      <c r="G286" s="267">
        <f>IF('Cumulative Budget Request '!$L285='Split budget (A)'!$L$1,'Cumulative Budget Request '!G285,0)</f>
        <v>0</v>
      </c>
      <c r="H286" s="267">
        <f>IF('Cumulative Budget Request '!$L285='Split budget (A)'!$L$1,'Cumulative Budget Request '!H285,0)</f>
        <v>0</v>
      </c>
      <c r="I286" s="267">
        <f>IF('Cumulative Budget Request '!$L285='Split budget (A)'!$L$1,'Cumulative Budget Request '!I285,0)</f>
        <v>0</v>
      </c>
      <c r="J286" s="177">
        <f t="shared" si="102"/>
        <v>0</v>
      </c>
      <c r="K286" s="2"/>
      <c r="L286" s="2"/>
      <c r="M286" s="2"/>
      <c r="N286" s="2"/>
      <c r="O286" s="2"/>
      <c r="P286" s="2"/>
      <c r="AA286" s="150"/>
      <c r="AB286" s="150"/>
      <c r="AC286" s="150"/>
      <c r="AD286" s="150"/>
      <c r="AE286" s="150"/>
      <c r="AF286" s="150"/>
      <c r="AG286" s="150"/>
      <c r="AH286" s="150"/>
    </row>
    <row r="287" spans="1:34" hidden="1">
      <c r="A287" s="8"/>
      <c r="B287" s="8" t="str">
        <f t="shared" si="100"/>
        <v>Sub14</v>
      </c>
      <c r="C287" s="8" t="str">
        <f>'Cumulative Budget Request '!C286</f>
        <v xml:space="preserve"> </v>
      </c>
      <c r="E287" s="267">
        <f>IF('Cumulative Budget Request '!$L286='Split budget (A)'!$L$1,'Cumulative Budget Request '!E286,0)</f>
        <v>0</v>
      </c>
      <c r="F287" s="267">
        <f>IF('Cumulative Budget Request '!$L286='Split budget (A)'!$L$1,'Cumulative Budget Request '!F286,0)</f>
        <v>0</v>
      </c>
      <c r="G287" s="267">
        <f>IF('Cumulative Budget Request '!$L286='Split budget (A)'!$L$1,'Cumulative Budget Request '!G286,0)</f>
        <v>0</v>
      </c>
      <c r="H287" s="267">
        <f>IF('Cumulative Budget Request '!$L286='Split budget (A)'!$L$1,'Cumulative Budget Request '!H286,0)</f>
        <v>0</v>
      </c>
      <c r="I287" s="267">
        <f>IF('Cumulative Budget Request '!$L286='Split budget (A)'!$L$1,'Cumulative Budget Request '!I286,0)</f>
        <v>0</v>
      </c>
      <c r="J287" s="177">
        <f t="shared" si="102"/>
        <v>0</v>
      </c>
      <c r="K287" s="2"/>
      <c r="L287" s="2"/>
      <c r="M287" s="2"/>
      <c r="N287" s="2"/>
      <c r="O287" s="2"/>
      <c r="P287" s="2"/>
    </row>
    <row r="288" spans="1:34" hidden="1">
      <c r="A288" s="8"/>
      <c r="B288" s="8" t="str">
        <f t="shared" si="100"/>
        <v>Sub15</v>
      </c>
      <c r="C288" s="8" t="str">
        <f>'Cumulative Budget Request '!C287</f>
        <v xml:space="preserve"> </v>
      </c>
      <c r="E288" s="267">
        <f>IF('Cumulative Budget Request '!$L287='Split budget (A)'!$L$1,'Cumulative Budget Request '!E287,0)</f>
        <v>0</v>
      </c>
      <c r="F288" s="267">
        <f>IF('Cumulative Budget Request '!$L287='Split budget (A)'!$L$1,'Cumulative Budget Request '!F287,0)</f>
        <v>0</v>
      </c>
      <c r="G288" s="267">
        <f>IF('Cumulative Budget Request '!$L287='Split budget (A)'!$L$1,'Cumulative Budget Request '!G287,0)</f>
        <v>0</v>
      </c>
      <c r="H288" s="267">
        <f>IF('Cumulative Budget Request '!$L287='Split budget (A)'!$L$1,'Cumulative Budget Request '!H287,0)</f>
        <v>0</v>
      </c>
      <c r="I288" s="267">
        <f>IF('Cumulative Budget Request '!$L287='Split budget (A)'!$L$1,'Cumulative Budget Request '!I287,0)</f>
        <v>0</v>
      </c>
      <c r="J288" s="177">
        <f t="shared" si="102"/>
        <v>0</v>
      </c>
      <c r="K288" s="2"/>
      <c r="L288" s="2"/>
      <c r="M288" s="2"/>
      <c r="N288" s="2"/>
      <c r="O288" s="2"/>
      <c r="P288" s="2"/>
    </row>
    <row r="289" spans="1:34" hidden="1">
      <c r="A289" s="8"/>
      <c r="B289" s="8" t="str">
        <f t="shared" si="100"/>
        <v>Sub16</v>
      </c>
      <c r="C289" s="8" t="str">
        <f>'Cumulative Budget Request '!C288</f>
        <v xml:space="preserve"> </v>
      </c>
      <c r="E289" s="267">
        <f>IF('Cumulative Budget Request '!$L288='Split budget (A)'!$L$1,'Cumulative Budget Request '!E288,0)</f>
        <v>0</v>
      </c>
      <c r="F289" s="267">
        <f>IF('Cumulative Budget Request '!$L288='Split budget (A)'!$L$1,'Cumulative Budget Request '!F288,0)</f>
        <v>0</v>
      </c>
      <c r="G289" s="267">
        <f>IF('Cumulative Budget Request '!$L288='Split budget (A)'!$L$1,'Cumulative Budget Request '!G288,0)</f>
        <v>0</v>
      </c>
      <c r="H289" s="267">
        <f>IF('Cumulative Budget Request '!$L288='Split budget (A)'!$L$1,'Cumulative Budget Request '!H288,0)</f>
        <v>0</v>
      </c>
      <c r="I289" s="267">
        <f>IF('Cumulative Budget Request '!$L288='Split budget (A)'!$L$1,'Cumulative Budget Request '!I288,0)</f>
        <v>0</v>
      </c>
      <c r="J289" s="177">
        <f t="shared" si="102"/>
        <v>0</v>
      </c>
      <c r="K289" s="2"/>
      <c r="L289" s="2"/>
      <c r="M289" s="2"/>
      <c r="N289" s="2"/>
      <c r="O289" s="2"/>
      <c r="P289" s="2"/>
    </row>
    <row r="290" spans="1:34" hidden="1">
      <c r="A290" s="8"/>
      <c r="B290" s="8" t="str">
        <f t="shared" si="100"/>
        <v>Sub17</v>
      </c>
      <c r="C290" s="8" t="str">
        <f>'Cumulative Budget Request '!C289</f>
        <v xml:space="preserve"> </v>
      </c>
      <c r="E290" s="267">
        <f>IF('Cumulative Budget Request '!$L289='Split budget (A)'!$L$1,'Cumulative Budget Request '!E289,0)</f>
        <v>0</v>
      </c>
      <c r="F290" s="267">
        <f>IF('Cumulative Budget Request '!$L289='Split budget (A)'!$L$1,'Cumulative Budget Request '!F289,0)</f>
        <v>0</v>
      </c>
      <c r="G290" s="267">
        <f>IF('Cumulative Budget Request '!$L289='Split budget (A)'!$L$1,'Cumulative Budget Request '!G289,0)</f>
        <v>0</v>
      </c>
      <c r="H290" s="267">
        <f>IF('Cumulative Budget Request '!$L289='Split budget (A)'!$L$1,'Cumulative Budget Request '!H289,0)</f>
        <v>0</v>
      </c>
      <c r="I290" s="267">
        <f>IF('Cumulative Budget Request '!$L289='Split budget (A)'!$L$1,'Cumulative Budget Request '!I289,0)</f>
        <v>0</v>
      </c>
      <c r="J290" s="177">
        <f t="shared" si="102"/>
        <v>0</v>
      </c>
      <c r="K290" s="2"/>
      <c r="L290" s="2"/>
      <c r="M290" s="2"/>
      <c r="N290" s="2"/>
      <c r="O290" s="2"/>
      <c r="P290" s="2"/>
    </row>
    <row r="291" spans="1:34" hidden="1">
      <c r="A291" s="8"/>
      <c r="B291" s="8" t="str">
        <f t="shared" si="100"/>
        <v>Sub18</v>
      </c>
      <c r="C291" s="8" t="str">
        <f>'Cumulative Budget Request '!C290</f>
        <v xml:space="preserve"> </v>
      </c>
      <c r="E291" s="267">
        <f>IF('Cumulative Budget Request '!$L290='Split budget (A)'!$L$1,'Cumulative Budget Request '!E290,0)</f>
        <v>0</v>
      </c>
      <c r="F291" s="267">
        <f>IF('Cumulative Budget Request '!$L290='Split budget (A)'!$L$1,'Cumulative Budget Request '!F290,0)</f>
        <v>0</v>
      </c>
      <c r="G291" s="267">
        <f>IF('Cumulative Budget Request '!$L290='Split budget (A)'!$L$1,'Cumulative Budget Request '!G290,0)</f>
        <v>0</v>
      </c>
      <c r="H291" s="267">
        <f>IF('Cumulative Budget Request '!$L290='Split budget (A)'!$L$1,'Cumulative Budget Request '!H290,0)</f>
        <v>0</v>
      </c>
      <c r="I291" s="267">
        <f>IF('Cumulative Budget Request '!$L290='Split budget (A)'!$L$1,'Cumulative Budget Request '!I290,0)</f>
        <v>0</v>
      </c>
      <c r="J291" s="177">
        <f t="shared" si="102"/>
        <v>0</v>
      </c>
      <c r="K291" s="2"/>
      <c r="L291" s="2"/>
      <c r="M291" s="2"/>
      <c r="N291" s="2"/>
      <c r="O291" s="2"/>
      <c r="P291" s="2"/>
    </row>
    <row r="292" spans="1:34" hidden="1">
      <c r="A292" s="8"/>
      <c r="B292" s="8" t="str">
        <f t="shared" si="100"/>
        <v>Sub19</v>
      </c>
      <c r="C292" s="8" t="str">
        <f>'Cumulative Budget Request '!C291</f>
        <v xml:space="preserve"> </v>
      </c>
      <c r="E292" s="267">
        <f>IF('Cumulative Budget Request '!$L291='Split budget (A)'!$L$1,'Cumulative Budget Request '!E291,0)</f>
        <v>0</v>
      </c>
      <c r="F292" s="267">
        <f>IF('Cumulative Budget Request '!$L291='Split budget (A)'!$L$1,'Cumulative Budget Request '!F291,0)</f>
        <v>0</v>
      </c>
      <c r="G292" s="267">
        <f>IF('Cumulative Budget Request '!$L291='Split budget (A)'!$L$1,'Cumulative Budget Request '!G291,0)</f>
        <v>0</v>
      </c>
      <c r="H292" s="267">
        <f>IF('Cumulative Budget Request '!$L291='Split budget (A)'!$L$1,'Cumulative Budget Request '!H291,0)</f>
        <v>0</v>
      </c>
      <c r="I292" s="267">
        <f>IF('Cumulative Budget Request '!$L291='Split budget (A)'!$L$1,'Cumulative Budget Request '!I291,0)</f>
        <v>0</v>
      </c>
      <c r="J292" s="177">
        <f t="shared" si="102"/>
        <v>0</v>
      </c>
      <c r="K292" s="2"/>
      <c r="L292" s="2"/>
      <c r="M292" s="2"/>
      <c r="N292" s="2"/>
      <c r="O292" s="2"/>
      <c r="P292" s="2"/>
    </row>
    <row r="293" spans="1:34" hidden="1">
      <c r="A293" s="8"/>
      <c r="B293" s="8" t="str">
        <f t="shared" si="100"/>
        <v>Sub20</v>
      </c>
      <c r="C293" s="8" t="str">
        <f>'Cumulative Budget Request '!C292</f>
        <v xml:space="preserve"> </v>
      </c>
      <c r="E293" s="267">
        <f>IF('Cumulative Budget Request '!$L292='Split budget (A)'!$L$1,'Cumulative Budget Request '!E292,0)</f>
        <v>0</v>
      </c>
      <c r="F293" s="267">
        <f>IF('Cumulative Budget Request '!$L292='Split budget (A)'!$L$1,'Cumulative Budget Request '!F292,0)</f>
        <v>0</v>
      </c>
      <c r="G293" s="267">
        <f>IF('Cumulative Budget Request '!$L292='Split budget (A)'!$L$1,'Cumulative Budget Request '!G292,0)</f>
        <v>0</v>
      </c>
      <c r="H293" s="267">
        <f>IF('Cumulative Budget Request '!$L292='Split budget (A)'!$L$1,'Cumulative Budget Request '!H292,0)</f>
        <v>0</v>
      </c>
      <c r="I293" s="267">
        <f>IF('Cumulative Budget Request '!$L292='Split budget (A)'!$L$1,'Cumulative Budget Request '!I292,0)</f>
        <v>0</v>
      </c>
      <c r="J293" s="177">
        <f t="shared" si="102"/>
        <v>0</v>
      </c>
      <c r="K293" s="2"/>
      <c r="L293" s="2"/>
      <c r="M293" s="2"/>
      <c r="N293" s="2"/>
      <c r="O293" s="2"/>
      <c r="P293" s="2"/>
    </row>
    <row r="294" spans="1:34">
      <c r="A294" s="406"/>
      <c r="B294" s="525" t="s">
        <v>182</v>
      </c>
      <c r="C294" s="525"/>
      <c r="D294" s="525"/>
      <c r="E294" s="178">
        <f t="shared" ref="E294:J294" si="103">SUM(E273:E293)</f>
        <v>0</v>
      </c>
      <c r="F294" s="178">
        <f t="shared" si="103"/>
        <v>0</v>
      </c>
      <c r="G294" s="178">
        <f t="shared" si="103"/>
        <v>0</v>
      </c>
      <c r="H294" s="178">
        <f t="shared" si="103"/>
        <v>0</v>
      </c>
      <c r="I294" s="178">
        <f t="shared" si="103"/>
        <v>0</v>
      </c>
      <c r="J294" s="179">
        <f t="shared" si="103"/>
        <v>0</v>
      </c>
      <c r="K294" s="2"/>
      <c r="L294" s="2"/>
      <c r="M294" s="2"/>
      <c r="N294" s="2"/>
      <c r="O294" s="2"/>
      <c r="P294" s="2"/>
    </row>
    <row r="295" spans="1:34">
      <c r="A295" s="8"/>
      <c r="B295" s="8"/>
      <c r="E295" s="15"/>
      <c r="F295" s="15"/>
      <c r="G295" s="15"/>
      <c r="H295" s="15"/>
      <c r="I295" s="15"/>
      <c r="J295" s="24"/>
      <c r="K295" s="2"/>
      <c r="L295" s="2"/>
      <c r="M295" s="2"/>
      <c r="N295" s="2"/>
      <c r="O295" s="2"/>
      <c r="P295" s="2"/>
    </row>
    <row r="296" spans="1:34">
      <c r="A296" s="29" t="s">
        <v>183</v>
      </c>
      <c r="G296" s="15"/>
      <c r="H296" s="15"/>
      <c r="I296" s="15"/>
      <c r="J296" s="24"/>
      <c r="K296" s="15"/>
      <c r="L296" s="15"/>
      <c r="M296" s="2"/>
      <c r="N296" s="2"/>
      <c r="O296" s="2"/>
      <c r="P296" s="2"/>
      <c r="Q296" s="2"/>
      <c r="R296" s="2"/>
    </row>
    <row r="297" spans="1:34">
      <c r="B297" s="418" t="str">
        <f>IF('Cumulative Budget Request '!L296='Split budget (A)'!$L$1,'Cumulative Budget Request '!B296,0)</f>
        <v>Equipment Item 1</v>
      </c>
      <c r="C297" s="8" t="str">
        <f>'Cumulative Budget Request '!C296</f>
        <v xml:space="preserve"> </v>
      </c>
      <c r="E297" s="267">
        <f>IF('Cumulative Budget Request '!$L296='Split budget (A)'!$L$1,'Cumulative Budget Request '!E296,0)</f>
        <v>0</v>
      </c>
      <c r="F297" s="267">
        <f>IF('Cumulative Budget Request '!$L296='Split budget (A)'!$L$1,'Cumulative Budget Request '!F296,0)</f>
        <v>0</v>
      </c>
      <c r="G297" s="267">
        <f>IF('Cumulative Budget Request '!$L296='Split budget (A)'!$L$1,'Cumulative Budget Request '!G296,0)</f>
        <v>0</v>
      </c>
      <c r="H297" s="267">
        <f>IF('Cumulative Budget Request '!$L296='Split budget (A)'!$L$1,'Cumulative Budget Request '!H296,0)</f>
        <v>0</v>
      </c>
      <c r="I297" s="267">
        <f>IF('Cumulative Budget Request '!$L296='Split budget (A)'!$L$1,'Cumulative Budget Request '!I296,0)</f>
        <v>0</v>
      </c>
      <c r="J297" s="177">
        <f>SUM(E297:I297)</f>
        <v>0</v>
      </c>
      <c r="K297" s="2"/>
      <c r="L297" s="2"/>
      <c r="M297" s="2"/>
      <c r="N297" s="2"/>
      <c r="O297" s="2"/>
      <c r="P297" s="2"/>
    </row>
    <row r="298" spans="1:34" ht="15">
      <c r="B298" s="418" t="str">
        <f>IF('Cumulative Budget Request '!L297='Split budget (A)'!$L$1,'Cumulative Budget Request '!B297,0)</f>
        <v>Equipment Item 2</v>
      </c>
      <c r="C298" s="8" t="str">
        <f>'Cumulative Budget Request '!C297</f>
        <v xml:space="preserve"> </v>
      </c>
      <c r="E298" s="267">
        <f>IF('Cumulative Budget Request '!$L297='Split budget (A)'!$L$1,'Cumulative Budget Request '!E297,0)</f>
        <v>0</v>
      </c>
      <c r="F298" s="267">
        <f>IF('Cumulative Budget Request '!$L297='Split budget (A)'!$L$1,'Cumulative Budget Request '!F297,0)</f>
        <v>0</v>
      </c>
      <c r="G298" s="267">
        <f>IF('Cumulative Budget Request '!$L297='Split budget (A)'!$L$1,'Cumulative Budget Request '!G297,0)</f>
        <v>0</v>
      </c>
      <c r="H298" s="267">
        <f>IF('Cumulative Budget Request '!$L297='Split budget (A)'!$L$1,'Cumulative Budget Request '!H297,0)</f>
        <v>0</v>
      </c>
      <c r="I298" s="267">
        <f>IF('Cumulative Budget Request '!$L297='Split budget (A)'!$L$1,'Cumulative Budget Request '!I297,0)</f>
        <v>0</v>
      </c>
      <c r="J298" s="177">
        <f t="shared" ref="J298" si="104">SUM(E298:I298)</f>
        <v>0</v>
      </c>
      <c r="K298" s="2"/>
      <c r="L298" s="2"/>
      <c r="M298" s="2"/>
      <c r="N298" s="2"/>
      <c r="O298" s="2"/>
      <c r="P298" s="2"/>
      <c r="AA298" s="107"/>
      <c r="AB298" s="107"/>
      <c r="AC298" s="107"/>
      <c r="AD298" s="107"/>
      <c r="AE298" s="107"/>
      <c r="AF298" s="107"/>
      <c r="AG298" s="107"/>
      <c r="AH298" s="107"/>
    </row>
    <row r="299" spans="1:34">
      <c r="B299" s="418" t="str">
        <f>IF('Cumulative Budget Request '!L298='Split budget (A)'!$L$1,'Cumulative Budget Request '!B298,0)</f>
        <v>Equipment Item 3</v>
      </c>
      <c r="C299" s="8" t="str">
        <f>'Cumulative Budget Request '!C298</f>
        <v xml:space="preserve"> </v>
      </c>
      <c r="E299" s="267">
        <f>IF('Cumulative Budget Request '!$L298='Split budget (A)'!$L$1,'Cumulative Budget Request '!E298,0)</f>
        <v>0</v>
      </c>
      <c r="F299" s="267">
        <f>IF('Cumulative Budget Request '!$L298='Split budget (A)'!$L$1,'Cumulative Budget Request '!F298,0)</f>
        <v>0</v>
      </c>
      <c r="G299" s="267">
        <f>IF('Cumulative Budget Request '!$L298='Split budget (A)'!$L$1,'Cumulative Budget Request '!G298,0)</f>
        <v>0</v>
      </c>
      <c r="H299" s="267">
        <f>IF('Cumulative Budget Request '!$L298='Split budget (A)'!$L$1,'Cumulative Budget Request '!H298,0)</f>
        <v>0</v>
      </c>
      <c r="I299" s="267">
        <f>IF('Cumulative Budget Request '!$L298='Split budget (A)'!$L$1,'Cumulative Budget Request '!I298,0)</f>
        <v>0</v>
      </c>
      <c r="J299" s="177">
        <f>SUM(E299:I299)</f>
        <v>0</v>
      </c>
      <c r="K299" s="2"/>
      <c r="L299" s="2"/>
      <c r="M299" s="85"/>
      <c r="N299" s="85"/>
      <c r="O299" s="85"/>
      <c r="P299" s="85"/>
      <c r="Q299" s="85"/>
      <c r="R299" s="85"/>
    </row>
    <row r="300" spans="1:34" ht="12.75" customHeight="1">
      <c r="A300" s="108"/>
      <c r="B300" s="525" t="s">
        <v>187</v>
      </c>
      <c r="C300" s="525"/>
      <c r="D300" s="525"/>
      <c r="E300" s="178">
        <f t="shared" ref="E300:J300" si="105">SUM(E297:E299)</f>
        <v>0</v>
      </c>
      <c r="F300" s="178">
        <f t="shared" si="105"/>
        <v>0</v>
      </c>
      <c r="G300" s="178">
        <f t="shared" si="105"/>
        <v>0</v>
      </c>
      <c r="H300" s="178">
        <f t="shared" si="105"/>
        <v>0</v>
      </c>
      <c r="I300" s="178">
        <f t="shared" si="105"/>
        <v>0</v>
      </c>
      <c r="J300" s="179">
        <f t="shared" si="105"/>
        <v>0</v>
      </c>
      <c r="K300" s="2"/>
      <c r="L300" s="2"/>
      <c r="M300" s="85"/>
      <c r="N300" s="85"/>
      <c r="O300" s="85"/>
      <c r="P300" s="85"/>
      <c r="Q300" s="85"/>
      <c r="R300" s="85"/>
      <c r="S300" s="85"/>
    </row>
    <row r="301" spans="1:34">
      <c r="A301" s="26"/>
      <c r="B301" s="27"/>
      <c r="C301" s="27"/>
      <c r="D301" s="27"/>
      <c r="E301" s="27"/>
      <c r="F301" s="27"/>
      <c r="G301" s="28"/>
      <c r="H301" s="28"/>
      <c r="I301" s="28"/>
      <c r="J301" s="96"/>
      <c r="K301" s="28"/>
      <c r="L301" s="28"/>
      <c r="N301" s="7"/>
      <c r="O301" s="7"/>
      <c r="P301" s="7"/>
    </row>
    <row r="302" spans="1:34" ht="15">
      <c r="A302" s="29" t="s">
        <v>188</v>
      </c>
      <c r="C302" s="133"/>
      <c r="F302"/>
      <c r="J302" s="31"/>
      <c r="M302" s="86"/>
    </row>
    <row r="303" spans="1:34">
      <c r="A303" s="418" t="str">
        <f>IF('Cumulative Budget Request '!L302='Split budget (A)'!$L$1,'Cumulative Budget Request '!A302,0)</f>
        <v>Stipends</v>
      </c>
      <c r="B303" s="8" t="str">
        <f>'Cumulative Budget Request '!B302</f>
        <v xml:space="preserve"> </v>
      </c>
      <c r="C303" s="8" t="str">
        <f>'Cumulative Budget Request '!C302</f>
        <v xml:space="preserve"> </v>
      </c>
      <c r="E303" s="267">
        <f>IF('Cumulative Budget Request '!$L302='Split budget (A)'!$L$1,'Cumulative Budget Request '!E302,0)</f>
        <v>60000</v>
      </c>
      <c r="F303" s="267">
        <f>IF('Cumulative Budget Request '!$L302='Split budget (A)'!$L$1,'Cumulative Budget Request '!F302,0)</f>
        <v>60000</v>
      </c>
      <c r="G303" s="267">
        <f>IF('Cumulative Budget Request '!$L302='Split budget (A)'!$L$1,'Cumulative Budget Request '!G302,0)</f>
        <v>60000</v>
      </c>
      <c r="H303" s="267">
        <f>IF('Cumulative Budget Request '!$L302='Split budget (A)'!$L$1,'Cumulative Budget Request '!H302,0)</f>
        <v>0</v>
      </c>
      <c r="I303" s="267">
        <f>IF('Cumulative Budget Request '!$L302='Split budget (A)'!$L$1,'Cumulative Budget Request '!I302,0)</f>
        <v>0</v>
      </c>
      <c r="J303" s="177">
        <f>SUM(E303:I303)</f>
        <v>180000</v>
      </c>
      <c r="M303" s="86"/>
    </row>
    <row r="304" spans="1:34">
      <c r="A304" s="418" t="str">
        <f>IF('Cumulative Budget Request '!L303='Split budget (A)'!$L$1,'Cumulative Budget Request '!A303,0)</f>
        <v>Travel</v>
      </c>
      <c r="B304" s="8" t="str">
        <f>'Cumulative Budget Request '!B303</f>
        <v xml:space="preserve"> </v>
      </c>
      <c r="C304" s="8" t="str">
        <f>'Cumulative Budget Request '!C303</f>
        <v xml:space="preserve"> </v>
      </c>
      <c r="E304" s="267">
        <f>IF('Cumulative Budget Request '!$L303='Split budget (A)'!$L$1,'Cumulative Budget Request '!E303,0)</f>
        <v>6500</v>
      </c>
      <c r="F304" s="267">
        <f>IF('Cumulative Budget Request '!$L303='Split budget (A)'!$L$1,'Cumulative Budget Request '!F303,0)</f>
        <v>6500</v>
      </c>
      <c r="G304" s="267">
        <f>IF('Cumulative Budget Request '!$L303='Split budget (A)'!$L$1,'Cumulative Budget Request '!G303,0)</f>
        <v>6500</v>
      </c>
      <c r="H304" s="267">
        <f>IF('Cumulative Budget Request '!$L303='Split budget (A)'!$L$1,'Cumulative Budget Request '!H303,0)</f>
        <v>0</v>
      </c>
      <c r="I304" s="267">
        <f>IF('Cumulative Budget Request '!$L303='Split budget (A)'!$L$1,'Cumulative Budget Request '!I303,0)</f>
        <v>0</v>
      </c>
      <c r="J304" s="177">
        <f>SUM(E304:I304)</f>
        <v>19500</v>
      </c>
      <c r="M304" s="86"/>
    </row>
    <row r="305" spans="1:20" ht="15.75" customHeight="1">
      <c r="A305" s="418" t="str">
        <f>IF('Cumulative Budget Request '!L304='Split budget (A)'!$L$1,'Cumulative Budget Request '!A304,0)</f>
        <v>Subsistence</v>
      </c>
      <c r="B305" s="8" t="str">
        <f>'Cumulative Budget Request '!B304</f>
        <v xml:space="preserve"> </v>
      </c>
      <c r="C305" s="8" t="str">
        <f>'Cumulative Budget Request '!C304</f>
        <v xml:space="preserve"> </v>
      </c>
      <c r="E305" s="267">
        <f>IF('Cumulative Budget Request '!$L304='Split budget (A)'!$L$1,'Cumulative Budget Request '!E304,0)</f>
        <v>32120</v>
      </c>
      <c r="F305" s="267">
        <f>IF('Cumulative Budget Request '!$L304='Split budget (A)'!$L$1,'Cumulative Budget Request '!F304,0)</f>
        <v>32120</v>
      </c>
      <c r="G305" s="267">
        <f>IF('Cumulative Budget Request '!$L304='Split budget (A)'!$L$1,'Cumulative Budget Request '!G304,0)</f>
        <v>32120</v>
      </c>
      <c r="H305" s="267">
        <f>IF('Cumulative Budget Request '!$L304='Split budget (A)'!$L$1,'Cumulative Budget Request '!H304,0)</f>
        <v>0</v>
      </c>
      <c r="I305" s="267">
        <f>IF('Cumulative Budget Request '!$L304='Split budget (A)'!$L$1,'Cumulative Budget Request '!I304,0)</f>
        <v>0</v>
      </c>
      <c r="J305" s="177">
        <f>SUM(E305:I305)</f>
        <v>96360</v>
      </c>
      <c r="M305" s="503" t="s">
        <v>192</v>
      </c>
      <c r="N305" s="503"/>
      <c r="O305" s="407"/>
      <c r="P305" s="407"/>
    </row>
    <row r="306" spans="1:20">
      <c r="A306" s="418" t="str">
        <f>IF('Cumulative Budget Request '!L305='Split budget (A)'!$L$1,'Cumulative Budget Request '!A305,0)</f>
        <v>Other</v>
      </c>
      <c r="B306" s="8" t="str">
        <f>'Cumulative Budget Request '!B305</f>
        <v xml:space="preserve"> </v>
      </c>
      <c r="C306" s="8" t="str">
        <f>'Cumulative Budget Request '!C305</f>
        <v xml:space="preserve"> </v>
      </c>
      <c r="E306" s="267">
        <f>IF('Cumulative Budget Request '!$L305='Split budget (A)'!$L$1,'Cumulative Budget Request '!E305,0)</f>
        <v>0</v>
      </c>
      <c r="F306" s="267">
        <f>IF('Cumulative Budget Request '!$L305='Split budget (A)'!$L$1,'Cumulative Budget Request '!F305,0)</f>
        <v>0</v>
      </c>
      <c r="G306" s="267">
        <f>IF('Cumulative Budget Request '!$L305='Split budget (A)'!$L$1,'Cumulative Budget Request '!G305,0)</f>
        <v>0</v>
      </c>
      <c r="H306" s="267">
        <f>IF('Cumulative Budget Request '!$L305='Split budget (A)'!$L$1,'Cumulative Budget Request '!H305,0)</f>
        <v>0</v>
      </c>
      <c r="I306" s="267">
        <f>IF('Cumulative Budget Request '!$L305='Split budget (A)'!$L$1,'Cumulative Budget Request '!I305,0)</f>
        <v>0</v>
      </c>
      <c r="J306" s="177">
        <f t="shared" ref="J306:J309" si="106">SUM(E306:I306)</f>
        <v>0</v>
      </c>
      <c r="M306" s="503"/>
      <c r="N306" s="503"/>
      <c r="O306" s="407"/>
      <c r="P306" s="407"/>
    </row>
    <row r="307" spans="1:20" hidden="1">
      <c r="A307" s="418" t="str">
        <f>IF('Cumulative Budget Request '!L306='Split budget (A)'!$L$1,'Cumulative Budget Request '!A306,0)</f>
        <v>Other</v>
      </c>
      <c r="B307" s="8" t="str">
        <f>'Cumulative Budget Request '!B306</f>
        <v xml:space="preserve"> </v>
      </c>
      <c r="C307" s="8" t="str">
        <f>'Cumulative Budget Request '!C306</f>
        <v xml:space="preserve"> </v>
      </c>
      <c r="E307" s="267">
        <f>IF('Cumulative Budget Request '!$L306='Split budget (A)'!$L$1,'Cumulative Budget Request '!E306,0)</f>
        <v>0</v>
      </c>
      <c r="F307" s="267">
        <f>IF('Cumulative Budget Request '!$L306='Split budget (A)'!$L$1,'Cumulative Budget Request '!F306,0)</f>
        <v>0</v>
      </c>
      <c r="G307" s="267">
        <f>IF('Cumulative Budget Request '!$L306='Split budget (A)'!$L$1,'Cumulative Budget Request '!G306,0)</f>
        <v>0</v>
      </c>
      <c r="H307" s="267">
        <f>IF('Cumulative Budget Request '!$L306='Split budget (A)'!$L$1,'Cumulative Budget Request '!H306,0)</f>
        <v>0</v>
      </c>
      <c r="I307" s="267">
        <f>IF('Cumulative Budget Request '!$L306='Split budget (A)'!$L$1,'Cumulative Budget Request '!I306,0)</f>
        <v>0</v>
      </c>
      <c r="J307" s="177">
        <f t="shared" si="106"/>
        <v>0</v>
      </c>
      <c r="M307" s="86"/>
    </row>
    <row r="308" spans="1:20" hidden="1">
      <c r="A308" s="418" t="str">
        <f>IF('Cumulative Budget Request '!L307='Split budget (A)'!$L$1,'Cumulative Budget Request '!A307,0)</f>
        <v>Other</v>
      </c>
      <c r="B308" s="8" t="str">
        <f>'Cumulative Budget Request '!B307</f>
        <v xml:space="preserve"> </v>
      </c>
      <c r="C308" s="8" t="str">
        <f>'Cumulative Budget Request '!C307</f>
        <v xml:space="preserve"> </v>
      </c>
      <c r="E308" s="267">
        <f>IF('Cumulative Budget Request '!$L307='Split budget (A)'!$L$1,'Cumulative Budget Request '!E307,0)</f>
        <v>0</v>
      </c>
      <c r="F308" s="267">
        <f>IF('Cumulative Budget Request '!$L307='Split budget (A)'!$L$1,'Cumulative Budget Request '!F307,0)</f>
        <v>0</v>
      </c>
      <c r="G308" s="267">
        <f>IF('Cumulative Budget Request '!$L307='Split budget (A)'!$L$1,'Cumulative Budget Request '!G307,0)</f>
        <v>0</v>
      </c>
      <c r="H308" s="267">
        <f>IF('Cumulative Budget Request '!$L307='Split budget (A)'!$L$1,'Cumulative Budget Request '!H307,0)</f>
        <v>0</v>
      </c>
      <c r="I308" s="267">
        <f>IF('Cumulative Budget Request '!$L307='Split budget (A)'!$L$1,'Cumulative Budget Request '!I307,0)</f>
        <v>0</v>
      </c>
      <c r="J308" s="177">
        <f t="shared" si="106"/>
        <v>0</v>
      </c>
      <c r="M308" s="86"/>
    </row>
    <row r="309" spans="1:20" hidden="1">
      <c r="A309" s="418" t="str">
        <f>IF('Cumulative Budget Request '!L308='Split budget (A)'!$L$1,'Cumulative Budget Request '!A308,0)</f>
        <v>Other</v>
      </c>
      <c r="B309" s="8" t="str">
        <f>'Cumulative Budget Request '!B308</f>
        <v xml:space="preserve"> </v>
      </c>
      <c r="C309" s="8" t="str">
        <f>'Cumulative Budget Request '!C308</f>
        <v xml:space="preserve"> </v>
      </c>
      <c r="E309" s="267">
        <f>IF('Cumulative Budget Request '!$L308='Split budget (A)'!$L$1,'Cumulative Budget Request '!E308,0)</f>
        <v>0</v>
      </c>
      <c r="F309" s="267">
        <f>IF('Cumulative Budget Request '!$L308='Split budget (A)'!$L$1,'Cumulative Budget Request '!F308,0)</f>
        <v>0</v>
      </c>
      <c r="G309" s="267">
        <f>IF('Cumulative Budget Request '!$L308='Split budget (A)'!$L$1,'Cumulative Budget Request '!G308,0)</f>
        <v>0</v>
      </c>
      <c r="H309" s="267">
        <f>IF('Cumulative Budget Request '!$L308='Split budget (A)'!$L$1,'Cumulative Budget Request '!H308,0)</f>
        <v>0</v>
      </c>
      <c r="I309" s="267">
        <f>IF('Cumulative Budget Request '!$L308='Split budget (A)'!$L$1,'Cumulative Budget Request '!I308,0)</f>
        <v>0</v>
      </c>
      <c r="J309" s="177">
        <f t="shared" si="106"/>
        <v>0</v>
      </c>
      <c r="M309" s="86"/>
    </row>
    <row r="310" spans="1:20" hidden="1">
      <c r="A310" s="418" t="str">
        <f>IF('Cumulative Budget Request '!L309='Split budget (A)'!$L$1,'Cumulative Budget Request '!A309,0)</f>
        <v>Other</v>
      </c>
      <c r="B310" s="8" t="str">
        <f>'Cumulative Budget Request '!B309</f>
        <v xml:space="preserve"> </v>
      </c>
      <c r="C310" s="8" t="str">
        <f>'Cumulative Budget Request '!C309</f>
        <v xml:space="preserve"> </v>
      </c>
      <c r="E310" s="267">
        <f>IF('Cumulative Budget Request '!$L309='Split budget (A)'!$L$1,'Cumulative Budget Request '!E309,0)</f>
        <v>0</v>
      </c>
      <c r="F310" s="267">
        <f>IF('Cumulative Budget Request '!$L309='Split budget (A)'!$L$1,'Cumulative Budget Request '!F309,0)</f>
        <v>0</v>
      </c>
      <c r="G310" s="267">
        <f>IF('Cumulative Budget Request '!$L309='Split budget (A)'!$L$1,'Cumulative Budget Request '!G309,0)</f>
        <v>0</v>
      </c>
      <c r="H310" s="267">
        <f>IF('Cumulative Budget Request '!$L309='Split budget (A)'!$L$1,'Cumulative Budget Request '!H309,0)</f>
        <v>0</v>
      </c>
      <c r="I310" s="267">
        <f>IF('Cumulative Budget Request '!$L309='Split budget (A)'!$L$1,'Cumulative Budget Request '!I309,0)</f>
        <v>0</v>
      </c>
      <c r="J310" s="177">
        <f>SUM(E310:I310)</f>
        <v>0</v>
      </c>
      <c r="M310" s="86"/>
    </row>
    <row r="311" spans="1:20">
      <c r="B311" s="13"/>
      <c r="D311" s="175" t="s">
        <v>193</v>
      </c>
      <c r="E311" s="136">
        <v>0</v>
      </c>
      <c r="F311" s="136">
        <v>0</v>
      </c>
      <c r="G311" s="136">
        <v>0</v>
      </c>
      <c r="H311" s="136">
        <v>0</v>
      </c>
      <c r="I311" s="136">
        <v>0</v>
      </c>
      <c r="J311" s="125"/>
    </row>
    <row r="312" spans="1:20">
      <c r="A312" s="406"/>
      <c r="B312" s="513" t="s">
        <v>194</v>
      </c>
      <c r="C312" s="513"/>
      <c r="D312" s="513"/>
      <c r="E312" s="178">
        <f t="shared" ref="E312:J312" si="107">SUM(E303:E310)</f>
        <v>98620</v>
      </c>
      <c r="F312" s="178">
        <f t="shared" si="107"/>
        <v>98620</v>
      </c>
      <c r="G312" s="178">
        <f t="shared" si="107"/>
        <v>98620</v>
      </c>
      <c r="H312" s="178">
        <f t="shared" si="107"/>
        <v>0</v>
      </c>
      <c r="I312" s="178">
        <f t="shared" si="107"/>
        <v>0</v>
      </c>
      <c r="J312" s="179">
        <f t="shared" si="107"/>
        <v>295860</v>
      </c>
      <c r="M312" s="2"/>
    </row>
    <row r="313" spans="1:20">
      <c r="A313" s="8"/>
      <c r="B313" s="8"/>
      <c r="E313" s="15"/>
      <c r="F313" s="15"/>
      <c r="G313" s="15"/>
      <c r="H313" s="15"/>
      <c r="I313" s="15"/>
      <c r="J313" s="24"/>
      <c r="K313" s="2"/>
      <c r="L313" s="2"/>
    </row>
    <row r="314" spans="1:20" ht="12.75" customHeight="1">
      <c r="A314" s="29" t="s">
        <v>195</v>
      </c>
      <c r="G314" s="15"/>
      <c r="H314" s="15"/>
      <c r="I314" s="15"/>
      <c r="J314" s="24"/>
      <c r="K314" s="15"/>
      <c r="L314" s="15"/>
      <c r="M314" s="504" t="s">
        <v>196</v>
      </c>
      <c r="N314" s="504"/>
      <c r="O314" s="504"/>
      <c r="P314" s="504"/>
      <c r="Q314" s="504"/>
      <c r="R314" s="504"/>
      <c r="S314" s="504"/>
    </row>
    <row r="315" spans="1:20">
      <c r="A315" s="89" t="s">
        <v>40</v>
      </c>
      <c r="B315" s="89" t="s">
        <v>41</v>
      </c>
      <c r="C315" s="89" t="s">
        <v>80</v>
      </c>
      <c r="G315" s="15"/>
      <c r="H315" s="15"/>
      <c r="I315" s="15"/>
      <c r="J315" s="24"/>
      <c r="K315" s="15"/>
      <c r="L315" s="15"/>
      <c r="M315" s="504"/>
      <c r="N315" s="504"/>
      <c r="O315" s="504"/>
      <c r="P315" s="504"/>
      <c r="Q315" s="504"/>
      <c r="R315" s="504"/>
      <c r="S315" s="504"/>
    </row>
    <row r="316" spans="1:20">
      <c r="A316" s="176">
        <f>A118</f>
        <v>0</v>
      </c>
      <c r="B316" s="23" t="str">
        <f>B118</f>
        <v>Graduate Student</v>
      </c>
      <c r="C316" s="116" t="str">
        <f>C118</f>
        <v>Not Allowed</v>
      </c>
      <c r="E316" s="267">
        <f>IF('Cumulative Budget Request '!$L315='Split budget (A)'!$L$1,'Cumulative Budget Request '!E315,0)</f>
        <v>0</v>
      </c>
      <c r="F316" s="267">
        <f>IF('Cumulative Budget Request '!$L315='Split budget (A)'!$L$1,'Cumulative Budget Request '!F315,0)</f>
        <v>0</v>
      </c>
      <c r="G316" s="267">
        <f>IF('Cumulative Budget Request '!$L315='Split budget (A)'!$L$1,'Cumulative Budget Request '!G315,0)</f>
        <v>0</v>
      </c>
      <c r="H316" s="267">
        <f>IF('Cumulative Budget Request '!$L315='Split budget (A)'!$L$1,'Cumulative Budget Request '!H315,0)</f>
        <v>0</v>
      </c>
      <c r="I316" s="267">
        <f>IF('Cumulative Budget Request '!$L315='Split budget (A)'!$L$1,'Cumulative Budget Request '!I315,0)</f>
        <v>0</v>
      </c>
      <c r="J316" s="177">
        <f>SUM(E316:I316)</f>
        <v>0</v>
      </c>
      <c r="K316" s="15"/>
      <c r="L316" s="15"/>
      <c r="M316" s="123" t="s">
        <v>197</v>
      </c>
      <c r="N316" s="256"/>
      <c r="O316" s="256"/>
      <c r="P316" s="256"/>
      <c r="Q316" s="256"/>
      <c r="R316" s="256"/>
      <c r="S316" s="128"/>
      <c r="T316" s="124"/>
    </row>
    <row r="317" spans="1:20">
      <c r="A317" s="176" t="str">
        <f>A125</f>
        <v xml:space="preserve"> </v>
      </c>
      <c r="B317" s="23" t="str">
        <f>B125</f>
        <v>Graduate Student</v>
      </c>
      <c r="C317" s="116" t="str">
        <f>C125</f>
        <v>Not Allowed</v>
      </c>
      <c r="E317" s="267">
        <f>IF('Cumulative Budget Request '!$L316='Split budget (A)'!$L$1,'Cumulative Budget Request '!E316,0)</f>
        <v>0</v>
      </c>
      <c r="F317" s="267">
        <f>IF('Cumulative Budget Request '!$L316='Split budget (A)'!$L$1,'Cumulative Budget Request '!F316,0)</f>
        <v>0</v>
      </c>
      <c r="G317" s="267">
        <f>IF('Cumulative Budget Request '!$L316='Split budget (A)'!$L$1,'Cumulative Budget Request '!G316,0)</f>
        <v>0</v>
      </c>
      <c r="H317" s="267">
        <f>IF('Cumulative Budget Request '!$L316='Split budget (A)'!$L$1,'Cumulative Budget Request '!H316,0)</f>
        <v>0</v>
      </c>
      <c r="I317" s="267">
        <f>IF('Cumulative Budget Request '!$L316='Split budget (A)'!$L$1,'Cumulative Budget Request '!I316,0)</f>
        <v>0</v>
      </c>
      <c r="J317" s="177">
        <f>SUM(E317:I317)</f>
        <v>0</v>
      </c>
      <c r="K317" s="15"/>
      <c r="L317" s="15"/>
      <c r="M317" s="2"/>
      <c r="N317" s="2"/>
      <c r="O317" s="2"/>
      <c r="P317" s="2"/>
      <c r="Q317" s="2"/>
      <c r="R317" s="2"/>
    </row>
    <row r="318" spans="1:20">
      <c r="A318" s="176" t="str">
        <f>A132</f>
        <v xml:space="preserve"> </v>
      </c>
      <c r="B318" s="23" t="str">
        <f>B132</f>
        <v>Graduate Student</v>
      </c>
      <c r="C318" s="116" t="str">
        <f>C132</f>
        <v>Not Allowed</v>
      </c>
      <c r="E318" s="267">
        <f>IF('Cumulative Budget Request '!$L317='Split budget (A)'!$L$1,'Cumulative Budget Request '!E317,0)</f>
        <v>0</v>
      </c>
      <c r="F318" s="267">
        <f>IF('Cumulative Budget Request '!$L317='Split budget (A)'!$L$1,'Cumulative Budget Request '!F317,0)</f>
        <v>0</v>
      </c>
      <c r="G318" s="267">
        <f>IF('Cumulative Budget Request '!$L317='Split budget (A)'!$L$1,'Cumulative Budget Request '!G317,0)</f>
        <v>0</v>
      </c>
      <c r="H318" s="267">
        <f>IF('Cumulative Budget Request '!$L317='Split budget (A)'!$L$1,'Cumulative Budget Request '!H317,0)</f>
        <v>0</v>
      </c>
      <c r="I318" s="267">
        <f>IF('Cumulative Budget Request '!$L317='Split budget (A)'!$L$1,'Cumulative Budget Request '!I317,0)</f>
        <v>0</v>
      </c>
      <c r="J318" s="177">
        <f>SUM(E318:I318)</f>
        <v>0</v>
      </c>
      <c r="K318" s="15"/>
      <c r="L318" s="15"/>
      <c r="M318" s="2"/>
      <c r="N318" s="2"/>
      <c r="O318" s="2"/>
      <c r="P318" s="2"/>
      <c r="Q318" s="2"/>
      <c r="R318" s="2"/>
    </row>
    <row r="319" spans="1:20">
      <c r="A319" s="176" t="str">
        <f>A139</f>
        <v xml:space="preserve"> </v>
      </c>
      <c r="B319" s="23" t="str">
        <f>B139</f>
        <v>Graduate Student</v>
      </c>
      <c r="C319" s="116" t="str">
        <f>C139</f>
        <v>Not Allowed</v>
      </c>
      <c r="E319" s="267">
        <f>IF('Cumulative Budget Request '!$L318='Split budget (A)'!$L$1,'Cumulative Budget Request '!E318,0)</f>
        <v>0</v>
      </c>
      <c r="F319" s="267">
        <f>IF('Cumulative Budget Request '!$L318='Split budget (A)'!$L$1,'Cumulative Budget Request '!F318,0)</f>
        <v>0</v>
      </c>
      <c r="G319" s="267">
        <f>IF('Cumulative Budget Request '!$L318='Split budget (A)'!$L$1,'Cumulative Budget Request '!G318,0)</f>
        <v>0</v>
      </c>
      <c r="H319" s="267">
        <f>IF('Cumulative Budget Request '!$L318='Split budget (A)'!$L$1,'Cumulative Budget Request '!H318,0)</f>
        <v>0</v>
      </c>
      <c r="I319" s="267">
        <f>IF('Cumulative Budget Request '!$L318='Split budget (A)'!$L$1,'Cumulative Budget Request '!I318,0)</f>
        <v>0</v>
      </c>
      <c r="J319" s="177">
        <f>SUM(E319:I319)</f>
        <v>0</v>
      </c>
      <c r="K319" s="15"/>
      <c r="L319" s="15"/>
      <c r="M319" s="2"/>
      <c r="N319" s="2"/>
      <c r="O319" s="2"/>
      <c r="P319" s="2"/>
      <c r="Q319" s="2"/>
      <c r="R319" s="2"/>
    </row>
    <row r="320" spans="1:20" ht="12.75" customHeight="1">
      <c r="A320" s="176" t="str">
        <f>A146</f>
        <v xml:space="preserve"> </v>
      </c>
      <c r="B320" s="99" t="str">
        <f>B146</f>
        <v>Graduate Student</v>
      </c>
      <c r="C320" s="116" t="str">
        <f>C146</f>
        <v>Not Allowed</v>
      </c>
      <c r="E320" s="267">
        <f>IF('Cumulative Budget Request '!$L319='Split budget (A)'!$L$1,'Cumulative Budget Request '!E319,0)</f>
        <v>0</v>
      </c>
      <c r="F320" s="267">
        <f>IF('Cumulative Budget Request '!$L319='Split budget (A)'!$L$1,'Cumulative Budget Request '!F319,0)</f>
        <v>0</v>
      </c>
      <c r="G320" s="267">
        <f>IF('Cumulative Budget Request '!$L319='Split budget (A)'!$L$1,'Cumulative Budget Request '!G319,0)</f>
        <v>0</v>
      </c>
      <c r="H320" s="267">
        <f>IF('Cumulative Budget Request '!$L319='Split budget (A)'!$L$1,'Cumulative Budget Request '!H319,0)</f>
        <v>0</v>
      </c>
      <c r="I320" s="267">
        <f>IF('Cumulative Budget Request '!$L319='Split budget (A)'!$L$1,'Cumulative Budget Request '!I319,0)</f>
        <v>0</v>
      </c>
      <c r="J320" s="177">
        <f>SUM(E320:I320)</f>
        <v>0</v>
      </c>
      <c r="K320" s="2"/>
      <c r="L320" s="2"/>
    </row>
    <row r="321" spans="1:45" ht="12.75" customHeight="1">
      <c r="A321" s="108"/>
      <c r="B321" s="525" t="s">
        <v>198</v>
      </c>
      <c r="C321" s="525"/>
      <c r="D321" s="525"/>
      <c r="E321" s="178">
        <f t="shared" ref="E321:J321" si="108">SUM(E316:E320)</f>
        <v>0</v>
      </c>
      <c r="F321" s="178">
        <f t="shared" si="108"/>
        <v>0</v>
      </c>
      <c r="G321" s="178">
        <f t="shared" si="108"/>
        <v>0</v>
      </c>
      <c r="H321" s="178">
        <f t="shared" si="108"/>
        <v>0</v>
      </c>
      <c r="I321" s="178">
        <f t="shared" si="108"/>
        <v>0</v>
      </c>
      <c r="J321" s="179">
        <f t="shared" si="108"/>
        <v>0</v>
      </c>
      <c r="K321" s="2"/>
      <c r="L321" s="2"/>
    </row>
    <row r="322" spans="1:45">
      <c r="A322" s="8"/>
      <c r="B322" s="8"/>
      <c r="E322" s="15"/>
      <c r="F322" s="15"/>
      <c r="G322" s="15"/>
      <c r="H322" s="15"/>
      <c r="I322" s="15"/>
      <c r="J322" s="24"/>
      <c r="K322" s="2"/>
      <c r="L322" s="2"/>
      <c r="M322" s="2"/>
      <c r="N322" s="2"/>
      <c r="O322" s="2"/>
      <c r="P322" s="2"/>
    </row>
    <row r="323" spans="1:45" ht="3.75" customHeight="1">
      <c r="E323" s="20"/>
      <c r="F323" s="20"/>
      <c r="G323" s="20"/>
      <c r="H323" s="20"/>
      <c r="I323" s="20"/>
      <c r="J323" s="73"/>
      <c r="K323" s="2"/>
      <c r="L323" s="2"/>
      <c r="M323" s="2"/>
      <c r="N323" s="2"/>
      <c r="O323" s="2"/>
      <c r="P323" s="2"/>
    </row>
    <row r="324" spans="1:45" s="143" customFormat="1" ht="20.100000000000001" customHeight="1">
      <c r="A324" s="524" t="s">
        <v>199</v>
      </c>
      <c r="B324" s="524"/>
      <c r="C324" s="140"/>
      <c r="D324" s="141"/>
      <c r="E324" s="224">
        <f ca="1">(SUM(E178:E271)+E360)-(SUMIF($A178:$D271,"*Total Trip",E178:E271)+SUMIF($B178:$D271,"*Total Domestic Travel",E178:E271)+SUMIF($B178:$D271,"*Total Foreign Travel",E178:E271)+SUMIF($B178:$D271,"*Total Supplies",E178:E271)+SUMIF($B178:$D271,"Total Publications",E178:E271)+SUMIF($B178:$D271,"*Total Other Costs",E178:E271)+SUMIF($B178:$D271,"*Total Modular Budget Calculation",E178:E271)+SUMIF($D178:$D271,"*# Trips/Yr",E178:E271)+SUMIF($D178:$D271,"*# Persons/Yr",E178:E271)+SUMIF($D178:$D271,"*# Days Per Diem/Yr",E178:E271)+SUMIF($D178:$D271,"*# Days Lodging/Yr",E178:E271)+SUMIF($D178:$D271,"*TOTAL NUMBER PARTICIPANTS PER YEAR",E178:E271))</f>
        <v>18451</v>
      </c>
      <c r="F324" s="224">
        <f t="shared" ref="F324:I324" ca="1" si="109">(SUM(F178:F271)+F360)-(SUMIF($A178:$D271,"*Total Trip",F178:F271)+SUMIF($B178:$D271,"*Total Domestic Travel",F178:F271)+SUMIF($B178:$D271,"*Total Foreign Travel",F178:F271)+SUMIF($B178:$D271,"*Total Supplies",F178:F271)+SUMIF($B178:$D271,"Total Publications",F178:F271)+SUMIF($B178:$D271,"*Total Other Costs",F178:F271)+SUMIF($B178:$D271,"*Total Modular Budget Calculation",F178:F271)+SUMIF($D178:$D271,"*# Trips/Yr",F178:F271)+SUMIF($D178:$D271,"*# Persons/Yr",F178:F271)+SUMIF($D178:$D271,"*# Days Per Diem/Yr",F178:F271)+SUMIF($D178:$D271,"*# Days Lodging/Yr",F178:F271)+SUMIF($D178:$D271,"*TOTAL NUMBER PARTICIPANTS PER YEAR",F178:F271))</f>
        <v>17202</v>
      </c>
      <c r="G324" s="224">
        <f t="shared" ca="1" si="109"/>
        <v>21664</v>
      </c>
      <c r="H324" s="224">
        <f t="shared" ca="1" si="109"/>
        <v>0</v>
      </c>
      <c r="I324" s="224">
        <f t="shared" ca="1" si="109"/>
        <v>0</v>
      </c>
      <c r="J324" s="217">
        <f ca="1">SUM(E324:I324)</f>
        <v>57317</v>
      </c>
      <c r="K324" s="142"/>
      <c r="L324" s="142"/>
      <c r="W324"/>
      <c r="X324"/>
      <c r="Y324"/>
      <c r="Z324"/>
      <c r="AA324"/>
      <c r="AB324"/>
      <c r="AC324"/>
      <c r="AD324"/>
      <c r="AE324"/>
      <c r="AF324"/>
      <c r="AG324"/>
      <c r="AH324"/>
      <c r="AI324"/>
      <c r="AJ324"/>
      <c r="AK324"/>
      <c r="AL324"/>
      <c r="AM324"/>
      <c r="AN324"/>
      <c r="AO324"/>
      <c r="AP324"/>
      <c r="AQ324"/>
      <c r="AR324"/>
      <c r="AS324"/>
    </row>
    <row r="325" spans="1:45" s="8" customFormat="1" ht="3.75" customHeight="1">
      <c r="J325" s="20"/>
      <c r="K325" s="20"/>
      <c r="L325" s="20"/>
      <c r="M325" s="22"/>
      <c r="N325" s="22"/>
      <c r="O325" s="22"/>
      <c r="P325" s="22"/>
      <c r="Q325" s="22"/>
      <c r="R325" s="22"/>
      <c r="W325"/>
      <c r="X325"/>
      <c r="Y325"/>
      <c r="Z325"/>
      <c r="AA325"/>
      <c r="AB325"/>
      <c r="AC325"/>
      <c r="AD325"/>
      <c r="AE325"/>
      <c r="AF325"/>
      <c r="AG325"/>
      <c r="AH325"/>
      <c r="AI325"/>
      <c r="AJ325"/>
      <c r="AK325"/>
      <c r="AL325"/>
      <c r="AM325"/>
      <c r="AN325"/>
      <c r="AO325"/>
      <c r="AP325"/>
      <c r="AQ325"/>
      <c r="AR325"/>
      <c r="AS325"/>
    </row>
    <row r="326" spans="1:45" s="143" customFormat="1" ht="20.100000000000001" customHeight="1">
      <c r="A326" s="524" t="s">
        <v>200</v>
      </c>
      <c r="B326" s="524"/>
      <c r="C326" s="144"/>
      <c r="D326" s="145"/>
      <c r="E326" s="216">
        <f ca="1">SUM(E272:E324)-(SUMIF($B265:$D324,"*Total SubRecipient Costs",E265:E324)+SUMIF($B265:$D324,"*Total Capital Equipment",E265:E324)+SUMIF($B265:$D324,"Total Tuition &amp; Fees",E265:E324)+SUMIF($B265:$D324,"*Total Participant Support Costs",E265:E324))-E311-E360</f>
        <v>117071</v>
      </c>
      <c r="F326" s="216">
        <f t="shared" ref="F326:I326" ca="1" si="110">SUM(F272:F324)-(SUMIF($B265:$D324,"*Total SubRecipient Costs",F265:F324)+SUMIF($B265:$D324,"*Total Capital Equipment",F265:F324)+SUMIF($B265:$D324,"Total Tuition &amp; Fees",F265:F324)+SUMIF($B265:$D324,"*Total Participant Support Costs",F265:F324))-F311-F360</f>
        <v>115822</v>
      </c>
      <c r="G326" s="216">
        <f t="shared" ca="1" si="110"/>
        <v>120284</v>
      </c>
      <c r="H326" s="216">
        <f t="shared" ca="1" si="110"/>
        <v>0</v>
      </c>
      <c r="I326" s="216">
        <f t="shared" ca="1" si="110"/>
        <v>0</v>
      </c>
      <c r="J326" s="217">
        <f ca="1">SUM(E326:I326)</f>
        <v>353177</v>
      </c>
      <c r="K326" s="146"/>
      <c r="L326" s="146"/>
      <c r="M326" s="147"/>
      <c r="N326" s="147"/>
      <c r="O326" s="147"/>
      <c r="P326" s="147"/>
      <c r="AA326"/>
      <c r="AB326"/>
      <c r="AC326"/>
      <c r="AD326"/>
      <c r="AE326"/>
      <c r="AF326"/>
      <c r="AG326"/>
      <c r="AH326"/>
    </row>
    <row r="327" spans="1:45" ht="3.75" customHeight="1">
      <c r="G327" s="19"/>
      <c r="H327" s="19"/>
      <c r="I327" s="19"/>
      <c r="J327" s="125"/>
      <c r="K327" s="19"/>
      <c r="L327" s="15"/>
      <c r="Q327" s="2"/>
      <c r="R327" s="2"/>
      <c r="W327" s="8"/>
      <c r="X327" s="8"/>
      <c r="Y327" s="8"/>
      <c r="Z327" s="8"/>
      <c r="AI327" s="8"/>
      <c r="AJ327" s="8"/>
      <c r="AK327" s="8"/>
      <c r="AL327" s="8"/>
      <c r="AM327" s="8"/>
      <c r="AN327" s="8"/>
      <c r="AO327" s="8"/>
      <c r="AP327" s="8"/>
      <c r="AQ327" s="8"/>
      <c r="AR327" s="8"/>
      <c r="AS327" s="8"/>
    </row>
    <row r="328" spans="1:45">
      <c r="A328" s="1" t="s">
        <v>201</v>
      </c>
      <c r="D328" s="55" t="s">
        <v>202</v>
      </c>
      <c r="E328" s="457">
        <f>M330</f>
        <v>0.38</v>
      </c>
      <c r="F328" s="457">
        <f>M332</f>
        <v>0.38</v>
      </c>
      <c r="G328" s="457">
        <f>M333</f>
        <v>0.38</v>
      </c>
      <c r="H328" s="457">
        <f>M334</f>
        <v>0.38</v>
      </c>
      <c r="I328" s="457">
        <f>M335</f>
        <v>0.38</v>
      </c>
      <c r="J328" s="24"/>
      <c r="K328" s="15"/>
      <c r="L328" s="15"/>
      <c r="W328" s="143"/>
      <c r="X328" s="143"/>
      <c r="Y328" s="143"/>
      <c r="Z328" s="143"/>
      <c r="AI328" s="143"/>
      <c r="AJ328" s="143"/>
      <c r="AK328" s="143"/>
      <c r="AL328" s="143"/>
      <c r="AM328" s="143"/>
      <c r="AN328" s="143"/>
      <c r="AO328" s="143"/>
      <c r="AP328" s="143"/>
      <c r="AQ328" s="143"/>
      <c r="AR328" s="143"/>
      <c r="AS328" s="143"/>
    </row>
    <row r="329" spans="1:45" ht="13.5" thickBot="1">
      <c r="A329" s="1"/>
      <c r="D329" s="55" t="s">
        <v>203</v>
      </c>
      <c r="E329" s="457" t="str">
        <f>O330</f>
        <v>MTDC</v>
      </c>
      <c r="F329" s="457" t="str">
        <f>O332</f>
        <v>MTDC</v>
      </c>
      <c r="G329" s="457" t="str">
        <f>O333</f>
        <v>MTDC</v>
      </c>
      <c r="H329" s="457" t="str">
        <f>O334</f>
        <v>MTDC</v>
      </c>
      <c r="I329" s="457" t="str">
        <f>O335</f>
        <v>MTDC</v>
      </c>
      <c r="J329" s="24"/>
      <c r="K329" s="15"/>
      <c r="L329" s="15"/>
      <c r="W329" s="143"/>
      <c r="X329" s="143"/>
      <c r="Y329" s="143"/>
      <c r="Z329" s="143"/>
      <c r="AI329" s="143"/>
      <c r="AJ329" s="143"/>
      <c r="AK329" s="143"/>
      <c r="AL329" s="143"/>
      <c r="AM329" s="143"/>
      <c r="AN329" s="143"/>
      <c r="AO329" s="143"/>
      <c r="AP329" s="143"/>
      <c r="AQ329" s="143"/>
      <c r="AR329" s="143"/>
      <c r="AS329" s="143"/>
    </row>
    <row r="330" spans="1:45" ht="15" customHeight="1" thickBot="1">
      <c r="A330" s="8"/>
      <c r="C330" s="137"/>
      <c r="D330" s="138"/>
      <c r="E330" s="218">
        <f ca="1">IF(O330="MTDC",ROUND(E324*M330,0),IF(O330="TDC",ROUND(E326*M330,0),"ERROR"))</f>
        <v>7011</v>
      </c>
      <c r="F330" s="218">
        <f ca="1">IF(O332="MTDC",ROUND(F324*M332,0),IF(O332="TDC",ROUND(F326*M332,0),"ERROR"))</f>
        <v>6537</v>
      </c>
      <c r="G330" s="218">
        <f ca="1">IF(O333="MTDC",ROUND(G324*M333,0),IF(O333="TDC",ROUND(G326*M333,0),"ERROR"))</f>
        <v>8232</v>
      </c>
      <c r="H330" s="218">
        <f ca="1">IF(O334="MTDC",ROUND(H324*M334,0),IF(O334="TDC",ROUND(H326*M334,0),"ERROR"))</f>
        <v>0</v>
      </c>
      <c r="I330" s="218">
        <f ca="1">IF(O335="MTDC",ROUND(I324*M335,0),IF(O335="TDC",ROUND(I326*M335,0),"ERROR"))</f>
        <v>0</v>
      </c>
      <c r="J330" s="219">
        <f ca="1">SUM(E330:I330)</f>
        <v>21780</v>
      </c>
      <c r="K330" s="2"/>
      <c r="L330" s="2"/>
      <c r="M330" s="151">
        <f>'Cumulative Budget Request '!M329</f>
        <v>0.38</v>
      </c>
      <c r="N330" s="13" t="s">
        <v>204</v>
      </c>
      <c r="O330" s="152" t="str">
        <f>'Cumulative Budget Request '!O329</f>
        <v>MTDC</v>
      </c>
      <c r="P330" s="13" t="s">
        <v>35</v>
      </c>
    </row>
    <row r="331" spans="1:45" ht="3.75" customHeight="1" thickBot="1">
      <c r="F331"/>
      <c r="J331" s="73"/>
      <c r="K331" s="20"/>
      <c r="L331" s="20"/>
      <c r="M331" s="22"/>
      <c r="N331" s="2"/>
      <c r="O331" s="2"/>
      <c r="P331" s="2"/>
      <c r="Q331" s="2"/>
      <c r="R331" s="2"/>
    </row>
    <row r="332" spans="1:45" s="150" customFormat="1" ht="20.100000000000001" customHeight="1" thickBot="1">
      <c r="A332" s="140" t="s">
        <v>206</v>
      </c>
      <c r="B332" s="148"/>
      <c r="C332" s="148"/>
      <c r="D332" s="148"/>
      <c r="E332" s="216">
        <f ca="1">SUM(E326,E330)</f>
        <v>124082</v>
      </c>
      <c r="F332" s="216">
        <f t="shared" ref="F332:I332" ca="1" si="111">SUM(F326,F330)</f>
        <v>122359</v>
      </c>
      <c r="G332" s="216">
        <f t="shared" ca="1" si="111"/>
        <v>128516</v>
      </c>
      <c r="H332" s="216">
        <f t="shared" ca="1" si="111"/>
        <v>0</v>
      </c>
      <c r="I332" s="216">
        <f t="shared" ca="1" si="111"/>
        <v>0</v>
      </c>
      <c r="J332" s="217">
        <f ca="1">SUM(E332:I332)</f>
        <v>374957</v>
      </c>
      <c r="K332" s="149"/>
      <c r="L332" s="149"/>
      <c r="M332" s="151">
        <f>'Cumulative Budget Request '!M331</f>
        <v>0.38</v>
      </c>
      <c r="N332" s="13" t="s">
        <v>204</v>
      </c>
      <c r="O332" s="152" t="str">
        <f>'Cumulative Budget Request '!O331</f>
        <v>MTDC</v>
      </c>
      <c r="P332" s="359" t="s">
        <v>36</v>
      </c>
      <c r="W332"/>
      <c r="X332"/>
      <c r="Y332"/>
      <c r="Z332"/>
      <c r="AA332"/>
      <c r="AB332"/>
      <c r="AC332"/>
      <c r="AD332"/>
      <c r="AE332"/>
      <c r="AF332"/>
      <c r="AG332"/>
      <c r="AH332"/>
      <c r="AI332"/>
      <c r="AJ332"/>
      <c r="AK332"/>
      <c r="AL332"/>
      <c r="AM332"/>
      <c r="AN332"/>
      <c r="AO332"/>
      <c r="AP332"/>
      <c r="AQ332"/>
      <c r="AR332"/>
      <c r="AS332"/>
    </row>
    <row r="333" spans="1:45" ht="13.5" thickBot="1">
      <c r="A333" s="139"/>
      <c r="M333" s="151">
        <f>'Cumulative Budget Request '!M332</f>
        <v>0.38</v>
      </c>
      <c r="N333" s="13" t="s">
        <v>204</v>
      </c>
      <c r="O333" s="152" t="str">
        <f>'Cumulative Budget Request '!O332</f>
        <v>MTDC</v>
      </c>
      <c r="P333" s="13" t="s">
        <v>37</v>
      </c>
    </row>
    <row r="334" spans="1:45" ht="13.5" thickBot="1">
      <c r="A334" s="139"/>
      <c r="M334" s="151">
        <f>'Cumulative Budget Request '!M333</f>
        <v>0.38</v>
      </c>
      <c r="N334" s="13" t="s">
        <v>204</v>
      </c>
      <c r="O334" s="152" t="str">
        <f>'Cumulative Budget Request '!O333</f>
        <v>MTDC</v>
      </c>
      <c r="P334" s="13" t="s">
        <v>38</v>
      </c>
    </row>
    <row r="335" spans="1:45" ht="13.5" thickBot="1">
      <c r="E335" s="19"/>
      <c r="F335" s="15"/>
      <c r="G335" s="19"/>
      <c r="H335" s="19"/>
      <c r="I335" s="19"/>
      <c r="J335" s="19"/>
      <c r="M335" s="151">
        <f>'Cumulative Budget Request '!M334</f>
        <v>0.38</v>
      </c>
      <c r="N335" s="13" t="s">
        <v>204</v>
      </c>
      <c r="O335" s="152" t="str">
        <f>'Cumulative Budget Request '!O334</f>
        <v>MTDC</v>
      </c>
      <c r="P335" s="13" t="s">
        <v>39</v>
      </c>
    </row>
    <row r="336" spans="1:45" ht="15.75">
      <c r="A336" s="506" t="s">
        <v>213</v>
      </c>
      <c r="B336" s="506"/>
      <c r="C336" s="506"/>
      <c r="D336" s="506"/>
      <c r="E336" s="506"/>
      <c r="F336" s="506"/>
      <c r="G336" s="506"/>
      <c r="H336" s="506"/>
      <c r="I336" s="506"/>
      <c r="J336" s="506"/>
    </row>
    <row r="337" spans="2:48" ht="15" customHeight="1" thickBot="1">
      <c r="B337" s="539" t="s">
        <v>229</v>
      </c>
      <c r="C337" s="539"/>
      <c r="D337" s="539"/>
      <c r="E337" s="539"/>
      <c r="F337" s="539"/>
      <c r="G337" s="539"/>
      <c r="H337" s="539"/>
      <c r="I337" s="539"/>
      <c r="J337" s="539"/>
      <c r="K337" s="249"/>
      <c r="L337" s="22"/>
      <c r="M337" s="249"/>
      <c r="N337" s="249"/>
      <c r="O337" s="249"/>
      <c r="P337" s="249"/>
      <c r="Q337" s="249"/>
      <c r="R337" s="249"/>
      <c r="S337" s="249"/>
      <c r="T337" s="249"/>
      <c r="U337" s="249"/>
    </row>
    <row r="338" spans="2:48" ht="15">
      <c r="B338" s="479" t="s">
        <v>230</v>
      </c>
      <c r="C338" s="480"/>
      <c r="D338" s="480"/>
      <c r="E338" s="480"/>
      <c r="F338" s="480"/>
      <c r="G338" s="480"/>
      <c r="H338" s="480"/>
      <c r="I338" s="480"/>
      <c r="J338" s="481"/>
      <c r="M338" s="123" t="s">
        <v>181</v>
      </c>
      <c r="N338" s="124"/>
      <c r="O338" s="124"/>
      <c r="P338" s="124"/>
      <c r="Q338" s="124"/>
      <c r="R338" s="124"/>
      <c r="S338" s="124"/>
      <c r="T338" s="124"/>
      <c r="W338" s="55"/>
      <c r="Z338" s="107"/>
      <c r="AI338" s="107"/>
      <c r="AJ338" s="107"/>
      <c r="AK338" s="107"/>
      <c r="AL338" s="107"/>
      <c r="AM338" s="107"/>
      <c r="AN338" s="107"/>
      <c r="AO338" s="107"/>
      <c r="AP338" s="107"/>
      <c r="AQ338" s="107"/>
      <c r="AR338" s="107"/>
      <c r="AS338" s="107"/>
      <c r="AT338" s="107"/>
      <c r="AU338" s="107"/>
      <c r="AV338" s="107"/>
    </row>
    <row r="339" spans="2:48">
      <c r="B339" s="477" t="s">
        <v>231</v>
      </c>
      <c r="C339" s="478"/>
      <c r="D339" s="478"/>
      <c r="E339" s="246" t="s">
        <v>35</v>
      </c>
      <c r="F339" s="246" t="s">
        <v>36</v>
      </c>
      <c r="G339" s="247" t="s">
        <v>37</v>
      </c>
      <c r="H339" s="247" t="s">
        <v>38</v>
      </c>
      <c r="I339" s="247" t="s">
        <v>39</v>
      </c>
      <c r="J339" s="248" t="s">
        <v>30</v>
      </c>
    </row>
    <row r="340" spans="2:48">
      <c r="B340" s="482" t="str">
        <f>IF('Cumulative Budget Request '!$L386='Split budget (A)'!$L$1,'Cumulative Budget Request '!B386,0)</f>
        <v>Sub1</v>
      </c>
      <c r="C340" s="483"/>
      <c r="D340" s="483"/>
      <c r="E340" s="286">
        <f>IF('Cumulative Budget Request '!$L386='Split budget (A)'!$L$1,'Cumulative Budget Request '!E386,0)</f>
        <v>0</v>
      </c>
      <c r="F340" s="286">
        <f>IF('Cumulative Budget Request '!$L386='Split budget (A)'!$L$1,'Cumulative Budget Request '!F386,0)</f>
        <v>0</v>
      </c>
      <c r="G340" s="286">
        <f>IF('Cumulative Budget Request '!$L386='Split budget (A)'!$L$1,'Cumulative Budget Request '!G386,0)</f>
        <v>0</v>
      </c>
      <c r="H340" s="286">
        <f>IF('Cumulative Budget Request '!$L386='Split budget (A)'!$L$1,'Cumulative Budget Request '!H386,0)</f>
        <v>0</v>
      </c>
      <c r="I340" s="286">
        <f>IF('Cumulative Budget Request '!$L386='Split budget (A)'!$L$1,'Cumulative Budget Request '!I386,0)</f>
        <v>0</v>
      </c>
      <c r="J340" s="420">
        <f>SUM(E340:I340)</f>
        <v>0</v>
      </c>
      <c r="W340" s="250"/>
    </row>
    <row r="341" spans="2:48">
      <c r="B341" s="469" t="str">
        <f>IF('Cumulative Budget Request '!$L387='Split budget (A)'!$L$1,'Cumulative Budget Request '!B387,0)</f>
        <v>Sub2</v>
      </c>
      <c r="C341" s="470"/>
      <c r="D341" s="470"/>
      <c r="E341" s="286">
        <f>IF('Cumulative Budget Request '!$L387='Split budget (A)'!$L$1,'Cumulative Budget Request '!E387,0)</f>
        <v>0</v>
      </c>
      <c r="F341" s="286">
        <f>IF('Cumulative Budget Request '!$L387='Split budget (A)'!$L$1,'Cumulative Budget Request '!F387,0)</f>
        <v>0</v>
      </c>
      <c r="G341" s="286">
        <f>IF('Cumulative Budget Request '!$L387='Split budget (A)'!$L$1,'Cumulative Budget Request '!G387,0)</f>
        <v>0</v>
      </c>
      <c r="H341" s="286">
        <f>IF('Cumulative Budget Request '!$L387='Split budget (A)'!$L$1,'Cumulative Budget Request '!H387,0)</f>
        <v>0</v>
      </c>
      <c r="I341" s="286">
        <f>IF('Cumulative Budget Request '!$L387='Split budget (A)'!$L$1,'Cumulative Budget Request '!I387,0)</f>
        <v>0</v>
      </c>
      <c r="J341" s="420">
        <f t="shared" ref="J341:J359" si="112">SUM(E341:I341)</f>
        <v>0</v>
      </c>
      <c r="W341" s="250"/>
    </row>
    <row r="342" spans="2:48">
      <c r="B342" s="469" t="str">
        <f>IF('Cumulative Budget Request '!$L388='Split budget (A)'!$L$1,'Cumulative Budget Request '!B388,0)</f>
        <v>Sub3</v>
      </c>
      <c r="C342" s="470"/>
      <c r="D342" s="470"/>
      <c r="E342" s="286">
        <f>IF('Cumulative Budget Request '!$L388='Split budget (A)'!$L$1,'Cumulative Budget Request '!E388,0)</f>
        <v>0</v>
      </c>
      <c r="F342" s="286">
        <f>IF('Cumulative Budget Request '!$L388='Split budget (A)'!$L$1,'Cumulative Budget Request '!F388,0)</f>
        <v>0</v>
      </c>
      <c r="G342" s="286">
        <f>IF('Cumulative Budget Request '!$L388='Split budget (A)'!$L$1,'Cumulative Budget Request '!G388,0)</f>
        <v>0</v>
      </c>
      <c r="H342" s="286">
        <f>IF('Cumulative Budget Request '!$L388='Split budget (A)'!$L$1,'Cumulative Budget Request '!H388,0)</f>
        <v>0</v>
      </c>
      <c r="I342" s="286">
        <f>IF('Cumulative Budget Request '!$L388='Split budget (A)'!$L$1,'Cumulative Budget Request '!I388,0)</f>
        <v>0</v>
      </c>
      <c r="J342" s="420">
        <f t="shared" si="112"/>
        <v>0</v>
      </c>
      <c r="W342" s="250"/>
    </row>
    <row r="343" spans="2:48" hidden="1">
      <c r="B343" s="469" t="str">
        <f>IF('Cumulative Budget Request '!$L389='Split budget (A)'!$L$1,'Cumulative Budget Request '!B389,0)</f>
        <v>Sub4</v>
      </c>
      <c r="C343" s="470"/>
      <c r="D343" s="470"/>
      <c r="E343" s="286">
        <f>IF('Cumulative Budget Request '!$L389='Split budget (A)'!$L$1,'Cumulative Budget Request '!E389,0)</f>
        <v>0</v>
      </c>
      <c r="F343" s="286">
        <f>IF('Cumulative Budget Request '!$L389='Split budget (A)'!$L$1,'Cumulative Budget Request '!F389,0)</f>
        <v>0</v>
      </c>
      <c r="G343" s="286">
        <f>IF('Cumulative Budget Request '!$L389='Split budget (A)'!$L$1,'Cumulative Budget Request '!G389,0)</f>
        <v>0</v>
      </c>
      <c r="H343" s="286">
        <f>IF('Cumulative Budget Request '!$L389='Split budget (A)'!$L$1,'Cumulative Budget Request '!H389,0)</f>
        <v>0</v>
      </c>
      <c r="I343" s="286">
        <f>IF('Cumulative Budget Request '!$L389='Split budget (A)'!$L$1,'Cumulative Budget Request '!I389,0)</f>
        <v>0</v>
      </c>
      <c r="J343" s="420">
        <f t="shared" si="112"/>
        <v>0</v>
      </c>
      <c r="W343" s="250"/>
    </row>
    <row r="344" spans="2:48" hidden="1">
      <c r="B344" s="469" t="str">
        <f>IF('Cumulative Budget Request '!$L390='Split budget (A)'!$L$1,'Cumulative Budget Request '!B390,0)</f>
        <v>Sub5</v>
      </c>
      <c r="C344" s="470"/>
      <c r="D344" s="470"/>
      <c r="E344" s="286">
        <f>IF('Cumulative Budget Request '!$L390='Split budget (A)'!$L$1,'Cumulative Budget Request '!E390,0)</f>
        <v>0</v>
      </c>
      <c r="F344" s="286">
        <f>IF('Cumulative Budget Request '!$L390='Split budget (A)'!$L$1,'Cumulative Budget Request '!F390,0)</f>
        <v>0</v>
      </c>
      <c r="G344" s="286">
        <f>IF('Cumulative Budget Request '!$L390='Split budget (A)'!$L$1,'Cumulative Budget Request '!G390,0)</f>
        <v>0</v>
      </c>
      <c r="H344" s="286">
        <f>IF('Cumulative Budget Request '!$L390='Split budget (A)'!$L$1,'Cumulative Budget Request '!H390,0)</f>
        <v>0</v>
      </c>
      <c r="I344" s="286">
        <f>IF('Cumulative Budget Request '!$L390='Split budget (A)'!$L$1,'Cumulative Budget Request '!I390,0)</f>
        <v>0</v>
      </c>
      <c r="J344" s="420">
        <f t="shared" si="112"/>
        <v>0</v>
      </c>
      <c r="W344" s="250"/>
    </row>
    <row r="345" spans="2:48" hidden="1">
      <c r="B345" s="469" t="str">
        <f>IF('Cumulative Budget Request '!$L391='Split budget (A)'!$L$1,'Cumulative Budget Request '!B391,0)</f>
        <v>Sub6</v>
      </c>
      <c r="C345" s="470"/>
      <c r="D345" s="470"/>
      <c r="E345" s="286">
        <f>IF('Cumulative Budget Request '!$L391='Split budget (A)'!$L$1,'Cumulative Budget Request '!E391,0)</f>
        <v>0</v>
      </c>
      <c r="F345" s="286">
        <f>IF('Cumulative Budget Request '!$L391='Split budget (A)'!$L$1,'Cumulative Budget Request '!F391,0)</f>
        <v>0</v>
      </c>
      <c r="G345" s="286">
        <f>IF('Cumulative Budget Request '!$L391='Split budget (A)'!$L$1,'Cumulative Budget Request '!G391,0)</f>
        <v>0</v>
      </c>
      <c r="H345" s="286">
        <f>IF('Cumulative Budget Request '!$L391='Split budget (A)'!$L$1,'Cumulative Budget Request '!H391,0)</f>
        <v>0</v>
      </c>
      <c r="I345" s="286">
        <f>IF('Cumulative Budget Request '!$L391='Split budget (A)'!$L$1,'Cumulative Budget Request '!I391,0)</f>
        <v>0</v>
      </c>
      <c r="J345" s="420">
        <f t="shared" si="112"/>
        <v>0</v>
      </c>
      <c r="W345" s="250"/>
    </row>
    <row r="346" spans="2:48" hidden="1">
      <c r="B346" s="469" t="str">
        <f>IF('Cumulative Budget Request '!$L392='Split budget (A)'!$L$1,'Cumulative Budget Request '!B392,0)</f>
        <v>Sub7</v>
      </c>
      <c r="C346" s="470"/>
      <c r="D346" s="470"/>
      <c r="E346" s="286">
        <f>IF('Cumulative Budget Request '!$L392='Split budget (A)'!$L$1,'Cumulative Budget Request '!E392,0)</f>
        <v>0</v>
      </c>
      <c r="F346" s="286">
        <f>IF('Cumulative Budget Request '!$L392='Split budget (A)'!$L$1,'Cumulative Budget Request '!F392,0)</f>
        <v>0</v>
      </c>
      <c r="G346" s="286">
        <f>IF('Cumulative Budget Request '!$L392='Split budget (A)'!$L$1,'Cumulative Budget Request '!G392,0)</f>
        <v>0</v>
      </c>
      <c r="H346" s="286">
        <f>IF('Cumulative Budget Request '!$L392='Split budget (A)'!$L$1,'Cumulative Budget Request '!H392,0)</f>
        <v>0</v>
      </c>
      <c r="I346" s="286">
        <f>IF('Cumulative Budget Request '!$L392='Split budget (A)'!$L$1,'Cumulative Budget Request '!I392,0)</f>
        <v>0</v>
      </c>
      <c r="J346" s="420">
        <f t="shared" si="112"/>
        <v>0</v>
      </c>
      <c r="W346" s="250"/>
    </row>
    <row r="347" spans="2:48" hidden="1">
      <c r="B347" s="469" t="str">
        <f>IF('Cumulative Budget Request '!$L393='Split budget (A)'!$L$1,'Cumulative Budget Request '!B393,0)</f>
        <v>Sub8</v>
      </c>
      <c r="C347" s="470"/>
      <c r="D347" s="470"/>
      <c r="E347" s="286">
        <f>IF('Cumulative Budget Request '!$L393='Split budget (A)'!$L$1,'Cumulative Budget Request '!E393,0)</f>
        <v>0</v>
      </c>
      <c r="F347" s="286">
        <f>IF('Cumulative Budget Request '!$L393='Split budget (A)'!$L$1,'Cumulative Budget Request '!F393,0)</f>
        <v>0</v>
      </c>
      <c r="G347" s="286">
        <f>IF('Cumulative Budget Request '!$L393='Split budget (A)'!$L$1,'Cumulative Budget Request '!G393,0)</f>
        <v>0</v>
      </c>
      <c r="H347" s="286">
        <f>IF('Cumulative Budget Request '!$L393='Split budget (A)'!$L$1,'Cumulative Budget Request '!H393,0)</f>
        <v>0</v>
      </c>
      <c r="I347" s="286">
        <f>IF('Cumulative Budget Request '!$L393='Split budget (A)'!$L$1,'Cumulative Budget Request '!I393,0)</f>
        <v>0</v>
      </c>
      <c r="J347" s="420">
        <f t="shared" si="112"/>
        <v>0</v>
      </c>
      <c r="W347" s="250"/>
    </row>
    <row r="348" spans="2:48" hidden="1">
      <c r="B348" s="469" t="str">
        <f>IF('Cumulative Budget Request '!$L394='Split budget (A)'!$L$1,'Cumulative Budget Request '!B394,0)</f>
        <v>Sub9</v>
      </c>
      <c r="C348" s="470"/>
      <c r="D348" s="470"/>
      <c r="E348" s="286">
        <f>IF('Cumulative Budget Request '!$L394='Split budget (A)'!$L$1,'Cumulative Budget Request '!E394,0)</f>
        <v>0</v>
      </c>
      <c r="F348" s="286">
        <f>IF('Cumulative Budget Request '!$L394='Split budget (A)'!$L$1,'Cumulative Budget Request '!F394,0)</f>
        <v>0</v>
      </c>
      <c r="G348" s="286">
        <f>IF('Cumulative Budget Request '!$L394='Split budget (A)'!$L$1,'Cumulative Budget Request '!G394,0)</f>
        <v>0</v>
      </c>
      <c r="H348" s="286">
        <f>IF('Cumulative Budget Request '!$L394='Split budget (A)'!$L$1,'Cumulative Budget Request '!H394,0)</f>
        <v>0</v>
      </c>
      <c r="I348" s="286">
        <f>IF('Cumulative Budget Request '!$L394='Split budget (A)'!$L$1,'Cumulative Budget Request '!I394,0)</f>
        <v>0</v>
      </c>
      <c r="J348" s="420">
        <f t="shared" si="112"/>
        <v>0</v>
      </c>
      <c r="W348" s="250"/>
    </row>
    <row r="349" spans="2:48" hidden="1">
      <c r="B349" s="469" t="str">
        <f>IF('Cumulative Budget Request '!$L395='Split budget (A)'!$L$1,'Cumulative Budget Request '!B395,0)</f>
        <v>Sub10</v>
      </c>
      <c r="C349" s="470"/>
      <c r="D349" s="470"/>
      <c r="E349" s="286">
        <f>IF('Cumulative Budget Request '!$L395='Split budget (A)'!$L$1,'Cumulative Budget Request '!E395,0)</f>
        <v>0</v>
      </c>
      <c r="F349" s="286">
        <f>IF('Cumulative Budget Request '!$L395='Split budget (A)'!$L$1,'Cumulative Budget Request '!F395,0)</f>
        <v>0</v>
      </c>
      <c r="G349" s="286">
        <f>IF('Cumulative Budget Request '!$L395='Split budget (A)'!$L$1,'Cumulative Budget Request '!G395,0)</f>
        <v>0</v>
      </c>
      <c r="H349" s="286">
        <f>IF('Cumulative Budget Request '!$L395='Split budget (A)'!$L$1,'Cumulative Budget Request '!H395,0)</f>
        <v>0</v>
      </c>
      <c r="I349" s="286">
        <f>IF('Cumulative Budget Request '!$L395='Split budget (A)'!$L$1,'Cumulative Budget Request '!I395,0)</f>
        <v>0</v>
      </c>
      <c r="J349" s="420">
        <f t="shared" si="112"/>
        <v>0</v>
      </c>
      <c r="W349" s="250"/>
    </row>
    <row r="350" spans="2:48" hidden="1">
      <c r="B350" s="469" t="str">
        <f>IF('Cumulative Budget Request '!$L396='Split budget (A)'!$L$1,'Cumulative Budget Request '!B396,0)</f>
        <v>Sub11</v>
      </c>
      <c r="C350" s="470"/>
      <c r="D350" s="470"/>
      <c r="E350" s="286">
        <f>IF('Cumulative Budget Request '!$L396='Split budget (A)'!$L$1,'Cumulative Budget Request '!E396,0)</f>
        <v>0</v>
      </c>
      <c r="F350" s="286">
        <f>IF('Cumulative Budget Request '!$L396='Split budget (A)'!$L$1,'Cumulative Budget Request '!F396,0)</f>
        <v>0</v>
      </c>
      <c r="G350" s="286">
        <f>IF('Cumulative Budget Request '!$L396='Split budget (A)'!$L$1,'Cumulative Budget Request '!G396,0)</f>
        <v>0</v>
      </c>
      <c r="H350" s="286">
        <f>IF('Cumulative Budget Request '!$L396='Split budget (A)'!$L$1,'Cumulative Budget Request '!H396,0)</f>
        <v>0</v>
      </c>
      <c r="I350" s="286">
        <f>IF('Cumulative Budget Request '!$L396='Split budget (A)'!$L$1,'Cumulative Budget Request '!I396,0)</f>
        <v>0</v>
      </c>
      <c r="J350" s="420">
        <f t="shared" si="112"/>
        <v>0</v>
      </c>
      <c r="W350" s="250"/>
    </row>
    <row r="351" spans="2:48" hidden="1">
      <c r="B351" s="469" t="str">
        <f>IF('Cumulative Budget Request '!$L397='Split budget (A)'!$L$1,'Cumulative Budget Request '!B397,0)</f>
        <v>Sub12</v>
      </c>
      <c r="C351" s="470"/>
      <c r="D351" s="470"/>
      <c r="E351" s="286">
        <f>IF('Cumulative Budget Request '!$L397='Split budget (A)'!$L$1,'Cumulative Budget Request '!E397,0)</f>
        <v>0</v>
      </c>
      <c r="F351" s="286">
        <f>IF('Cumulative Budget Request '!$L397='Split budget (A)'!$L$1,'Cumulative Budget Request '!F397,0)</f>
        <v>0</v>
      </c>
      <c r="G351" s="286">
        <f>IF('Cumulative Budget Request '!$L397='Split budget (A)'!$L$1,'Cumulative Budget Request '!G397,0)</f>
        <v>0</v>
      </c>
      <c r="H351" s="286">
        <f>IF('Cumulative Budget Request '!$L397='Split budget (A)'!$L$1,'Cumulative Budget Request '!H397,0)</f>
        <v>0</v>
      </c>
      <c r="I351" s="286">
        <f>IF('Cumulative Budget Request '!$L397='Split budget (A)'!$L$1,'Cumulative Budget Request '!I397,0)</f>
        <v>0</v>
      </c>
      <c r="J351" s="420">
        <f t="shared" si="112"/>
        <v>0</v>
      </c>
      <c r="W351" s="250"/>
    </row>
    <row r="352" spans="2:48" hidden="1">
      <c r="B352" s="469" t="str">
        <f>IF('Cumulative Budget Request '!$L398='Split budget (A)'!$L$1,'Cumulative Budget Request '!B398,0)</f>
        <v>Sub13</v>
      </c>
      <c r="C352" s="470"/>
      <c r="D352" s="470"/>
      <c r="E352" s="286">
        <f>IF('Cumulative Budget Request '!$L398='Split budget (A)'!$L$1,'Cumulative Budget Request '!E398,0)</f>
        <v>0</v>
      </c>
      <c r="F352" s="286">
        <f>IF('Cumulative Budget Request '!$L398='Split budget (A)'!$L$1,'Cumulative Budget Request '!F398,0)</f>
        <v>0</v>
      </c>
      <c r="G352" s="286">
        <f>IF('Cumulative Budget Request '!$L398='Split budget (A)'!$L$1,'Cumulative Budget Request '!G398,0)</f>
        <v>0</v>
      </c>
      <c r="H352" s="286">
        <f>IF('Cumulative Budget Request '!$L398='Split budget (A)'!$L$1,'Cumulative Budget Request '!H398,0)</f>
        <v>0</v>
      </c>
      <c r="I352" s="286">
        <f>IF('Cumulative Budget Request '!$L398='Split budget (A)'!$L$1,'Cumulative Budget Request '!I398,0)</f>
        <v>0</v>
      </c>
      <c r="J352" s="420">
        <f t="shared" si="112"/>
        <v>0</v>
      </c>
      <c r="W352" s="250"/>
    </row>
    <row r="353" spans="2:35" hidden="1">
      <c r="B353" s="469" t="str">
        <f>IF('Cumulative Budget Request '!$L399='Split budget (A)'!$L$1,'Cumulative Budget Request '!B399,0)</f>
        <v>Sub14</v>
      </c>
      <c r="C353" s="470"/>
      <c r="D353" s="470"/>
      <c r="E353" s="286">
        <f>IF('Cumulative Budget Request '!$L399='Split budget (A)'!$L$1,'Cumulative Budget Request '!E399,0)</f>
        <v>0</v>
      </c>
      <c r="F353" s="286">
        <f>IF('Cumulative Budget Request '!$L399='Split budget (A)'!$L$1,'Cumulative Budget Request '!F399,0)</f>
        <v>0</v>
      </c>
      <c r="G353" s="286">
        <f>IF('Cumulative Budget Request '!$L399='Split budget (A)'!$L$1,'Cumulative Budget Request '!G399,0)</f>
        <v>0</v>
      </c>
      <c r="H353" s="286">
        <f>IF('Cumulative Budget Request '!$L399='Split budget (A)'!$L$1,'Cumulative Budget Request '!H399,0)</f>
        <v>0</v>
      </c>
      <c r="I353" s="286">
        <f>IF('Cumulative Budget Request '!$L399='Split budget (A)'!$L$1,'Cumulative Budget Request '!I399,0)</f>
        <v>0</v>
      </c>
      <c r="J353" s="420">
        <f t="shared" si="112"/>
        <v>0</v>
      </c>
      <c r="W353" s="250"/>
    </row>
    <row r="354" spans="2:35" hidden="1">
      <c r="B354" s="469" t="str">
        <f>IF('Cumulative Budget Request '!$L400='Split budget (A)'!$L$1,'Cumulative Budget Request '!B400,0)</f>
        <v>Sub15</v>
      </c>
      <c r="C354" s="470"/>
      <c r="D354" s="470"/>
      <c r="E354" s="286">
        <f>IF('Cumulative Budget Request '!$L400='Split budget (A)'!$L$1,'Cumulative Budget Request '!E400,0)</f>
        <v>0</v>
      </c>
      <c r="F354" s="286">
        <f>IF('Cumulative Budget Request '!$L400='Split budget (A)'!$L$1,'Cumulative Budget Request '!F400,0)</f>
        <v>0</v>
      </c>
      <c r="G354" s="286">
        <f>IF('Cumulative Budget Request '!$L400='Split budget (A)'!$L$1,'Cumulative Budget Request '!G400,0)</f>
        <v>0</v>
      </c>
      <c r="H354" s="286">
        <f>IF('Cumulative Budget Request '!$L400='Split budget (A)'!$L$1,'Cumulative Budget Request '!H400,0)</f>
        <v>0</v>
      </c>
      <c r="I354" s="286">
        <f>IF('Cumulative Budget Request '!$L400='Split budget (A)'!$L$1,'Cumulative Budget Request '!I400,0)</f>
        <v>0</v>
      </c>
      <c r="J354" s="420">
        <f t="shared" si="112"/>
        <v>0</v>
      </c>
      <c r="W354" s="250"/>
    </row>
    <row r="355" spans="2:35" hidden="1">
      <c r="B355" s="469" t="str">
        <f>IF('Cumulative Budget Request '!$L401='Split budget (A)'!$L$1,'Cumulative Budget Request '!B401,0)</f>
        <v>Sub16</v>
      </c>
      <c r="C355" s="470"/>
      <c r="D355" s="470"/>
      <c r="E355" s="286">
        <f>IF('Cumulative Budget Request '!$L401='Split budget (A)'!$L$1,'Cumulative Budget Request '!E401,0)</f>
        <v>0</v>
      </c>
      <c r="F355" s="286">
        <f>IF('Cumulative Budget Request '!$L401='Split budget (A)'!$L$1,'Cumulative Budget Request '!F401,0)</f>
        <v>0</v>
      </c>
      <c r="G355" s="286">
        <f>IF('Cumulative Budget Request '!$L401='Split budget (A)'!$L$1,'Cumulative Budget Request '!G401,0)</f>
        <v>0</v>
      </c>
      <c r="H355" s="286">
        <f>IF('Cumulative Budget Request '!$L401='Split budget (A)'!$L$1,'Cumulative Budget Request '!H401,0)</f>
        <v>0</v>
      </c>
      <c r="I355" s="286">
        <f>IF('Cumulative Budget Request '!$L401='Split budget (A)'!$L$1,'Cumulative Budget Request '!I401,0)</f>
        <v>0</v>
      </c>
      <c r="J355" s="420">
        <f t="shared" si="112"/>
        <v>0</v>
      </c>
      <c r="W355" s="250"/>
    </row>
    <row r="356" spans="2:35" hidden="1">
      <c r="B356" s="469" t="str">
        <f>IF('Cumulative Budget Request '!$L402='Split budget (A)'!$L$1,'Cumulative Budget Request '!B402,0)</f>
        <v>Sub17</v>
      </c>
      <c r="C356" s="470"/>
      <c r="D356" s="470"/>
      <c r="E356" s="286">
        <f>IF('Cumulative Budget Request '!$L402='Split budget (A)'!$L$1,'Cumulative Budget Request '!E402,0)</f>
        <v>0</v>
      </c>
      <c r="F356" s="286">
        <f>IF('Cumulative Budget Request '!$L402='Split budget (A)'!$L$1,'Cumulative Budget Request '!F402,0)</f>
        <v>0</v>
      </c>
      <c r="G356" s="286">
        <f>IF('Cumulative Budget Request '!$L402='Split budget (A)'!$L$1,'Cumulative Budget Request '!G402,0)</f>
        <v>0</v>
      </c>
      <c r="H356" s="286">
        <f>IF('Cumulative Budget Request '!$L402='Split budget (A)'!$L$1,'Cumulative Budget Request '!H402,0)</f>
        <v>0</v>
      </c>
      <c r="I356" s="286">
        <f>IF('Cumulative Budget Request '!$L402='Split budget (A)'!$L$1,'Cumulative Budget Request '!I402,0)</f>
        <v>0</v>
      </c>
      <c r="J356" s="420">
        <f t="shared" si="112"/>
        <v>0</v>
      </c>
      <c r="W356" s="250"/>
    </row>
    <row r="357" spans="2:35" hidden="1">
      <c r="B357" s="469" t="str">
        <f>IF('Cumulative Budget Request '!$L403='Split budget (A)'!$L$1,'Cumulative Budget Request '!B403,0)</f>
        <v>Sub18</v>
      </c>
      <c r="C357" s="470"/>
      <c r="D357" s="470"/>
      <c r="E357" s="286">
        <f>IF('Cumulative Budget Request '!$L403='Split budget (A)'!$L$1,'Cumulative Budget Request '!E403,0)</f>
        <v>0</v>
      </c>
      <c r="F357" s="286">
        <f>IF('Cumulative Budget Request '!$L403='Split budget (A)'!$L$1,'Cumulative Budget Request '!F403,0)</f>
        <v>0</v>
      </c>
      <c r="G357" s="286">
        <f>IF('Cumulative Budget Request '!$L403='Split budget (A)'!$L$1,'Cumulative Budget Request '!G403,0)</f>
        <v>0</v>
      </c>
      <c r="H357" s="286">
        <f>IF('Cumulative Budget Request '!$L403='Split budget (A)'!$L$1,'Cumulative Budget Request '!H403,0)</f>
        <v>0</v>
      </c>
      <c r="I357" s="286">
        <f>IF('Cumulative Budget Request '!$L403='Split budget (A)'!$L$1,'Cumulative Budget Request '!I403,0)</f>
        <v>0</v>
      </c>
      <c r="J357" s="420">
        <f t="shared" si="112"/>
        <v>0</v>
      </c>
      <c r="W357" s="250"/>
    </row>
    <row r="358" spans="2:35" hidden="1">
      <c r="B358" s="469" t="str">
        <f>IF('Cumulative Budget Request '!$L404='Split budget (A)'!$L$1,'Cumulative Budget Request '!B404,0)</f>
        <v>Sub19</v>
      </c>
      <c r="C358" s="470"/>
      <c r="D358" s="470"/>
      <c r="E358" s="286">
        <f>IF('Cumulative Budget Request '!$L404='Split budget (A)'!$L$1,'Cumulative Budget Request '!E404,0)</f>
        <v>0</v>
      </c>
      <c r="F358" s="286">
        <f>IF('Cumulative Budget Request '!$L404='Split budget (A)'!$L$1,'Cumulative Budget Request '!F404,0)</f>
        <v>0</v>
      </c>
      <c r="G358" s="286">
        <f>IF('Cumulative Budget Request '!$L404='Split budget (A)'!$L$1,'Cumulative Budget Request '!G404,0)</f>
        <v>0</v>
      </c>
      <c r="H358" s="286">
        <f>IF('Cumulative Budget Request '!$L404='Split budget (A)'!$L$1,'Cumulative Budget Request '!H404,0)</f>
        <v>0</v>
      </c>
      <c r="I358" s="286">
        <f>IF('Cumulative Budget Request '!$L404='Split budget (A)'!$L$1,'Cumulative Budget Request '!I404,0)</f>
        <v>0</v>
      </c>
      <c r="J358" s="420">
        <f t="shared" si="112"/>
        <v>0</v>
      </c>
      <c r="W358" s="250"/>
    </row>
    <row r="359" spans="2:35" ht="15" hidden="1">
      <c r="B359" s="537" t="str">
        <f>IF('Cumulative Budget Request '!$L405='Split budget (A)'!$L$1,'Cumulative Budget Request '!B405,0)</f>
        <v>Sub20</v>
      </c>
      <c r="C359" s="538"/>
      <c r="D359" s="538"/>
      <c r="E359" s="286">
        <f>IF('Cumulative Budget Request '!$L405='Split budget (A)'!$L$1,'Cumulative Budget Request '!E405,0)</f>
        <v>0</v>
      </c>
      <c r="F359" s="286">
        <f>IF('Cumulative Budget Request '!$L405='Split budget (A)'!$L$1,'Cumulative Budget Request '!F405,0)</f>
        <v>0</v>
      </c>
      <c r="G359" s="286">
        <f>IF('Cumulative Budget Request '!$L405='Split budget (A)'!$L$1,'Cumulative Budget Request '!G405,0)</f>
        <v>0</v>
      </c>
      <c r="H359" s="286">
        <f>IF('Cumulative Budget Request '!$L405='Split budget (A)'!$L$1,'Cumulative Budget Request '!H405,0)</f>
        <v>0</v>
      </c>
      <c r="I359" s="286">
        <f>IF('Cumulative Budget Request '!$L405='Split budget (A)'!$L$1,'Cumulative Budget Request '!I405,0)</f>
        <v>0</v>
      </c>
      <c r="J359" s="421">
        <f t="shared" si="112"/>
        <v>0</v>
      </c>
      <c r="W359" s="251"/>
    </row>
    <row r="360" spans="2:35" ht="13.5" thickBot="1">
      <c r="B360" s="471" t="s">
        <v>30</v>
      </c>
      <c r="C360" s="472"/>
      <c r="D360" s="472"/>
      <c r="E360" s="423">
        <f>SUM(E340:E359)</f>
        <v>0</v>
      </c>
      <c r="F360" s="423">
        <f t="shared" ref="F360:J360" si="113">SUM(F340:F359)</f>
        <v>0</v>
      </c>
      <c r="G360" s="423">
        <f t="shared" si="113"/>
        <v>0</v>
      </c>
      <c r="H360" s="423">
        <f t="shared" si="113"/>
        <v>0</v>
      </c>
      <c r="I360" s="423">
        <f t="shared" si="113"/>
        <v>0</v>
      </c>
      <c r="J360" s="422">
        <f t="shared" si="113"/>
        <v>0</v>
      </c>
      <c r="V360" s="1"/>
      <c r="W360" s="250"/>
    </row>
    <row r="361" spans="2:35" ht="13.5" thickBot="1">
      <c r="F361"/>
      <c r="H361" s="19"/>
      <c r="I361" s="15"/>
      <c r="J361" s="19"/>
      <c r="K361" s="19"/>
      <c r="L361" s="15"/>
      <c r="M361" s="19"/>
      <c r="N361" s="19"/>
      <c r="O361" s="19"/>
      <c r="P361" s="19"/>
    </row>
    <row r="362" spans="2:35">
      <c r="B362" s="479" t="s">
        <v>252</v>
      </c>
      <c r="C362" s="480"/>
      <c r="D362" s="480"/>
      <c r="E362" s="480"/>
      <c r="F362" s="480"/>
      <c r="G362" s="480"/>
      <c r="H362" s="480"/>
      <c r="I362" s="480"/>
      <c r="J362" s="481"/>
      <c r="K362" s="19"/>
      <c r="L362" s="15"/>
      <c r="M362" s="19"/>
      <c r="N362" s="19"/>
      <c r="O362" s="19"/>
      <c r="P362" s="19"/>
      <c r="AI362" s="1"/>
    </row>
    <row r="363" spans="2:35">
      <c r="B363" s="477" t="s">
        <v>231</v>
      </c>
      <c r="C363" s="478"/>
      <c r="D363" s="478"/>
      <c r="E363" s="246" t="s">
        <v>35</v>
      </c>
      <c r="F363" s="246" t="s">
        <v>36</v>
      </c>
      <c r="G363" s="247" t="s">
        <v>37</v>
      </c>
      <c r="H363" s="247" t="s">
        <v>38</v>
      </c>
      <c r="I363" s="247" t="s">
        <v>39</v>
      </c>
      <c r="J363" s="248" t="s">
        <v>30</v>
      </c>
      <c r="K363" s="19"/>
      <c r="L363" s="15"/>
      <c r="M363" s="19"/>
      <c r="N363" s="19"/>
      <c r="O363" s="19"/>
      <c r="P363" s="19"/>
    </row>
    <row r="364" spans="2:35">
      <c r="B364" s="482" t="str">
        <f t="shared" ref="B364:B384" si="114">B340</f>
        <v>Sub1</v>
      </c>
      <c r="C364" s="483"/>
      <c r="D364" s="483"/>
      <c r="E364" s="286">
        <f>IF('Cumulative Budget Request '!$L410='Split budget (A)'!$L$1,'Cumulative Budget Request '!E410,0)</f>
        <v>0</v>
      </c>
      <c r="F364" s="286">
        <f>IF('Cumulative Budget Request '!$L410='Split budget (A)'!$L$1,'Cumulative Budget Request '!F410,0)</f>
        <v>0</v>
      </c>
      <c r="G364" s="286">
        <f>IF('Cumulative Budget Request '!$L410='Split budget (A)'!$L$1,'Cumulative Budget Request '!G410,0)</f>
        <v>0</v>
      </c>
      <c r="H364" s="286">
        <f>IF('Cumulative Budget Request '!$L410='Split budget (A)'!$L$1,'Cumulative Budget Request '!H410,0)</f>
        <v>0</v>
      </c>
      <c r="I364" s="286">
        <f>IF('Cumulative Budget Request '!$L410='Split budget (A)'!$L$1,'Cumulative Budget Request '!I410,0)</f>
        <v>0</v>
      </c>
      <c r="J364" s="420">
        <f t="shared" ref="J364:J383" si="115">SUM(E364:I364)</f>
        <v>0</v>
      </c>
      <c r="K364" s="19"/>
      <c r="L364" s="15"/>
      <c r="M364" s="19"/>
      <c r="N364" s="19"/>
      <c r="O364" s="19"/>
      <c r="P364" s="19"/>
    </row>
    <row r="365" spans="2:35">
      <c r="B365" s="469" t="str">
        <f t="shared" si="114"/>
        <v>Sub2</v>
      </c>
      <c r="C365" s="470"/>
      <c r="D365" s="470"/>
      <c r="E365" s="286">
        <f>IF('Cumulative Budget Request '!$L411='Split budget (A)'!$L$1,'Cumulative Budget Request '!E411,0)</f>
        <v>0</v>
      </c>
      <c r="F365" s="286">
        <f>IF('Cumulative Budget Request '!$L411='Split budget (A)'!$L$1,'Cumulative Budget Request '!F411,0)</f>
        <v>0</v>
      </c>
      <c r="G365" s="286">
        <f>IF('Cumulative Budget Request '!$L411='Split budget (A)'!$L$1,'Cumulative Budget Request '!G411,0)</f>
        <v>0</v>
      </c>
      <c r="H365" s="286">
        <f>IF('Cumulative Budget Request '!$L411='Split budget (A)'!$L$1,'Cumulative Budget Request '!H411,0)</f>
        <v>0</v>
      </c>
      <c r="I365" s="286">
        <f>IF('Cumulative Budget Request '!$L411='Split budget (A)'!$L$1,'Cumulative Budget Request '!I411,0)</f>
        <v>0</v>
      </c>
      <c r="J365" s="420">
        <f t="shared" si="115"/>
        <v>0</v>
      </c>
      <c r="K365" s="19"/>
      <c r="L365" s="15"/>
      <c r="M365" s="19"/>
      <c r="N365" s="19"/>
      <c r="O365" s="19"/>
      <c r="P365" s="19"/>
    </row>
    <row r="366" spans="2:35">
      <c r="B366" s="469" t="str">
        <f t="shared" si="114"/>
        <v>Sub3</v>
      </c>
      <c r="C366" s="470"/>
      <c r="D366" s="470"/>
      <c r="E366" s="286">
        <f>IF('Cumulative Budget Request '!$L412='Split budget (A)'!$L$1,'Cumulative Budget Request '!E412,0)</f>
        <v>0</v>
      </c>
      <c r="F366" s="286">
        <f>IF('Cumulative Budget Request '!$L412='Split budget (A)'!$L$1,'Cumulative Budget Request '!F412,0)</f>
        <v>0</v>
      </c>
      <c r="G366" s="286">
        <f>IF('Cumulative Budget Request '!$L412='Split budget (A)'!$L$1,'Cumulative Budget Request '!G412,0)</f>
        <v>0</v>
      </c>
      <c r="H366" s="286">
        <f>IF('Cumulative Budget Request '!$L412='Split budget (A)'!$L$1,'Cumulative Budget Request '!H412,0)</f>
        <v>0</v>
      </c>
      <c r="I366" s="286">
        <f>IF('Cumulative Budget Request '!$L412='Split budget (A)'!$L$1,'Cumulative Budget Request '!I412,0)</f>
        <v>0</v>
      </c>
      <c r="J366" s="420">
        <f t="shared" si="115"/>
        <v>0</v>
      </c>
      <c r="K366" s="19"/>
      <c r="L366" s="15"/>
      <c r="M366" s="19"/>
      <c r="N366" s="19"/>
      <c r="O366" s="19"/>
      <c r="P366" s="19"/>
    </row>
    <row r="367" spans="2:35" hidden="1">
      <c r="B367" s="469" t="str">
        <f t="shared" si="114"/>
        <v>Sub4</v>
      </c>
      <c r="C367" s="470"/>
      <c r="D367" s="470"/>
      <c r="E367" s="286">
        <f>IF('Cumulative Budget Request '!$L413='Split budget (A)'!$L$1,'Cumulative Budget Request '!E413,0)</f>
        <v>0</v>
      </c>
      <c r="F367" s="286">
        <f>IF('Cumulative Budget Request '!$L413='Split budget (A)'!$L$1,'Cumulative Budget Request '!F413,0)</f>
        <v>0</v>
      </c>
      <c r="G367" s="286">
        <f>IF('Cumulative Budget Request '!$L413='Split budget (A)'!$L$1,'Cumulative Budget Request '!G413,0)</f>
        <v>0</v>
      </c>
      <c r="H367" s="286">
        <f>IF('Cumulative Budget Request '!$L413='Split budget (A)'!$L$1,'Cumulative Budget Request '!H413,0)</f>
        <v>0</v>
      </c>
      <c r="I367" s="286">
        <f>IF('Cumulative Budget Request '!$L413='Split budget (A)'!$L$1,'Cumulative Budget Request '!I413,0)</f>
        <v>0</v>
      </c>
      <c r="J367" s="420">
        <f t="shared" si="115"/>
        <v>0</v>
      </c>
      <c r="K367" s="19"/>
      <c r="L367" s="15"/>
      <c r="M367" s="19"/>
      <c r="N367" s="19"/>
      <c r="O367" s="19"/>
      <c r="P367" s="19"/>
    </row>
    <row r="368" spans="2:35" hidden="1">
      <c r="B368" s="469" t="str">
        <f t="shared" si="114"/>
        <v>Sub5</v>
      </c>
      <c r="C368" s="470"/>
      <c r="D368" s="470"/>
      <c r="E368" s="286">
        <f>IF('Cumulative Budget Request '!$L414='Split budget (A)'!$L$1,'Cumulative Budget Request '!E414,0)</f>
        <v>0</v>
      </c>
      <c r="F368" s="286">
        <f>IF('Cumulative Budget Request '!$L414='Split budget (A)'!$L$1,'Cumulative Budget Request '!F414,0)</f>
        <v>0</v>
      </c>
      <c r="G368" s="286">
        <f>IF('Cumulative Budget Request '!$L414='Split budget (A)'!$L$1,'Cumulative Budget Request '!G414,0)</f>
        <v>0</v>
      </c>
      <c r="H368" s="286">
        <f>IF('Cumulative Budget Request '!$L414='Split budget (A)'!$L$1,'Cumulative Budget Request '!H414,0)</f>
        <v>0</v>
      </c>
      <c r="I368" s="286">
        <f>IF('Cumulative Budget Request '!$L414='Split budget (A)'!$L$1,'Cumulative Budget Request '!I414,0)</f>
        <v>0</v>
      </c>
      <c r="J368" s="420">
        <f t="shared" si="115"/>
        <v>0</v>
      </c>
      <c r="K368" s="19"/>
      <c r="L368" s="15"/>
      <c r="M368" s="19"/>
      <c r="N368" s="19"/>
      <c r="O368" s="19"/>
      <c r="P368" s="19"/>
    </row>
    <row r="369" spans="2:16" hidden="1">
      <c r="B369" s="469" t="str">
        <f t="shared" si="114"/>
        <v>Sub6</v>
      </c>
      <c r="C369" s="470"/>
      <c r="D369" s="470"/>
      <c r="E369" s="286">
        <f>IF('Cumulative Budget Request '!$L415='Split budget (A)'!$L$1,'Cumulative Budget Request '!E415,0)</f>
        <v>0</v>
      </c>
      <c r="F369" s="286">
        <f>IF('Cumulative Budget Request '!$L415='Split budget (A)'!$L$1,'Cumulative Budget Request '!F415,0)</f>
        <v>0</v>
      </c>
      <c r="G369" s="286">
        <f>IF('Cumulative Budget Request '!$L415='Split budget (A)'!$L$1,'Cumulative Budget Request '!G415,0)</f>
        <v>0</v>
      </c>
      <c r="H369" s="286">
        <f>IF('Cumulative Budget Request '!$L415='Split budget (A)'!$L$1,'Cumulative Budget Request '!H415,0)</f>
        <v>0</v>
      </c>
      <c r="I369" s="286">
        <f>IF('Cumulative Budget Request '!$L415='Split budget (A)'!$L$1,'Cumulative Budget Request '!I415,0)</f>
        <v>0</v>
      </c>
      <c r="J369" s="420">
        <f t="shared" si="115"/>
        <v>0</v>
      </c>
      <c r="K369" s="19"/>
      <c r="L369" s="15"/>
      <c r="M369" s="19"/>
      <c r="N369" s="19"/>
      <c r="O369" s="19"/>
      <c r="P369" s="19"/>
    </row>
    <row r="370" spans="2:16" hidden="1">
      <c r="B370" s="469" t="str">
        <f t="shared" si="114"/>
        <v>Sub7</v>
      </c>
      <c r="C370" s="470"/>
      <c r="D370" s="470"/>
      <c r="E370" s="286">
        <f>IF('Cumulative Budget Request '!$L416='Split budget (A)'!$L$1,'Cumulative Budget Request '!E416,0)</f>
        <v>0</v>
      </c>
      <c r="F370" s="286">
        <f>IF('Cumulative Budget Request '!$L416='Split budget (A)'!$L$1,'Cumulative Budget Request '!F416,0)</f>
        <v>0</v>
      </c>
      <c r="G370" s="286">
        <f>IF('Cumulative Budget Request '!$L416='Split budget (A)'!$L$1,'Cumulative Budget Request '!G416,0)</f>
        <v>0</v>
      </c>
      <c r="H370" s="286">
        <f>IF('Cumulative Budget Request '!$L416='Split budget (A)'!$L$1,'Cumulative Budget Request '!H416,0)</f>
        <v>0</v>
      </c>
      <c r="I370" s="286">
        <f>IF('Cumulative Budget Request '!$L416='Split budget (A)'!$L$1,'Cumulative Budget Request '!I416,0)</f>
        <v>0</v>
      </c>
      <c r="J370" s="420">
        <f t="shared" si="115"/>
        <v>0</v>
      </c>
      <c r="K370" s="19"/>
      <c r="L370" s="15"/>
      <c r="M370" s="19"/>
      <c r="N370" s="19"/>
      <c r="O370" s="19"/>
      <c r="P370" s="19"/>
    </row>
    <row r="371" spans="2:16" hidden="1">
      <c r="B371" s="469" t="str">
        <f t="shared" si="114"/>
        <v>Sub8</v>
      </c>
      <c r="C371" s="470"/>
      <c r="D371" s="470"/>
      <c r="E371" s="286">
        <f>IF('Cumulative Budget Request '!$L417='Split budget (A)'!$L$1,'Cumulative Budget Request '!E417,0)</f>
        <v>0</v>
      </c>
      <c r="F371" s="286">
        <f>IF('Cumulative Budget Request '!$L417='Split budget (A)'!$L$1,'Cumulative Budget Request '!F417,0)</f>
        <v>0</v>
      </c>
      <c r="G371" s="286">
        <f>IF('Cumulative Budget Request '!$L417='Split budget (A)'!$L$1,'Cumulative Budget Request '!G417,0)</f>
        <v>0</v>
      </c>
      <c r="H371" s="286">
        <f>IF('Cumulative Budget Request '!$L417='Split budget (A)'!$L$1,'Cumulative Budget Request '!H417,0)</f>
        <v>0</v>
      </c>
      <c r="I371" s="286">
        <f>IF('Cumulative Budget Request '!$L417='Split budget (A)'!$L$1,'Cumulative Budget Request '!I417,0)</f>
        <v>0</v>
      </c>
      <c r="J371" s="420">
        <f t="shared" si="115"/>
        <v>0</v>
      </c>
      <c r="K371" s="19"/>
      <c r="L371" s="15"/>
      <c r="M371" s="19"/>
      <c r="N371" s="19"/>
      <c r="O371" s="19"/>
      <c r="P371" s="19"/>
    </row>
    <row r="372" spans="2:16" hidden="1">
      <c r="B372" s="469" t="str">
        <f t="shared" si="114"/>
        <v>Sub9</v>
      </c>
      <c r="C372" s="470"/>
      <c r="D372" s="470"/>
      <c r="E372" s="286">
        <f>IF('Cumulative Budget Request '!$L418='Split budget (A)'!$L$1,'Cumulative Budget Request '!E418,0)</f>
        <v>0</v>
      </c>
      <c r="F372" s="286">
        <f>IF('Cumulative Budget Request '!$L418='Split budget (A)'!$L$1,'Cumulative Budget Request '!F418,0)</f>
        <v>0</v>
      </c>
      <c r="G372" s="286">
        <f>IF('Cumulative Budget Request '!$L418='Split budget (A)'!$L$1,'Cumulative Budget Request '!G418,0)</f>
        <v>0</v>
      </c>
      <c r="H372" s="286">
        <f>IF('Cumulative Budget Request '!$L418='Split budget (A)'!$L$1,'Cumulative Budget Request '!H418,0)</f>
        <v>0</v>
      </c>
      <c r="I372" s="286">
        <f>IF('Cumulative Budget Request '!$L418='Split budget (A)'!$L$1,'Cumulative Budget Request '!I418,0)</f>
        <v>0</v>
      </c>
      <c r="J372" s="420">
        <f t="shared" si="115"/>
        <v>0</v>
      </c>
      <c r="K372" s="19"/>
      <c r="L372" s="15"/>
      <c r="M372" s="19"/>
      <c r="N372" s="19"/>
      <c r="O372" s="19"/>
      <c r="P372" s="19"/>
    </row>
    <row r="373" spans="2:16" hidden="1">
      <c r="B373" s="469" t="str">
        <f t="shared" si="114"/>
        <v>Sub10</v>
      </c>
      <c r="C373" s="470"/>
      <c r="D373" s="470"/>
      <c r="E373" s="286">
        <f>IF('Cumulative Budget Request '!$L419='Split budget (A)'!$L$1,'Cumulative Budget Request '!E419,0)</f>
        <v>0</v>
      </c>
      <c r="F373" s="286">
        <f>IF('Cumulative Budget Request '!$L419='Split budget (A)'!$L$1,'Cumulative Budget Request '!F419,0)</f>
        <v>0</v>
      </c>
      <c r="G373" s="286">
        <f>IF('Cumulative Budget Request '!$L419='Split budget (A)'!$L$1,'Cumulative Budget Request '!G419,0)</f>
        <v>0</v>
      </c>
      <c r="H373" s="286">
        <f>IF('Cumulative Budget Request '!$L419='Split budget (A)'!$L$1,'Cumulative Budget Request '!H419,0)</f>
        <v>0</v>
      </c>
      <c r="I373" s="286">
        <f>IF('Cumulative Budget Request '!$L419='Split budget (A)'!$L$1,'Cumulative Budget Request '!I419,0)</f>
        <v>0</v>
      </c>
      <c r="J373" s="420">
        <f t="shared" si="115"/>
        <v>0</v>
      </c>
      <c r="K373" s="19"/>
      <c r="L373" s="15"/>
      <c r="M373" s="19"/>
      <c r="N373" s="19"/>
      <c r="O373" s="19"/>
      <c r="P373" s="19"/>
    </row>
    <row r="374" spans="2:16" hidden="1">
      <c r="B374" s="469" t="str">
        <f t="shared" si="114"/>
        <v>Sub11</v>
      </c>
      <c r="C374" s="470"/>
      <c r="D374" s="470"/>
      <c r="E374" s="286">
        <f>IF('Cumulative Budget Request '!$L420='Split budget (A)'!$L$1,'Cumulative Budget Request '!E420,0)</f>
        <v>0</v>
      </c>
      <c r="F374" s="286">
        <f>IF('Cumulative Budget Request '!$L420='Split budget (A)'!$L$1,'Cumulative Budget Request '!F420,0)</f>
        <v>0</v>
      </c>
      <c r="G374" s="286">
        <f>IF('Cumulative Budget Request '!$L420='Split budget (A)'!$L$1,'Cumulative Budget Request '!G420,0)</f>
        <v>0</v>
      </c>
      <c r="H374" s="286">
        <f>IF('Cumulative Budget Request '!$L420='Split budget (A)'!$L$1,'Cumulative Budget Request '!H420,0)</f>
        <v>0</v>
      </c>
      <c r="I374" s="286">
        <f>IF('Cumulative Budget Request '!$L420='Split budget (A)'!$L$1,'Cumulative Budget Request '!I420,0)</f>
        <v>0</v>
      </c>
      <c r="J374" s="420">
        <f t="shared" si="115"/>
        <v>0</v>
      </c>
      <c r="K374" s="19"/>
      <c r="L374" s="15"/>
      <c r="M374" s="19"/>
      <c r="N374" s="19"/>
      <c r="O374" s="19"/>
      <c r="P374" s="19"/>
    </row>
    <row r="375" spans="2:16" hidden="1">
      <c r="B375" s="469" t="str">
        <f t="shared" si="114"/>
        <v>Sub12</v>
      </c>
      <c r="C375" s="470"/>
      <c r="D375" s="470"/>
      <c r="E375" s="286">
        <f>IF('Cumulative Budget Request '!$L421='Split budget (A)'!$L$1,'Cumulative Budget Request '!E421,0)</f>
        <v>0</v>
      </c>
      <c r="F375" s="286">
        <f>IF('Cumulative Budget Request '!$L421='Split budget (A)'!$L$1,'Cumulative Budget Request '!F421,0)</f>
        <v>0</v>
      </c>
      <c r="G375" s="286">
        <f>IF('Cumulative Budget Request '!$L421='Split budget (A)'!$L$1,'Cumulative Budget Request '!G421,0)</f>
        <v>0</v>
      </c>
      <c r="H375" s="286">
        <f>IF('Cumulative Budget Request '!$L421='Split budget (A)'!$L$1,'Cumulative Budget Request '!H421,0)</f>
        <v>0</v>
      </c>
      <c r="I375" s="286">
        <f>IF('Cumulative Budget Request '!$L421='Split budget (A)'!$L$1,'Cumulative Budget Request '!I421,0)</f>
        <v>0</v>
      </c>
      <c r="J375" s="420">
        <f t="shared" si="115"/>
        <v>0</v>
      </c>
      <c r="K375" s="19"/>
      <c r="L375" s="15"/>
      <c r="M375" s="19"/>
      <c r="N375" s="19"/>
      <c r="O375" s="19"/>
      <c r="P375" s="19"/>
    </row>
    <row r="376" spans="2:16" hidden="1">
      <c r="B376" s="469" t="str">
        <f t="shared" si="114"/>
        <v>Sub13</v>
      </c>
      <c r="C376" s="470"/>
      <c r="D376" s="470"/>
      <c r="E376" s="286">
        <f>IF('Cumulative Budget Request '!$L422='Split budget (A)'!$L$1,'Cumulative Budget Request '!E422,0)</f>
        <v>0</v>
      </c>
      <c r="F376" s="286">
        <f>IF('Cumulative Budget Request '!$L422='Split budget (A)'!$L$1,'Cumulative Budget Request '!F422,0)</f>
        <v>0</v>
      </c>
      <c r="G376" s="286">
        <f>IF('Cumulative Budget Request '!$L422='Split budget (A)'!$L$1,'Cumulative Budget Request '!G422,0)</f>
        <v>0</v>
      </c>
      <c r="H376" s="286">
        <f>IF('Cumulative Budget Request '!$L422='Split budget (A)'!$L$1,'Cumulative Budget Request '!H422,0)</f>
        <v>0</v>
      </c>
      <c r="I376" s="286">
        <f>IF('Cumulative Budget Request '!$L422='Split budget (A)'!$L$1,'Cumulative Budget Request '!I422,0)</f>
        <v>0</v>
      </c>
      <c r="J376" s="420">
        <f t="shared" si="115"/>
        <v>0</v>
      </c>
      <c r="K376" s="19"/>
      <c r="L376" s="15"/>
      <c r="M376" s="19"/>
      <c r="N376" s="19"/>
      <c r="O376" s="19"/>
      <c r="P376" s="19"/>
    </row>
    <row r="377" spans="2:16" hidden="1">
      <c r="B377" s="469" t="str">
        <f t="shared" si="114"/>
        <v>Sub14</v>
      </c>
      <c r="C377" s="470"/>
      <c r="D377" s="470"/>
      <c r="E377" s="286">
        <f>IF('Cumulative Budget Request '!$L423='Split budget (A)'!$L$1,'Cumulative Budget Request '!E423,0)</f>
        <v>0</v>
      </c>
      <c r="F377" s="286">
        <f>IF('Cumulative Budget Request '!$L423='Split budget (A)'!$L$1,'Cumulative Budget Request '!F423,0)</f>
        <v>0</v>
      </c>
      <c r="G377" s="286">
        <f>IF('Cumulative Budget Request '!$L423='Split budget (A)'!$L$1,'Cumulative Budget Request '!G423,0)</f>
        <v>0</v>
      </c>
      <c r="H377" s="286">
        <f>IF('Cumulative Budget Request '!$L423='Split budget (A)'!$L$1,'Cumulative Budget Request '!H423,0)</f>
        <v>0</v>
      </c>
      <c r="I377" s="286">
        <f>IF('Cumulative Budget Request '!$L423='Split budget (A)'!$L$1,'Cumulative Budget Request '!I423,0)</f>
        <v>0</v>
      </c>
      <c r="J377" s="420">
        <f t="shared" si="115"/>
        <v>0</v>
      </c>
      <c r="K377" s="19"/>
      <c r="L377" s="15"/>
      <c r="M377" s="19"/>
      <c r="N377" s="19"/>
      <c r="O377" s="19"/>
      <c r="P377" s="19"/>
    </row>
    <row r="378" spans="2:16" hidden="1">
      <c r="B378" s="469" t="str">
        <f t="shared" si="114"/>
        <v>Sub15</v>
      </c>
      <c r="C378" s="470"/>
      <c r="D378" s="470"/>
      <c r="E378" s="286">
        <f>IF('Cumulative Budget Request '!$L424='Split budget (A)'!$L$1,'Cumulative Budget Request '!E424,0)</f>
        <v>0</v>
      </c>
      <c r="F378" s="286">
        <f>IF('Cumulative Budget Request '!$L424='Split budget (A)'!$L$1,'Cumulative Budget Request '!F424,0)</f>
        <v>0</v>
      </c>
      <c r="G378" s="286">
        <f>IF('Cumulative Budget Request '!$L424='Split budget (A)'!$L$1,'Cumulative Budget Request '!G424,0)</f>
        <v>0</v>
      </c>
      <c r="H378" s="286">
        <f>IF('Cumulative Budget Request '!$L424='Split budget (A)'!$L$1,'Cumulative Budget Request '!H424,0)</f>
        <v>0</v>
      </c>
      <c r="I378" s="286">
        <f>IF('Cumulative Budget Request '!$L424='Split budget (A)'!$L$1,'Cumulative Budget Request '!I424,0)</f>
        <v>0</v>
      </c>
      <c r="J378" s="420">
        <f t="shared" si="115"/>
        <v>0</v>
      </c>
      <c r="K378" s="19"/>
      <c r="L378" s="15"/>
      <c r="M378" s="19"/>
      <c r="N378" s="19"/>
      <c r="O378" s="19"/>
      <c r="P378" s="19"/>
    </row>
    <row r="379" spans="2:16" hidden="1">
      <c r="B379" s="469" t="str">
        <f t="shared" si="114"/>
        <v>Sub16</v>
      </c>
      <c r="C379" s="470"/>
      <c r="D379" s="470"/>
      <c r="E379" s="286">
        <f>IF('Cumulative Budget Request '!$L425='Split budget (A)'!$L$1,'Cumulative Budget Request '!E425,0)</f>
        <v>0</v>
      </c>
      <c r="F379" s="286">
        <f>IF('Cumulative Budget Request '!$L425='Split budget (A)'!$L$1,'Cumulative Budget Request '!F425,0)</f>
        <v>0</v>
      </c>
      <c r="G379" s="286">
        <f>IF('Cumulative Budget Request '!$L425='Split budget (A)'!$L$1,'Cumulative Budget Request '!G425,0)</f>
        <v>0</v>
      </c>
      <c r="H379" s="286">
        <f>IF('Cumulative Budget Request '!$L425='Split budget (A)'!$L$1,'Cumulative Budget Request '!H425,0)</f>
        <v>0</v>
      </c>
      <c r="I379" s="286">
        <f>IF('Cumulative Budget Request '!$L425='Split budget (A)'!$L$1,'Cumulative Budget Request '!I425,0)</f>
        <v>0</v>
      </c>
      <c r="J379" s="420">
        <f t="shared" si="115"/>
        <v>0</v>
      </c>
      <c r="K379" s="19"/>
      <c r="L379" s="15"/>
      <c r="M379" s="19"/>
      <c r="N379" s="19"/>
      <c r="O379" s="19"/>
      <c r="P379" s="19"/>
    </row>
    <row r="380" spans="2:16" hidden="1">
      <c r="B380" s="469" t="str">
        <f t="shared" si="114"/>
        <v>Sub17</v>
      </c>
      <c r="C380" s="470"/>
      <c r="D380" s="470"/>
      <c r="E380" s="286">
        <f>IF('Cumulative Budget Request '!$L426='Split budget (A)'!$L$1,'Cumulative Budget Request '!E426,0)</f>
        <v>0</v>
      </c>
      <c r="F380" s="286">
        <f>IF('Cumulative Budget Request '!$L426='Split budget (A)'!$L$1,'Cumulative Budget Request '!F426,0)</f>
        <v>0</v>
      </c>
      <c r="G380" s="286">
        <f>IF('Cumulative Budget Request '!$L426='Split budget (A)'!$L$1,'Cumulative Budget Request '!G426,0)</f>
        <v>0</v>
      </c>
      <c r="H380" s="286">
        <f>IF('Cumulative Budget Request '!$L426='Split budget (A)'!$L$1,'Cumulative Budget Request '!H426,0)</f>
        <v>0</v>
      </c>
      <c r="I380" s="286">
        <f>IF('Cumulative Budget Request '!$L426='Split budget (A)'!$L$1,'Cumulative Budget Request '!I426,0)</f>
        <v>0</v>
      </c>
      <c r="J380" s="420">
        <f t="shared" si="115"/>
        <v>0</v>
      </c>
      <c r="K380" s="19"/>
      <c r="L380" s="15"/>
      <c r="M380" s="19"/>
      <c r="N380" s="19"/>
      <c r="O380" s="19"/>
      <c r="P380" s="19"/>
    </row>
    <row r="381" spans="2:16" hidden="1">
      <c r="B381" s="469" t="str">
        <f t="shared" si="114"/>
        <v>Sub18</v>
      </c>
      <c r="C381" s="470"/>
      <c r="D381" s="470"/>
      <c r="E381" s="286">
        <f>IF('Cumulative Budget Request '!$L427='Split budget (A)'!$L$1,'Cumulative Budget Request '!E427,0)</f>
        <v>0</v>
      </c>
      <c r="F381" s="286">
        <f>IF('Cumulative Budget Request '!$L427='Split budget (A)'!$L$1,'Cumulative Budget Request '!F427,0)</f>
        <v>0</v>
      </c>
      <c r="G381" s="286">
        <f>IF('Cumulative Budget Request '!$L427='Split budget (A)'!$L$1,'Cumulative Budget Request '!G427,0)</f>
        <v>0</v>
      </c>
      <c r="H381" s="286">
        <f>IF('Cumulative Budget Request '!$L427='Split budget (A)'!$L$1,'Cumulative Budget Request '!H427,0)</f>
        <v>0</v>
      </c>
      <c r="I381" s="286">
        <f>IF('Cumulative Budget Request '!$L427='Split budget (A)'!$L$1,'Cumulative Budget Request '!I427,0)</f>
        <v>0</v>
      </c>
      <c r="J381" s="420">
        <f t="shared" si="115"/>
        <v>0</v>
      </c>
      <c r="K381" s="19"/>
      <c r="L381" s="15"/>
      <c r="M381" s="19"/>
      <c r="N381" s="19"/>
      <c r="O381" s="19"/>
      <c r="P381" s="19"/>
    </row>
    <row r="382" spans="2:16" hidden="1">
      <c r="B382" s="469" t="str">
        <f t="shared" si="114"/>
        <v>Sub19</v>
      </c>
      <c r="C382" s="470"/>
      <c r="D382" s="470"/>
      <c r="E382" s="286">
        <f>IF('Cumulative Budget Request '!$L428='Split budget (A)'!$L$1,'Cumulative Budget Request '!E428,0)</f>
        <v>0</v>
      </c>
      <c r="F382" s="286">
        <f>IF('Cumulative Budget Request '!$L428='Split budget (A)'!$L$1,'Cumulative Budget Request '!F428,0)</f>
        <v>0</v>
      </c>
      <c r="G382" s="286">
        <f>IF('Cumulative Budget Request '!$L428='Split budget (A)'!$L$1,'Cumulative Budget Request '!G428,0)</f>
        <v>0</v>
      </c>
      <c r="H382" s="286">
        <f>IF('Cumulative Budget Request '!$L428='Split budget (A)'!$L$1,'Cumulative Budget Request '!H428,0)</f>
        <v>0</v>
      </c>
      <c r="I382" s="286">
        <f>IF('Cumulative Budget Request '!$L428='Split budget (A)'!$L$1,'Cumulative Budget Request '!I428,0)</f>
        <v>0</v>
      </c>
      <c r="J382" s="420">
        <f t="shared" si="115"/>
        <v>0</v>
      </c>
      <c r="K382" s="19"/>
      <c r="L382" s="15"/>
      <c r="M382" s="19"/>
      <c r="N382" s="19"/>
      <c r="O382" s="19"/>
      <c r="P382" s="19"/>
    </row>
    <row r="383" spans="2:16" hidden="1">
      <c r="B383" s="537" t="str">
        <f t="shared" si="114"/>
        <v>Sub20</v>
      </c>
      <c r="C383" s="538"/>
      <c r="D383" s="538"/>
      <c r="E383" s="286">
        <f>IF('Cumulative Budget Request '!$L429='Split budget (A)'!$L$1,'Cumulative Budget Request '!E429,0)</f>
        <v>0</v>
      </c>
      <c r="F383" s="286">
        <f>IF('Cumulative Budget Request '!$L429='Split budget (A)'!$L$1,'Cumulative Budget Request '!F429,0)</f>
        <v>0</v>
      </c>
      <c r="G383" s="286">
        <f>IF('Cumulative Budget Request '!$L429='Split budget (A)'!$L$1,'Cumulative Budget Request '!G429,0)</f>
        <v>0</v>
      </c>
      <c r="H383" s="286">
        <f>IF('Cumulative Budget Request '!$L429='Split budget (A)'!$L$1,'Cumulative Budget Request '!H429,0)</f>
        <v>0</v>
      </c>
      <c r="I383" s="286">
        <f>IF('Cumulative Budget Request '!$L429='Split budget (A)'!$L$1,'Cumulative Budget Request '!I429,0)</f>
        <v>0</v>
      </c>
      <c r="J383" s="421">
        <f t="shared" si="115"/>
        <v>0</v>
      </c>
      <c r="K383" s="19"/>
      <c r="L383" s="15"/>
      <c r="M383" s="19"/>
      <c r="N383" s="19"/>
      <c r="O383" s="19"/>
      <c r="P383" s="19"/>
    </row>
    <row r="384" spans="2:16" ht="13.5" thickBot="1">
      <c r="B384" s="471" t="str">
        <f t="shared" si="114"/>
        <v>TOTAL</v>
      </c>
      <c r="C384" s="472"/>
      <c r="D384" s="472"/>
      <c r="E384" s="423">
        <f>SUM(E364:E383)</f>
        <v>0</v>
      </c>
      <c r="F384" s="423">
        <f t="shared" ref="F384:I384" si="116">SUM(F364:F383)</f>
        <v>0</v>
      </c>
      <c r="G384" s="423">
        <f t="shared" si="116"/>
        <v>0</v>
      </c>
      <c r="H384" s="423">
        <f t="shared" si="116"/>
        <v>0</v>
      </c>
      <c r="I384" s="423">
        <f t="shared" si="116"/>
        <v>0</v>
      </c>
      <c r="J384" s="422">
        <f>SUM(J364:J383)</f>
        <v>0</v>
      </c>
      <c r="K384" s="19"/>
      <c r="L384" s="15"/>
      <c r="M384" s="19"/>
      <c r="N384" s="19"/>
      <c r="O384" s="19"/>
      <c r="P384" s="19"/>
    </row>
    <row r="385" spans="2:10" ht="13.5" thickBot="1">
      <c r="E385" s="19"/>
      <c r="F385" s="15"/>
      <c r="G385" s="19"/>
      <c r="H385" s="19"/>
      <c r="I385" s="19"/>
      <c r="J385" s="19"/>
    </row>
    <row r="386" spans="2:10" ht="13.15" customHeight="1">
      <c r="B386" s="479" t="s">
        <v>182</v>
      </c>
      <c r="C386" s="480"/>
      <c r="D386" s="480"/>
      <c r="E386" s="480"/>
      <c r="F386" s="480"/>
      <c r="G386" s="480"/>
      <c r="H386" s="480"/>
      <c r="I386" s="480"/>
      <c r="J386" s="481"/>
    </row>
    <row r="387" spans="2:10">
      <c r="B387" s="477" t="s">
        <v>231</v>
      </c>
      <c r="C387" s="478"/>
      <c r="D387" s="478"/>
      <c r="E387" s="246" t="s">
        <v>35</v>
      </c>
      <c r="F387" s="246" t="s">
        <v>36</v>
      </c>
      <c r="G387" s="247" t="s">
        <v>37</v>
      </c>
      <c r="H387" s="247" t="s">
        <v>38</v>
      </c>
      <c r="I387" s="247" t="s">
        <v>39</v>
      </c>
      <c r="J387" s="248" t="s">
        <v>30</v>
      </c>
    </row>
    <row r="388" spans="2:10">
      <c r="B388" s="482" t="str">
        <f t="shared" ref="B388:B408" si="117">B364</f>
        <v>Sub1</v>
      </c>
      <c r="C388" s="483"/>
      <c r="D388" s="483"/>
      <c r="E388" s="286">
        <f>IF('Cumulative Budget Request '!$L434='Split budget (A)'!$L$1,'Cumulative Budget Request '!E434,0)</f>
        <v>0</v>
      </c>
      <c r="F388" s="286">
        <f>IF('Cumulative Budget Request '!$L434='Split budget (A)'!$L$1,'Cumulative Budget Request '!F434,0)</f>
        <v>0</v>
      </c>
      <c r="G388" s="286">
        <f>IF('Cumulative Budget Request '!$L434='Split budget (A)'!$L$1,'Cumulative Budget Request '!G434,0)</f>
        <v>0</v>
      </c>
      <c r="H388" s="286">
        <f>IF('Cumulative Budget Request '!$L434='Split budget (A)'!$L$1,'Cumulative Budget Request '!H434,0)</f>
        <v>0</v>
      </c>
      <c r="I388" s="286">
        <f>IF('Cumulative Budget Request '!$L434='Split budget (A)'!$L$1,'Cumulative Budget Request '!I434,0)</f>
        <v>0</v>
      </c>
      <c r="J388" s="420">
        <f t="shared" ref="J388:J407" si="118">SUM(E388:I388)</f>
        <v>0</v>
      </c>
    </row>
    <row r="389" spans="2:10">
      <c r="B389" s="469" t="str">
        <f t="shared" si="117"/>
        <v>Sub2</v>
      </c>
      <c r="C389" s="470"/>
      <c r="D389" s="470"/>
      <c r="E389" s="286">
        <f>IF('Cumulative Budget Request '!$L435='Split budget (A)'!$L$1,'Cumulative Budget Request '!E435,0)</f>
        <v>0</v>
      </c>
      <c r="F389" s="286">
        <f>IF('Cumulative Budget Request '!$L435='Split budget (A)'!$L$1,'Cumulative Budget Request '!F435,0)</f>
        <v>0</v>
      </c>
      <c r="G389" s="286">
        <f>IF('Cumulative Budget Request '!$L435='Split budget (A)'!$L$1,'Cumulative Budget Request '!G435,0)</f>
        <v>0</v>
      </c>
      <c r="H389" s="286">
        <f>IF('Cumulative Budget Request '!$L435='Split budget (A)'!$L$1,'Cumulative Budget Request '!H435,0)</f>
        <v>0</v>
      </c>
      <c r="I389" s="286">
        <f>IF('Cumulative Budget Request '!$L435='Split budget (A)'!$L$1,'Cumulative Budget Request '!I435,0)</f>
        <v>0</v>
      </c>
      <c r="J389" s="420">
        <f t="shared" si="118"/>
        <v>0</v>
      </c>
    </row>
    <row r="390" spans="2:10">
      <c r="B390" s="469" t="str">
        <f t="shared" si="117"/>
        <v>Sub3</v>
      </c>
      <c r="C390" s="470"/>
      <c r="D390" s="470"/>
      <c r="E390" s="286">
        <f>IF('Cumulative Budget Request '!$L436='Split budget (A)'!$L$1,'Cumulative Budget Request '!E436,0)</f>
        <v>0</v>
      </c>
      <c r="F390" s="286">
        <f>IF('Cumulative Budget Request '!$L436='Split budget (A)'!$L$1,'Cumulative Budget Request '!F436,0)</f>
        <v>0</v>
      </c>
      <c r="G390" s="286">
        <f>IF('Cumulative Budget Request '!$L436='Split budget (A)'!$L$1,'Cumulative Budget Request '!G436,0)</f>
        <v>0</v>
      </c>
      <c r="H390" s="286">
        <f>IF('Cumulative Budget Request '!$L436='Split budget (A)'!$L$1,'Cumulative Budget Request '!H436,0)</f>
        <v>0</v>
      </c>
      <c r="I390" s="286">
        <f>IF('Cumulative Budget Request '!$L436='Split budget (A)'!$L$1,'Cumulative Budget Request '!I436,0)</f>
        <v>0</v>
      </c>
      <c r="J390" s="420">
        <f t="shared" si="118"/>
        <v>0</v>
      </c>
    </row>
    <row r="391" spans="2:10" hidden="1">
      <c r="B391" s="469" t="str">
        <f t="shared" si="117"/>
        <v>Sub4</v>
      </c>
      <c r="C391" s="470"/>
      <c r="D391" s="470"/>
      <c r="E391" s="286">
        <f>IF('Cumulative Budget Request '!$L437='Split budget (A)'!$L$1,'Cumulative Budget Request '!E437,0)</f>
        <v>0</v>
      </c>
      <c r="F391" s="286">
        <f>IF('Cumulative Budget Request '!$L437='Split budget (A)'!$L$1,'Cumulative Budget Request '!F437,0)</f>
        <v>0</v>
      </c>
      <c r="G391" s="286">
        <f>IF('Cumulative Budget Request '!$L437='Split budget (A)'!$L$1,'Cumulative Budget Request '!G437,0)</f>
        <v>0</v>
      </c>
      <c r="H391" s="286">
        <f>IF('Cumulative Budget Request '!$L437='Split budget (A)'!$L$1,'Cumulative Budget Request '!H437,0)</f>
        <v>0</v>
      </c>
      <c r="I391" s="286">
        <f>IF('Cumulative Budget Request '!$L437='Split budget (A)'!$L$1,'Cumulative Budget Request '!I437,0)</f>
        <v>0</v>
      </c>
      <c r="J391" s="420">
        <f t="shared" si="118"/>
        <v>0</v>
      </c>
    </row>
    <row r="392" spans="2:10" hidden="1">
      <c r="B392" s="469" t="str">
        <f t="shared" si="117"/>
        <v>Sub5</v>
      </c>
      <c r="C392" s="470"/>
      <c r="D392" s="470"/>
      <c r="E392" s="286">
        <f>IF('Cumulative Budget Request '!$L438='Split budget (A)'!$L$1,'Cumulative Budget Request '!E438,0)</f>
        <v>0</v>
      </c>
      <c r="F392" s="286">
        <f>IF('Cumulative Budget Request '!$L438='Split budget (A)'!$L$1,'Cumulative Budget Request '!F438,0)</f>
        <v>0</v>
      </c>
      <c r="G392" s="286">
        <f>IF('Cumulative Budget Request '!$L438='Split budget (A)'!$L$1,'Cumulative Budget Request '!G438,0)</f>
        <v>0</v>
      </c>
      <c r="H392" s="286">
        <f>IF('Cumulative Budget Request '!$L438='Split budget (A)'!$L$1,'Cumulative Budget Request '!H438,0)</f>
        <v>0</v>
      </c>
      <c r="I392" s="286">
        <f>IF('Cumulative Budget Request '!$L438='Split budget (A)'!$L$1,'Cumulative Budget Request '!I438,0)</f>
        <v>0</v>
      </c>
      <c r="J392" s="420">
        <f t="shared" si="118"/>
        <v>0</v>
      </c>
    </row>
    <row r="393" spans="2:10" hidden="1">
      <c r="B393" s="469" t="str">
        <f t="shared" si="117"/>
        <v>Sub6</v>
      </c>
      <c r="C393" s="470"/>
      <c r="D393" s="470"/>
      <c r="E393" s="286">
        <f>IF('Cumulative Budget Request '!$L439='Split budget (A)'!$L$1,'Cumulative Budget Request '!E439,0)</f>
        <v>0</v>
      </c>
      <c r="F393" s="286">
        <f>IF('Cumulative Budget Request '!$L439='Split budget (A)'!$L$1,'Cumulative Budget Request '!F439,0)</f>
        <v>0</v>
      </c>
      <c r="G393" s="286">
        <f>IF('Cumulative Budget Request '!$L439='Split budget (A)'!$L$1,'Cumulative Budget Request '!G439,0)</f>
        <v>0</v>
      </c>
      <c r="H393" s="286">
        <f>IF('Cumulative Budget Request '!$L439='Split budget (A)'!$L$1,'Cumulative Budget Request '!H439,0)</f>
        <v>0</v>
      </c>
      <c r="I393" s="286">
        <f>IF('Cumulative Budget Request '!$L439='Split budget (A)'!$L$1,'Cumulative Budget Request '!I439,0)</f>
        <v>0</v>
      </c>
      <c r="J393" s="420">
        <f t="shared" si="118"/>
        <v>0</v>
      </c>
    </row>
    <row r="394" spans="2:10" hidden="1">
      <c r="B394" s="469" t="str">
        <f t="shared" si="117"/>
        <v>Sub7</v>
      </c>
      <c r="C394" s="470"/>
      <c r="D394" s="470"/>
      <c r="E394" s="286">
        <f>IF('Cumulative Budget Request '!$L440='Split budget (A)'!$L$1,'Cumulative Budget Request '!E440,0)</f>
        <v>0</v>
      </c>
      <c r="F394" s="286">
        <f>IF('Cumulative Budget Request '!$L440='Split budget (A)'!$L$1,'Cumulative Budget Request '!F440,0)</f>
        <v>0</v>
      </c>
      <c r="G394" s="286">
        <f>IF('Cumulative Budget Request '!$L440='Split budget (A)'!$L$1,'Cumulative Budget Request '!G440,0)</f>
        <v>0</v>
      </c>
      <c r="H394" s="286">
        <f>IF('Cumulative Budget Request '!$L440='Split budget (A)'!$L$1,'Cumulative Budget Request '!H440,0)</f>
        <v>0</v>
      </c>
      <c r="I394" s="286">
        <f>IF('Cumulative Budget Request '!$L440='Split budget (A)'!$L$1,'Cumulative Budget Request '!I440,0)</f>
        <v>0</v>
      </c>
      <c r="J394" s="420">
        <f t="shared" si="118"/>
        <v>0</v>
      </c>
    </row>
    <row r="395" spans="2:10" hidden="1">
      <c r="B395" s="469" t="str">
        <f t="shared" si="117"/>
        <v>Sub8</v>
      </c>
      <c r="C395" s="470"/>
      <c r="D395" s="470"/>
      <c r="E395" s="286">
        <f>IF('Cumulative Budget Request '!$L441='Split budget (A)'!$L$1,'Cumulative Budget Request '!E441,0)</f>
        <v>0</v>
      </c>
      <c r="F395" s="286">
        <f>IF('Cumulative Budget Request '!$L441='Split budget (A)'!$L$1,'Cumulative Budget Request '!F441,0)</f>
        <v>0</v>
      </c>
      <c r="G395" s="286">
        <f>IF('Cumulative Budget Request '!$L441='Split budget (A)'!$L$1,'Cumulative Budget Request '!G441,0)</f>
        <v>0</v>
      </c>
      <c r="H395" s="286">
        <f>IF('Cumulative Budget Request '!$L441='Split budget (A)'!$L$1,'Cumulative Budget Request '!H441,0)</f>
        <v>0</v>
      </c>
      <c r="I395" s="286">
        <f>IF('Cumulative Budget Request '!$L441='Split budget (A)'!$L$1,'Cumulative Budget Request '!I441,0)</f>
        <v>0</v>
      </c>
      <c r="J395" s="420">
        <f t="shared" si="118"/>
        <v>0</v>
      </c>
    </row>
    <row r="396" spans="2:10" hidden="1">
      <c r="B396" s="469" t="str">
        <f t="shared" si="117"/>
        <v>Sub9</v>
      </c>
      <c r="C396" s="470"/>
      <c r="D396" s="470"/>
      <c r="E396" s="286">
        <f>IF('Cumulative Budget Request '!$L442='Split budget (A)'!$L$1,'Cumulative Budget Request '!E442,0)</f>
        <v>0</v>
      </c>
      <c r="F396" s="286">
        <f>IF('Cumulative Budget Request '!$L442='Split budget (A)'!$L$1,'Cumulative Budget Request '!F442,0)</f>
        <v>0</v>
      </c>
      <c r="G396" s="286">
        <f>IF('Cumulative Budget Request '!$L442='Split budget (A)'!$L$1,'Cumulative Budget Request '!G442,0)</f>
        <v>0</v>
      </c>
      <c r="H396" s="286">
        <f>IF('Cumulative Budget Request '!$L442='Split budget (A)'!$L$1,'Cumulative Budget Request '!H442,0)</f>
        <v>0</v>
      </c>
      <c r="I396" s="286">
        <f>IF('Cumulative Budget Request '!$L442='Split budget (A)'!$L$1,'Cumulative Budget Request '!I442,0)</f>
        <v>0</v>
      </c>
      <c r="J396" s="420">
        <f t="shared" si="118"/>
        <v>0</v>
      </c>
    </row>
    <row r="397" spans="2:10" hidden="1">
      <c r="B397" s="469" t="str">
        <f t="shared" si="117"/>
        <v>Sub10</v>
      </c>
      <c r="C397" s="470"/>
      <c r="D397" s="470"/>
      <c r="E397" s="286">
        <f>IF('Cumulative Budget Request '!$L443='Split budget (A)'!$L$1,'Cumulative Budget Request '!E443,0)</f>
        <v>0</v>
      </c>
      <c r="F397" s="286">
        <f>IF('Cumulative Budget Request '!$L443='Split budget (A)'!$L$1,'Cumulative Budget Request '!F443,0)</f>
        <v>0</v>
      </c>
      <c r="G397" s="286">
        <f>IF('Cumulative Budget Request '!$L443='Split budget (A)'!$L$1,'Cumulative Budget Request '!G443,0)</f>
        <v>0</v>
      </c>
      <c r="H397" s="286">
        <f>IF('Cumulative Budget Request '!$L443='Split budget (A)'!$L$1,'Cumulative Budget Request '!H443,0)</f>
        <v>0</v>
      </c>
      <c r="I397" s="286">
        <f>IF('Cumulative Budget Request '!$L443='Split budget (A)'!$L$1,'Cumulative Budget Request '!I443,0)</f>
        <v>0</v>
      </c>
      <c r="J397" s="420">
        <f t="shared" si="118"/>
        <v>0</v>
      </c>
    </row>
    <row r="398" spans="2:10" hidden="1">
      <c r="B398" s="469" t="str">
        <f t="shared" si="117"/>
        <v>Sub11</v>
      </c>
      <c r="C398" s="470"/>
      <c r="D398" s="470"/>
      <c r="E398" s="286">
        <f>IF('Cumulative Budget Request '!$L444='Split budget (A)'!$L$1,'Cumulative Budget Request '!E444,0)</f>
        <v>0</v>
      </c>
      <c r="F398" s="286">
        <f>IF('Cumulative Budget Request '!$L444='Split budget (A)'!$L$1,'Cumulative Budget Request '!F444,0)</f>
        <v>0</v>
      </c>
      <c r="G398" s="286">
        <f>IF('Cumulative Budget Request '!$L444='Split budget (A)'!$L$1,'Cumulative Budget Request '!G444,0)</f>
        <v>0</v>
      </c>
      <c r="H398" s="286">
        <f>IF('Cumulative Budget Request '!$L444='Split budget (A)'!$L$1,'Cumulative Budget Request '!H444,0)</f>
        <v>0</v>
      </c>
      <c r="I398" s="286">
        <f>IF('Cumulative Budget Request '!$L444='Split budget (A)'!$L$1,'Cumulative Budget Request '!I444,0)</f>
        <v>0</v>
      </c>
      <c r="J398" s="420">
        <f t="shared" si="118"/>
        <v>0</v>
      </c>
    </row>
    <row r="399" spans="2:10" hidden="1">
      <c r="B399" s="469" t="str">
        <f t="shared" si="117"/>
        <v>Sub12</v>
      </c>
      <c r="C399" s="470"/>
      <c r="D399" s="470"/>
      <c r="E399" s="286">
        <f>IF('Cumulative Budget Request '!$L445='Split budget (A)'!$L$1,'Cumulative Budget Request '!E445,0)</f>
        <v>0</v>
      </c>
      <c r="F399" s="286">
        <f>IF('Cumulative Budget Request '!$L445='Split budget (A)'!$L$1,'Cumulative Budget Request '!F445,0)</f>
        <v>0</v>
      </c>
      <c r="G399" s="286">
        <f>IF('Cumulative Budget Request '!$L445='Split budget (A)'!$L$1,'Cumulative Budget Request '!G445,0)</f>
        <v>0</v>
      </c>
      <c r="H399" s="286">
        <f>IF('Cumulative Budget Request '!$L445='Split budget (A)'!$L$1,'Cumulative Budget Request '!H445,0)</f>
        <v>0</v>
      </c>
      <c r="I399" s="286">
        <f>IF('Cumulative Budget Request '!$L445='Split budget (A)'!$L$1,'Cumulative Budget Request '!I445,0)</f>
        <v>0</v>
      </c>
      <c r="J399" s="420">
        <f t="shared" si="118"/>
        <v>0</v>
      </c>
    </row>
    <row r="400" spans="2:10" hidden="1">
      <c r="B400" s="469" t="str">
        <f t="shared" si="117"/>
        <v>Sub13</v>
      </c>
      <c r="C400" s="470"/>
      <c r="D400" s="470"/>
      <c r="E400" s="286">
        <f>IF('Cumulative Budget Request '!$L446='Split budget (A)'!$L$1,'Cumulative Budget Request '!E446,0)</f>
        <v>0</v>
      </c>
      <c r="F400" s="286">
        <f>IF('Cumulative Budget Request '!$L446='Split budget (A)'!$L$1,'Cumulative Budget Request '!F446,0)</f>
        <v>0</v>
      </c>
      <c r="G400" s="286">
        <f>IF('Cumulative Budget Request '!$L446='Split budget (A)'!$L$1,'Cumulative Budget Request '!G446,0)</f>
        <v>0</v>
      </c>
      <c r="H400" s="286">
        <f>IF('Cumulative Budget Request '!$L446='Split budget (A)'!$L$1,'Cumulative Budget Request '!H446,0)</f>
        <v>0</v>
      </c>
      <c r="I400" s="286">
        <f>IF('Cumulative Budget Request '!$L446='Split budget (A)'!$L$1,'Cumulative Budget Request '!I446,0)</f>
        <v>0</v>
      </c>
      <c r="J400" s="420">
        <f t="shared" si="118"/>
        <v>0</v>
      </c>
    </row>
    <row r="401" spans="2:10" hidden="1">
      <c r="B401" s="469" t="str">
        <f t="shared" si="117"/>
        <v>Sub14</v>
      </c>
      <c r="C401" s="470"/>
      <c r="D401" s="470"/>
      <c r="E401" s="286">
        <f>IF('Cumulative Budget Request '!$L447='Split budget (A)'!$L$1,'Cumulative Budget Request '!E447,0)</f>
        <v>0</v>
      </c>
      <c r="F401" s="286">
        <f>IF('Cumulative Budget Request '!$L447='Split budget (A)'!$L$1,'Cumulative Budget Request '!F447,0)</f>
        <v>0</v>
      </c>
      <c r="G401" s="286">
        <f>IF('Cumulative Budget Request '!$L447='Split budget (A)'!$L$1,'Cumulative Budget Request '!G447,0)</f>
        <v>0</v>
      </c>
      <c r="H401" s="286">
        <f>IF('Cumulative Budget Request '!$L447='Split budget (A)'!$L$1,'Cumulative Budget Request '!H447,0)</f>
        <v>0</v>
      </c>
      <c r="I401" s="286">
        <f>IF('Cumulative Budget Request '!$L447='Split budget (A)'!$L$1,'Cumulative Budget Request '!I447,0)</f>
        <v>0</v>
      </c>
      <c r="J401" s="420">
        <f t="shared" si="118"/>
        <v>0</v>
      </c>
    </row>
    <row r="402" spans="2:10" hidden="1">
      <c r="B402" s="469" t="str">
        <f t="shared" si="117"/>
        <v>Sub15</v>
      </c>
      <c r="C402" s="470"/>
      <c r="D402" s="470"/>
      <c r="E402" s="286">
        <f>IF('Cumulative Budget Request '!$L448='Split budget (A)'!$L$1,'Cumulative Budget Request '!E448,0)</f>
        <v>0</v>
      </c>
      <c r="F402" s="286">
        <f>IF('Cumulative Budget Request '!$L448='Split budget (A)'!$L$1,'Cumulative Budget Request '!F448,0)</f>
        <v>0</v>
      </c>
      <c r="G402" s="286">
        <f>IF('Cumulative Budget Request '!$L448='Split budget (A)'!$L$1,'Cumulative Budget Request '!G448,0)</f>
        <v>0</v>
      </c>
      <c r="H402" s="286">
        <f>IF('Cumulative Budget Request '!$L448='Split budget (A)'!$L$1,'Cumulative Budget Request '!H448,0)</f>
        <v>0</v>
      </c>
      <c r="I402" s="286">
        <f>IF('Cumulative Budget Request '!$L448='Split budget (A)'!$L$1,'Cumulative Budget Request '!I448,0)</f>
        <v>0</v>
      </c>
      <c r="J402" s="420">
        <f t="shared" si="118"/>
        <v>0</v>
      </c>
    </row>
    <row r="403" spans="2:10" hidden="1">
      <c r="B403" s="469" t="str">
        <f t="shared" si="117"/>
        <v>Sub16</v>
      </c>
      <c r="C403" s="470"/>
      <c r="D403" s="470"/>
      <c r="E403" s="286">
        <f>IF('Cumulative Budget Request '!$L449='Split budget (A)'!$L$1,'Cumulative Budget Request '!E449,0)</f>
        <v>0</v>
      </c>
      <c r="F403" s="286">
        <f>IF('Cumulative Budget Request '!$L449='Split budget (A)'!$L$1,'Cumulative Budget Request '!F449,0)</f>
        <v>0</v>
      </c>
      <c r="G403" s="286">
        <f>IF('Cumulative Budget Request '!$L449='Split budget (A)'!$L$1,'Cumulative Budget Request '!G449,0)</f>
        <v>0</v>
      </c>
      <c r="H403" s="286">
        <f>IF('Cumulative Budget Request '!$L449='Split budget (A)'!$L$1,'Cumulative Budget Request '!H449,0)</f>
        <v>0</v>
      </c>
      <c r="I403" s="286">
        <f>IF('Cumulative Budget Request '!$L449='Split budget (A)'!$L$1,'Cumulative Budget Request '!I449,0)</f>
        <v>0</v>
      </c>
      <c r="J403" s="420">
        <f t="shared" si="118"/>
        <v>0</v>
      </c>
    </row>
    <row r="404" spans="2:10" hidden="1">
      <c r="B404" s="469" t="str">
        <f t="shared" si="117"/>
        <v>Sub17</v>
      </c>
      <c r="C404" s="470"/>
      <c r="D404" s="470"/>
      <c r="E404" s="286">
        <f>IF('Cumulative Budget Request '!$L450='Split budget (A)'!$L$1,'Cumulative Budget Request '!E450,0)</f>
        <v>0</v>
      </c>
      <c r="F404" s="286">
        <f>IF('Cumulative Budget Request '!$L450='Split budget (A)'!$L$1,'Cumulative Budget Request '!F450,0)</f>
        <v>0</v>
      </c>
      <c r="G404" s="286">
        <f>IF('Cumulative Budget Request '!$L450='Split budget (A)'!$L$1,'Cumulative Budget Request '!G450,0)</f>
        <v>0</v>
      </c>
      <c r="H404" s="286">
        <f>IF('Cumulative Budget Request '!$L450='Split budget (A)'!$L$1,'Cumulative Budget Request '!H450,0)</f>
        <v>0</v>
      </c>
      <c r="I404" s="286">
        <f>IF('Cumulative Budget Request '!$L450='Split budget (A)'!$L$1,'Cumulative Budget Request '!I450,0)</f>
        <v>0</v>
      </c>
      <c r="J404" s="420">
        <f t="shared" si="118"/>
        <v>0</v>
      </c>
    </row>
    <row r="405" spans="2:10" hidden="1">
      <c r="B405" s="469" t="str">
        <f t="shared" si="117"/>
        <v>Sub18</v>
      </c>
      <c r="C405" s="470"/>
      <c r="D405" s="470"/>
      <c r="E405" s="286">
        <f>IF('Cumulative Budget Request '!$L451='Split budget (A)'!$L$1,'Cumulative Budget Request '!E451,0)</f>
        <v>0</v>
      </c>
      <c r="F405" s="286">
        <f>IF('Cumulative Budget Request '!$L451='Split budget (A)'!$L$1,'Cumulative Budget Request '!F451,0)</f>
        <v>0</v>
      </c>
      <c r="G405" s="286">
        <f>IF('Cumulative Budget Request '!$L451='Split budget (A)'!$L$1,'Cumulative Budget Request '!G451,0)</f>
        <v>0</v>
      </c>
      <c r="H405" s="286">
        <f>IF('Cumulative Budget Request '!$L451='Split budget (A)'!$L$1,'Cumulative Budget Request '!H451,0)</f>
        <v>0</v>
      </c>
      <c r="I405" s="286">
        <f>IF('Cumulative Budget Request '!$L451='Split budget (A)'!$L$1,'Cumulative Budget Request '!I451,0)</f>
        <v>0</v>
      </c>
      <c r="J405" s="420">
        <f t="shared" si="118"/>
        <v>0</v>
      </c>
    </row>
    <row r="406" spans="2:10" hidden="1">
      <c r="B406" s="469" t="str">
        <f t="shared" si="117"/>
        <v>Sub19</v>
      </c>
      <c r="C406" s="470"/>
      <c r="D406" s="470"/>
      <c r="E406" s="286">
        <f>IF('Cumulative Budget Request '!$L452='Split budget (A)'!$L$1,'Cumulative Budget Request '!E452,0)</f>
        <v>0</v>
      </c>
      <c r="F406" s="286">
        <f>IF('Cumulative Budget Request '!$L452='Split budget (A)'!$L$1,'Cumulative Budget Request '!F452,0)</f>
        <v>0</v>
      </c>
      <c r="G406" s="286">
        <f>IF('Cumulative Budget Request '!$L452='Split budget (A)'!$L$1,'Cumulative Budget Request '!G452,0)</f>
        <v>0</v>
      </c>
      <c r="H406" s="286">
        <f>IF('Cumulative Budget Request '!$L452='Split budget (A)'!$L$1,'Cumulative Budget Request '!H452,0)</f>
        <v>0</v>
      </c>
      <c r="I406" s="286">
        <f>IF('Cumulative Budget Request '!$L452='Split budget (A)'!$L$1,'Cumulative Budget Request '!I452,0)</f>
        <v>0</v>
      </c>
      <c r="J406" s="420">
        <f t="shared" si="118"/>
        <v>0</v>
      </c>
    </row>
    <row r="407" spans="2:10" hidden="1">
      <c r="B407" s="537" t="str">
        <f t="shared" si="117"/>
        <v>Sub20</v>
      </c>
      <c r="C407" s="538"/>
      <c r="D407" s="538"/>
      <c r="E407" s="286">
        <f>IF('Cumulative Budget Request '!$L453='Split budget (A)'!$L$1,'Cumulative Budget Request '!E453,0)</f>
        <v>0</v>
      </c>
      <c r="F407" s="286">
        <f>IF('Cumulative Budget Request '!$L453='Split budget (A)'!$L$1,'Cumulative Budget Request '!F453,0)</f>
        <v>0</v>
      </c>
      <c r="G407" s="286">
        <f>IF('Cumulative Budget Request '!$L453='Split budget (A)'!$L$1,'Cumulative Budget Request '!G453,0)</f>
        <v>0</v>
      </c>
      <c r="H407" s="286">
        <f>IF('Cumulative Budget Request '!$L453='Split budget (A)'!$L$1,'Cumulative Budget Request '!H453,0)</f>
        <v>0</v>
      </c>
      <c r="I407" s="286">
        <f>IF('Cumulative Budget Request '!$L453='Split budget (A)'!$L$1,'Cumulative Budget Request '!I453,0)</f>
        <v>0</v>
      </c>
      <c r="J407" s="421">
        <f t="shared" si="118"/>
        <v>0</v>
      </c>
    </row>
    <row r="408" spans="2:10" ht="13.5" thickBot="1">
      <c r="B408" s="471" t="str">
        <f t="shared" si="117"/>
        <v>TOTAL</v>
      </c>
      <c r="C408" s="472"/>
      <c r="D408" s="472"/>
      <c r="E408" s="423">
        <f>SUM(E388:E407)</f>
        <v>0</v>
      </c>
      <c r="F408" s="423">
        <f t="shared" ref="F408:I408" si="119">SUM(F388:F407)</f>
        <v>0</v>
      </c>
      <c r="G408" s="423">
        <f t="shared" si="119"/>
        <v>0</v>
      </c>
      <c r="H408" s="423">
        <f t="shared" si="119"/>
        <v>0</v>
      </c>
      <c r="I408" s="423">
        <f t="shared" si="119"/>
        <v>0</v>
      </c>
      <c r="J408" s="422">
        <f>SUM(J388:J407)</f>
        <v>0</v>
      </c>
    </row>
    <row r="409" spans="2:10">
      <c r="E409" s="19"/>
      <c r="F409" s="15"/>
      <c r="G409" s="19"/>
      <c r="H409" s="19"/>
      <c r="I409" s="19"/>
      <c r="J409" s="19"/>
    </row>
    <row r="410" spans="2:10">
      <c r="E410" s="19"/>
      <c r="F410" s="15"/>
      <c r="G410" s="19"/>
      <c r="H410" s="19"/>
      <c r="I410" s="19"/>
      <c r="J410" s="19"/>
    </row>
    <row r="411" spans="2:10">
      <c r="E411" s="19"/>
      <c r="F411" s="15"/>
      <c r="G411" s="19"/>
      <c r="H411" s="19"/>
      <c r="I411" s="19"/>
      <c r="J411" s="19"/>
    </row>
    <row r="412" spans="2:10">
      <c r="E412" s="19"/>
      <c r="F412" s="15"/>
      <c r="G412" s="19"/>
      <c r="H412" s="19"/>
      <c r="I412" s="19"/>
      <c r="J412" s="19"/>
    </row>
    <row r="413" spans="2:10">
      <c r="E413" s="19"/>
      <c r="F413" s="15"/>
      <c r="G413" s="19"/>
      <c r="H413" s="19"/>
      <c r="I413" s="19"/>
      <c r="J413" s="19"/>
    </row>
    <row r="414" spans="2:10">
      <c r="E414" s="19"/>
      <c r="F414" s="15"/>
      <c r="G414" s="19"/>
      <c r="H414" s="19"/>
      <c r="I414" s="19"/>
      <c r="J414" s="19"/>
    </row>
    <row r="415" spans="2:10">
      <c r="E415" s="19"/>
      <c r="F415" s="15"/>
      <c r="G415" s="19"/>
      <c r="H415" s="19"/>
      <c r="I415" s="19"/>
      <c r="J415" s="19"/>
    </row>
    <row r="416" spans="2:10">
      <c r="E416" s="19"/>
      <c r="F416" s="15"/>
      <c r="G416" s="19"/>
      <c r="H416" s="19"/>
      <c r="I416" s="19"/>
      <c r="J416" s="19"/>
    </row>
    <row r="417" spans="5:10">
      <c r="E417" s="19"/>
      <c r="F417" s="15"/>
      <c r="G417" s="19"/>
      <c r="H417" s="19"/>
      <c r="I417" s="19"/>
      <c r="J417" s="19"/>
    </row>
    <row r="418" spans="5:10">
      <c r="E418" s="19"/>
      <c r="F418" s="15"/>
      <c r="G418" s="19"/>
      <c r="H418" s="19"/>
      <c r="I418" s="19"/>
      <c r="J418" s="19"/>
    </row>
    <row r="419" spans="5:10">
      <c r="E419" s="19"/>
      <c r="F419" s="15"/>
      <c r="G419" s="19"/>
      <c r="H419" s="19"/>
      <c r="I419" s="19"/>
      <c r="J419" s="19"/>
    </row>
    <row r="420" spans="5:10">
      <c r="E420" s="19"/>
      <c r="F420" s="15"/>
      <c r="G420" s="19"/>
      <c r="H420" s="19"/>
      <c r="I420" s="19"/>
      <c r="J420" s="19"/>
    </row>
    <row r="421" spans="5:10">
      <c r="E421" s="19"/>
      <c r="F421" s="15"/>
      <c r="G421" s="19"/>
      <c r="H421" s="19"/>
      <c r="I421" s="19"/>
      <c r="J421" s="19"/>
    </row>
    <row r="422" spans="5:10">
      <c r="E422" s="19"/>
      <c r="F422" s="15"/>
      <c r="G422" s="19"/>
      <c r="H422" s="19"/>
      <c r="I422" s="19"/>
      <c r="J422" s="19"/>
    </row>
    <row r="423" spans="5:10">
      <c r="E423" s="19"/>
      <c r="F423" s="15"/>
      <c r="G423" s="19"/>
      <c r="H423" s="19"/>
      <c r="I423" s="19"/>
      <c r="J423" s="19"/>
    </row>
    <row r="424" spans="5:10">
      <c r="E424" s="19"/>
      <c r="F424" s="15"/>
      <c r="G424" s="19"/>
      <c r="H424" s="19"/>
      <c r="I424" s="19"/>
      <c r="J424" s="19"/>
    </row>
    <row r="425" spans="5:10">
      <c r="E425" s="19"/>
      <c r="F425" s="15"/>
      <c r="G425" s="19"/>
      <c r="H425" s="19"/>
      <c r="I425" s="19"/>
      <c r="J425" s="19"/>
    </row>
    <row r="426" spans="5:10">
      <c r="E426" s="19"/>
      <c r="F426" s="15"/>
      <c r="G426" s="19"/>
      <c r="H426" s="19"/>
      <c r="I426" s="19"/>
      <c r="J426" s="19"/>
    </row>
    <row r="427" spans="5:10">
      <c r="E427" s="19"/>
      <c r="F427" s="15"/>
      <c r="G427" s="19"/>
      <c r="H427" s="19"/>
      <c r="I427" s="19"/>
      <c r="J427" s="19"/>
    </row>
    <row r="428" spans="5:10">
      <c r="E428" s="19"/>
      <c r="F428" s="15"/>
      <c r="G428" s="19"/>
      <c r="H428" s="19"/>
      <c r="I428" s="19"/>
      <c r="J428" s="19"/>
    </row>
    <row r="429" spans="5:10">
      <c r="E429" s="19"/>
      <c r="F429" s="15"/>
      <c r="G429" s="19"/>
      <c r="H429" s="19"/>
      <c r="I429" s="19"/>
      <c r="J429" s="19"/>
    </row>
    <row r="430" spans="5:10">
      <c r="E430" s="19"/>
      <c r="F430" s="15"/>
      <c r="G430" s="19"/>
      <c r="H430" s="19"/>
      <c r="I430" s="19"/>
      <c r="J430" s="19"/>
    </row>
    <row r="431" spans="5:10">
      <c r="E431" s="19"/>
      <c r="F431" s="15"/>
      <c r="G431" s="19"/>
      <c r="H431" s="19"/>
      <c r="I431" s="19"/>
      <c r="J431" s="19"/>
    </row>
    <row r="432" spans="5:10">
      <c r="E432" s="19"/>
      <c r="F432" s="15"/>
      <c r="G432" s="19"/>
      <c r="H432" s="19"/>
      <c r="I432" s="19"/>
      <c r="J432" s="19"/>
    </row>
    <row r="433" spans="5:10">
      <c r="E433" s="19"/>
      <c r="F433" s="15"/>
      <c r="G433" s="19"/>
      <c r="H433" s="19"/>
      <c r="I433" s="19"/>
      <c r="J433" s="19"/>
    </row>
    <row r="434" spans="5:10">
      <c r="E434" s="19"/>
      <c r="F434" s="15"/>
      <c r="G434" s="19"/>
      <c r="H434" s="19"/>
      <c r="I434" s="19"/>
      <c r="J434" s="19"/>
    </row>
    <row r="435" spans="5:10">
      <c r="E435" s="19"/>
      <c r="F435" s="15"/>
      <c r="G435" s="19"/>
      <c r="H435" s="19"/>
      <c r="I435" s="19"/>
      <c r="J435" s="19"/>
    </row>
    <row r="436" spans="5:10">
      <c r="E436" s="19"/>
      <c r="F436" s="15"/>
      <c r="G436" s="19"/>
      <c r="H436" s="19"/>
      <c r="I436" s="19"/>
      <c r="J436" s="19"/>
    </row>
    <row r="437" spans="5:10">
      <c r="E437" s="19"/>
      <c r="F437" s="15"/>
      <c r="G437" s="19"/>
      <c r="H437" s="19"/>
      <c r="I437" s="19"/>
      <c r="J437" s="19"/>
    </row>
    <row r="438" spans="5:10">
      <c r="E438" s="19"/>
      <c r="F438" s="15"/>
      <c r="G438" s="19"/>
      <c r="H438" s="19"/>
      <c r="I438" s="19"/>
      <c r="J438" s="19"/>
    </row>
    <row r="439" spans="5:10">
      <c r="E439" s="19"/>
      <c r="F439" s="15"/>
      <c r="G439" s="19"/>
      <c r="H439" s="19"/>
      <c r="I439" s="19"/>
      <c r="J439" s="19"/>
    </row>
    <row r="440" spans="5:10">
      <c r="E440" s="19"/>
      <c r="F440" s="15"/>
      <c r="G440" s="19"/>
      <c r="H440" s="19"/>
      <c r="I440" s="19"/>
      <c r="J440" s="19"/>
    </row>
    <row r="441" spans="5:10">
      <c r="E441" s="19"/>
      <c r="F441" s="15"/>
      <c r="G441" s="19"/>
      <c r="H441" s="19"/>
      <c r="I441" s="19"/>
      <c r="J441" s="19"/>
    </row>
    <row r="442" spans="5:10">
      <c r="E442" s="19"/>
      <c r="F442" s="15"/>
      <c r="G442" s="19"/>
      <c r="H442" s="19"/>
      <c r="I442" s="19"/>
      <c r="J442" s="19"/>
    </row>
    <row r="443" spans="5:10">
      <c r="E443" s="19"/>
      <c r="F443" s="15"/>
      <c r="G443" s="19"/>
      <c r="H443" s="19"/>
      <c r="I443" s="19"/>
      <c r="J443" s="19"/>
    </row>
    <row r="444" spans="5:10">
      <c r="E444" s="19"/>
      <c r="F444" s="15"/>
      <c r="G444" s="19"/>
      <c r="H444" s="19"/>
      <c r="I444" s="19"/>
      <c r="J444" s="19"/>
    </row>
    <row r="445" spans="5:10">
      <c r="E445" s="19"/>
      <c r="F445" s="15"/>
      <c r="G445" s="19"/>
      <c r="H445" s="19"/>
      <c r="I445" s="19"/>
      <c r="J445" s="19"/>
    </row>
    <row r="446" spans="5:10">
      <c r="E446" s="19"/>
      <c r="F446" s="15"/>
      <c r="G446" s="19"/>
      <c r="H446" s="19"/>
      <c r="I446" s="19"/>
      <c r="J446" s="19"/>
    </row>
    <row r="447" spans="5:10">
      <c r="E447" s="19"/>
      <c r="F447" s="15"/>
      <c r="G447" s="19"/>
      <c r="H447" s="19"/>
      <c r="I447" s="19"/>
      <c r="J447" s="19"/>
    </row>
    <row r="448" spans="5:10">
      <c r="E448" s="19"/>
      <c r="F448" s="15"/>
      <c r="G448" s="19"/>
      <c r="H448" s="19"/>
      <c r="I448" s="19"/>
      <c r="J448" s="19"/>
    </row>
    <row r="449" spans="5:10">
      <c r="E449" s="19"/>
      <c r="F449" s="15"/>
      <c r="G449" s="19"/>
      <c r="H449" s="19"/>
      <c r="I449" s="19"/>
      <c r="J449" s="19"/>
    </row>
    <row r="450" spans="5:10">
      <c r="E450" s="19"/>
      <c r="F450" s="15"/>
      <c r="G450" s="19"/>
      <c r="H450" s="19"/>
      <c r="I450" s="19"/>
      <c r="J450" s="19"/>
    </row>
    <row r="451" spans="5:10">
      <c r="E451" s="19"/>
      <c r="F451" s="15"/>
      <c r="G451" s="19"/>
      <c r="H451" s="19"/>
      <c r="I451" s="19"/>
      <c r="J451" s="19"/>
    </row>
    <row r="452" spans="5:10">
      <c r="E452" s="19"/>
      <c r="F452" s="15"/>
      <c r="G452" s="19"/>
      <c r="H452" s="19"/>
      <c r="I452" s="19"/>
      <c r="J452" s="19"/>
    </row>
    <row r="453" spans="5:10">
      <c r="E453" s="19"/>
      <c r="F453" s="15"/>
      <c r="G453" s="19"/>
      <c r="H453" s="19"/>
      <c r="I453" s="19"/>
      <c r="J453" s="19"/>
    </row>
    <row r="454" spans="5:10">
      <c r="E454" s="19"/>
      <c r="F454" s="15"/>
      <c r="G454" s="19"/>
      <c r="H454" s="19"/>
      <c r="I454" s="19"/>
      <c r="J454" s="19"/>
    </row>
    <row r="455" spans="5:10">
      <c r="E455" s="19"/>
      <c r="F455" s="15"/>
      <c r="G455" s="19"/>
      <c r="H455" s="19"/>
      <c r="I455" s="19"/>
      <c r="J455" s="19"/>
    </row>
    <row r="456" spans="5:10">
      <c r="E456" s="19"/>
      <c r="F456" s="15"/>
      <c r="G456" s="19"/>
      <c r="H456" s="19"/>
      <c r="I456" s="19"/>
      <c r="J456" s="19"/>
    </row>
    <row r="457" spans="5:10">
      <c r="E457" s="19"/>
      <c r="F457" s="15"/>
      <c r="G457" s="19"/>
      <c r="H457" s="19"/>
      <c r="I457" s="19"/>
      <c r="J457" s="19"/>
    </row>
    <row r="458" spans="5:10">
      <c r="E458" s="19"/>
      <c r="F458" s="15"/>
      <c r="G458" s="19"/>
      <c r="H458" s="19"/>
      <c r="I458" s="19"/>
      <c r="J458" s="19"/>
    </row>
    <row r="459" spans="5:10">
      <c r="E459" s="19"/>
      <c r="F459" s="15"/>
      <c r="G459" s="19"/>
      <c r="H459" s="19"/>
      <c r="I459" s="19"/>
      <c r="J459" s="19"/>
    </row>
    <row r="460" spans="5:10">
      <c r="E460" s="19"/>
      <c r="F460" s="15"/>
      <c r="G460" s="19"/>
      <c r="H460" s="19"/>
      <c r="I460" s="19"/>
      <c r="J460" s="19"/>
    </row>
    <row r="461" spans="5:10">
      <c r="E461" s="19"/>
      <c r="F461" s="15"/>
      <c r="G461" s="19"/>
      <c r="H461" s="19"/>
      <c r="I461" s="19"/>
      <c r="J461" s="19"/>
    </row>
    <row r="462" spans="5:10">
      <c r="E462" s="19"/>
      <c r="F462" s="15"/>
      <c r="G462" s="19"/>
      <c r="H462" s="19"/>
      <c r="I462" s="19"/>
      <c r="J462" s="19"/>
    </row>
    <row r="463" spans="5:10">
      <c r="E463" s="19"/>
      <c r="F463" s="15"/>
      <c r="G463" s="19"/>
      <c r="H463" s="19"/>
      <c r="I463" s="19"/>
      <c r="J463" s="19"/>
    </row>
    <row r="464" spans="5:10">
      <c r="E464" s="19"/>
      <c r="F464" s="15"/>
      <c r="G464" s="19"/>
      <c r="H464" s="19"/>
      <c r="I464" s="19"/>
      <c r="J464" s="19"/>
    </row>
    <row r="465" spans="5:10">
      <c r="E465" s="19"/>
      <c r="F465" s="15"/>
      <c r="G465" s="19"/>
      <c r="H465" s="19"/>
      <c r="I465" s="19"/>
      <c r="J465" s="19"/>
    </row>
    <row r="466" spans="5:10">
      <c r="E466" s="19"/>
      <c r="F466" s="15"/>
      <c r="G466" s="19"/>
      <c r="H466" s="19"/>
      <c r="I466" s="19"/>
      <c r="J466" s="19"/>
    </row>
    <row r="467" spans="5:10">
      <c r="E467" s="19"/>
      <c r="F467" s="15"/>
      <c r="G467" s="19"/>
      <c r="H467" s="19"/>
      <c r="I467" s="19"/>
      <c r="J467" s="19"/>
    </row>
    <row r="468" spans="5:10">
      <c r="E468" s="19"/>
      <c r="F468" s="15"/>
      <c r="G468" s="19"/>
      <c r="H468" s="19"/>
      <c r="I468" s="19"/>
      <c r="J468" s="19"/>
    </row>
    <row r="469" spans="5:10">
      <c r="E469" s="19"/>
      <c r="F469" s="15"/>
      <c r="G469" s="19"/>
      <c r="H469" s="19"/>
      <c r="I469" s="19"/>
      <c r="J469" s="19"/>
    </row>
    <row r="470" spans="5:10">
      <c r="E470" s="19"/>
      <c r="F470" s="15"/>
      <c r="G470" s="19"/>
      <c r="H470" s="19"/>
      <c r="I470" s="19"/>
      <c r="J470" s="19"/>
    </row>
    <row r="471" spans="5:10">
      <c r="E471" s="19"/>
      <c r="F471" s="15"/>
      <c r="G471" s="19"/>
      <c r="H471" s="19"/>
      <c r="I471" s="19"/>
      <c r="J471" s="19"/>
    </row>
    <row r="472" spans="5:10">
      <c r="E472" s="19"/>
      <c r="F472" s="15"/>
      <c r="G472" s="19"/>
      <c r="H472" s="19"/>
      <c r="I472" s="19"/>
      <c r="J472" s="19"/>
    </row>
    <row r="473" spans="5:10">
      <c r="E473" s="19"/>
      <c r="F473" s="15"/>
      <c r="G473" s="19"/>
      <c r="H473" s="19"/>
      <c r="I473" s="19"/>
      <c r="J473" s="19"/>
    </row>
    <row r="474" spans="5:10">
      <c r="E474" s="19"/>
      <c r="F474" s="15"/>
      <c r="G474" s="19"/>
      <c r="H474" s="19"/>
      <c r="I474" s="19"/>
      <c r="J474" s="19"/>
    </row>
    <row r="475" spans="5:10">
      <c r="E475" s="19"/>
      <c r="F475" s="15"/>
      <c r="G475" s="19"/>
      <c r="H475" s="19"/>
      <c r="I475" s="19"/>
      <c r="J475" s="19"/>
    </row>
    <row r="476" spans="5:10">
      <c r="E476" s="19"/>
      <c r="F476" s="15"/>
      <c r="G476" s="19"/>
      <c r="H476" s="19"/>
      <c r="I476" s="19"/>
      <c r="J476" s="19"/>
    </row>
    <row r="477" spans="5:10">
      <c r="E477" s="19"/>
      <c r="F477" s="15"/>
      <c r="G477" s="19"/>
      <c r="H477" s="19"/>
      <c r="I477" s="19"/>
      <c r="J477" s="19"/>
    </row>
    <row r="478" spans="5:10">
      <c r="E478" s="19"/>
      <c r="F478" s="15"/>
      <c r="G478" s="19"/>
      <c r="H478" s="19"/>
      <c r="I478" s="19"/>
      <c r="J478" s="19"/>
    </row>
    <row r="479" spans="5:10">
      <c r="E479" s="19"/>
      <c r="F479" s="15"/>
      <c r="G479" s="19"/>
      <c r="H479" s="19"/>
      <c r="I479" s="19"/>
      <c r="J479" s="19"/>
    </row>
    <row r="480" spans="5:10">
      <c r="E480" s="19"/>
      <c r="F480" s="15"/>
      <c r="G480" s="19"/>
      <c r="H480" s="19"/>
      <c r="I480" s="19"/>
      <c r="J480" s="19"/>
    </row>
    <row r="481" spans="5:10">
      <c r="E481" s="19"/>
      <c r="F481" s="15"/>
      <c r="G481" s="19"/>
      <c r="H481" s="19"/>
      <c r="I481" s="19"/>
      <c r="J481" s="19"/>
    </row>
    <row r="482" spans="5:10">
      <c r="E482" s="19"/>
      <c r="F482" s="15"/>
      <c r="G482" s="19"/>
      <c r="H482" s="19"/>
      <c r="I482" s="19"/>
      <c r="J482" s="19"/>
    </row>
    <row r="483" spans="5:10">
      <c r="E483" s="19"/>
      <c r="F483" s="15"/>
      <c r="G483" s="19"/>
      <c r="H483" s="19"/>
      <c r="I483" s="19"/>
      <c r="J483" s="19"/>
    </row>
    <row r="484" spans="5:10">
      <c r="E484" s="19"/>
      <c r="F484" s="15"/>
      <c r="G484" s="19"/>
      <c r="H484" s="19"/>
      <c r="I484" s="19"/>
      <c r="J484" s="19"/>
    </row>
    <row r="485" spans="5:10">
      <c r="E485" s="19"/>
      <c r="F485" s="15"/>
      <c r="G485" s="19"/>
      <c r="H485" s="19"/>
      <c r="I485" s="19"/>
      <c r="J485" s="19"/>
    </row>
    <row r="486" spans="5:10">
      <c r="E486" s="19"/>
      <c r="F486" s="15"/>
      <c r="G486" s="19"/>
      <c r="H486" s="19"/>
      <c r="I486" s="19"/>
      <c r="J486" s="19"/>
    </row>
    <row r="487" spans="5:10">
      <c r="E487" s="19"/>
      <c r="F487" s="15"/>
      <c r="G487" s="19"/>
      <c r="H487" s="19"/>
      <c r="I487" s="19"/>
      <c r="J487" s="19"/>
    </row>
    <row r="488" spans="5:10">
      <c r="E488" s="19"/>
      <c r="F488" s="15"/>
      <c r="G488" s="19"/>
      <c r="H488" s="19"/>
      <c r="I488" s="19"/>
      <c r="J488" s="19"/>
    </row>
    <row r="489" spans="5:10">
      <c r="E489" s="19"/>
      <c r="F489" s="15"/>
      <c r="G489" s="19"/>
      <c r="H489" s="19"/>
      <c r="I489" s="19"/>
      <c r="J489" s="19"/>
    </row>
    <row r="490" spans="5:10">
      <c r="E490" s="19"/>
      <c r="F490" s="15"/>
      <c r="G490" s="19"/>
      <c r="H490" s="19"/>
      <c r="I490" s="19"/>
      <c r="J490" s="19"/>
    </row>
    <row r="491" spans="5:10">
      <c r="E491" s="19"/>
      <c r="F491" s="15"/>
      <c r="G491" s="19"/>
      <c r="H491" s="19"/>
      <c r="I491" s="19"/>
      <c r="J491" s="19"/>
    </row>
    <row r="492" spans="5:10">
      <c r="E492" s="19"/>
      <c r="F492" s="15"/>
      <c r="G492" s="19"/>
      <c r="H492" s="19"/>
      <c r="I492" s="19"/>
      <c r="J492" s="19"/>
    </row>
    <row r="493" spans="5:10">
      <c r="E493" s="19"/>
      <c r="F493" s="15"/>
      <c r="G493" s="19"/>
      <c r="H493" s="19"/>
      <c r="I493" s="19"/>
      <c r="J493" s="19"/>
    </row>
    <row r="494" spans="5:10">
      <c r="E494" s="19"/>
      <c r="F494" s="15"/>
      <c r="G494" s="19"/>
      <c r="H494" s="19"/>
      <c r="I494" s="19"/>
      <c r="J494" s="19"/>
    </row>
    <row r="495" spans="5:10">
      <c r="E495" s="19"/>
      <c r="F495" s="15"/>
      <c r="G495" s="19"/>
      <c r="H495" s="19"/>
      <c r="I495" s="19"/>
      <c r="J495" s="19"/>
    </row>
    <row r="496" spans="5:10">
      <c r="E496" s="19"/>
      <c r="F496" s="15"/>
      <c r="G496" s="19"/>
      <c r="H496" s="19"/>
      <c r="I496" s="19"/>
      <c r="J496" s="19"/>
    </row>
    <row r="497" spans="5:10">
      <c r="E497" s="19"/>
      <c r="F497" s="15"/>
      <c r="G497" s="19"/>
      <c r="H497" s="19"/>
      <c r="I497" s="19"/>
      <c r="J497" s="19"/>
    </row>
    <row r="498" spans="5:10">
      <c r="E498" s="19"/>
      <c r="F498" s="15"/>
      <c r="G498" s="19"/>
      <c r="H498" s="19"/>
      <c r="I498" s="19"/>
      <c r="J498" s="19"/>
    </row>
    <row r="499" spans="5:10">
      <c r="E499" s="19"/>
      <c r="F499" s="15"/>
      <c r="G499" s="19"/>
      <c r="H499" s="19"/>
      <c r="I499" s="19"/>
      <c r="J499" s="19"/>
    </row>
    <row r="500" spans="5:10">
      <c r="E500" s="19"/>
      <c r="F500" s="15"/>
      <c r="G500" s="19"/>
      <c r="H500" s="19"/>
      <c r="I500" s="19"/>
      <c r="J500" s="19"/>
    </row>
    <row r="501" spans="5:10">
      <c r="E501" s="19"/>
      <c r="F501" s="15"/>
      <c r="G501" s="19"/>
      <c r="H501" s="19"/>
      <c r="I501" s="19"/>
      <c r="J501" s="19"/>
    </row>
    <row r="502" spans="5:10">
      <c r="E502" s="19"/>
      <c r="F502" s="15"/>
      <c r="G502" s="19"/>
      <c r="H502" s="19"/>
      <c r="I502" s="19"/>
      <c r="J502" s="19"/>
    </row>
    <row r="503" spans="5:10">
      <c r="E503" s="19"/>
      <c r="F503" s="15"/>
      <c r="G503" s="19"/>
      <c r="H503" s="19"/>
      <c r="I503" s="19"/>
      <c r="J503" s="19"/>
    </row>
    <row r="504" spans="5:10">
      <c r="E504" s="19"/>
      <c r="F504" s="15"/>
      <c r="G504" s="19"/>
      <c r="H504" s="19"/>
      <c r="I504" s="19"/>
      <c r="J504" s="19"/>
    </row>
    <row r="505" spans="5:10">
      <c r="E505" s="19"/>
      <c r="F505" s="15"/>
      <c r="G505" s="19"/>
      <c r="H505" s="19"/>
      <c r="I505" s="19"/>
      <c r="J505" s="19"/>
    </row>
    <row r="506" spans="5:10">
      <c r="E506" s="19"/>
      <c r="F506" s="15"/>
      <c r="G506" s="19"/>
      <c r="H506" s="19"/>
      <c r="I506" s="19"/>
      <c r="J506" s="19"/>
    </row>
    <row r="507" spans="5:10">
      <c r="E507" s="19"/>
      <c r="F507" s="15"/>
      <c r="G507" s="19"/>
      <c r="H507" s="19"/>
      <c r="I507" s="19"/>
      <c r="J507" s="19"/>
    </row>
    <row r="508" spans="5:10">
      <c r="E508" s="19"/>
      <c r="F508" s="15"/>
      <c r="G508" s="19"/>
      <c r="H508" s="19"/>
      <c r="I508" s="19"/>
      <c r="J508" s="19"/>
    </row>
    <row r="509" spans="5:10">
      <c r="E509" s="19"/>
      <c r="F509" s="15"/>
      <c r="G509" s="19"/>
      <c r="H509" s="19"/>
      <c r="I509" s="19"/>
      <c r="J509" s="19"/>
    </row>
    <row r="510" spans="5:10">
      <c r="E510" s="19"/>
      <c r="F510" s="15"/>
      <c r="G510" s="19"/>
      <c r="H510" s="19"/>
      <c r="I510" s="19"/>
      <c r="J510" s="19"/>
    </row>
    <row r="511" spans="5:10">
      <c r="E511" s="19"/>
      <c r="F511" s="15"/>
      <c r="G511" s="19"/>
      <c r="H511" s="19"/>
      <c r="I511" s="19"/>
      <c r="J511" s="19"/>
    </row>
    <row r="512" spans="5:10">
      <c r="E512" s="19"/>
      <c r="F512" s="15"/>
      <c r="G512" s="19"/>
      <c r="H512" s="19"/>
      <c r="I512" s="19"/>
      <c r="J512" s="19"/>
    </row>
    <row r="513" spans="5:10">
      <c r="E513" s="19"/>
      <c r="F513" s="15"/>
      <c r="G513" s="19"/>
      <c r="H513" s="19"/>
      <c r="I513" s="19"/>
      <c r="J513" s="19"/>
    </row>
    <row r="514" spans="5:10">
      <c r="E514" s="19"/>
      <c r="F514" s="15"/>
      <c r="G514" s="19"/>
      <c r="H514" s="19"/>
      <c r="I514" s="19"/>
      <c r="J514" s="19"/>
    </row>
    <row r="515" spans="5:10">
      <c r="E515" s="19"/>
      <c r="F515" s="15"/>
      <c r="G515" s="19"/>
      <c r="H515" s="19"/>
      <c r="I515" s="19"/>
      <c r="J515" s="19"/>
    </row>
    <row r="516" spans="5:10">
      <c r="E516" s="19"/>
      <c r="F516" s="15"/>
      <c r="G516" s="19"/>
      <c r="H516" s="19"/>
      <c r="I516" s="19"/>
      <c r="J516" s="19"/>
    </row>
    <row r="517" spans="5:10">
      <c r="E517" s="19"/>
      <c r="F517" s="15"/>
      <c r="G517" s="19"/>
      <c r="H517" s="19"/>
      <c r="I517" s="19"/>
      <c r="J517" s="19"/>
    </row>
    <row r="518" spans="5:10">
      <c r="E518" s="19"/>
      <c r="F518" s="15"/>
      <c r="G518" s="19"/>
      <c r="H518" s="19"/>
      <c r="I518" s="19"/>
      <c r="J518" s="19"/>
    </row>
    <row r="519" spans="5:10">
      <c r="E519" s="19"/>
      <c r="F519" s="15"/>
      <c r="G519" s="19"/>
      <c r="H519" s="19"/>
      <c r="I519" s="19"/>
      <c r="J519" s="19"/>
    </row>
    <row r="520" spans="5:10">
      <c r="E520" s="19"/>
      <c r="F520" s="15"/>
      <c r="G520" s="19"/>
      <c r="H520" s="19"/>
      <c r="I520" s="19"/>
      <c r="J520" s="19"/>
    </row>
    <row r="521" spans="5:10">
      <c r="E521" s="19"/>
      <c r="F521" s="15"/>
      <c r="G521" s="19"/>
      <c r="H521" s="19"/>
      <c r="I521" s="19"/>
      <c r="J521" s="19"/>
    </row>
    <row r="522" spans="5:10">
      <c r="E522" s="19"/>
      <c r="F522" s="15"/>
      <c r="G522" s="19"/>
      <c r="H522" s="19"/>
      <c r="I522" s="19"/>
      <c r="J522" s="19"/>
    </row>
    <row r="523" spans="5:10">
      <c r="E523" s="19"/>
      <c r="F523" s="15"/>
      <c r="G523" s="19"/>
      <c r="H523" s="19"/>
      <c r="I523" s="19"/>
      <c r="J523" s="19"/>
    </row>
    <row r="524" spans="5:10">
      <c r="E524" s="19"/>
      <c r="F524" s="15"/>
      <c r="G524" s="19"/>
      <c r="H524" s="19"/>
      <c r="I524" s="19"/>
      <c r="J524" s="19"/>
    </row>
    <row r="525" spans="5:10">
      <c r="E525" s="19"/>
      <c r="F525" s="15"/>
      <c r="G525" s="19"/>
      <c r="H525" s="19"/>
      <c r="I525" s="19"/>
      <c r="J525" s="19"/>
    </row>
    <row r="526" spans="5:10">
      <c r="E526" s="19"/>
      <c r="F526" s="15"/>
      <c r="G526" s="19"/>
      <c r="H526" s="19"/>
      <c r="I526" s="19"/>
      <c r="J526" s="19"/>
    </row>
    <row r="527" spans="5:10">
      <c r="E527" s="19"/>
      <c r="F527" s="15"/>
      <c r="G527" s="19"/>
      <c r="H527" s="19"/>
      <c r="I527" s="19"/>
      <c r="J527" s="19"/>
    </row>
    <row r="528" spans="5:10">
      <c r="E528" s="19"/>
      <c r="F528" s="15"/>
      <c r="G528" s="19"/>
      <c r="H528" s="19"/>
      <c r="I528" s="19"/>
      <c r="J528" s="19"/>
    </row>
    <row r="529" spans="5:10">
      <c r="E529" s="19"/>
      <c r="F529" s="15"/>
      <c r="G529" s="19"/>
      <c r="H529" s="19"/>
      <c r="I529" s="19"/>
      <c r="J529" s="19"/>
    </row>
    <row r="530" spans="5:10">
      <c r="E530" s="19"/>
      <c r="F530" s="15"/>
      <c r="G530" s="19"/>
      <c r="H530" s="19"/>
      <c r="I530" s="19"/>
      <c r="J530" s="19"/>
    </row>
    <row r="531" spans="5:10">
      <c r="E531" s="19"/>
      <c r="F531" s="15"/>
      <c r="G531" s="19"/>
      <c r="H531" s="19"/>
      <c r="I531" s="19"/>
      <c r="J531" s="19"/>
    </row>
    <row r="532" spans="5:10">
      <c r="E532" s="19"/>
      <c r="F532" s="15"/>
      <c r="G532" s="19"/>
      <c r="H532" s="19"/>
      <c r="I532" s="19"/>
      <c r="J532" s="19"/>
    </row>
    <row r="533" spans="5:10">
      <c r="E533" s="19"/>
      <c r="F533" s="15"/>
      <c r="G533" s="19"/>
      <c r="H533" s="19"/>
      <c r="I533" s="19"/>
      <c r="J533" s="19"/>
    </row>
    <row r="534" spans="5:10">
      <c r="E534" s="19"/>
      <c r="F534" s="15"/>
      <c r="G534" s="19"/>
      <c r="H534" s="19"/>
      <c r="I534" s="19"/>
      <c r="J534" s="19"/>
    </row>
    <row r="535" spans="5:10">
      <c r="E535" s="19"/>
      <c r="F535" s="15"/>
      <c r="G535" s="19"/>
      <c r="H535" s="19"/>
      <c r="I535" s="19"/>
      <c r="J535" s="19"/>
    </row>
    <row r="536" spans="5:10">
      <c r="E536" s="19"/>
      <c r="F536" s="15"/>
      <c r="G536" s="19"/>
      <c r="H536" s="19"/>
      <c r="I536" s="19"/>
      <c r="J536" s="19"/>
    </row>
    <row r="537" spans="5:10">
      <c r="E537" s="19"/>
      <c r="F537" s="15"/>
      <c r="G537" s="19"/>
      <c r="H537" s="19"/>
      <c r="I537" s="19"/>
      <c r="J537" s="19"/>
    </row>
    <row r="538" spans="5:10">
      <c r="E538" s="19"/>
      <c r="F538" s="15"/>
      <c r="G538" s="19"/>
      <c r="H538" s="19"/>
      <c r="I538" s="19"/>
      <c r="J538" s="19"/>
    </row>
    <row r="539" spans="5:10">
      <c r="E539" s="19"/>
      <c r="F539" s="15"/>
      <c r="G539" s="19"/>
      <c r="H539" s="19"/>
      <c r="I539" s="19"/>
      <c r="J539" s="19"/>
    </row>
    <row r="540" spans="5:10">
      <c r="E540" s="19"/>
      <c r="F540" s="15"/>
      <c r="G540" s="19"/>
      <c r="H540" s="19"/>
      <c r="I540" s="19"/>
      <c r="J540" s="19"/>
    </row>
    <row r="541" spans="5:10">
      <c r="E541" s="19"/>
      <c r="F541" s="15"/>
      <c r="G541" s="19"/>
      <c r="H541" s="19"/>
      <c r="I541" s="19"/>
      <c r="J541" s="19"/>
    </row>
    <row r="542" spans="5:10">
      <c r="E542" s="19"/>
      <c r="F542" s="15"/>
      <c r="G542" s="19"/>
      <c r="H542" s="19"/>
      <c r="I542" s="19"/>
      <c r="J542" s="19"/>
    </row>
    <row r="543" spans="5:10">
      <c r="E543" s="19"/>
      <c r="F543" s="15"/>
      <c r="G543" s="19"/>
      <c r="H543" s="19"/>
      <c r="I543" s="19"/>
      <c r="J543" s="19"/>
    </row>
    <row r="544" spans="5:10">
      <c r="E544" s="19"/>
      <c r="F544" s="15"/>
      <c r="G544" s="19"/>
      <c r="H544" s="19"/>
      <c r="I544" s="19"/>
      <c r="J544" s="19"/>
    </row>
    <row r="545" spans="5:10">
      <c r="E545" s="19"/>
      <c r="F545" s="15"/>
      <c r="G545" s="19"/>
      <c r="H545" s="19"/>
      <c r="I545" s="19"/>
      <c r="J545" s="19"/>
    </row>
    <row r="546" spans="5:10">
      <c r="E546" s="19"/>
      <c r="F546" s="15"/>
      <c r="G546" s="19"/>
      <c r="H546" s="19"/>
      <c r="I546" s="19"/>
      <c r="J546" s="19"/>
    </row>
    <row r="547" spans="5:10">
      <c r="E547" s="19"/>
      <c r="F547" s="15"/>
      <c r="G547" s="19"/>
      <c r="H547" s="19"/>
      <c r="I547" s="19"/>
      <c r="J547" s="19"/>
    </row>
    <row r="548" spans="5:10">
      <c r="E548" s="19"/>
      <c r="F548" s="15"/>
      <c r="G548" s="19"/>
      <c r="H548" s="19"/>
      <c r="I548" s="19"/>
      <c r="J548" s="19"/>
    </row>
    <row r="549" spans="5:10">
      <c r="E549" s="19"/>
      <c r="F549" s="15"/>
      <c r="G549" s="19"/>
      <c r="H549" s="19"/>
      <c r="I549" s="19"/>
      <c r="J549" s="19"/>
    </row>
    <row r="550" spans="5:10">
      <c r="E550" s="19"/>
      <c r="F550" s="15"/>
      <c r="G550" s="19"/>
      <c r="H550" s="19"/>
      <c r="I550" s="19"/>
      <c r="J550" s="19"/>
    </row>
    <row r="551" spans="5:10">
      <c r="E551" s="19"/>
      <c r="F551" s="15"/>
      <c r="G551" s="19"/>
      <c r="H551" s="19"/>
      <c r="I551" s="19"/>
      <c r="J551" s="19"/>
    </row>
    <row r="552" spans="5:10">
      <c r="E552" s="19"/>
      <c r="F552" s="15"/>
      <c r="G552" s="19"/>
      <c r="H552" s="19"/>
      <c r="I552" s="19"/>
      <c r="J552" s="19"/>
    </row>
    <row r="553" spans="5:10">
      <c r="E553" s="19"/>
      <c r="F553" s="15"/>
      <c r="G553" s="19"/>
      <c r="H553" s="19"/>
      <c r="I553" s="19"/>
      <c r="J553" s="19"/>
    </row>
    <row r="554" spans="5:10">
      <c r="E554" s="19"/>
      <c r="F554" s="15"/>
      <c r="G554" s="19"/>
      <c r="H554" s="19"/>
      <c r="I554" s="19"/>
      <c r="J554" s="19"/>
    </row>
    <row r="555" spans="5:10">
      <c r="E555" s="19"/>
      <c r="F555" s="15"/>
      <c r="G555" s="19"/>
      <c r="H555" s="19"/>
      <c r="I555" s="19"/>
      <c r="J555" s="19"/>
    </row>
    <row r="556" spans="5:10">
      <c r="E556" s="19"/>
      <c r="F556" s="15"/>
      <c r="G556" s="19"/>
      <c r="H556" s="19"/>
      <c r="I556" s="19"/>
      <c r="J556" s="19"/>
    </row>
    <row r="557" spans="5:10">
      <c r="E557" s="19"/>
      <c r="F557" s="15"/>
      <c r="G557" s="19"/>
      <c r="H557" s="19"/>
      <c r="I557" s="19"/>
      <c r="J557" s="19"/>
    </row>
    <row r="558" spans="5:10">
      <c r="E558" s="19"/>
      <c r="F558" s="15"/>
      <c r="G558" s="19"/>
      <c r="H558" s="19"/>
      <c r="I558" s="19"/>
      <c r="J558" s="19"/>
    </row>
    <row r="559" spans="5:10">
      <c r="E559" s="19"/>
      <c r="F559" s="15"/>
      <c r="G559" s="19"/>
      <c r="H559" s="19"/>
      <c r="I559" s="19"/>
      <c r="J559" s="19"/>
    </row>
    <row r="560" spans="5:10">
      <c r="E560" s="19"/>
      <c r="F560" s="15"/>
      <c r="G560" s="19"/>
      <c r="H560" s="19"/>
      <c r="I560" s="19"/>
      <c r="J560" s="19"/>
    </row>
    <row r="561" spans="5:10">
      <c r="E561" s="19"/>
      <c r="F561" s="15"/>
      <c r="G561" s="19"/>
      <c r="H561" s="19"/>
      <c r="I561" s="19"/>
      <c r="J561" s="19"/>
    </row>
    <row r="562" spans="5:10">
      <c r="E562" s="19"/>
      <c r="F562" s="15"/>
      <c r="G562" s="19"/>
      <c r="H562" s="19"/>
      <c r="I562" s="19"/>
      <c r="J562" s="19"/>
    </row>
    <row r="563" spans="5:10">
      <c r="E563" s="19"/>
      <c r="F563" s="15"/>
      <c r="G563" s="19"/>
      <c r="H563" s="19"/>
      <c r="I563" s="19"/>
      <c r="J563" s="19"/>
    </row>
    <row r="564" spans="5:10">
      <c r="E564" s="19"/>
      <c r="F564" s="15"/>
      <c r="G564" s="19"/>
      <c r="H564" s="19"/>
      <c r="I564" s="19"/>
      <c r="J564" s="19"/>
    </row>
    <row r="565" spans="5:10">
      <c r="E565" s="19"/>
      <c r="F565" s="15"/>
      <c r="G565" s="19"/>
      <c r="H565" s="19"/>
      <c r="I565" s="19"/>
      <c r="J565" s="19"/>
    </row>
    <row r="566" spans="5:10">
      <c r="E566" s="19"/>
      <c r="F566" s="15"/>
      <c r="G566" s="19"/>
      <c r="H566" s="19"/>
      <c r="I566" s="19"/>
      <c r="J566" s="19"/>
    </row>
    <row r="567" spans="5:10">
      <c r="E567" s="19"/>
      <c r="F567" s="15"/>
      <c r="G567" s="19"/>
      <c r="H567" s="19"/>
      <c r="I567" s="19"/>
      <c r="J567" s="19"/>
    </row>
    <row r="568" spans="5:10">
      <c r="E568" s="19"/>
      <c r="F568" s="15"/>
      <c r="G568" s="19"/>
      <c r="H568" s="19"/>
      <c r="I568" s="19"/>
      <c r="J568" s="19"/>
    </row>
    <row r="569" spans="5:10">
      <c r="E569" s="19"/>
      <c r="F569" s="15"/>
      <c r="G569" s="19"/>
      <c r="H569" s="19"/>
      <c r="I569" s="19"/>
      <c r="J569" s="19"/>
    </row>
    <row r="570" spans="5:10">
      <c r="E570" s="19"/>
      <c r="F570" s="15"/>
      <c r="G570" s="19"/>
      <c r="H570" s="19"/>
      <c r="I570" s="19"/>
      <c r="J570" s="19"/>
    </row>
    <row r="571" spans="5:10">
      <c r="E571" s="19"/>
      <c r="F571" s="15"/>
      <c r="G571" s="19"/>
      <c r="H571" s="19"/>
      <c r="I571" s="19"/>
      <c r="J571" s="19"/>
    </row>
    <row r="572" spans="5:10">
      <c r="E572" s="19"/>
      <c r="F572" s="15"/>
      <c r="G572" s="19"/>
      <c r="H572" s="19"/>
      <c r="I572" s="19"/>
      <c r="J572" s="19"/>
    </row>
    <row r="573" spans="5:10">
      <c r="E573" s="19"/>
      <c r="F573" s="15"/>
      <c r="G573" s="19"/>
      <c r="H573" s="19"/>
      <c r="I573" s="19"/>
      <c r="J573" s="19"/>
    </row>
    <row r="574" spans="5:10">
      <c r="E574" s="19"/>
      <c r="F574" s="15"/>
      <c r="G574" s="19"/>
      <c r="H574" s="19"/>
      <c r="I574" s="19"/>
      <c r="J574" s="19"/>
    </row>
    <row r="575" spans="5:10">
      <c r="E575" s="19"/>
      <c r="F575" s="15"/>
      <c r="G575" s="19"/>
      <c r="H575" s="19"/>
      <c r="I575" s="19"/>
      <c r="J575" s="19"/>
    </row>
    <row r="576" spans="5:10">
      <c r="E576" s="19"/>
      <c r="F576" s="15"/>
      <c r="G576" s="19"/>
      <c r="H576" s="19"/>
      <c r="I576" s="19"/>
      <c r="J576" s="19"/>
    </row>
    <row r="577" spans="5:10">
      <c r="E577" s="19"/>
      <c r="F577" s="15"/>
      <c r="G577" s="19"/>
      <c r="H577" s="19"/>
      <c r="I577" s="19"/>
      <c r="J577" s="19"/>
    </row>
    <row r="578" spans="5:10">
      <c r="E578" s="19"/>
      <c r="F578" s="15"/>
      <c r="G578" s="19"/>
      <c r="H578" s="19"/>
      <c r="I578" s="19"/>
      <c r="J578" s="19"/>
    </row>
    <row r="579" spans="5:10">
      <c r="E579" s="19"/>
      <c r="F579" s="15"/>
      <c r="G579" s="19"/>
      <c r="H579" s="19"/>
      <c r="I579" s="19"/>
      <c r="J579" s="19"/>
    </row>
    <row r="580" spans="5:10">
      <c r="E580" s="19"/>
      <c r="F580" s="15"/>
      <c r="G580" s="19"/>
      <c r="H580" s="19"/>
      <c r="I580" s="19"/>
      <c r="J580" s="19"/>
    </row>
    <row r="581" spans="5:10">
      <c r="E581" s="19"/>
      <c r="F581" s="15"/>
      <c r="G581" s="19"/>
      <c r="H581" s="19"/>
      <c r="I581" s="19"/>
      <c r="J581" s="19"/>
    </row>
    <row r="582" spans="5:10">
      <c r="E582" s="19"/>
      <c r="F582" s="15"/>
      <c r="G582" s="19"/>
      <c r="H582" s="19"/>
      <c r="I582" s="19"/>
      <c r="J582" s="19"/>
    </row>
    <row r="583" spans="5:10">
      <c r="E583" s="19"/>
      <c r="F583" s="15"/>
      <c r="G583" s="19"/>
      <c r="H583" s="19"/>
      <c r="I583" s="19"/>
      <c r="J583" s="19"/>
    </row>
    <row r="584" spans="5:10">
      <c r="E584" s="19"/>
      <c r="F584" s="15"/>
      <c r="G584" s="19"/>
      <c r="H584" s="19"/>
      <c r="I584" s="19"/>
      <c r="J584" s="19"/>
    </row>
    <row r="585" spans="5:10">
      <c r="E585" s="19"/>
      <c r="F585" s="15"/>
      <c r="G585" s="19"/>
      <c r="H585" s="19"/>
      <c r="I585" s="19"/>
      <c r="J585" s="19"/>
    </row>
    <row r="586" spans="5:10">
      <c r="E586" s="19"/>
      <c r="F586" s="15"/>
      <c r="G586" s="19"/>
      <c r="H586" s="19"/>
      <c r="I586" s="19"/>
      <c r="J586" s="19"/>
    </row>
    <row r="587" spans="5:10">
      <c r="E587" s="19"/>
      <c r="F587" s="15"/>
      <c r="G587" s="19"/>
      <c r="H587" s="19"/>
      <c r="I587" s="19"/>
      <c r="J587" s="19"/>
    </row>
    <row r="588" spans="5:10">
      <c r="E588" s="19"/>
      <c r="F588" s="15"/>
      <c r="G588" s="19"/>
      <c r="H588" s="19"/>
      <c r="I588" s="19"/>
      <c r="J588" s="19"/>
    </row>
    <row r="589" spans="5:10">
      <c r="E589" s="19"/>
      <c r="F589" s="15"/>
      <c r="G589" s="19"/>
      <c r="H589" s="19"/>
      <c r="I589" s="19"/>
      <c r="J589" s="19"/>
    </row>
    <row r="590" spans="5:10">
      <c r="E590" s="19"/>
      <c r="F590" s="15"/>
      <c r="G590" s="19"/>
      <c r="H590" s="19"/>
      <c r="I590" s="19"/>
      <c r="J590" s="19"/>
    </row>
    <row r="591" spans="5:10">
      <c r="E591" s="19"/>
      <c r="F591" s="15"/>
      <c r="G591" s="19"/>
      <c r="H591" s="19"/>
      <c r="I591" s="19"/>
      <c r="J591" s="19"/>
    </row>
    <row r="592" spans="5:10">
      <c r="E592" s="19"/>
      <c r="F592" s="15"/>
      <c r="G592" s="19"/>
      <c r="H592" s="19"/>
      <c r="I592" s="19"/>
      <c r="J592" s="19"/>
    </row>
    <row r="593" spans="5:10">
      <c r="E593" s="19"/>
      <c r="F593" s="15"/>
      <c r="G593" s="19"/>
      <c r="H593" s="19"/>
      <c r="I593" s="19"/>
      <c r="J593" s="19"/>
    </row>
    <row r="594" spans="5:10">
      <c r="E594" s="19"/>
      <c r="F594" s="15"/>
      <c r="G594" s="19"/>
      <c r="H594" s="19"/>
      <c r="I594" s="19"/>
      <c r="J594" s="19"/>
    </row>
    <row r="595" spans="5:10">
      <c r="E595" s="19"/>
      <c r="F595" s="15"/>
      <c r="G595" s="19"/>
      <c r="H595" s="19"/>
      <c r="I595" s="19"/>
      <c r="J595" s="19"/>
    </row>
    <row r="596" spans="5:10">
      <c r="E596" s="19"/>
      <c r="F596" s="15"/>
      <c r="G596" s="19"/>
      <c r="H596" s="19"/>
      <c r="I596" s="19"/>
      <c r="J596" s="19"/>
    </row>
    <row r="597" spans="5:10">
      <c r="E597" s="19"/>
      <c r="F597" s="15"/>
      <c r="G597" s="19"/>
      <c r="H597" s="19"/>
      <c r="I597" s="19"/>
      <c r="J597" s="19"/>
    </row>
    <row r="598" spans="5:10">
      <c r="E598" s="19"/>
      <c r="F598" s="15"/>
      <c r="G598" s="19"/>
      <c r="H598" s="19"/>
      <c r="I598" s="19"/>
      <c r="J598" s="19"/>
    </row>
    <row r="599" spans="5:10">
      <c r="E599" s="19"/>
      <c r="F599" s="15"/>
      <c r="G599" s="19"/>
      <c r="H599" s="19"/>
      <c r="I599" s="19"/>
      <c r="J599" s="19"/>
    </row>
    <row r="600" spans="5:10">
      <c r="E600" s="19"/>
      <c r="F600" s="15"/>
      <c r="G600" s="19"/>
      <c r="H600" s="19"/>
      <c r="I600" s="19"/>
      <c r="J600" s="19"/>
    </row>
    <row r="601" spans="5:10">
      <c r="E601" s="19"/>
      <c r="F601" s="15"/>
      <c r="G601" s="19"/>
      <c r="H601" s="19"/>
      <c r="I601" s="19"/>
      <c r="J601" s="19"/>
    </row>
    <row r="602" spans="5:10">
      <c r="E602" s="19"/>
      <c r="F602" s="15"/>
      <c r="G602" s="19"/>
      <c r="H602" s="19"/>
      <c r="I602" s="19"/>
      <c r="J602" s="19"/>
    </row>
    <row r="603" spans="5:10">
      <c r="E603" s="19"/>
      <c r="F603" s="15"/>
      <c r="G603" s="19"/>
      <c r="H603" s="19"/>
      <c r="I603" s="19"/>
      <c r="J603" s="19"/>
    </row>
    <row r="604" spans="5:10">
      <c r="E604" s="19"/>
      <c r="F604" s="15"/>
      <c r="G604" s="19"/>
      <c r="H604" s="19"/>
      <c r="I604" s="19"/>
      <c r="J604" s="19"/>
    </row>
    <row r="605" spans="5:10">
      <c r="E605" s="19"/>
      <c r="F605" s="15"/>
      <c r="G605" s="19"/>
      <c r="H605" s="19"/>
      <c r="I605" s="19"/>
      <c r="J605" s="19"/>
    </row>
    <row r="606" spans="5:10">
      <c r="E606" s="19"/>
      <c r="F606" s="15"/>
      <c r="G606" s="19"/>
      <c r="H606" s="19"/>
      <c r="I606" s="19"/>
      <c r="J606" s="19"/>
    </row>
    <row r="607" spans="5:10">
      <c r="E607" s="19"/>
      <c r="F607" s="15"/>
      <c r="G607" s="19"/>
      <c r="H607" s="19"/>
      <c r="I607" s="19"/>
      <c r="J607" s="19"/>
    </row>
    <row r="608" spans="5:10">
      <c r="E608" s="19"/>
      <c r="F608" s="15"/>
      <c r="G608" s="19"/>
      <c r="H608" s="19"/>
      <c r="I608" s="19"/>
      <c r="J608" s="19"/>
    </row>
    <row r="609" spans="5:10">
      <c r="E609" s="19"/>
      <c r="F609" s="15"/>
      <c r="G609" s="19"/>
      <c r="H609" s="19"/>
      <c r="I609" s="19"/>
      <c r="J609" s="19"/>
    </row>
    <row r="610" spans="5:10">
      <c r="E610" s="19"/>
      <c r="F610" s="15"/>
      <c r="G610" s="19"/>
      <c r="H610" s="19"/>
      <c r="I610" s="19"/>
      <c r="J610" s="19"/>
    </row>
    <row r="611" spans="5:10">
      <c r="E611" s="19"/>
      <c r="F611" s="15"/>
      <c r="G611" s="19"/>
      <c r="H611" s="19"/>
      <c r="I611" s="19"/>
      <c r="J611" s="19"/>
    </row>
    <row r="612" spans="5:10">
      <c r="E612" s="19"/>
      <c r="F612" s="15"/>
      <c r="G612" s="19"/>
      <c r="H612" s="19"/>
      <c r="I612" s="19"/>
      <c r="J612" s="19"/>
    </row>
    <row r="613" spans="5:10">
      <c r="E613" s="19"/>
      <c r="F613" s="15"/>
      <c r="G613" s="19"/>
      <c r="H613" s="19"/>
      <c r="I613" s="19"/>
      <c r="J613" s="19"/>
    </row>
    <row r="614" spans="5:10">
      <c r="E614" s="19"/>
      <c r="F614" s="15"/>
      <c r="G614" s="19"/>
      <c r="H614" s="19"/>
      <c r="I614" s="19"/>
      <c r="J614" s="19"/>
    </row>
    <row r="615" spans="5:10">
      <c r="E615" s="19"/>
      <c r="F615" s="15"/>
      <c r="G615" s="19"/>
      <c r="H615" s="19"/>
      <c r="I615" s="19"/>
      <c r="J615" s="19"/>
    </row>
    <row r="616" spans="5:10">
      <c r="E616" s="19"/>
      <c r="F616" s="15"/>
      <c r="G616" s="19"/>
      <c r="H616" s="19"/>
      <c r="I616" s="19"/>
      <c r="J616" s="19"/>
    </row>
    <row r="617" spans="5:10">
      <c r="E617" s="19"/>
      <c r="F617" s="15"/>
      <c r="G617" s="19"/>
      <c r="H617" s="19"/>
      <c r="I617" s="19"/>
      <c r="J617" s="19"/>
    </row>
    <row r="618" spans="5:10">
      <c r="E618" s="19"/>
      <c r="F618" s="15"/>
      <c r="G618" s="19"/>
      <c r="H618" s="19"/>
      <c r="I618" s="19"/>
      <c r="J618" s="19"/>
    </row>
    <row r="619" spans="5:10">
      <c r="E619" s="19"/>
      <c r="F619" s="15"/>
      <c r="G619" s="19"/>
      <c r="H619" s="19"/>
      <c r="I619" s="19"/>
      <c r="J619" s="19"/>
    </row>
    <row r="620" spans="5:10">
      <c r="E620" s="19"/>
      <c r="F620" s="15"/>
      <c r="G620" s="19"/>
      <c r="H620" s="19"/>
      <c r="I620" s="19"/>
      <c r="J620" s="19"/>
    </row>
    <row r="621" spans="5:10">
      <c r="E621" s="19"/>
      <c r="F621" s="15"/>
      <c r="G621" s="19"/>
      <c r="H621" s="19"/>
      <c r="I621" s="19"/>
      <c r="J621" s="19"/>
    </row>
    <row r="622" spans="5:10">
      <c r="E622" s="19"/>
      <c r="F622" s="15"/>
      <c r="G622" s="19"/>
      <c r="H622" s="19"/>
      <c r="I622" s="19"/>
      <c r="J622" s="19"/>
    </row>
    <row r="623" spans="5:10">
      <c r="E623" s="19"/>
      <c r="F623" s="15"/>
      <c r="G623" s="19"/>
      <c r="H623" s="19"/>
      <c r="I623" s="19"/>
      <c r="J623" s="19"/>
    </row>
    <row r="624" spans="5:10">
      <c r="E624" s="19"/>
      <c r="F624" s="15"/>
      <c r="G624" s="19"/>
      <c r="H624" s="19"/>
      <c r="I624" s="19"/>
      <c r="J624" s="19"/>
    </row>
    <row r="625" spans="5:10">
      <c r="E625" s="19"/>
      <c r="F625" s="15"/>
      <c r="G625" s="19"/>
      <c r="H625" s="19"/>
      <c r="I625" s="19"/>
      <c r="J625" s="19"/>
    </row>
    <row r="626" spans="5:10">
      <c r="E626" s="19"/>
      <c r="F626" s="15"/>
      <c r="G626" s="19"/>
      <c r="H626" s="19"/>
      <c r="I626" s="19"/>
      <c r="J626" s="19"/>
    </row>
    <row r="627" spans="5:10">
      <c r="E627" s="19"/>
      <c r="F627" s="15"/>
      <c r="G627" s="19"/>
      <c r="H627" s="19"/>
      <c r="I627" s="19"/>
      <c r="J627" s="19"/>
    </row>
    <row r="628" spans="5:10">
      <c r="E628" s="19"/>
      <c r="F628" s="15"/>
      <c r="G628" s="19"/>
      <c r="H628" s="19"/>
      <c r="I628" s="19"/>
      <c r="J628" s="19"/>
    </row>
    <row r="629" spans="5:10">
      <c r="E629" s="19"/>
      <c r="F629" s="15"/>
      <c r="G629" s="19"/>
      <c r="H629" s="19"/>
      <c r="I629" s="19"/>
      <c r="J629" s="19"/>
    </row>
    <row r="630" spans="5:10">
      <c r="E630" s="19"/>
      <c r="F630" s="15"/>
      <c r="G630" s="19"/>
      <c r="H630" s="19"/>
      <c r="I630" s="19"/>
      <c r="J630" s="19"/>
    </row>
    <row r="631" spans="5:10">
      <c r="E631" s="19"/>
      <c r="F631" s="15"/>
      <c r="G631" s="19"/>
      <c r="H631" s="19"/>
      <c r="I631" s="19"/>
      <c r="J631" s="19"/>
    </row>
    <row r="632" spans="5:10">
      <c r="E632" s="19"/>
      <c r="F632" s="15"/>
      <c r="G632" s="19"/>
      <c r="H632" s="19"/>
      <c r="I632" s="19"/>
      <c r="J632" s="19"/>
    </row>
    <row r="633" spans="5:10">
      <c r="E633" s="19"/>
      <c r="F633" s="15"/>
      <c r="G633" s="19"/>
      <c r="H633" s="19"/>
      <c r="I633" s="19"/>
      <c r="J633" s="19"/>
    </row>
    <row r="634" spans="5:10">
      <c r="E634" s="19"/>
      <c r="F634" s="15"/>
      <c r="G634" s="19"/>
      <c r="H634" s="19"/>
      <c r="I634" s="19"/>
      <c r="J634" s="19"/>
    </row>
    <row r="635" spans="5:10">
      <c r="E635" s="19"/>
      <c r="F635" s="15"/>
      <c r="G635" s="19"/>
      <c r="H635" s="19"/>
      <c r="I635" s="19"/>
      <c r="J635" s="19"/>
    </row>
    <row r="636" spans="5:10">
      <c r="E636" s="19"/>
      <c r="F636" s="15"/>
      <c r="G636" s="19"/>
      <c r="H636" s="19"/>
      <c r="I636" s="19"/>
      <c r="J636" s="19"/>
    </row>
    <row r="637" spans="5:10">
      <c r="E637" s="19"/>
      <c r="F637" s="15"/>
      <c r="G637" s="19"/>
      <c r="H637" s="19"/>
      <c r="I637" s="19"/>
      <c r="J637" s="19"/>
    </row>
    <row r="638" spans="5:10">
      <c r="E638" s="19"/>
      <c r="F638" s="15"/>
      <c r="G638" s="19"/>
      <c r="H638" s="19"/>
      <c r="I638" s="19"/>
      <c r="J638" s="19"/>
    </row>
    <row r="639" spans="5:10">
      <c r="E639" s="19"/>
      <c r="F639" s="15"/>
      <c r="G639" s="19"/>
      <c r="H639" s="19"/>
      <c r="I639" s="19"/>
      <c r="J639" s="19"/>
    </row>
    <row r="640" spans="5:10">
      <c r="E640" s="19"/>
      <c r="F640" s="15"/>
      <c r="G640" s="19"/>
      <c r="H640" s="19"/>
      <c r="I640" s="19"/>
      <c r="J640" s="19"/>
    </row>
    <row r="641" spans="5:10">
      <c r="E641" s="19"/>
      <c r="F641" s="15"/>
      <c r="G641" s="19"/>
      <c r="H641" s="19"/>
      <c r="I641" s="19"/>
      <c r="J641" s="19"/>
    </row>
    <row r="642" spans="5:10">
      <c r="E642" s="19"/>
      <c r="F642" s="15"/>
      <c r="G642" s="19"/>
      <c r="H642" s="19"/>
      <c r="I642" s="19"/>
      <c r="J642" s="19"/>
    </row>
    <row r="643" spans="5:10">
      <c r="E643" s="19"/>
      <c r="F643" s="15"/>
      <c r="G643" s="19"/>
      <c r="H643" s="19"/>
      <c r="I643" s="19"/>
      <c r="J643" s="19"/>
    </row>
    <row r="644" spans="5:10">
      <c r="E644" s="19"/>
      <c r="F644" s="15"/>
      <c r="G644" s="19"/>
      <c r="H644" s="19"/>
      <c r="I644" s="19"/>
      <c r="J644" s="19"/>
    </row>
    <row r="645" spans="5:10">
      <c r="E645" s="19"/>
      <c r="F645" s="15"/>
      <c r="G645" s="19"/>
      <c r="H645" s="19"/>
      <c r="I645" s="19"/>
      <c r="J645" s="19"/>
    </row>
    <row r="646" spans="5:10">
      <c r="E646" s="19"/>
      <c r="F646" s="15"/>
      <c r="G646" s="19"/>
      <c r="H646" s="19"/>
      <c r="I646" s="19"/>
      <c r="J646" s="19"/>
    </row>
    <row r="647" spans="5:10">
      <c r="E647" s="19"/>
      <c r="F647" s="15"/>
      <c r="G647" s="19"/>
      <c r="H647" s="19"/>
      <c r="I647" s="19"/>
      <c r="J647" s="19"/>
    </row>
    <row r="648" spans="5:10">
      <c r="E648" s="19"/>
      <c r="F648" s="15"/>
      <c r="G648" s="19"/>
      <c r="H648" s="19"/>
      <c r="I648" s="19"/>
      <c r="J648" s="19"/>
    </row>
    <row r="649" spans="5:10">
      <c r="E649" s="19"/>
      <c r="F649" s="15"/>
      <c r="G649" s="19"/>
      <c r="H649" s="19"/>
      <c r="I649" s="19"/>
      <c r="J649" s="19"/>
    </row>
    <row r="650" spans="5:10">
      <c r="E650" s="19"/>
      <c r="F650" s="15"/>
      <c r="G650" s="19"/>
      <c r="H650" s="19"/>
      <c r="I650" s="19"/>
      <c r="J650" s="19"/>
    </row>
    <row r="651" spans="5:10">
      <c r="E651" s="19"/>
      <c r="F651" s="15"/>
      <c r="G651" s="19"/>
      <c r="H651" s="19"/>
      <c r="I651" s="19"/>
      <c r="J651" s="19"/>
    </row>
    <row r="652" spans="5:10">
      <c r="E652" s="19"/>
      <c r="F652" s="15"/>
      <c r="G652" s="19"/>
      <c r="H652" s="19"/>
      <c r="I652" s="19"/>
      <c r="J652" s="19"/>
    </row>
    <row r="653" spans="5:10">
      <c r="E653" s="19"/>
      <c r="F653" s="15"/>
      <c r="G653" s="19"/>
      <c r="H653" s="19"/>
      <c r="I653" s="19"/>
      <c r="J653" s="19"/>
    </row>
    <row r="654" spans="5:10">
      <c r="E654" s="19"/>
      <c r="F654" s="15"/>
      <c r="G654" s="19"/>
      <c r="H654" s="19"/>
      <c r="I654" s="19"/>
      <c r="J654" s="19"/>
    </row>
    <row r="655" spans="5:10">
      <c r="E655" s="19"/>
      <c r="F655" s="15"/>
      <c r="G655" s="19"/>
      <c r="H655" s="19"/>
      <c r="I655" s="19"/>
      <c r="J655" s="19"/>
    </row>
    <row r="656" spans="5:10">
      <c r="E656" s="19"/>
      <c r="F656" s="15"/>
      <c r="G656" s="19"/>
      <c r="H656" s="19"/>
      <c r="I656" s="19"/>
      <c r="J656" s="19"/>
    </row>
    <row r="657" spans="5:10">
      <c r="E657" s="19"/>
      <c r="F657" s="15"/>
      <c r="G657" s="19"/>
      <c r="H657" s="19"/>
      <c r="I657" s="19"/>
      <c r="J657" s="19"/>
    </row>
    <row r="658" spans="5:10">
      <c r="E658" s="19"/>
      <c r="F658" s="15"/>
      <c r="G658" s="19"/>
      <c r="H658" s="19"/>
      <c r="I658" s="19"/>
      <c r="J658" s="19"/>
    </row>
    <row r="659" spans="5:10">
      <c r="E659" s="19"/>
      <c r="F659" s="15"/>
      <c r="G659" s="19"/>
      <c r="H659" s="19"/>
      <c r="I659" s="19"/>
      <c r="J659" s="19"/>
    </row>
    <row r="660" spans="5:10">
      <c r="E660" s="19"/>
      <c r="F660" s="15"/>
      <c r="G660" s="19"/>
      <c r="H660" s="19"/>
      <c r="I660" s="19"/>
      <c r="J660" s="19"/>
    </row>
    <row r="661" spans="5:10">
      <c r="E661" s="19"/>
      <c r="F661" s="15"/>
      <c r="G661" s="19"/>
      <c r="H661" s="19"/>
      <c r="I661" s="19"/>
      <c r="J661" s="19"/>
    </row>
    <row r="662" spans="5:10">
      <c r="E662" s="19"/>
      <c r="F662" s="15"/>
      <c r="G662" s="19"/>
      <c r="H662" s="19"/>
      <c r="I662" s="19"/>
      <c r="J662" s="19"/>
    </row>
    <row r="663" spans="5:10">
      <c r="E663" s="19"/>
      <c r="F663" s="15"/>
      <c r="G663" s="19"/>
      <c r="H663" s="19"/>
      <c r="I663" s="19"/>
      <c r="J663" s="19"/>
    </row>
    <row r="664" spans="5:10">
      <c r="E664" s="19"/>
      <c r="F664" s="15"/>
      <c r="G664" s="19"/>
      <c r="H664" s="19"/>
      <c r="I664" s="19"/>
      <c r="J664" s="19"/>
    </row>
    <row r="665" spans="5:10">
      <c r="E665" s="19"/>
      <c r="F665" s="15"/>
      <c r="G665" s="19"/>
      <c r="H665" s="19"/>
      <c r="I665" s="19"/>
      <c r="J665" s="19"/>
    </row>
    <row r="666" spans="5:10">
      <c r="E666" s="19"/>
      <c r="F666" s="15"/>
      <c r="G666" s="19"/>
      <c r="H666" s="19"/>
      <c r="I666" s="19"/>
      <c r="J666" s="19"/>
    </row>
    <row r="667" spans="5:10">
      <c r="E667" s="19"/>
      <c r="F667" s="15"/>
      <c r="G667" s="19"/>
      <c r="H667" s="19"/>
      <c r="I667" s="19"/>
      <c r="J667" s="19"/>
    </row>
    <row r="668" spans="5:10">
      <c r="E668" s="19"/>
      <c r="F668" s="15"/>
      <c r="G668" s="19"/>
      <c r="H668" s="19"/>
      <c r="I668" s="19"/>
      <c r="J668" s="19"/>
    </row>
    <row r="669" spans="5:10">
      <c r="E669" s="19"/>
      <c r="F669" s="15"/>
      <c r="G669" s="19"/>
      <c r="H669" s="19"/>
      <c r="I669" s="19"/>
      <c r="J669" s="19"/>
    </row>
    <row r="670" spans="5:10">
      <c r="E670" s="19"/>
      <c r="F670" s="15"/>
      <c r="G670" s="19"/>
      <c r="H670" s="19"/>
      <c r="I670" s="19"/>
      <c r="J670" s="19"/>
    </row>
    <row r="671" spans="5:10">
      <c r="E671" s="19"/>
      <c r="F671" s="15"/>
      <c r="G671" s="19"/>
      <c r="H671" s="19"/>
      <c r="I671" s="19"/>
      <c r="J671" s="19"/>
    </row>
    <row r="672" spans="5:10">
      <c r="E672" s="19"/>
      <c r="F672" s="15"/>
      <c r="G672" s="19"/>
      <c r="H672" s="19"/>
      <c r="I672" s="19"/>
      <c r="J672" s="19"/>
    </row>
    <row r="673" spans="5:10">
      <c r="E673" s="19"/>
      <c r="F673" s="15"/>
      <c r="G673" s="19"/>
      <c r="H673" s="19"/>
      <c r="I673" s="19"/>
      <c r="J673" s="19"/>
    </row>
    <row r="674" spans="5:10">
      <c r="E674" s="19"/>
      <c r="F674" s="15"/>
      <c r="G674" s="19"/>
      <c r="H674" s="19"/>
      <c r="I674" s="19"/>
      <c r="J674" s="19"/>
    </row>
    <row r="675" spans="5:10">
      <c r="E675" s="19"/>
      <c r="F675" s="15"/>
      <c r="G675" s="19"/>
      <c r="H675" s="19"/>
      <c r="I675" s="19"/>
      <c r="J675" s="19"/>
    </row>
    <row r="676" spans="5:10">
      <c r="E676" s="19"/>
      <c r="F676" s="15"/>
      <c r="G676" s="19"/>
      <c r="H676" s="19"/>
      <c r="I676" s="19"/>
      <c r="J676" s="19"/>
    </row>
    <row r="677" spans="5:10">
      <c r="E677" s="19"/>
      <c r="F677" s="15"/>
      <c r="G677" s="19"/>
      <c r="H677" s="19"/>
      <c r="I677" s="19"/>
      <c r="J677" s="19"/>
    </row>
    <row r="678" spans="5:10">
      <c r="E678" s="19"/>
      <c r="F678" s="15"/>
      <c r="G678" s="19"/>
      <c r="H678" s="19"/>
      <c r="I678" s="19"/>
      <c r="J678" s="19"/>
    </row>
    <row r="679" spans="5:10">
      <c r="E679" s="19"/>
      <c r="F679" s="15"/>
      <c r="G679" s="19"/>
      <c r="H679" s="19"/>
      <c r="I679" s="19"/>
      <c r="J679" s="19"/>
    </row>
    <row r="680" spans="5:10">
      <c r="E680" s="19"/>
      <c r="F680" s="15"/>
      <c r="G680" s="19"/>
      <c r="H680" s="19"/>
      <c r="I680" s="19"/>
      <c r="J680" s="19"/>
    </row>
    <row r="681" spans="5:10">
      <c r="E681" s="19"/>
      <c r="F681" s="15"/>
      <c r="G681" s="19"/>
      <c r="H681" s="19"/>
      <c r="I681" s="19"/>
      <c r="J681" s="19"/>
    </row>
    <row r="682" spans="5:10">
      <c r="E682" s="19"/>
      <c r="F682" s="15"/>
      <c r="G682" s="19"/>
      <c r="H682" s="19"/>
      <c r="I682" s="19"/>
      <c r="J682" s="19"/>
    </row>
    <row r="683" spans="5:10">
      <c r="E683" s="19"/>
      <c r="F683" s="15"/>
      <c r="G683" s="19"/>
      <c r="H683" s="19"/>
      <c r="I683" s="19"/>
      <c r="J683" s="19"/>
    </row>
    <row r="684" spans="5:10">
      <c r="E684" s="19"/>
      <c r="F684" s="15"/>
      <c r="G684" s="19"/>
      <c r="H684" s="19"/>
      <c r="I684" s="19"/>
      <c r="J684" s="19"/>
    </row>
    <row r="685" spans="5:10">
      <c r="E685" s="19"/>
      <c r="F685" s="15"/>
      <c r="G685" s="19"/>
      <c r="H685" s="19"/>
      <c r="I685" s="19"/>
      <c r="J685" s="19"/>
    </row>
    <row r="686" spans="5:10">
      <c r="E686" s="19"/>
      <c r="F686" s="15"/>
      <c r="G686" s="19"/>
      <c r="H686" s="19"/>
      <c r="I686" s="19"/>
      <c r="J686" s="19"/>
    </row>
    <row r="687" spans="5:10">
      <c r="E687" s="19"/>
      <c r="F687" s="15"/>
      <c r="G687" s="19"/>
      <c r="H687" s="19"/>
      <c r="I687" s="19"/>
      <c r="J687" s="19"/>
    </row>
    <row r="688" spans="5:10">
      <c r="E688" s="19"/>
      <c r="F688" s="15"/>
      <c r="G688" s="19"/>
      <c r="H688" s="19"/>
      <c r="I688" s="19"/>
      <c r="J688" s="19"/>
    </row>
    <row r="689" spans="5:10">
      <c r="E689" s="19"/>
      <c r="F689" s="15"/>
      <c r="G689" s="19"/>
      <c r="H689" s="19"/>
      <c r="I689" s="19"/>
      <c r="J689" s="19"/>
    </row>
    <row r="690" spans="5:10">
      <c r="E690" s="19"/>
      <c r="F690" s="15"/>
      <c r="G690" s="19"/>
      <c r="H690" s="19"/>
      <c r="I690" s="19"/>
      <c r="J690" s="19"/>
    </row>
    <row r="691" spans="5:10">
      <c r="E691" s="19"/>
      <c r="F691" s="15"/>
      <c r="G691" s="19"/>
      <c r="H691" s="19"/>
      <c r="I691" s="19"/>
      <c r="J691" s="19"/>
    </row>
    <row r="692" spans="5:10">
      <c r="E692" s="19"/>
      <c r="F692" s="15"/>
      <c r="G692" s="19"/>
      <c r="H692" s="19"/>
      <c r="I692" s="19"/>
      <c r="J692" s="19"/>
    </row>
    <row r="693" spans="5:10">
      <c r="E693" s="19"/>
      <c r="F693" s="15"/>
      <c r="G693" s="19"/>
      <c r="H693" s="19"/>
      <c r="I693" s="19"/>
      <c r="J693" s="19"/>
    </row>
    <row r="694" spans="5:10">
      <c r="E694" s="19"/>
      <c r="F694" s="15"/>
      <c r="G694" s="19"/>
      <c r="H694" s="19"/>
      <c r="I694" s="19"/>
      <c r="J694" s="19"/>
    </row>
    <row r="695" spans="5:10">
      <c r="E695" s="19"/>
      <c r="F695" s="15"/>
      <c r="G695" s="19"/>
      <c r="H695" s="19"/>
      <c r="I695" s="19"/>
      <c r="J695" s="19"/>
    </row>
    <row r="696" spans="5:10">
      <c r="E696" s="19"/>
      <c r="F696" s="15"/>
      <c r="G696" s="19"/>
      <c r="H696" s="19"/>
      <c r="I696" s="19"/>
      <c r="J696" s="19"/>
    </row>
    <row r="697" spans="5:10">
      <c r="E697" s="19"/>
      <c r="F697" s="15"/>
      <c r="G697" s="19"/>
      <c r="H697" s="19"/>
      <c r="I697" s="19"/>
      <c r="J697" s="19"/>
    </row>
    <row r="698" spans="5:10">
      <c r="E698" s="19"/>
      <c r="F698" s="15"/>
      <c r="G698" s="19"/>
      <c r="H698" s="19"/>
      <c r="I698" s="19"/>
      <c r="J698" s="19"/>
    </row>
    <row r="699" spans="5:10">
      <c r="E699" s="19"/>
      <c r="F699" s="15"/>
      <c r="G699" s="19"/>
      <c r="H699" s="19"/>
      <c r="I699" s="19"/>
      <c r="J699" s="19"/>
    </row>
    <row r="700" spans="5:10">
      <c r="E700" s="19"/>
      <c r="F700" s="15"/>
      <c r="G700" s="19"/>
      <c r="H700" s="19"/>
      <c r="I700" s="19"/>
      <c r="J700" s="19"/>
    </row>
    <row r="701" spans="5:10">
      <c r="E701" s="19"/>
      <c r="F701" s="15"/>
      <c r="G701" s="19"/>
      <c r="H701" s="19"/>
      <c r="I701" s="19"/>
      <c r="J701" s="19"/>
    </row>
    <row r="702" spans="5:10">
      <c r="E702" s="19"/>
      <c r="F702" s="15"/>
      <c r="G702" s="19"/>
      <c r="H702" s="19"/>
      <c r="I702" s="19"/>
      <c r="J702" s="19"/>
    </row>
    <row r="703" spans="5:10">
      <c r="E703" s="19"/>
      <c r="F703" s="15"/>
      <c r="G703" s="19"/>
      <c r="H703" s="19"/>
      <c r="I703" s="19"/>
      <c r="J703" s="19"/>
    </row>
    <row r="704" spans="5:10">
      <c r="E704" s="19"/>
      <c r="F704" s="15"/>
      <c r="G704" s="19"/>
      <c r="H704" s="19"/>
      <c r="I704" s="19"/>
      <c r="J704" s="19"/>
    </row>
    <row r="705" spans="5:10">
      <c r="E705" s="19"/>
      <c r="F705" s="15"/>
      <c r="G705" s="19"/>
      <c r="H705" s="19"/>
      <c r="I705" s="19"/>
      <c r="J705" s="19"/>
    </row>
    <row r="706" spans="5:10">
      <c r="E706" s="19"/>
      <c r="F706" s="15"/>
      <c r="G706" s="19"/>
      <c r="H706" s="19"/>
      <c r="I706" s="19"/>
      <c r="J706" s="19"/>
    </row>
    <row r="707" spans="5:10">
      <c r="E707" s="19"/>
      <c r="F707" s="15"/>
      <c r="G707" s="19"/>
      <c r="H707" s="19"/>
      <c r="I707" s="19"/>
      <c r="J707" s="19"/>
    </row>
    <row r="708" spans="5:10">
      <c r="E708" s="19"/>
      <c r="F708" s="15"/>
      <c r="G708" s="19"/>
      <c r="H708" s="19"/>
      <c r="I708" s="19"/>
      <c r="J708" s="19"/>
    </row>
    <row r="709" spans="5:10">
      <c r="E709" s="19"/>
      <c r="F709" s="15"/>
      <c r="G709" s="19"/>
      <c r="H709" s="19"/>
      <c r="I709" s="19"/>
      <c r="J709" s="19"/>
    </row>
    <row r="710" spans="5:10">
      <c r="E710" s="19"/>
      <c r="F710" s="15"/>
      <c r="G710" s="19"/>
      <c r="H710" s="19"/>
      <c r="I710" s="19"/>
      <c r="J710" s="19"/>
    </row>
    <row r="711" spans="5:10">
      <c r="E711" s="19"/>
      <c r="F711" s="15"/>
      <c r="G711" s="19"/>
      <c r="H711" s="19"/>
      <c r="I711" s="19"/>
      <c r="J711" s="19"/>
    </row>
    <row r="712" spans="5:10">
      <c r="E712" s="19"/>
      <c r="F712" s="15"/>
      <c r="G712" s="19"/>
      <c r="H712" s="19"/>
      <c r="I712" s="19"/>
      <c r="J712" s="19"/>
    </row>
    <row r="713" spans="5:10">
      <c r="E713" s="19"/>
      <c r="F713" s="15"/>
      <c r="G713" s="19"/>
      <c r="H713" s="19"/>
      <c r="I713" s="19"/>
      <c r="J713" s="19"/>
    </row>
    <row r="714" spans="5:10">
      <c r="E714" s="19"/>
      <c r="F714" s="15"/>
      <c r="G714" s="19"/>
      <c r="H714" s="19"/>
      <c r="I714" s="19"/>
      <c r="J714" s="19"/>
    </row>
    <row r="715" spans="5:10">
      <c r="E715" s="19"/>
      <c r="F715" s="15"/>
      <c r="G715" s="19"/>
      <c r="H715" s="19"/>
      <c r="I715" s="19"/>
      <c r="J715" s="19"/>
    </row>
    <row r="716" spans="5:10">
      <c r="E716" s="19"/>
      <c r="F716" s="15"/>
      <c r="G716" s="19"/>
      <c r="H716" s="19"/>
      <c r="I716" s="19"/>
      <c r="J716" s="19"/>
    </row>
    <row r="717" spans="5:10">
      <c r="E717" s="19"/>
      <c r="F717" s="15"/>
      <c r="G717" s="19"/>
      <c r="H717" s="19"/>
      <c r="I717" s="19"/>
      <c r="J717" s="19"/>
    </row>
    <row r="718" spans="5:10">
      <c r="E718" s="19"/>
      <c r="F718" s="15"/>
      <c r="G718" s="19"/>
      <c r="H718" s="19"/>
      <c r="I718" s="19"/>
      <c r="J718" s="19"/>
    </row>
    <row r="719" spans="5:10">
      <c r="E719" s="19"/>
      <c r="F719" s="15"/>
      <c r="G719" s="19"/>
      <c r="H719" s="19"/>
      <c r="I719" s="19"/>
      <c r="J719" s="19"/>
    </row>
    <row r="720" spans="5:10">
      <c r="E720" s="19"/>
      <c r="F720" s="15"/>
      <c r="G720" s="19"/>
      <c r="H720" s="19"/>
      <c r="I720" s="19"/>
      <c r="J720" s="19"/>
    </row>
    <row r="721" spans="5:10">
      <c r="E721" s="19"/>
      <c r="F721" s="15"/>
      <c r="G721" s="19"/>
      <c r="H721" s="19"/>
      <c r="I721" s="19"/>
      <c r="J721" s="19"/>
    </row>
    <row r="722" spans="5:10">
      <c r="E722" s="19"/>
      <c r="F722" s="15"/>
      <c r="G722" s="19"/>
      <c r="H722" s="19"/>
      <c r="I722" s="19"/>
      <c r="J722" s="19"/>
    </row>
    <row r="723" spans="5:10">
      <c r="E723" s="19"/>
      <c r="F723" s="15"/>
      <c r="G723" s="19"/>
      <c r="H723" s="19"/>
      <c r="I723" s="19"/>
      <c r="J723" s="19"/>
    </row>
    <row r="724" spans="5:10">
      <c r="E724" s="19"/>
      <c r="F724" s="15"/>
      <c r="G724" s="19"/>
      <c r="H724" s="19"/>
      <c r="I724" s="19"/>
      <c r="J724" s="19"/>
    </row>
    <row r="725" spans="5:10">
      <c r="E725" s="19"/>
      <c r="F725" s="15"/>
      <c r="G725" s="19"/>
      <c r="H725" s="19"/>
      <c r="I725" s="19"/>
      <c r="J725" s="19"/>
    </row>
    <row r="726" spans="5:10">
      <c r="E726" s="19"/>
      <c r="F726" s="15"/>
      <c r="G726" s="19"/>
      <c r="H726" s="19"/>
      <c r="I726" s="19"/>
      <c r="J726" s="19"/>
    </row>
    <row r="727" spans="5:10">
      <c r="E727" s="19"/>
      <c r="F727" s="15"/>
      <c r="G727" s="19"/>
      <c r="H727" s="19"/>
      <c r="I727" s="19"/>
      <c r="J727" s="19"/>
    </row>
    <row r="728" spans="5:10">
      <c r="E728" s="19"/>
      <c r="F728" s="15"/>
      <c r="G728" s="19"/>
      <c r="H728" s="19"/>
      <c r="I728" s="19"/>
      <c r="J728" s="19"/>
    </row>
    <row r="729" spans="5:10">
      <c r="E729" s="19"/>
      <c r="F729" s="15"/>
      <c r="G729" s="19"/>
      <c r="H729" s="19"/>
      <c r="I729" s="19"/>
      <c r="J729" s="19"/>
    </row>
    <row r="730" spans="5:10">
      <c r="E730" s="19"/>
      <c r="F730" s="15"/>
      <c r="G730" s="19"/>
      <c r="H730" s="19"/>
      <c r="I730" s="19"/>
      <c r="J730" s="19"/>
    </row>
    <row r="731" spans="5:10">
      <c r="E731" s="19"/>
      <c r="F731" s="15"/>
      <c r="G731" s="19"/>
      <c r="H731" s="19"/>
      <c r="I731" s="19"/>
      <c r="J731" s="19"/>
    </row>
    <row r="732" spans="5:10">
      <c r="E732" s="19"/>
      <c r="F732" s="15"/>
      <c r="G732" s="19"/>
      <c r="H732" s="19"/>
      <c r="I732" s="19"/>
      <c r="J732" s="19"/>
    </row>
    <row r="733" spans="5:10">
      <c r="E733" s="19"/>
      <c r="F733" s="15"/>
      <c r="G733" s="19"/>
      <c r="H733" s="19"/>
      <c r="I733" s="19"/>
      <c r="J733" s="19"/>
    </row>
    <row r="734" spans="5:10">
      <c r="E734" s="19"/>
      <c r="F734" s="15"/>
      <c r="G734" s="19"/>
      <c r="H734" s="19"/>
      <c r="I734" s="19"/>
      <c r="J734" s="19"/>
    </row>
    <row r="735" spans="5:10">
      <c r="E735" s="19"/>
      <c r="F735" s="15"/>
      <c r="G735" s="19"/>
      <c r="H735" s="19"/>
      <c r="I735" s="19"/>
      <c r="J735" s="19"/>
    </row>
    <row r="736" spans="5:10">
      <c r="E736" s="19"/>
      <c r="F736" s="15"/>
      <c r="G736" s="19"/>
      <c r="H736" s="19"/>
      <c r="I736" s="19"/>
      <c r="J736" s="19"/>
    </row>
    <row r="737" spans="5:10">
      <c r="E737" s="19"/>
      <c r="F737" s="15"/>
      <c r="G737" s="19"/>
      <c r="H737" s="19"/>
      <c r="I737" s="19"/>
      <c r="J737" s="19"/>
    </row>
    <row r="738" spans="5:10">
      <c r="E738" s="19"/>
      <c r="F738" s="15"/>
      <c r="G738" s="19"/>
      <c r="H738" s="19"/>
      <c r="I738" s="19"/>
      <c r="J738" s="19"/>
    </row>
    <row r="739" spans="5:10">
      <c r="E739" s="19"/>
      <c r="F739" s="15"/>
      <c r="G739" s="19"/>
      <c r="H739" s="19"/>
      <c r="I739" s="19"/>
      <c r="J739" s="19"/>
    </row>
    <row r="740" spans="5:10">
      <c r="E740" s="19"/>
      <c r="F740" s="15"/>
      <c r="G740" s="19"/>
      <c r="H740" s="19"/>
      <c r="I740" s="19"/>
      <c r="J740" s="19"/>
    </row>
    <row r="741" spans="5:10">
      <c r="E741" s="19"/>
      <c r="F741" s="15"/>
      <c r="G741" s="19"/>
      <c r="H741" s="19"/>
      <c r="I741" s="19"/>
      <c r="J741" s="19"/>
    </row>
    <row r="742" spans="5:10">
      <c r="E742" s="19"/>
      <c r="F742" s="15"/>
      <c r="G742" s="19"/>
      <c r="H742" s="19"/>
      <c r="I742" s="19"/>
      <c r="J742" s="19"/>
    </row>
    <row r="743" spans="5:10">
      <c r="E743" s="19"/>
      <c r="F743" s="15"/>
      <c r="G743" s="19"/>
      <c r="H743" s="19"/>
      <c r="I743" s="19"/>
      <c r="J743" s="19"/>
    </row>
    <row r="744" spans="5:10">
      <c r="E744" s="19"/>
      <c r="F744" s="15"/>
      <c r="G744" s="19"/>
      <c r="H744" s="19"/>
      <c r="I744" s="19"/>
      <c r="J744" s="19"/>
    </row>
    <row r="745" spans="5:10">
      <c r="E745" s="19"/>
      <c r="F745" s="15"/>
      <c r="G745" s="19"/>
      <c r="H745" s="19"/>
      <c r="I745" s="19"/>
      <c r="J745" s="19"/>
    </row>
    <row r="746" spans="5:10">
      <c r="E746" s="19"/>
      <c r="F746" s="15"/>
      <c r="G746" s="19"/>
      <c r="H746" s="19"/>
      <c r="I746" s="19"/>
      <c r="J746" s="19"/>
    </row>
    <row r="747" spans="5:10">
      <c r="E747" s="19"/>
      <c r="F747" s="15"/>
      <c r="G747" s="19"/>
      <c r="H747" s="19"/>
      <c r="I747" s="19"/>
      <c r="J747" s="19"/>
    </row>
    <row r="748" spans="5:10">
      <c r="E748" s="19"/>
      <c r="F748" s="15"/>
      <c r="G748" s="19"/>
      <c r="H748" s="19"/>
      <c r="I748" s="19"/>
      <c r="J748" s="19"/>
    </row>
    <row r="749" spans="5:10">
      <c r="E749" s="19"/>
      <c r="F749" s="15"/>
      <c r="G749" s="19"/>
      <c r="H749" s="19"/>
      <c r="I749" s="19"/>
      <c r="J749" s="19"/>
    </row>
    <row r="750" spans="5:10">
      <c r="E750" s="19"/>
      <c r="F750" s="15"/>
      <c r="G750" s="19"/>
      <c r="H750" s="19"/>
      <c r="I750" s="19"/>
      <c r="J750" s="19"/>
    </row>
  </sheetData>
  <mergeCells count="120">
    <mergeCell ref="B340:D340"/>
    <mergeCell ref="B339:D339"/>
    <mergeCell ref="B338:J338"/>
    <mergeCell ref="B337:J337"/>
    <mergeCell ref="B403:D403"/>
    <mergeCell ref="B404:D404"/>
    <mergeCell ref="B405:D405"/>
    <mergeCell ref="B406:D406"/>
    <mergeCell ref="B384:D384"/>
    <mergeCell ref="B386:J386"/>
    <mergeCell ref="B387:D387"/>
    <mergeCell ref="B388:D388"/>
    <mergeCell ref="B389:D389"/>
    <mergeCell ref="B390:D390"/>
    <mergeCell ref="B378:D378"/>
    <mergeCell ref="B379:D379"/>
    <mergeCell ref="B380:D380"/>
    <mergeCell ref="B381:D381"/>
    <mergeCell ref="B382:D382"/>
    <mergeCell ref="B383:D383"/>
    <mergeCell ref="B372:D372"/>
    <mergeCell ref="B373:D373"/>
    <mergeCell ref="B374:D374"/>
    <mergeCell ref="B375:D375"/>
    <mergeCell ref="B407:D407"/>
    <mergeCell ref="B408:D408"/>
    <mergeCell ref="B397:D397"/>
    <mergeCell ref="B398:D398"/>
    <mergeCell ref="B399:D399"/>
    <mergeCell ref="B400:D400"/>
    <mergeCell ref="B401:D401"/>
    <mergeCell ref="B402:D402"/>
    <mergeCell ref="B391:D391"/>
    <mergeCell ref="B392:D392"/>
    <mergeCell ref="B393:D393"/>
    <mergeCell ref="B394:D394"/>
    <mergeCell ref="B395:D395"/>
    <mergeCell ref="B396:D396"/>
    <mergeCell ref="B376:D376"/>
    <mergeCell ref="B377:D377"/>
    <mergeCell ref="B366:D366"/>
    <mergeCell ref="B367:D367"/>
    <mergeCell ref="B368:D368"/>
    <mergeCell ref="B369:D369"/>
    <mergeCell ref="B370:D370"/>
    <mergeCell ref="B371:D371"/>
    <mergeCell ref="B359:D359"/>
    <mergeCell ref="B360:D360"/>
    <mergeCell ref="B362:J362"/>
    <mergeCell ref="B363:D363"/>
    <mergeCell ref="B364:D364"/>
    <mergeCell ref="B365:D365"/>
    <mergeCell ref="B353:D353"/>
    <mergeCell ref="B354:D354"/>
    <mergeCell ref="B355:D355"/>
    <mergeCell ref="B356:D356"/>
    <mergeCell ref="B357:D357"/>
    <mergeCell ref="B358:D358"/>
    <mergeCell ref="B347:D347"/>
    <mergeCell ref="B348:D348"/>
    <mergeCell ref="B349:D349"/>
    <mergeCell ref="B350:D350"/>
    <mergeCell ref="B351:D351"/>
    <mergeCell ref="B352:D352"/>
    <mergeCell ref="B341:D341"/>
    <mergeCell ref="B342:D342"/>
    <mergeCell ref="B343:D343"/>
    <mergeCell ref="B344:D344"/>
    <mergeCell ref="B345:D345"/>
    <mergeCell ref="B346:D346"/>
    <mergeCell ref="A202:A209"/>
    <mergeCell ref="A210:D210"/>
    <mergeCell ref="M305:N306"/>
    <mergeCell ref="B312:D312"/>
    <mergeCell ref="M314:S315"/>
    <mergeCell ref="B321:D321"/>
    <mergeCell ref="A324:B324"/>
    <mergeCell ref="A326:B326"/>
    <mergeCell ref="B243:D243"/>
    <mergeCell ref="B250:D250"/>
    <mergeCell ref="B255:D255"/>
    <mergeCell ref="B264:D264"/>
    <mergeCell ref="B294:D294"/>
    <mergeCell ref="B300:D300"/>
    <mergeCell ref="A336:J336"/>
    <mergeCell ref="M269:T269"/>
    <mergeCell ref="M270:T270"/>
    <mergeCell ref="B271:D271"/>
    <mergeCell ref="U10:Y10"/>
    <mergeCell ref="B211:D211"/>
    <mergeCell ref="A216:D216"/>
    <mergeCell ref="A221:A228"/>
    <mergeCell ref="AA158:AH158"/>
    <mergeCell ref="AA161:AC161"/>
    <mergeCell ref="AA162:AH162"/>
    <mergeCell ref="B6:D6"/>
    <mergeCell ref="AA165:AC165"/>
    <mergeCell ref="AH115:AO115"/>
    <mergeCell ref="AH119:AJ119"/>
    <mergeCell ref="U90:Y90"/>
    <mergeCell ref="U115:Y115"/>
    <mergeCell ref="Z115:AF115"/>
    <mergeCell ref="T153:V154"/>
    <mergeCell ref="N156:U156"/>
    <mergeCell ref="V156:Z156"/>
    <mergeCell ref="U66:Y66"/>
    <mergeCell ref="U91:Y91"/>
    <mergeCell ref="U116:Y116"/>
    <mergeCell ref="A229:D229"/>
    <mergeCell ref="A234:A241"/>
    <mergeCell ref="A242:D242"/>
    <mergeCell ref="B178:D178"/>
    <mergeCell ref="A184:D184"/>
    <mergeCell ref="A189:A196"/>
    <mergeCell ref="A197:D197"/>
    <mergeCell ref="A1:J1"/>
    <mergeCell ref="B3:D3"/>
    <mergeCell ref="B4:D4"/>
    <mergeCell ref="B5:D5"/>
    <mergeCell ref="A8:J8"/>
  </mergeCells>
  <dataValidations disablePrompts="1" count="1">
    <dataValidation type="list" allowBlank="1" showInputMessage="1" showErrorMessage="1" promptTitle="College" prompt="Choose college for graduate student.  If tuition is not allowed by sponsor, choose Not Allowed." sqref="C125:C129 C118:C122 C139:C143 C132:C136 C146:C150" xr:uid="{00000000-0002-0000-0100-000000000000}">
      <formula1>$AH$124:$AH$146</formula1>
    </dataValidation>
  </dataValidations>
  <pageMargins left="1" right="0.5" top="0.5" bottom="0.5" header="0.5" footer="0.5"/>
  <pageSetup scale="50" fitToHeight="4"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030A0"/>
    <pageSetUpPr fitToPage="1"/>
  </sheetPr>
  <dimension ref="A1:AR573"/>
  <sheetViews>
    <sheetView workbookViewId="0">
      <selection activeCell="AH116" sqref="AH116:AO153"/>
    </sheetView>
  </sheetViews>
  <sheetFormatPr defaultColWidth="9.28515625" defaultRowHeight="12.75"/>
  <cols>
    <col min="1" max="1" width="30.28515625" customWidth="1"/>
    <col min="2" max="2" width="24" customWidth="1"/>
    <col min="3" max="3" width="17.28515625" customWidth="1"/>
    <col min="4" max="4" width="15.5703125" customWidth="1"/>
    <col min="5" max="5" width="14.7109375" customWidth="1"/>
    <col min="6" max="6" width="14.7109375" style="3" customWidth="1"/>
    <col min="7" max="10" width="14.7109375" customWidth="1"/>
    <col min="11" max="11" width="10.28515625" customWidth="1"/>
    <col min="12" max="12" width="15.7109375" customWidth="1"/>
    <col min="13" max="13" width="16.5703125" customWidth="1"/>
    <col min="14" max="25" width="10.7109375" customWidth="1"/>
    <col min="26" max="26" width="17.7109375" customWidth="1"/>
    <col min="27" max="27" width="18.28515625" customWidth="1"/>
    <col min="28" max="33" width="10.7109375" customWidth="1"/>
    <col min="34" max="34" width="22.28515625" bestFit="1" customWidth="1"/>
  </cols>
  <sheetData>
    <row r="1" spans="1:28" s="107" customFormat="1" ht="18">
      <c r="A1" s="522" t="s">
        <v>331</v>
      </c>
      <c r="B1" s="522"/>
      <c r="C1" s="522"/>
      <c r="D1" s="522"/>
      <c r="E1" s="522"/>
      <c r="F1" s="522"/>
      <c r="G1" s="522"/>
      <c r="H1" s="522"/>
      <c r="I1" s="522"/>
      <c r="J1" s="522"/>
      <c r="K1" s="104"/>
      <c r="M1" s="446"/>
      <c r="N1" s="106"/>
      <c r="O1" s="106"/>
      <c r="P1" s="105"/>
    </row>
    <row r="2" spans="1:28" s="107" customFormat="1" ht="15">
      <c r="A2" s="573" t="s">
        <v>301</v>
      </c>
      <c r="B2" s="573"/>
      <c r="C2" s="573"/>
      <c r="D2" s="573"/>
      <c r="E2" s="573"/>
      <c r="F2" s="573"/>
      <c r="G2" s="573"/>
      <c r="H2" s="573"/>
      <c r="I2" s="573"/>
      <c r="J2" s="573"/>
      <c r="K2" s="1"/>
      <c r="L2" s="1"/>
      <c r="M2" s="1"/>
      <c r="N2" s="1"/>
      <c r="O2" s="1"/>
      <c r="P2" s="1"/>
      <c r="Q2" s="1"/>
    </row>
    <row r="3" spans="1:28" s="107" customFormat="1" ht="15.75">
      <c r="A3" s="104" t="s">
        <v>4</v>
      </c>
      <c r="B3" s="530">
        <f>'Cumulative Budget Request '!B3</f>
        <v>0</v>
      </c>
      <c r="C3" s="530"/>
      <c r="D3" s="530"/>
      <c r="G3" s="104"/>
      <c r="I3" s="104"/>
      <c r="J3" s="130"/>
      <c r="K3" s="104"/>
      <c r="L3" s="106"/>
      <c r="M3" s="106"/>
      <c r="N3" s="106"/>
      <c r="O3" s="106"/>
      <c r="P3" s="106"/>
      <c r="Q3" s="105"/>
    </row>
    <row r="4" spans="1:28" s="107" customFormat="1" ht="15.75">
      <c r="A4" s="104" t="s">
        <v>8</v>
      </c>
      <c r="B4" s="563">
        <f>'Cumulative Budget Request '!B4</f>
        <v>0</v>
      </c>
      <c r="C4" s="563"/>
      <c r="D4" s="563"/>
    </row>
    <row r="5" spans="1:28" s="107" customFormat="1" ht="15.75">
      <c r="A5" s="104" t="s">
        <v>13</v>
      </c>
      <c r="B5" s="563" t="str">
        <f>'Cumulative Budget Request '!B5</f>
        <v>NSF</v>
      </c>
      <c r="C5" s="563"/>
      <c r="D5" s="563"/>
      <c r="F5" s="105"/>
      <c r="K5" s="104"/>
    </row>
    <row r="6" spans="1:28" s="107" customFormat="1" ht="15.75">
      <c r="A6" s="104" t="s">
        <v>333</v>
      </c>
      <c r="B6" s="520"/>
      <c r="C6" s="520"/>
      <c r="D6" s="520"/>
      <c r="K6" s="104"/>
    </row>
    <row r="7" spans="1:28" s="107" customFormat="1" ht="15.75">
      <c r="A7" s="104" t="s">
        <v>253</v>
      </c>
      <c r="B7" s="575"/>
      <c r="C7" s="575"/>
      <c r="D7" s="575"/>
      <c r="K7" s="104"/>
    </row>
    <row r="8" spans="1:28" s="107" customFormat="1" ht="16.5" thickBot="1">
      <c r="A8" s="104"/>
      <c r="B8" s="130"/>
      <c r="C8" s="130"/>
      <c r="D8" s="130"/>
      <c r="F8" s="105"/>
      <c r="K8" s="104"/>
      <c r="L8" s="320"/>
    </row>
    <row r="9" spans="1:28" ht="15" customHeight="1" thickBot="1">
      <c r="A9" s="523" t="s">
        <v>334</v>
      </c>
      <c r="B9" s="523"/>
      <c r="C9" s="523"/>
      <c r="D9" s="523"/>
      <c r="E9" s="523"/>
      <c r="F9" s="523"/>
      <c r="G9" s="523"/>
      <c r="H9" s="523"/>
      <c r="I9" s="523"/>
      <c r="J9" s="523"/>
      <c r="K9" s="103"/>
      <c r="M9" s="35" t="s">
        <v>15</v>
      </c>
      <c r="N9" s="36"/>
      <c r="O9" s="37"/>
      <c r="P9" s="237">
        <f>'Cumulative Budget Request '!Q6</f>
        <v>0.188</v>
      </c>
    </row>
    <row r="10" spans="1:28" ht="13.5" thickBot="1">
      <c r="J10" s="31"/>
      <c r="M10" s="38" t="s">
        <v>17</v>
      </c>
      <c r="N10" s="39"/>
      <c r="O10" s="39"/>
      <c r="P10" s="238">
        <f>'Cumulative Budget Request '!Q7</f>
        <v>825</v>
      </c>
    </row>
    <row r="11" spans="1:28">
      <c r="A11" s="1" t="s">
        <v>18</v>
      </c>
      <c r="C11" s="55"/>
      <c r="D11" s="55"/>
      <c r="E11" s="6"/>
      <c r="F11" s="6"/>
      <c r="G11" s="6"/>
      <c r="H11" s="6"/>
      <c r="I11" s="6"/>
      <c r="J11" s="43"/>
      <c r="L11" s="55" t="s">
        <v>19</v>
      </c>
      <c r="M11" s="68" t="s">
        <v>6</v>
      </c>
      <c r="N11" s="68"/>
      <c r="O11" s="68" t="s">
        <v>20</v>
      </c>
      <c r="P11" s="68" t="s">
        <v>21</v>
      </c>
      <c r="Q11" s="68" t="s">
        <v>22</v>
      </c>
      <c r="R11" s="68"/>
      <c r="T11" s="546" t="s">
        <v>23</v>
      </c>
      <c r="U11" s="546"/>
      <c r="V11" s="546"/>
      <c r="W11" s="546"/>
      <c r="X11" s="546"/>
    </row>
    <row r="12" spans="1:28">
      <c r="A12" s="1" t="s">
        <v>24</v>
      </c>
      <c r="C12" s="89"/>
      <c r="D12" s="89"/>
      <c r="E12" s="16" t="s">
        <v>25</v>
      </c>
      <c r="F12" s="16" t="s">
        <v>26</v>
      </c>
      <c r="G12" s="16" t="s">
        <v>27</v>
      </c>
      <c r="H12" s="16" t="s">
        <v>28</v>
      </c>
      <c r="I12" s="16" t="s">
        <v>29</v>
      </c>
      <c r="J12" s="44" t="s">
        <v>30</v>
      </c>
      <c r="L12" s="75" t="s">
        <v>31</v>
      </c>
      <c r="M12" s="44" t="s">
        <v>9</v>
      </c>
      <c r="N12" s="44" t="s">
        <v>20</v>
      </c>
      <c r="O12" s="44" t="s">
        <v>32</v>
      </c>
      <c r="P12" s="44" t="s">
        <v>33</v>
      </c>
      <c r="Q12" s="44" t="s">
        <v>34</v>
      </c>
      <c r="R12" s="44" t="s">
        <v>32</v>
      </c>
      <c r="S12" s="21"/>
      <c r="T12" s="22" t="s">
        <v>35</v>
      </c>
      <c r="U12" s="13" t="s">
        <v>36</v>
      </c>
      <c r="V12" s="13" t="s">
        <v>37</v>
      </c>
      <c r="W12" s="13" t="s">
        <v>38</v>
      </c>
      <c r="X12" s="13" t="s">
        <v>39</v>
      </c>
    </row>
    <row r="13" spans="1:28">
      <c r="A13" s="55" t="s">
        <v>40</v>
      </c>
      <c r="B13" s="55" t="s">
        <v>41</v>
      </c>
      <c r="D13" s="3"/>
      <c r="E13" s="2"/>
      <c r="F13" s="2"/>
      <c r="G13" s="2"/>
      <c r="H13" s="2"/>
      <c r="I13" s="2"/>
      <c r="J13" s="45"/>
      <c r="L13" s="22"/>
      <c r="M13" s="60"/>
      <c r="N13" s="60"/>
      <c r="O13" s="60"/>
      <c r="P13" s="241"/>
      <c r="Q13" s="60"/>
      <c r="R13" s="241"/>
      <c r="S13" s="2"/>
      <c r="T13" s="22"/>
      <c r="U13" s="13"/>
      <c r="V13" s="13"/>
      <c r="W13" s="13"/>
      <c r="X13" s="13"/>
      <c r="Y13" s="3"/>
      <c r="Z13" s="3"/>
      <c r="AA13" s="3"/>
      <c r="AB13" s="3"/>
    </row>
    <row r="14" spans="1:28">
      <c r="A14" s="100"/>
      <c r="B14" s="13" t="s">
        <v>43</v>
      </c>
      <c r="D14" s="32" t="s">
        <v>44</v>
      </c>
      <c r="E14" s="97">
        <f>ROUND($Q14*$R14,6)</f>
        <v>0</v>
      </c>
      <c r="F14" s="97">
        <f>ROUND($Q15*$R15,6)</f>
        <v>0</v>
      </c>
      <c r="G14" s="97">
        <f>ROUND($Q16*$R16,6)</f>
        <v>0</v>
      </c>
      <c r="H14" s="97">
        <f>ROUND($Q17*$R17,6)</f>
        <v>0</v>
      </c>
      <c r="I14" s="97">
        <f>ROUND($Q18*$R18,6)</f>
        <v>0</v>
      </c>
      <c r="J14" s="45"/>
      <c r="L14" s="155">
        <v>0</v>
      </c>
      <c r="M14" s="242">
        <f>ROUND(L14/12,2)</f>
        <v>0</v>
      </c>
      <c r="N14" s="242">
        <f>LOOKUP(O14,'Longevity Lookup'!$A$3:$A$506,'Longevity Lookup'!$B$3:$B$506)</f>
        <v>0</v>
      </c>
      <c r="O14" s="236">
        <v>0</v>
      </c>
      <c r="P14" s="239">
        <v>1.03</v>
      </c>
      <c r="Q14" s="240">
        <v>0</v>
      </c>
      <c r="R14" s="236">
        <v>12</v>
      </c>
      <c r="S14" s="2"/>
      <c r="T14" s="23" t="e">
        <f>(E16+E17)/E15</f>
        <v>#DIV/0!</v>
      </c>
      <c r="U14" s="23" t="e">
        <f>(F16+F17)/F15</f>
        <v>#DIV/0!</v>
      </c>
      <c r="V14" s="23" t="e">
        <f>(G16+G17)/G15</f>
        <v>#DIV/0!</v>
      </c>
      <c r="W14" s="23" t="e">
        <f>(H16+H17)/H15</f>
        <v>#DIV/0!</v>
      </c>
      <c r="X14" s="23" t="e">
        <f>(I16+I17)/I15</f>
        <v>#DIV/0!</v>
      </c>
      <c r="Y14" s="3"/>
      <c r="Z14" s="3"/>
      <c r="AA14" s="3"/>
      <c r="AB14" s="3"/>
    </row>
    <row r="15" spans="1:28">
      <c r="B15" s="3"/>
      <c r="C15" s="97"/>
      <c r="D15" s="71" t="s">
        <v>9</v>
      </c>
      <c r="E15" s="54">
        <f>ROUND((M14+N14)*E14*P14,0)</f>
        <v>0</v>
      </c>
      <c r="F15" s="54">
        <f>ROUND((M14+N14)*F14*P14*P15,0)</f>
        <v>0</v>
      </c>
      <c r="G15" s="54">
        <f>ROUND((M14+N14)*G14*P14*P15*P16,0)</f>
        <v>0</v>
      </c>
      <c r="H15" s="54">
        <f>ROUND((M14+N14)*H14*P14*P15*P16*P17,0)</f>
        <v>0</v>
      </c>
      <c r="I15" s="54">
        <f>ROUND((M14+N14)*I14*P14*P15*P16*P17*P18,0)</f>
        <v>0</v>
      </c>
      <c r="J15" s="177">
        <f>SUM(E15:I15)</f>
        <v>0</v>
      </c>
      <c r="L15" s="243"/>
      <c r="M15" s="60"/>
      <c r="N15" s="60"/>
      <c r="O15" s="60"/>
      <c r="P15" s="239">
        <v>1.03</v>
      </c>
      <c r="Q15" s="240">
        <v>0</v>
      </c>
      <c r="R15" s="236">
        <v>12</v>
      </c>
      <c r="S15" s="15"/>
    </row>
    <row r="16" spans="1:28">
      <c r="A16" s="8"/>
      <c r="B16" s="3"/>
      <c r="C16" s="97"/>
      <c r="D16" s="71" t="s">
        <v>46</v>
      </c>
      <c r="E16" s="54">
        <f>ROUND(E15*$P$9,0)</f>
        <v>0</v>
      </c>
      <c r="F16" s="54">
        <f>ROUND(F15*$P$9,0)</f>
        <v>0</v>
      </c>
      <c r="G16" s="54">
        <f>ROUND(G15*$P$9,0)</f>
        <v>0</v>
      </c>
      <c r="H16" s="54">
        <f>ROUND(H15*$P$9,0)</f>
        <v>0</v>
      </c>
      <c r="I16" s="54">
        <f>ROUND(I15*$P$9,0)</f>
        <v>0</v>
      </c>
      <c r="J16" s="177">
        <f>SUM(E16:I16)</f>
        <v>0</v>
      </c>
      <c r="L16" s="243"/>
      <c r="M16" s="60"/>
      <c r="N16" s="60"/>
      <c r="O16" s="60"/>
      <c r="P16" s="239">
        <v>1.03</v>
      </c>
      <c r="Q16" s="240">
        <v>0</v>
      </c>
      <c r="R16" s="236">
        <v>12</v>
      </c>
      <c r="S16" s="15"/>
      <c r="T16" s="23"/>
      <c r="U16" s="23"/>
      <c r="V16" s="23"/>
      <c r="W16" s="23"/>
      <c r="X16" s="23"/>
    </row>
    <row r="17" spans="1:24" ht="15">
      <c r="A17" s="8"/>
      <c r="B17" s="3"/>
      <c r="C17" s="97"/>
      <c r="D17" s="71" t="s">
        <v>47</v>
      </c>
      <c r="E17" s="189">
        <f>ROUND($P$10*E14,0)</f>
        <v>0</v>
      </c>
      <c r="F17" s="189">
        <f>ROUND($P$10*F14,0)</f>
        <v>0</v>
      </c>
      <c r="G17" s="189">
        <f>ROUND($P$10*G14,0)</f>
        <v>0</v>
      </c>
      <c r="H17" s="189">
        <f>ROUND($P$10*H14,0)</f>
        <v>0</v>
      </c>
      <c r="I17" s="189">
        <f>ROUND($P$10*I14,0)</f>
        <v>0</v>
      </c>
      <c r="J17" s="186">
        <f>SUM(E17:I17)</f>
        <v>0</v>
      </c>
      <c r="L17" s="243"/>
      <c r="M17" s="60"/>
      <c r="N17" s="60"/>
      <c r="O17" s="60"/>
      <c r="P17" s="239">
        <v>1.03</v>
      </c>
      <c r="Q17" s="240">
        <v>0</v>
      </c>
      <c r="R17" s="236">
        <v>12</v>
      </c>
      <c r="S17" s="15"/>
      <c r="T17" s="23"/>
      <c r="U17" s="23"/>
      <c r="V17" s="23"/>
      <c r="W17" s="23"/>
      <c r="X17" s="23"/>
    </row>
    <row r="18" spans="1:24">
      <c r="A18" s="8"/>
      <c r="B18" s="3"/>
      <c r="C18" s="97"/>
      <c r="D18" s="74" t="s">
        <v>48</v>
      </c>
      <c r="E18" s="190">
        <f>SUM(E16:E17)</f>
        <v>0</v>
      </c>
      <c r="F18" s="190">
        <f t="shared" ref="F18:I18" si="0">SUM(F16:F17)</f>
        <v>0</v>
      </c>
      <c r="G18" s="190">
        <f t="shared" si="0"/>
        <v>0</v>
      </c>
      <c r="H18" s="190">
        <f t="shared" si="0"/>
        <v>0</v>
      </c>
      <c r="I18" s="190">
        <f t="shared" si="0"/>
        <v>0</v>
      </c>
      <c r="J18" s="191">
        <f>SUM(J16:J17)</f>
        <v>0</v>
      </c>
      <c r="L18" s="243"/>
      <c r="M18" s="60"/>
      <c r="N18" s="60"/>
      <c r="O18" s="60"/>
      <c r="P18" s="239">
        <v>1.03</v>
      </c>
      <c r="Q18" s="240">
        <v>0</v>
      </c>
      <c r="R18" s="236">
        <v>12</v>
      </c>
      <c r="S18" s="15"/>
      <c r="T18" s="23"/>
      <c r="U18" s="23"/>
      <c r="V18" s="23"/>
      <c r="W18" s="23"/>
      <c r="X18" s="23"/>
    </row>
    <row r="19" spans="1:24">
      <c r="A19" s="8"/>
      <c r="B19" s="3"/>
      <c r="C19" s="97"/>
      <c r="D19" s="71"/>
      <c r="E19" s="15"/>
      <c r="F19" s="15"/>
      <c r="G19" s="15"/>
      <c r="H19" s="15"/>
      <c r="I19" s="15"/>
      <c r="J19" s="24"/>
      <c r="L19" s="243"/>
      <c r="M19" s="60"/>
      <c r="N19" s="60"/>
      <c r="O19" s="60"/>
      <c r="P19" s="30"/>
      <c r="Q19" s="60"/>
      <c r="R19" s="30"/>
      <c r="S19" s="15"/>
      <c r="T19" s="4"/>
      <c r="U19" s="3"/>
    </row>
    <row r="20" spans="1:24">
      <c r="A20" s="100"/>
      <c r="B20" s="13" t="s">
        <v>49</v>
      </c>
      <c r="C20" s="98"/>
      <c r="D20" s="32" t="s">
        <v>44</v>
      </c>
      <c r="E20" s="97">
        <f>ROUND($Q20*$R20,6)</f>
        <v>0</v>
      </c>
      <c r="F20" s="97">
        <f>ROUND($Q21*$R21,6)</f>
        <v>0</v>
      </c>
      <c r="G20" s="97">
        <f>ROUND($Q22*$R22,6)</f>
        <v>0</v>
      </c>
      <c r="H20" s="97">
        <f>ROUND($Q23*$R23,6)</f>
        <v>0</v>
      </c>
      <c r="I20" s="97">
        <f>ROUND($Q24*$R24,6)</f>
        <v>0</v>
      </c>
      <c r="J20" s="45"/>
      <c r="L20" s="155">
        <v>0</v>
      </c>
      <c r="M20" s="242">
        <f>ROUND(L20/12,2)</f>
        <v>0</v>
      </c>
      <c r="N20" s="242">
        <f>LOOKUP(O20,'Longevity Lookup'!$A$3:$A$506,'Longevity Lookup'!$B$3:$B$506)</f>
        <v>0</v>
      </c>
      <c r="O20" s="236">
        <v>0</v>
      </c>
      <c r="P20" s="239">
        <v>1.03</v>
      </c>
      <c r="Q20" s="240">
        <v>0</v>
      </c>
      <c r="R20" s="73">
        <f>$R$14</f>
        <v>12</v>
      </c>
      <c r="S20" s="2"/>
      <c r="T20" s="23" t="e">
        <f>(E22+E23)/E21</f>
        <v>#DIV/0!</v>
      </c>
      <c r="U20" s="23" t="e">
        <f>(F22+F23)/F21</f>
        <v>#DIV/0!</v>
      </c>
      <c r="V20" s="23" t="e">
        <f>(G22+G23)/G21</f>
        <v>#DIV/0!</v>
      </c>
      <c r="W20" s="23" t="e">
        <f>(H22+H23)/H21</f>
        <v>#DIV/0!</v>
      </c>
      <c r="X20" s="23" t="e">
        <f>(I22+I23)/I21</f>
        <v>#DIV/0!</v>
      </c>
    </row>
    <row r="21" spans="1:24">
      <c r="A21" s="8"/>
      <c r="B21" s="3"/>
      <c r="C21" s="97"/>
      <c r="D21" s="71" t="s">
        <v>9</v>
      </c>
      <c r="E21" s="54">
        <f>ROUND((M20+N20)*E20*P20,0)</f>
        <v>0</v>
      </c>
      <c r="F21" s="54">
        <f>ROUND((M20+N20)*F20*P20*P21,0)</f>
        <v>0</v>
      </c>
      <c r="G21" s="54">
        <f>ROUND((M20+N20)*G20*P20*P21*P22,0)</f>
        <v>0</v>
      </c>
      <c r="H21" s="54">
        <f>ROUND((M20+N20)*H20*P20*P21*P22*P23,0)</f>
        <v>0</v>
      </c>
      <c r="I21" s="54">
        <f>ROUND((M20+N20)*I20*P20*P21*P22*P23*P24,0)</f>
        <v>0</v>
      </c>
      <c r="J21" s="177">
        <f>SUM(E21:I21)</f>
        <v>0</v>
      </c>
      <c r="L21" s="243"/>
      <c r="M21" s="60"/>
      <c r="N21" s="60"/>
      <c r="O21" s="60"/>
      <c r="P21" s="239">
        <v>1.03</v>
      </c>
      <c r="Q21" s="240">
        <v>0</v>
      </c>
      <c r="R21" s="73">
        <f>$R$15</f>
        <v>12</v>
      </c>
      <c r="S21" s="15"/>
    </row>
    <row r="22" spans="1:24" ht="15" customHeight="1">
      <c r="A22" s="8"/>
      <c r="B22" s="3"/>
      <c r="C22" s="97"/>
      <c r="D22" s="71" t="s">
        <v>46</v>
      </c>
      <c r="E22" s="54">
        <f>ROUND(E21*$P$9,0)</f>
        <v>0</v>
      </c>
      <c r="F22" s="54">
        <f>ROUND(F21*$P$9,0)</f>
        <v>0</v>
      </c>
      <c r="G22" s="54">
        <f>ROUND(G21*$P$9,0)</f>
        <v>0</v>
      </c>
      <c r="H22" s="54">
        <f>ROUND(H21*$P$9,0)</f>
        <v>0</v>
      </c>
      <c r="I22" s="54">
        <f>ROUND(I21*$P$9,0)</f>
        <v>0</v>
      </c>
      <c r="J22" s="177">
        <f>SUM(E22:I22)</f>
        <v>0</v>
      </c>
      <c r="L22" s="243"/>
      <c r="M22" s="60"/>
      <c r="N22" s="60"/>
      <c r="O22" s="60"/>
      <c r="P22" s="239">
        <v>1.03</v>
      </c>
      <c r="Q22" s="240">
        <v>0</v>
      </c>
      <c r="R22" s="73">
        <f>$R$16</f>
        <v>12</v>
      </c>
      <c r="S22" s="15"/>
      <c r="T22" s="23"/>
      <c r="U22" s="23"/>
      <c r="V22" s="23"/>
      <c r="W22" s="23"/>
      <c r="X22" s="23"/>
    </row>
    <row r="23" spans="1:24" ht="13.5" customHeight="1">
      <c r="A23" s="8"/>
      <c r="B23" s="3"/>
      <c r="C23" s="97"/>
      <c r="D23" s="71" t="s">
        <v>47</v>
      </c>
      <c r="E23" s="189">
        <f>ROUND($P$10*E20,0)</f>
        <v>0</v>
      </c>
      <c r="F23" s="189">
        <f>ROUND($P$10*F20,0)</f>
        <v>0</v>
      </c>
      <c r="G23" s="189">
        <f>ROUND($P$10*G20,0)</f>
        <v>0</v>
      </c>
      <c r="H23" s="189">
        <f>ROUND($P$10*H20,0)</f>
        <v>0</v>
      </c>
      <c r="I23" s="189">
        <f>ROUND($P$10*I20,0)</f>
        <v>0</v>
      </c>
      <c r="J23" s="186">
        <f>SUM(E23:I23)</f>
        <v>0</v>
      </c>
      <c r="L23" s="243"/>
      <c r="M23" s="60"/>
      <c r="N23" s="60"/>
      <c r="O23" s="60"/>
      <c r="P23" s="239">
        <v>1.03</v>
      </c>
      <c r="Q23" s="240">
        <v>0</v>
      </c>
      <c r="R23" s="73">
        <f>$R$17</f>
        <v>12</v>
      </c>
      <c r="S23" s="15"/>
      <c r="T23" s="23"/>
      <c r="U23" s="23"/>
      <c r="V23" s="23"/>
      <c r="W23" s="23"/>
      <c r="X23" s="23"/>
    </row>
    <row r="24" spans="1:24">
      <c r="A24" s="8"/>
      <c r="B24" s="3"/>
      <c r="C24" s="97"/>
      <c r="D24" s="74" t="s">
        <v>48</v>
      </c>
      <c r="E24" s="190">
        <f>SUM(E22:E23)</f>
        <v>0</v>
      </c>
      <c r="F24" s="190">
        <f t="shared" ref="F24:I24" si="1">SUM(F22:F23)</f>
        <v>0</v>
      </c>
      <c r="G24" s="190">
        <f t="shared" si="1"/>
        <v>0</v>
      </c>
      <c r="H24" s="190">
        <f t="shared" si="1"/>
        <v>0</v>
      </c>
      <c r="I24" s="190">
        <f t="shared" si="1"/>
        <v>0</v>
      </c>
      <c r="J24" s="191">
        <f>SUM(J22:J23)</f>
        <v>0</v>
      </c>
      <c r="L24" s="243"/>
      <c r="M24" s="60"/>
      <c r="N24" s="60"/>
      <c r="O24" s="60"/>
      <c r="P24" s="239">
        <v>1.03</v>
      </c>
      <c r="Q24" s="240">
        <v>0</v>
      </c>
      <c r="R24" s="73">
        <f>$R$18</f>
        <v>12</v>
      </c>
      <c r="S24" s="15"/>
      <c r="T24" s="23"/>
      <c r="U24" s="23"/>
      <c r="V24" s="23"/>
      <c r="W24" s="23"/>
      <c r="X24" s="23"/>
    </row>
    <row r="25" spans="1:24">
      <c r="A25" s="8"/>
      <c r="B25" s="3"/>
      <c r="C25" s="97"/>
      <c r="D25" s="71"/>
      <c r="E25" s="15"/>
      <c r="F25" s="15"/>
      <c r="G25" s="15"/>
      <c r="H25" s="15"/>
      <c r="I25" s="15"/>
      <c r="J25" s="24"/>
      <c r="L25" s="243"/>
      <c r="M25" s="60"/>
      <c r="N25" s="60"/>
      <c r="O25" s="60"/>
      <c r="P25" s="30"/>
      <c r="Q25" s="60"/>
      <c r="R25" s="30"/>
      <c r="S25" s="15"/>
      <c r="T25" s="4"/>
      <c r="U25" s="3"/>
    </row>
    <row r="26" spans="1:24">
      <c r="A26" s="100"/>
      <c r="B26" s="13" t="s">
        <v>49</v>
      </c>
      <c r="C26" s="98"/>
      <c r="D26" s="32" t="s">
        <v>44</v>
      </c>
      <c r="E26" s="97">
        <f>ROUND($Q26*$R26,6)</f>
        <v>0</v>
      </c>
      <c r="F26" s="97">
        <f>ROUND($Q27*$R27,6)</f>
        <v>0</v>
      </c>
      <c r="G26" s="97">
        <f>ROUND($Q28*$R28,6)</f>
        <v>0</v>
      </c>
      <c r="H26" s="97">
        <f>ROUND($Q29*$R29,6)</f>
        <v>0</v>
      </c>
      <c r="I26" s="97">
        <f>ROUND($Q30*$R30,6)</f>
        <v>0</v>
      </c>
      <c r="J26" s="45"/>
      <c r="L26" s="155">
        <v>0</v>
      </c>
      <c r="M26" s="242">
        <f>ROUND(L26/12,2)</f>
        <v>0</v>
      </c>
      <c r="N26" s="242">
        <f>LOOKUP(O26,'Longevity Lookup'!$A$3:$A$506,'Longevity Lookup'!$B$3:$B$506)</f>
        <v>0</v>
      </c>
      <c r="O26" s="236">
        <v>0</v>
      </c>
      <c r="P26" s="239">
        <v>1.03</v>
      </c>
      <c r="Q26" s="240">
        <v>0</v>
      </c>
      <c r="R26" s="73">
        <f>$R$14</f>
        <v>12</v>
      </c>
      <c r="S26" s="2"/>
      <c r="T26" s="23" t="e">
        <f>(E28+E29)/E27</f>
        <v>#DIV/0!</v>
      </c>
      <c r="U26" s="23" t="e">
        <f>(F28+F29)/F27</f>
        <v>#DIV/0!</v>
      </c>
      <c r="V26" s="23" t="e">
        <f>(G28+G29)/G27</f>
        <v>#DIV/0!</v>
      </c>
      <c r="W26" s="23" t="e">
        <f>(H28+H29)/H27</f>
        <v>#DIV/0!</v>
      </c>
      <c r="X26" s="23" t="e">
        <f>(I28+I29)/I27</f>
        <v>#DIV/0!</v>
      </c>
    </row>
    <row r="27" spans="1:24">
      <c r="B27" s="3"/>
      <c r="C27" s="97"/>
      <c r="D27" s="71" t="s">
        <v>9</v>
      </c>
      <c r="E27" s="54">
        <f>ROUND((M26+N26)*E26*P26,0)</f>
        <v>0</v>
      </c>
      <c r="F27" s="54">
        <f>ROUND((M26+N26)*F26*P26*P27,0)</f>
        <v>0</v>
      </c>
      <c r="G27" s="54">
        <f>ROUND((M26+N26)*G26*P26*P27*P28,0)</f>
        <v>0</v>
      </c>
      <c r="H27" s="54">
        <f>ROUND((M26+N26)*H26*P26*P27*P28*P29,0)</f>
        <v>0</v>
      </c>
      <c r="I27" s="54">
        <f>ROUND((M26+N26)*I26*P26*P27*P28*P29*P30,0)</f>
        <v>0</v>
      </c>
      <c r="J27" s="177">
        <f>SUM(E27:I27)</f>
        <v>0</v>
      </c>
      <c r="L27" s="243"/>
      <c r="M27" s="60"/>
      <c r="N27" s="60"/>
      <c r="O27" s="60"/>
      <c r="P27" s="239">
        <v>1.03</v>
      </c>
      <c r="Q27" s="240">
        <v>0</v>
      </c>
      <c r="R27" s="73">
        <f>$R$15</f>
        <v>12</v>
      </c>
      <c r="S27" s="15"/>
    </row>
    <row r="28" spans="1:24">
      <c r="A28" s="8"/>
      <c r="B28" s="3"/>
      <c r="C28" s="97"/>
      <c r="D28" s="71" t="s">
        <v>46</v>
      </c>
      <c r="E28" s="54">
        <f>ROUND(E27*$P$9,0)</f>
        <v>0</v>
      </c>
      <c r="F28" s="54">
        <f>ROUND(F27*$P$9,0)</f>
        <v>0</v>
      </c>
      <c r="G28" s="54">
        <f>ROUND(G27*$P$9,0)</f>
        <v>0</v>
      </c>
      <c r="H28" s="54">
        <f>ROUND(H27*$P$9,0)</f>
        <v>0</v>
      </c>
      <c r="I28" s="54">
        <f>ROUND(I27*$P$9,0)</f>
        <v>0</v>
      </c>
      <c r="J28" s="177">
        <f>SUM(E28:I28)</f>
        <v>0</v>
      </c>
      <c r="L28" s="243"/>
      <c r="M28" s="60"/>
      <c r="N28" s="60"/>
      <c r="O28" s="60"/>
      <c r="P28" s="239">
        <v>1.03</v>
      </c>
      <c r="Q28" s="240">
        <v>0</v>
      </c>
      <c r="R28" s="73">
        <f>$R$16</f>
        <v>12</v>
      </c>
      <c r="S28" s="15"/>
      <c r="T28" s="23"/>
      <c r="U28" s="23"/>
      <c r="V28" s="23"/>
      <c r="W28" s="23"/>
      <c r="X28" s="23"/>
    </row>
    <row r="29" spans="1:24" ht="15">
      <c r="A29" s="8"/>
      <c r="B29" s="3"/>
      <c r="C29" s="97"/>
      <c r="D29" s="71" t="s">
        <v>47</v>
      </c>
      <c r="E29" s="189">
        <f>ROUND($P$10*E26,0)</f>
        <v>0</v>
      </c>
      <c r="F29" s="189">
        <f>ROUND($P$10*F26,0)</f>
        <v>0</v>
      </c>
      <c r="G29" s="189">
        <f>ROUND($P$10*G26,0)</f>
        <v>0</v>
      </c>
      <c r="H29" s="189">
        <f>ROUND($P$10*H26,0)</f>
        <v>0</v>
      </c>
      <c r="I29" s="189">
        <f>ROUND($P$10*I26,0)</f>
        <v>0</v>
      </c>
      <c r="J29" s="186">
        <f>SUM(E29:I29)</f>
        <v>0</v>
      </c>
      <c r="L29" s="243"/>
      <c r="M29" s="60"/>
      <c r="N29" s="60"/>
      <c r="O29" s="60"/>
      <c r="P29" s="239">
        <v>1.03</v>
      </c>
      <c r="Q29" s="240">
        <v>0</v>
      </c>
      <c r="R29" s="73">
        <f>$R$17</f>
        <v>12</v>
      </c>
      <c r="S29" s="15"/>
      <c r="T29" s="23"/>
      <c r="U29" s="23"/>
      <c r="V29" s="23"/>
      <c r="W29" s="23"/>
      <c r="X29" s="23"/>
    </row>
    <row r="30" spans="1:24">
      <c r="A30" s="8"/>
      <c r="B30" s="3"/>
      <c r="C30" s="97"/>
      <c r="D30" s="74" t="s">
        <v>48</v>
      </c>
      <c r="E30" s="190">
        <f>SUM(E28:E29)</f>
        <v>0</v>
      </c>
      <c r="F30" s="190">
        <f t="shared" ref="F30:I30" si="2">SUM(F28:F29)</f>
        <v>0</v>
      </c>
      <c r="G30" s="190">
        <f t="shared" si="2"/>
        <v>0</v>
      </c>
      <c r="H30" s="190">
        <f t="shared" si="2"/>
        <v>0</v>
      </c>
      <c r="I30" s="190">
        <f t="shared" si="2"/>
        <v>0</v>
      </c>
      <c r="J30" s="191">
        <f>SUM(J28:J29)</f>
        <v>0</v>
      </c>
      <c r="L30" s="243"/>
      <c r="M30" s="60"/>
      <c r="N30" s="60"/>
      <c r="O30" s="60"/>
      <c r="P30" s="239">
        <v>1.03</v>
      </c>
      <c r="Q30" s="240">
        <v>0</v>
      </c>
      <c r="R30" s="73">
        <f>$R$18</f>
        <v>12</v>
      </c>
      <c r="S30" s="15"/>
      <c r="T30" s="23"/>
      <c r="U30" s="23"/>
      <c r="V30" s="23"/>
      <c r="W30" s="23"/>
      <c r="X30" s="23"/>
    </row>
    <row r="31" spans="1:24">
      <c r="A31" s="8"/>
      <c r="B31" s="3"/>
      <c r="C31" s="97"/>
      <c r="D31" s="71"/>
      <c r="E31" s="15"/>
      <c r="F31" s="15"/>
      <c r="G31" s="15"/>
      <c r="H31" s="15"/>
      <c r="I31" s="15"/>
      <c r="J31" s="24"/>
      <c r="L31" s="243"/>
      <c r="M31" s="60"/>
      <c r="N31" s="60"/>
      <c r="O31" s="60"/>
      <c r="P31" s="30"/>
      <c r="Q31" s="60"/>
      <c r="R31" s="30"/>
      <c r="S31" s="15"/>
      <c r="T31" s="4"/>
      <c r="U31" s="3"/>
    </row>
    <row r="32" spans="1:24">
      <c r="A32" s="101"/>
      <c r="B32" s="13" t="s">
        <v>49</v>
      </c>
      <c r="C32" s="98"/>
      <c r="D32" s="32" t="s">
        <v>44</v>
      </c>
      <c r="E32" s="97">
        <f>ROUND($Q32*$R32,6)</f>
        <v>0</v>
      </c>
      <c r="F32" s="97">
        <f>ROUND($Q33*$R33,6)</f>
        <v>0</v>
      </c>
      <c r="G32" s="97">
        <f>ROUND($Q34*$R34,6)</f>
        <v>0</v>
      </c>
      <c r="H32" s="97">
        <f>ROUND($Q35*$R35,6)</f>
        <v>0</v>
      </c>
      <c r="I32" s="97">
        <f>ROUND($Q36*$R36,6)</f>
        <v>0</v>
      </c>
      <c r="J32" s="45"/>
      <c r="L32" s="155">
        <v>0</v>
      </c>
      <c r="M32" s="242">
        <f>ROUND(L32/12,2)</f>
        <v>0</v>
      </c>
      <c r="N32" s="242">
        <f>LOOKUP(O32,'Longevity Lookup'!$A$3:$A$506,'Longevity Lookup'!$B$3:$B$506)</f>
        <v>0</v>
      </c>
      <c r="O32" s="236">
        <v>0</v>
      </c>
      <c r="P32" s="239">
        <v>1.03</v>
      </c>
      <c r="Q32" s="240">
        <v>0</v>
      </c>
      <c r="R32" s="73">
        <f>$R$14</f>
        <v>12</v>
      </c>
      <c r="S32" s="2"/>
      <c r="T32" s="23" t="e">
        <f>(E34+E35)/E33</f>
        <v>#DIV/0!</v>
      </c>
      <c r="U32" s="23" t="e">
        <f>(F34+F35)/F33</f>
        <v>#DIV/0!</v>
      </c>
      <c r="V32" s="23" t="e">
        <f>(G34+G35)/G33</f>
        <v>#DIV/0!</v>
      </c>
      <c r="W32" s="23" t="e">
        <f>(H34+H35)/H33</f>
        <v>#DIV/0!</v>
      </c>
      <c r="X32" s="23" t="e">
        <f>(I34+I35)/I33</f>
        <v>#DIV/0!</v>
      </c>
    </row>
    <row r="33" spans="1:24">
      <c r="A33" s="8"/>
      <c r="C33" s="97"/>
      <c r="D33" s="71" t="s">
        <v>9</v>
      </c>
      <c r="E33" s="54">
        <f>ROUND((M32+N32)*E32*P32,0)</f>
        <v>0</v>
      </c>
      <c r="F33" s="54">
        <f>ROUND((M32+N32)*F32*P32*P33,0)</f>
        <v>0</v>
      </c>
      <c r="G33" s="54">
        <f>ROUND((M32+N32)*G32*P32*P33*P34,0)</f>
        <v>0</v>
      </c>
      <c r="H33" s="54">
        <f>ROUND((M32+N32)*H32*P32*P33*P34*P35,0)</f>
        <v>0</v>
      </c>
      <c r="I33" s="54">
        <f>ROUND((M32+N32)*I32*P32*P33*P34*P35*P36,0)</f>
        <v>0</v>
      </c>
      <c r="J33" s="177">
        <f>SUM(E33:I33)</f>
        <v>0</v>
      </c>
      <c r="L33" s="243"/>
      <c r="M33" s="60"/>
      <c r="N33" s="60"/>
      <c r="O33" s="60"/>
      <c r="P33" s="239">
        <v>1.03</v>
      </c>
      <c r="Q33" s="240">
        <v>0</v>
      </c>
      <c r="R33" s="73">
        <f>$R$15</f>
        <v>12</v>
      </c>
      <c r="S33" s="15"/>
    </row>
    <row r="34" spans="1:24">
      <c r="A34" s="8"/>
      <c r="B34" s="3"/>
      <c r="C34" s="97"/>
      <c r="D34" s="71" t="s">
        <v>46</v>
      </c>
      <c r="E34" s="54">
        <f>ROUND(E33*$P$9,0)</f>
        <v>0</v>
      </c>
      <c r="F34" s="54">
        <f>ROUND(F33*$P$9,0)</f>
        <v>0</v>
      </c>
      <c r="G34" s="54">
        <f>ROUND(G33*$P$9,0)</f>
        <v>0</v>
      </c>
      <c r="H34" s="54">
        <f>ROUND(H33*$P$9,0)</f>
        <v>0</v>
      </c>
      <c r="I34" s="54">
        <f>ROUND(I33*$P$9,0)</f>
        <v>0</v>
      </c>
      <c r="J34" s="177">
        <f>SUM(E34:I34)</f>
        <v>0</v>
      </c>
      <c r="L34" s="243"/>
      <c r="M34" s="60"/>
      <c r="N34" s="60"/>
      <c r="O34" s="60"/>
      <c r="P34" s="239">
        <v>1.03</v>
      </c>
      <c r="Q34" s="240">
        <v>0</v>
      </c>
      <c r="R34" s="73">
        <f>$R$16</f>
        <v>12</v>
      </c>
      <c r="S34" s="15"/>
      <c r="T34" s="23"/>
      <c r="U34" s="23"/>
      <c r="V34" s="23"/>
      <c r="W34" s="23"/>
      <c r="X34" s="23"/>
    </row>
    <row r="35" spans="1:24" ht="15">
      <c r="A35" s="8"/>
      <c r="B35" s="3"/>
      <c r="C35" s="97"/>
      <c r="D35" s="71" t="s">
        <v>47</v>
      </c>
      <c r="E35" s="189">
        <f>ROUND($P$10*E32,0)</f>
        <v>0</v>
      </c>
      <c r="F35" s="189">
        <f>ROUND($P$10*F32,0)</f>
        <v>0</v>
      </c>
      <c r="G35" s="189">
        <f>ROUND($P$10*G32,0)</f>
        <v>0</v>
      </c>
      <c r="H35" s="189">
        <f>ROUND($P$10*H32,0)</f>
        <v>0</v>
      </c>
      <c r="I35" s="189">
        <f>ROUND($P$10*I32,0)</f>
        <v>0</v>
      </c>
      <c r="J35" s="186">
        <f>SUM(E35:I35)</f>
        <v>0</v>
      </c>
      <c r="L35" s="243"/>
      <c r="M35" s="60"/>
      <c r="N35" s="60"/>
      <c r="O35" s="60"/>
      <c r="P35" s="239">
        <v>1.03</v>
      </c>
      <c r="Q35" s="240">
        <v>0</v>
      </c>
      <c r="R35" s="73">
        <f>$R$17</f>
        <v>12</v>
      </c>
      <c r="S35" s="15"/>
      <c r="T35" s="23"/>
      <c r="U35" s="23"/>
      <c r="V35" s="23"/>
      <c r="W35" s="23"/>
      <c r="X35" s="23"/>
    </row>
    <row r="36" spans="1:24">
      <c r="A36" s="8"/>
      <c r="B36" s="3"/>
      <c r="C36" s="97"/>
      <c r="D36" s="74" t="s">
        <v>48</v>
      </c>
      <c r="E36" s="190">
        <f>SUM(E34:E35)</f>
        <v>0</v>
      </c>
      <c r="F36" s="190">
        <f t="shared" ref="F36:I36" si="3">SUM(F34:F35)</f>
        <v>0</v>
      </c>
      <c r="G36" s="190">
        <f t="shared" si="3"/>
        <v>0</v>
      </c>
      <c r="H36" s="190">
        <f t="shared" si="3"/>
        <v>0</v>
      </c>
      <c r="I36" s="190">
        <f t="shared" si="3"/>
        <v>0</v>
      </c>
      <c r="J36" s="191">
        <f>SUM(J34:J35)</f>
        <v>0</v>
      </c>
      <c r="L36" s="243"/>
      <c r="M36" s="60"/>
      <c r="N36" s="60"/>
      <c r="O36" s="60"/>
      <c r="P36" s="239">
        <v>1.03</v>
      </c>
      <c r="Q36" s="240">
        <v>0</v>
      </c>
      <c r="R36" s="73">
        <f>$R$18</f>
        <v>12</v>
      </c>
      <c r="S36" s="15"/>
      <c r="T36" s="23"/>
      <c r="U36" s="23"/>
      <c r="V36" s="23"/>
      <c r="W36" s="23"/>
      <c r="X36" s="23"/>
    </row>
    <row r="37" spans="1:24">
      <c r="A37" s="8"/>
      <c r="B37" s="3"/>
      <c r="C37" s="97"/>
      <c r="D37" s="71"/>
      <c r="E37" s="15"/>
      <c r="F37" s="15"/>
      <c r="G37" s="15"/>
      <c r="H37" s="15"/>
      <c r="I37" s="15"/>
      <c r="J37" s="24"/>
      <c r="L37" s="243"/>
      <c r="M37" s="60"/>
      <c r="N37" s="60"/>
      <c r="O37" s="60"/>
      <c r="P37" s="30"/>
      <c r="Q37" s="60"/>
      <c r="R37" s="30"/>
      <c r="S37" s="15"/>
      <c r="T37" s="4"/>
      <c r="U37" s="3"/>
    </row>
    <row r="38" spans="1:24">
      <c r="A38" s="101"/>
      <c r="B38" s="13" t="s">
        <v>49</v>
      </c>
      <c r="C38" s="98"/>
      <c r="D38" s="32" t="s">
        <v>44</v>
      </c>
      <c r="E38" s="97">
        <f>ROUND($Q38*$R38,6)</f>
        <v>0</v>
      </c>
      <c r="F38" s="97">
        <f>ROUND($Q39*$R39,6)</f>
        <v>0</v>
      </c>
      <c r="G38" s="97">
        <f>ROUND($Q40*$R40,6)</f>
        <v>0</v>
      </c>
      <c r="H38" s="97">
        <f>ROUND($Q41*$R41,6)</f>
        <v>0</v>
      </c>
      <c r="I38" s="97">
        <f>ROUND($Q42*$R42,6)</f>
        <v>0</v>
      </c>
      <c r="J38" s="45"/>
      <c r="L38" s="155">
        <v>0</v>
      </c>
      <c r="M38" s="242">
        <f>ROUND(L38/12,2)</f>
        <v>0</v>
      </c>
      <c r="N38" s="242">
        <f>LOOKUP(O38,'Longevity Lookup'!$A$3:$A$506,'Longevity Lookup'!$B$3:$B$506)</f>
        <v>0</v>
      </c>
      <c r="O38" s="236">
        <v>0</v>
      </c>
      <c r="P38" s="239">
        <v>1.03</v>
      </c>
      <c r="Q38" s="240">
        <v>0</v>
      </c>
      <c r="R38" s="73">
        <f>$R$14</f>
        <v>12</v>
      </c>
      <c r="S38" s="2"/>
      <c r="T38" s="23" t="e">
        <f>(E40+E41)/E39</f>
        <v>#DIV/0!</v>
      </c>
      <c r="U38" s="23" t="e">
        <f>(F40+F41)/F39</f>
        <v>#DIV/0!</v>
      </c>
      <c r="V38" s="23" t="e">
        <f>(G40+G41)/G39</f>
        <v>#DIV/0!</v>
      </c>
      <c r="W38" s="23" t="e">
        <f>(H40+H41)/H39</f>
        <v>#DIV/0!</v>
      </c>
      <c r="X38" s="23" t="e">
        <f>(I40+I41)/I39</f>
        <v>#DIV/0!</v>
      </c>
    </row>
    <row r="39" spans="1:24">
      <c r="A39" s="8"/>
      <c r="C39" s="97"/>
      <c r="D39" s="71" t="s">
        <v>9</v>
      </c>
      <c r="E39" s="54">
        <f>ROUND((M38+N38)*E38*P38,0)</f>
        <v>0</v>
      </c>
      <c r="F39" s="54">
        <f>ROUND((M38+N38)*F38*P38*P39,0)</f>
        <v>0</v>
      </c>
      <c r="G39" s="54">
        <f>ROUND((M38+N38)*G38*P38*P39*P40,0)</f>
        <v>0</v>
      </c>
      <c r="H39" s="54">
        <f>ROUND((M38+N38)*H38*P38*P39*P40*P41,0)</f>
        <v>0</v>
      </c>
      <c r="I39" s="54">
        <f>ROUND((M38+N38)*I38*P38*P39*P40*P41*P42,0)</f>
        <v>0</v>
      </c>
      <c r="J39" s="177">
        <f>SUM(E39:I39)</f>
        <v>0</v>
      </c>
      <c r="L39" s="243"/>
      <c r="M39" s="60"/>
      <c r="N39" s="60"/>
      <c r="O39" s="60"/>
      <c r="P39" s="239">
        <v>1.03</v>
      </c>
      <c r="Q39" s="240">
        <v>0</v>
      </c>
      <c r="R39" s="73">
        <f>$R$15</f>
        <v>12</v>
      </c>
      <c r="S39" s="15"/>
    </row>
    <row r="40" spans="1:24">
      <c r="A40" s="8"/>
      <c r="B40" s="3"/>
      <c r="C40" s="97"/>
      <c r="D40" s="71" t="s">
        <v>46</v>
      </c>
      <c r="E40" s="54">
        <f>ROUND(E39*$P$9,0)</f>
        <v>0</v>
      </c>
      <c r="F40" s="54">
        <f>ROUND(F39*$P$9,0)</f>
        <v>0</v>
      </c>
      <c r="G40" s="54">
        <f>ROUND(G39*$P$9,0)</f>
        <v>0</v>
      </c>
      <c r="H40" s="54">
        <f>ROUND(H39*$P$9,0)</f>
        <v>0</v>
      </c>
      <c r="I40" s="54">
        <f>ROUND(I39*$P$9,0)</f>
        <v>0</v>
      </c>
      <c r="J40" s="177">
        <f>SUM(E40:I40)</f>
        <v>0</v>
      </c>
      <c r="L40" s="243"/>
      <c r="M40" s="60"/>
      <c r="N40" s="60"/>
      <c r="O40" s="60"/>
      <c r="P40" s="239">
        <v>1.03</v>
      </c>
      <c r="Q40" s="240">
        <v>0</v>
      </c>
      <c r="R40" s="73">
        <f>$R$16</f>
        <v>12</v>
      </c>
      <c r="S40" s="15"/>
      <c r="T40" s="23"/>
      <c r="U40" s="23"/>
      <c r="V40" s="23"/>
      <c r="W40" s="23"/>
      <c r="X40" s="23"/>
    </row>
    <row r="41" spans="1:24" ht="15">
      <c r="A41" s="8"/>
      <c r="B41" s="3"/>
      <c r="C41" s="97"/>
      <c r="D41" s="71" t="s">
        <v>47</v>
      </c>
      <c r="E41" s="189">
        <f>ROUND($P$10*E38,0)</f>
        <v>0</v>
      </c>
      <c r="F41" s="189">
        <f>ROUND($P$10*F38,0)</f>
        <v>0</v>
      </c>
      <c r="G41" s="189">
        <f>ROUND($P$10*G38,0)</f>
        <v>0</v>
      </c>
      <c r="H41" s="189">
        <f>ROUND($P$10*H38,0)</f>
        <v>0</v>
      </c>
      <c r="I41" s="189">
        <f>ROUND($P$10*I38,0)</f>
        <v>0</v>
      </c>
      <c r="J41" s="186">
        <f>SUM(E41:I41)</f>
        <v>0</v>
      </c>
      <c r="L41" s="243"/>
      <c r="M41" s="60"/>
      <c r="N41" s="60"/>
      <c r="O41" s="60"/>
      <c r="P41" s="239">
        <v>1.03</v>
      </c>
      <c r="Q41" s="240">
        <v>0</v>
      </c>
      <c r="R41" s="73">
        <f>$R$17</f>
        <v>12</v>
      </c>
      <c r="S41" s="15"/>
      <c r="T41" s="23"/>
      <c r="U41" s="23"/>
      <c r="V41" s="23"/>
      <c r="W41" s="23"/>
      <c r="X41" s="23"/>
    </row>
    <row r="42" spans="1:24">
      <c r="A42" s="8"/>
      <c r="B42" s="3"/>
      <c r="C42" s="97"/>
      <c r="D42" s="74" t="s">
        <v>48</v>
      </c>
      <c r="E42" s="190">
        <f>SUM(E40:E41)</f>
        <v>0</v>
      </c>
      <c r="F42" s="190">
        <f t="shared" ref="F42:I42" si="4">SUM(F40:F41)</f>
        <v>0</v>
      </c>
      <c r="G42" s="190">
        <f t="shared" si="4"/>
        <v>0</v>
      </c>
      <c r="H42" s="190">
        <f t="shared" si="4"/>
        <v>0</v>
      </c>
      <c r="I42" s="190">
        <f t="shared" si="4"/>
        <v>0</v>
      </c>
      <c r="J42" s="191">
        <f>SUM(J40:J41)</f>
        <v>0</v>
      </c>
      <c r="L42" s="243"/>
      <c r="M42" s="60"/>
      <c r="N42" s="60"/>
      <c r="O42" s="60"/>
      <c r="P42" s="239">
        <v>1.03</v>
      </c>
      <c r="Q42" s="240">
        <v>0</v>
      </c>
      <c r="R42" s="73">
        <f>$R$18</f>
        <v>12</v>
      </c>
      <c r="S42" s="15"/>
      <c r="T42" s="23"/>
      <c r="U42" s="23"/>
      <c r="V42" s="23"/>
      <c r="W42" s="23"/>
      <c r="X42" s="23"/>
    </row>
    <row r="43" spans="1:24">
      <c r="A43" s="8"/>
      <c r="B43" s="3"/>
      <c r="C43" s="97"/>
      <c r="D43" s="71"/>
      <c r="E43" s="15"/>
      <c r="F43" s="15"/>
      <c r="G43" s="15"/>
      <c r="H43" s="15"/>
      <c r="I43" s="15"/>
      <c r="J43" s="24"/>
      <c r="L43" s="243"/>
      <c r="M43" s="60"/>
      <c r="N43" s="60"/>
      <c r="O43" s="60"/>
      <c r="P43" s="30"/>
      <c r="Q43" s="60"/>
      <c r="R43" s="30"/>
      <c r="S43" s="15"/>
      <c r="T43" s="4"/>
      <c r="U43" s="3"/>
    </row>
    <row r="44" spans="1:24">
      <c r="A44" s="101"/>
      <c r="B44" s="13" t="s">
        <v>52</v>
      </c>
      <c r="C44" s="98"/>
      <c r="D44" s="32" t="s">
        <v>44</v>
      </c>
      <c r="E44" s="97">
        <f>ROUND($Q44*$R44,6)</f>
        <v>0</v>
      </c>
      <c r="F44" s="97">
        <f>ROUND($Q45*$R45,6)</f>
        <v>0</v>
      </c>
      <c r="G44" s="97">
        <f>ROUND($Q46*$R46,6)</f>
        <v>0</v>
      </c>
      <c r="H44" s="97">
        <f>ROUND($Q47*$R47,6)</f>
        <v>0</v>
      </c>
      <c r="I44" s="97">
        <f>ROUND($Q48*$R48,6)</f>
        <v>0</v>
      </c>
      <c r="J44" s="45"/>
      <c r="L44" s="155">
        <v>0</v>
      </c>
      <c r="M44" s="242">
        <f>ROUND(L44/12,2)</f>
        <v>0</v>
      </c>
      <c r="N44" s="242">
        <f>LOOKUP(O44,'Longevity Lookup'!$A$3:$A$506,'Longevity Lookup'!$B$3:$B$506)</f>
        <v>0</v>
      </c>
      <c r="O44" s="236">
        <v>0</v>
      </c>
      <c r="P44" s="239">
        <v>1.03</v>
      </c>
      <c r="Q44" s="240">
        <v>0</v>
      </c>
      <c r="R44" s="73">
        <f>$R$14</f>
        <v>12</v>
      </c>
      <c r="S44" s="2"/>
      <c r="T44" s="23" t="e">
        <f>(E46+E47)/E45</f>
        <v>#DIV/0!</v>
      </c>
      <c r="U44" s="23" t="e">
        <f>(F46+F47)/F45</f>
        <v>#DIV/0!</v>
      </c>
      <c r="V44" s="23" t="e">
        <f>(G46+G47)/G45</f>
        <v>#DIV/0!</v>
      </c>
      <c r="W44" s="23" t="e">
        <f>(H46+H47)/H45</f>
        <v>#DIV/0!</v>
      </c>
      <c r="X44" s="23" t="e">
        <f>(I46+I47)/I45</f>
        <v>#DIV/0!</v>
      </c>
    </row>
    <row r="45" spans="1:24">
      <c r="A45" s="8"/>
      <c r="C45" s="97"/>
      <c r="D45" s="71" t="s">
        <v>9</v>
      </c>
      <c r="E45" s="54">
        <f>ROUND((M44+N44)*E44*P44,0)</f>
        <v>0</v>
      </c>
      <c r="F45" s="54">
        <f>ROUND((M44+N44)*F44*P44*P45,0)</f>
        <v>0</v>
      </c>
      <c r="G45" s="54">
        <f>ROUND((M44+N44)*G44*P44*P45*P46,0)</f>
        <v>0</v>
      </c>
      <c r="H45" s="54">
        <f>ROUND((M44+N44)*H44*P44*P45*P46*P47,0)</f>
        <v>0</v>
      </c>
      <c r="I45" s="54">
        <f>ROUND((M44+N44)*I44*P44*P45*P46*P47*P48,0)</f>
        <v>0</v>
      </c>
      <c r="J45" s="177">
        <f>SUM(E45:I45)</f>
        <v>0</v>
      </c>
      <c r="L45" s="243"/>
      <c r="M45" s="60"/>
      <c r="N45" s="60"/>
      <c r="O45" s="60"/>
      <c r="P45" s="239">
        <v>1.03</v>
      </c>
      <c r="Q45" s="240">
        <v>0</v>
      </c>
      <c r="R45" s="73">
        <f>$R$15</f>
        <v>12</v>
      </c>
      <c r="S45" s="15"/>
    </row>
    <row r="46" spans="1:24">
      <c r="A46" s="8"/>
      <c r="B46" s="3"/>
      <c r="C46" s="97"/>
      <c r="D46" s="71" t="s">
        <v>46</v>
      </c>
      <c r="E46" s="54">
        <f>ROUND(E45*$P$9,0)</f>
        <v>0</v>
      </c>
      <c r="F46" s="54">
        <f>ROUND(F45*$P$9,0)</f>
        <v>0</v>
      </c>
      <c r="G46" s="54">
        <f>ROUND(G45*$P$9,0)</f>
        <v>0</v>
      </c>
      <c r="H46" s="54">
        <f>ROUND(H45*$P$9,0)</f>
        <v>0</v>
      </c>
      <c r="I46" s="54">
        <f>ROUND(I45*$P$9,0)</f>
        <v>0</v>
      </c>
      <c r="J46" s="177">
        <f>SUM(E46:I46)</f>
        <v>0</v>
      </c>
      <c r="L46" s="243"/>
      <c r="M46" s="60"/>
      <c r="N46" s="60"/>
      <c r="O46" s="60"/>
      <c r="P46" s="239">
        <v>1.03</v>
      </c>
      <c r="Q46" s="240">
        <v>0</v>
      </c>
      <c r="R46" s="73">
        <f>$R$16</f>
        <v>12</v>
      </c>
      <c r="S46" s="15"/>
      <c r="T46" s="23"/>
      <c r="U46" s="23"/>
      <c r="V46" s="23"/>
      <c r="W46" s="23"/>
      <c r="X46" s="23"/>
    </row>
    <row r="47" spans="1:24" ht="15">
      <c r="A47" s="8"/>
      <c r="B47" s="3"/>
      <c r="C47" s="97"/>
      <c r="D47" s="71" t="s">
        <v>47</v>
      </c>
      <c r="E47" s="189">
        <f>ROUND($P$10*E44,0)</f>
        <v>0</v>
      </c>
      <c r="F47" s="189">
        <f>ROUND($P$10*F44,0)</f>
        <v>0</v>
      </c>
      <c r="G47" s="189">
        <f>ROUND($P$10*G44,0)</f>
        <v>0</v>
      </c>
      <c r="H47" s="189">
        <f>ROUND($P$10*H44,0)</f>
        <v>0</v>
      </c>
      <c r="I47" s="189">
        <f>ROUND($P$10*I44,0)</f>
        <v>0</v>
      </c>
      <c r="J47" s="186">
        <f>SUM(E47:I47)</f>
        <v>0</v>
      </c>
      <c r="L47" s="243"/>
      <c r="M47" s="60"/>
      <c r="N47" s="60"/>
      <c r="O47" s="60"/>
      <c r="P47" s="239">
        <v>1.03</v>
      </c>
      <c r="Q47" s="240">
        <v>0</v>
      </c>
      <c r="R47" s="73">
        <f>$R$17</f>
        <v>12</v>
      </c>
      <c r="S47" s="15"/>
      <c r="T47" s="23"/>
      <c r="U47" s="23"/>
      <c r="V47" s="23"/>
      <c r="W47" s="23"/>
      <c r="X47" s="23"/>
    </row>
    <row r="48" spans="1:24">
      <c r="A48" s="8"/>
      <c r="B48" s="3"/>
      <c r="C48" s="97"/>
      <c r="D48" s="74" t="s">
        <v>48</v>
      </c>
      <c r="E48" s="190">
        <f>SUM(E46:E47)</f>
        <v>0</v>
      </c>
      <c r="F48" s="190">
        <f t="shared" ref="F48:I48" si="5">SUM(F46:F47)</f>
        <v>0</v>
      </c>
      <c r="G48" s="190">
        <f t="shared" si="5"/>
        <v>0</v>
      </c>
      <c r="H48" s="190">
        <f t="shared" si="5"/>
        <v>0</v>
      </c>
      <c r="I48" s="190">
        <f t="shared" si="5"/>
        <v>0</v>
      </c>
      <c r="J48" s="191">
        <f>SUM(J46:J47)</f>
        <v>0</v>
      </c>
      <c r="L48" s="243"/>
      <c r="M48" s="60"/>
      <c r="N48" s="60"/>
      <c r="O48" s="60"/>
      <c r="P48" s="239">
        <v>1.03</v>
      </c>
      <c r="Q48" s="240">
        <v>0</v>
      </c>
      <c r="R48" s="73">
        <f>$R$18</f>
        <v>12</v>
      </c>
      <c r="S48" s="15"/>
      <c r="T48" s="23"/>
      <c r="U48" s="23"/>
      <c r="V48" s="23"/>
      <c r="W48" s="23"/>
      <c r="X48" s="23"/>
    </row>
    <row r="49" spans="1:24">
      <c r="A49" s="8"/>
      <c r="B49" s="3"/>
      <c r="C49" s="97"/>
      <c r="D49" s="71"/>
      <c r="E49" s="15"/>
      <c r="F49" s="15"/>
      <c r="G49" s="15"/>
      <c r="H49" s="15"/>
      <c r="I49" s="15"/>
      <c r="J49" s="24"/>
      <c r="L49" s="243"/>
      <c r="M49" s="60"/>
      <c r="N49" s="60"/>
      <c r="O49" s="60"/>
      <c r="P49" s="30"/>
      <c r="Q49" s="60"/>
      <c r="R49" s="30"/>
      <c r="S49" s="15"/>
      <c r="T49" s="4"/>
      <c r="U49" s="3"/>
    </row>
    <row r="50" spans="1:24">
      <c r="A50" s="101"/>
      <c r="B50" s="13" t="s">
        <v>52</v>
      </c>
      <c r="C50" s="98"/>
      <c r="D50" s="32" t="s">
        <v>44</v>
      </c>
      <c r="E50" s="97">
        <f>ROUND($Q50*$R50,6)</f>
        <v>0</v>
      </c>
      <c r="F50" s="97">
        <f>ROUND($Q51*$R51,6)</f>
        <v>0</v>
      </c>
      <c r="G50" s="97">
        <f>ROUND($Q52*$R52,6)</f>
        <v>0</v>
      </c>
      <c r="H50" s="97">
        <f>ROUND($Q53*$R53,6)</f>
        <v>0</v>
      </c>
      <c r="I50" s="97">
        <f>ROUND($Q54*$R54,6)</f>
        <v>0</v>
      </c>
      <c r="J50" s="45"/>
      <c r="L50" s="155">
        <v>0</v>
      </c>
      <c r="M50" s="242">
        <f>ROUND(L50/12,2)</f>
        <v>0</v>
      </c>
      <c r="N50" s="242">
        <f>LOOKUP(O50,'Longevity Lookup'!$A$3:$A$506,'Longevity Lookup'!$B$3:$B$506)</f>
        <v>0</v>
      </c>
      <c r="O50" s="236">
        <v>0</v>
      </c>
      <c r="P50" s="239">
        <v>1.03</v>
      </c>
      <c r="Q50" s="240">
        <v>0</v>
      </c>
      <c r="R50" s="73">
        <f>$R$14</f>
        <v>12</v>
      </c>
      <c r="S50" s="2"/>
      <c r="T50" s="23" t="e">
        <f>(E52+E53)/E51</f>
        <v>#DIV/0!</v>
      </c>
      <c r="U50" s="23" t="e">
        <f>(F52+F53)/F51</f>
        <v>#DIV/0!</v>
      </c>
      <c r="V50" s="23" t="e">
        <f>(G52+G53)/G51</f>
        <v>#DIV/0!</v>
      </c>
      <c r="W50" s="23" t="e">
        <f>(H52+H53)/H51</f>
        <v>#DIV/0!</v>
      </c>
      <c r="X50" s="23" t="e">
        <f>(I52+I53)/I51</f>
        <v>#DIV/0!</v>
      </c>
    </row>
    <row r="51" spans="1:24">
      <c r="A51" s="8"/>
      <c r="C51" s="97"/>
      <c r="D51" s="71" t="s">
        <v>9</v>
      </c>
      <c r="E51" s="54">
        <f>ROUND((M50+N50)*E50*P50,0)</f>
        <v>0</v>
      </c>
      <c r="F51" s="54">
        <f>ROUND((M50+N50)*F50*P50*P51,0)</f>
        <v>0</v>
      </c>
      <c r="G51" s="54">
        <f>ROUND((M50+N50)*G50*P50*P51*P52,0)</f>
        <v>0</v>
      </c>
      <c r="H51" s="54">
        <f>ROUND((M50+N50)*H50*P50*P51*P52*P53,0)</f>
        <v>0</v>
      </c>
      <c r="I51" s="54">
        <f>ROUND((M50+N50)*I50*P50*P51*P52*P53*P54,0)</f>
        <v>0</v>
      </c>
      <c r="J51" s="177">
        <f>SUM(E51:I51)</f>
        <v>0</v>
      </c>
      <c r="L51" s="243"/>
      <c r="M51" s="60"/>
      <c r="N51" s="60"/>
      <c r="O51" s="60"/>
      <c r="P51" s="239">
        <v>1.03</v>
      </c>
      <c r="Q51" s="240">
        <v>0</v>
      </c>
      <c r="R51" s="73">
        <f>$R$15</f>
        <v>12</v>
      </c>
      <c r="S51" s="15"/>
    </row>
    <row r="52" spans="1:24">
      <c r="A52" s="8"/>
      <c r="B52" s="3"/>
      <c r="C52" s="97"/>
      <c r="D52" s="71" t="s">
        <v>46</v>
      </c>
      <c r="E52" s="54">
        <f>ROUND(E51*$P$9,0)</f>
        <v>0</v>
      </c>
      <c r="F52" s="54">
        <f>ROUND(F51*$P$9,0)</f>
        <v>0</v>
      </c>
      <c r="G52" s="54">
        <f>ROUND(G51*$P$9,0)</f>
        <v>0</v>
      </c>
      <c r="H52" s="54">
        <f>ROUND(H51*$P$9,0)</f>
        <v>0</v>
      </c>
      <c r="I52" s="54">
        <f>ROUND(I51*$P$9,0)</f>
        <v>0</v>
      </c>
      <c r="J52" s="177">
        <f>SUM(E52:I52)</f>
        <v>0</v>
      </c>
      <c r="L52" s="243"/>
      <c r="M52" s="60"/>
      <c r="N52" s="60"/>
      <c r="O52" s="60"/>
      <c r="P52" s="239">
        <v>1.03</v>
      </c>
      <c r="Q52" s="240">
        <v>0</v>
      </c>
      <c r="R52" s="73">
        <f>$R$16</f>
        <v>12</v>
      </c>
      <c r="S52" s="15"/>
      <c r="T52" s="23"/>
      <c r="U52" s="23"/>
      <c r="V52" s="23"/>
      <c r="W52" s="23"/>
      <c r="X52" s="23"/>
    </row>
    <row r="53" spans="1:24" ht="15">
      <c r="A53" s="8"/>
      <c r="B53" s="3"/>
      <c r="C53" s="97"/>
      <c r="D53" s="71" t="s">
        <v>47</v>
      </c>
      <c r="E53" s="189">
        <f>ROUND($P$10*E50,0)</f>
        <v>0</v>
      </c>
      <c r="F53" s="189">
        <f>ROUND($P$10*F50,0)</f>
        <v>0</v>
      </c>
      <c r="G53" s="189">
        <f>ROUND($P$10*G50,0)</f>
        <v>0</v>
      </c>
      <c r="H53" s="189">
        <f>ROUND($P$10*H50,0)</f>
        <v>0</v>
      </c>
      <c r="I53" s="189">
        <f>ROUND($P$10*I50,0)</f>
        <v>0</v>
      </c>
      <c r="J53" s="186">
        <f>SUM(E53:I53)</f>
        <v>0</v>
      </c>
      <c r="L53" s="243"/>
      <c r="M53" s="60"/>
      <c r="N53" s="60"/>
      <c r="O53" s="60"/>
      <c r="P53" s="239">
        <v>1.03</v>
      </c>
      <c r="Q53" s="240">
        <v>0</v>
      </c>
      <c r="R53" s="73">
        <f>$R$17</f>
        <v>12</v>
      </c>
      <c r="S53" s="15"/>
      <c r="T53" s="23"/>
      <c r="U53" s="23"/>
      <c r="V53" s="23"/>
      <c r="W53" s="23"/>
      <c r="X53" s="23"/>
    </row>
    <row r="54" spans="1:24">
      <c r="A54" s="8"/>
      <c r="B54" s="3"/>
      <c r="C54" s="97"/>
      <c r="D54" s="74" t="s">
        <v>48</v>
      </c>
      <c r="E54" s="190">
        <f>SUM(E52:E53)</f>
        <v>0</v>
      </c>
      <c r="F54" s="190">
        <f t="shared" ref="F54:I54" si="6">SUM(F52:F53)</f>
        <v>0</v>
      </c>
      <c r="G54" s="190">
        <f t="shared" si="6"/>
        <v>0</v>
      </c>
      <c r="H54" s="190">
        <f t="shared" si="6"/>
        <v>0</v>
      </c>
      <c r="I54" s="190">
        <f t="shared" si="6"/>
        <v>0</v>
      </c>
      <c r="J54" s="191">
        <f>SUM(J52:J53)</f>
        <v>0</v>
      </c>
      <c r="L54" s="243"/>
      <c r="M54" s="60"/>
      <c r="N54" s="60"/>
      <c r="O54" s="60"/>
      <c r="P54" s="239">
        <v>1.03</v>
      </c>
      <c r="Q54" s="240">
        <v>0</v>
      </c>
      <c r="R54" s="73">
        <f>$R$18</f>
        <v>12</v>
      </c>
      <c r="S54" s="15"/>
      <c r="T54" s="23"/>
      <c r="U54" s="23"/>
      <c r="V54" s="23"/>
      <c r="W54" s="23"/>
      <c r="X54" s="23"/>
    </row>
    <row r="55" spans="1:24">
      <c r="A55" s="8"/>
      <c r="B55" s="3"/>
      <c r="C55" s="97"/>
      <c r="D55" s="71"/>
      <c r="E55" s="15"/>
      <c r="F55" s="15"/>
      <c r="G55" s="15"/>
      <c r="H55" s="15"/>
      <c r="I55" s="15"/>
      <c r="J55" s="24"/>
      <c r="L55" s="243"/>
      <c r="M55" s="60"/>
      <c r="N55" s="60"/>
      <c r="O55" s="60"/>
      <c r="P55" s="30"/>
      <c r="Q55" s="60"/>
      <c r="R55" s="30"/>
      <c r="S55" s="15"/>
      <c r="T55" s="4"/>
      <c r="U55" s="3"/>
    </row>
    <row r="56" spans="1:24">
      <c r="A56" s="101"/>
      <c r="B56" s="13" t="s">
        <v>52</v>
      </c>
      <c r="C56" s="98"/>
      <c r="D56" s="32" t="s">
        <v>44</v>
      </c>
      <c r="E56" s="97">
        <f>ROUND($Q56*$R56,6)</f>
        <v>0</v>
      </c>
      <c r="F56" s="97">
        <f>ROUND($Q57*$R57,6)</f>
        <v>0</v>
      </c>
      <c r="G56" s="97">
        <f>ROUND($Q58*$R58,6)</f>
        <v>0</v>
      </c>
      <c r="H56" s="97">
        <f>ROUND($Q59*$R59,6)</f>
        <v>0</v>
      </c>
      <c r="I56" s="97">
        <f>ROUND($Q60*$R60,6)</f>
        <v>0</v>
      </c>
      <c r="J56" s="45"/>
      <c r="L56" s="155">
        <v>0</v>
      </c>
      <c r="M56" s="242">
        <f>ROUND(L56/12,2)</f>
        <v>0</v>
      </c>
      <c r="N56" s="242">
        <f>LOOKUP(O56,'Longevity Lookup'!$A$3:$A$506,'Longevity Lookup'!$B$3:$B$506)</f>
        <v>0</v>
      </c>
      <c r="O56" s="236">
        <v>0</v>
      </c>
      <c r="P56" s="239">
        <v>1.03</v>
      </c>
      <c r="Q56" s="240">
        <v>0</v>
      </c>
      <c r="R56" s="73">
        <f>$R$14</f>
        <v>12</v>
      </c>
      <c r="S56" s="2"/>
      <c r="T56" s="23" t="e">
        <f>(E58+E59)/E57</f>
        <v>#DIV/0!</v>
      </c>
      <c r="U56" s="23" t="e">
        <f>(F58+F59)/F57</f>
        <v>#DIV/0!</v>
      </c>
      <c r="V56" s="23" t="e">
        <f>(G58+G59)/G57</f>
        <v>#DIV/0!</v>
      </c>
      <c r="W56" s="23" t="e">
        <f>(H58+H59)/H57</f>
        <v>#DIV/0!</v>
      </c>
      <c r="X56" s="23" t="e">
        <f>(I58+I59)/I57</f>
        <v>#DIV/0!</v>
      </c>
    </row>
    <row r="57" spans="1:24">
      <c r="A57" s="8"/>
      <c r="C57" s="97"/>
      <c r="D57" s="71" t="s">
        <v>9</v>
      </c>
      <c r="E57" s="54">
        <f>ROUND((M56+N56)*E56*P56,0)</f>
        <v>0</v>
      </c>
      <c r="F57" s="54">
        <f>ROUND((M56+N56)*F56*P56*P57,0)</f>
        <v>0</v>
      </c>
      <c r="G57" s="54">
        <f>ROUND((M56+N56)*G56*P56*P57*P58,0)</f>
        <v>0</v>
      </c>
      <c r="H57" s="54">
        <f>ROUND((M56+N56)*H56*P56*P57*P58*P59,0)</f>
        <v>0</v>
      </c>
      <c r="I57" s="54">
        <f>ROUND((M56+N56)*I56*P56*P57*P58*P59*P60,0)</f>
        <v>0</v>
      </c>
      <c r="J57" s="177">
        <f>SUM(E57:I57)</f>
        <v>0</v>
      </c>
      <c r="L57" s="243"/>
      <c r="M57" s="60"/>
      <c r="N57" s="60"/>
      <c r="O57" s="60"/>
      <c r="P57" s="239">
        <v>1.03</v>
      </c>
      <c r="Q57" s="240">
        <v>0</v>
      </c>
      <c r="R57" s="73">
        <f>$R$15</f>
        <v>12</v>
      </c>
      <c r="S57" s="15"/>
    </row>
    <row r="58" spans="1:24">
      <c r="A58" s="8"/>
      <c r="C58" s="97"/>
      <c r="D58" s="71" t="s">
        <v>46</v>
      </c>
      <c r="E58" s="54">
        <f>ROUND(E57*$P$9,0)</f>
        <v>0</v>
      </c>
      <c r="F58" s="54">
        <f>ROUND(F57*$P$9,0)</f>
        <v>0</v>
      </c>
      <c r="G58" s="54">
        <f>ROUND(G57*$P$9,0)</f>
        <v>0</v>
      </c>
      <c r="H58" s="54">
        <f>ROUND(H57*$P$9,0)</f>
        <v>0</v>
      </c>
      <c r="I58" s="54">
        <f>ROUND(I57*$P$9,0)</f>
        <v>0</v>
      </c>
      <c r="J58" s="177">
        <f>SUM(E58:I58)</f>
        <v>0</v>
      </c>
      <c r="L58" s="243"/>
      <c r="M58" s="60"/>
      <c r="N58" s="60"/>
      <c r="O58" s="60"/>
      <c r="P58" s="239">
        <v>1.03</v>
      </c>
      <c r="Q58" s="240">
        <v>0</v>
      </c>
      <c r="R58" s="73">
        <f>$R$16</f>
        <v>12</v>
      </c>
      <c r="S58" s="15"/>
      <c r="T58" s="23"/>
      <c r="U58" s="23"/>
      <c r="V58" s="23"/>
      <c r="W58" s="23"/>
      <c r="X58" s="23"/>
    </row>
    <row r="59" spans="1:24" ht="15">
      <c r="A59" s="8"/>
      <c r="C59" s="97"/>
      <c r="D59" s="71" t="s">
        <v>47</v>
      </c>
      <c r="E59" s="189">
        <f>ROUND($P$10*E56,0)</f>
        <v>0</v>
      </c>
      <c r="F59" s="189">
        <f>ROUND($P$10*F56,0)</f>
        <v>0</v>
      </c>
      <c r="G59" s="189">
        <f>ROUND($P$10*G56,0)</f>
        <v>0</v>
      </c>
      <c r="H59" s="189">
        <f>ROUND($P$10*H56,0)</f>
        <v>0</v>
      </c>
      <c r="I59" s="189">
        <f>ROUND($P$10*I56,0)</f>
        <v>0</v>
      </c>
      <c r="J59" s="186">
        <f>SUM(E59:I59)</f>
        <v>0</v>
      </c>
      <c r="L59" s="243"/>
      <c r="M59" s="60"/>
      <c r="N59" s="60"/>
      <c r="O59" s="60"/>
      <c r="P59" s="239">
        <v>1.03</v>
      </c>
      <c r="Q59" s="240">
        <v>0</v>
      </c>
      <c r="R59" s="73">
        <f>$R$17</f>
        <v>12</v>
      </c>
      <c r="S59" s="15"/>
    </row>
    <row r="60" spans="1:24">
      <c r="A60" s="8"/>
      <c r="C60" s="97"/>
      <c r="D60" s="74" t="s">
        <v>48</v>
      </c>
      <c r="E60" s="190">
        <f>SUM(E58:E59)</f>
        <v>0</v>
      </c>
      <c r="F60" s="190">
        <f t="shared" ref="F60:I60" si="7">SUM(F58:F59)</f>
        <v>0</v>
      </c>
      <c r="G60" s="190">
        <f t="shared" si="7"/>
        <v>0</v>
      </c>
      <c r="H60" s="190">
        <f t="shared" si="7"/>
        <v>0</v>
      </c>
      <c r="I60" s="190">
        <f t="shared" si="7"/>
        <v>0</v>
      </c>
      <c r="J60" s="191">
        <f>SUM(J58:J59)</f>
        <v>0</v>
      </c>
      <c r="L60" s="243"/>
      <c r="M60" s="60"/>
      <c r="N60" s="60"/>
      <c r="O60" s="60"/>
      <c r="P60" s="239">
        <v>1.03</v>
      </c>
      <c r="Q60" s="240">
        <v>0</v>
      </c>
      <c r="R60" s="73">
        <f>$R$18</f>
        <v>12</v>
      </c>
      <c r="S60" s="15"/>
      <c r="T60" s="23"/>
      <c r="U60" s="23"/>
      <c r="V60" s="23"/>
      <c r="W60" s="23"/>
      <c r="X60" s="23"/>
    </row>
    <row r="61" spans="1:24">
      <c r="A61" s="8"/>
      <c r="C61" s="97"/>
      <c r="D61" s="71"/>
      <c r="E61" s="15"/>
      <c r="F61" s="15"/>
      <c r="G61" s="15"/>
      <c r="H61" s="15"/>
      <c r="I61" s="15"/>
      <c r="J61" s="24"/>
      <c r="L61" s="2"/>
      <c r="M61" s="2"/>
      <c r="N61" s="2"/>
      <c r="O61" s="2"/>
      <c r="P61" s="2"/>
      <c r="Q61" s="4"/>
      <c r="R61" s="3"/>
      <c r="S61" s="15"/>
      <c r="T61" s="23"/>
      <c r="U61" s="23"/>
      <c r="V61" s="23"/>
      <c r="W61" s="23"/>
      <c r="X61" s="23"/>
    </row>
    <row r="62" spans="1:24" ht="3.75" customHeight="1">
      <c r="A62" s="8"/>
      <c r="D62" s="20"/>
      <c r="E62" s="20"/>
      <c r="F62" s="20"/>
      <c r="G62" s="20"/>
      <c r="H62" s="20"/>
      <c r="I62" s="20"/>
      <c r="J62" s="73"/>
      <c r="R62" s="15"/>
    </row>
    <row r="63" spans="1:24">
      <c r="A63" s="46" t="s">
        <v>53</v>
      </c>
      <c r="B63" s="47"/>
      <c r="C63" s="47"/>
      <c r="D63" s="48"/>
      <c r="E63" s="183">
        <f>SUMIF($D$13:$D$62,"*Salary",E13:E62)</f>
        <v>0</v>
      </c>
      <c r="F63" s="183">
        <f t="shared" ref="F63:I63" si="8">SUMIF($D$13:$D$62,"*Salary",F13:F62)</f>
        <v>0</v>
      </c>
      <c r="G63" s="183">
        <f t="shared" si="8"/>
        <v>0</v>
      </c>
      <c r="H63" s="183">
        <f t="shared" si="8"/>
        <v>0</v>
      </c>
      <c r="I63" s="183">
        <f t="shared" si="8"/>
        <v>0</v>
      </c>
      <c r="J63" s="177">
        <f>SUM(E63:I63)</f>
        <v>0</v>
      </c>
      <c r="R63" s="3"/>
    </row>
    <row r="64" spans="1:24" ht="15">
      <c r="A64" s="46" t="s">
        <v>54</v>
      </c>
      <c r="B64" s="47"/>
      <c r="C64" s="47"/>
      <c r="D64" s="48"/>
      <c r="E64" s="185">
        <f>SUMIF(D15:D62,"*Total Fringe",E15:E62)</f>
        <v>0</v>
      </c>
      <c r="F64" s="185">
        <f>SUMIF($D$15:$D$62,"*Total Fringe",F15:F62)</f>
        <v>0</v>
      </c>
      <c r="G64" s="185">
        <f t="shared" ref="G64:I64" si="9">SUMIF($D$15:$D$62,"*Total Fringe",G15:G62)</f>
        <v>0</v>
      </c>
      <c r="H64" s="185">
        <f t="shared" si="9"/>
        <v>0</v>
      </c>
      <c r="I64" s="185">
        <f t="shared" si="9"/>
        <v>0</v>
      </c>
      <c r="J64" s="186">
        <f>SUM(E64:I64)</f>
        <v>0</v>
      </c>
      <c r="R64" s="3"/>
    </row>
    <row r="65" spans="1:24">
      <c r="A65" s="46" t="s">
        <v>55</v>
      </c>
      <c r="B65" s="47"/>
      <c r="C65" s="47"/>
      <c r="D65" s="48"/>
      <c r="E65" s="196">
        <f>SUM(E63:E64)</f>
        <v>0</v>
      </c>
      <c r="F65" s="196">
        <f t="shared" ref="F65:I65" si="10">SUM(F63:F64)</f>
        <v>0</v>
      </c>
      <c r="G65" s="196">
        <f t="shared" si="10"/>
        <v>0</v>
      </c>
      <c r="H65" s="196">
        <f t="shared" si="10"/>
        <v>0</v>
      </c>
      <c r="I65" s="196">
        <f t="shared" si="10"/>
        <v>0</v>
      </c>
      <c r="J65" s="177">
        <f>SUM(E65:I65)</f>
        <v>0</v>
      </c>
      <c r="T65" s="546" t="s">
        <v>23</v>
      </c>
      <c r="U65" s="546"/>
      <c r="V65" s="546"/>
      <c r="W65" s="546"/>
      <c r="X65" s="546"/>
    </row>
    <row r="66" spans="1:24">
      <c r="A66" s="1"/>
      <c r="B66" s="55"/>
      <c r="C66" s="55"/>
      <c r="D66" s="68"/>
      <c r="E66" s="6"/>
      <c r="F66" s="6"/>
      <c r="G66" s="6"/>
      <c r="H66" s="6"/>
      <c r="I66" s="6"/>
      <c r="J66" s="43"/>
      <c r="T66" s="22" t="s">
        <v>35</v>
      </c>
      <c r="U66" s="13" t="s">
        <v>36</v>
      </c>
      <c r="V66" s="13" t="s">
        <v>37</v>
      </c>
      <c r="W66" s="13" t="s">
        <v>38</v>
      </c>
      <c r="X66" s="13" t="s">
        <v>39</v>
      </c>
    </row>
    <row r="67" spans="1:24">
      <c r="A67" s="18" t="s">
        <v>56</v>
      </c>
      <c r="B67" s="89"/>
      <c r="C67" s="89"/>
      <c r="D67" s="44"/>
      <c r="J67" s="31"/>
      <c r="L67" s="55" t="s">
        <v>19</v>
      </c>
      <c r="M67" s="68" t="s">
        <v>6</v>
      </c>
      <c r="N67" s="68"/>
      <c r="O67" s="68" t="s">
        <v>20</v>
      </c>
      <c r="P67" s="68" t="s">
        <v>21</v>
      </c>
      <c r="Q67" s="68" t="s">
        <v>22</v>
      </c>
      <c r="R67" s="68"/>
      <c r="S67" s="68" t="s">
        <v>57</v>
      </c>
      <c r="T67" s="22"/>
      <c r="U67" s="13"/>
      <c r="V67" s="13"/>
      <c r="W67" s="13"/>
      <c r="X67" s="13"/>
    </row>
    <row r="68" spans="1:24">
      <c r="A68" s="55" t="s">
        <v>40</v>
      </c>
      <c r="B68" s="55" t="s">
        <v>41</v>
      </c>
      <c r="D68" s="44"/>
      <c r="E68" s="16" t="str">
        <f>E12</f>
        <v>Year 1</v>
      </c>
      <c r="F68" s="16" t="str">
        <f>F12</f>
        <v>Year 2</v>
      </c>
      <c r="G68" s="16" t="str">
        <f>G12</f>
        <v>Year 3</v>
      </c>
      <c r="H68" s="16" t="str">
        <f>H12</f>
        <v>Year 4</v>
      </c>
      <c r="I68" s="16" t="str">
        <f>I12</f>
        <v>Year 5</v>
      </c>
      <c r="J68" s="44" t="s">
        <v>30</v>
      </c>
      <c r="L68" s="89" t="s">
        <v>31</v>
      </c>
      <c r="M68" s="44" t="s">
        <v>9</v>
      </c>
      <c r="N68" s="44" t="s">
        <v>20</v>
      </c>
      <c r="O68" s="44" t="s">
        <v>32</v>
      </c>
      <c r="P68" s="44" t="s">
        <v>33</v>
      </c>
      <c r="Q68" s="44" t="s">
        <v>34</v>
      </c>
      <c r="R68" s="44" t="s">
        <v>32</v>
      </c>
      <c r="S68" s="44" t="s">
        <v>58</v>
      </c>
      <c r="T68" s="22"/>
      <c r="U68" s="13"/>
      <c r="V68" s="13"/>
      <c r="W68" s="13"/>
      <c r="X68" s="13"/>
    </row>
    <row r="69" spans="1:24">
      <c r="A69" s="235"/>
      <c r="B69" s="99" t="s">
        <v>62</v>
      </c>
      <c r="C69" s="89"/>
      <c r="D69" s="32" t="s">
        <v>44</v>
      </c>
      <c r="E69" s="97">
        <f>ROUND($Q69*$R69*S69,6)</f>
        <v>0</v>
      </c>
      <c r="F69" s="97">
        <f>ROUND($Q70*$R70*S70,6)</f>
        <v>0</v>
      </c>
      <c r="G69" s="97">
        <f>ROUND($Q71*$R71*S71,6)</f>
        <v>0</v>
      </c>
      <c r="H69" s="97">
        <f>ROUND($Q72*$R72*S72,6)</f>
        <v>0</v>
      </c>
      <c r="I69" s="97">
        <f>ROUND($Q73*$R73*S73,6)</f>
        <v>0</v>
      </c>
      <c r="J69" s="44"/>
      <c r="L69" s="155">
        <v>0</v>
      </c>
      <c r="M69" s="242">
        <f>ROUND(L69/12,2)</f>
        <v>0</v>
      </c>
      <c r="N69" s="242">
        <f>LOOKUP(O69,'Longevity Lookup'!$A$3:$A$506,'Longevity Lookup'!$B$3:$B$506)</f>
        <v>0</v>
      </c>
      <c r="O69" s="236">
        <v>0</v>
      </c>
      <c r="P69" s="239">
        <v>1</v>
      </c>
      <c r="Q69" s="240">
        <v>0</v>
      </c>
      <c r="R69" s="73">
        <f>$R$14</f>
        <v>12</v>
      </c>
      <c r="S69" s="239">
        <v>0</v>
      </c>
      <c r="T69" s="23" t="e">
        <f>(E72+E73)/E71</f>
        <v>#DIV/0!</v>
      </c>
      <c r="U69" s="23" t="e">
        <f>(F72+F73)/F71</f>
        <v>#DIV/0!</v>
      </c>
      <c r="V69" s="23" t="e">
        <f>(G72+G73)/G71</f>
        <v>#DIV/0!</v>
      </c>
      <c r="W69" s="23" t="e">
        <f>(H72+H73)/H71</f>
        <v>#DIV/0!</v>
      </c>
      <c r="X69" s="23" t="e">
        <f>(I72+I73)/I71</f>
        <v>#DIV/0!</v>
      </c>
    </row>
    <row r="70" spans="1:24">
      <c r="A70" s="18"/>
      <c r="B70" s="99"/>
      <c r="C70" s="89"/>
      <c r="D70" s="32" t="s">
        <v>61</v>
      </c>
      <c r="E70" s="20">
        <f>S69</f>
        <v>0</v>
      </c>
      <c r="F70" s="20">
        <f>S70</f>
        <v>0</v>
      </c>
      <c r="G70" s="20">
        <f>S71</f>
        <v>0</v>
      </c>
      <c r="H70" s="20">
        <f>S72</f>
        <v>0</v>
      </c>
      <c r="I70" s="20">
        <f>S73</f>
        <v>0</v>
      </c>
      <c r="J70" s="44"/>
      <c r="L70" s="243"/>
      <c r="M70" s="242"/>
      <c r="N70" s="242"/>
      <c r="O70" s="242"/>
      <c r="P70" s="239">
        <v>1.03</v>
      </c>
      <c r="Q70" s="240">
        <v>0</v>
      </c>
      <c r="R70" s="73">
        <f>$R$15</f>
        <v>12</v>
      </c>
      <c r="S70" s="239">
        <v>0</v>
      </c>
      <c r="T70" s="23"/>
      <c r="U70" s="23"/>
      <c r="V70" s="23"/>
      <c r="W70" s="23"/>
      <c r="X70" s="23"/>
    </row>
    <row r="71" spans="1:24">
      <c r="A71" s="8"/>
      <c r="C71" s="97"/>
      <c r="D71" s="71" t="s">
        <v>9</v>
      </c>
      <c r="E71" s="54">
        <f>ROUND((M69+N69)*E69*P69,0)</f>
        <v>0</v>
      </c>
      <c r="F71" s="54">
        <f>ROUND((M69+N69)*F69*P69*P70,0)</f>
        <v>0</v>
      </c>
      <c r="G71" s="54">
        <f>ROUND((M69+N69)*G69*P69*P70*P71,0)</f>
        <v>0</v>
      </c>
      <c r="H71" s="54">
        <f>ROUND((M69+N69)*H69*P69*P70*P71*P72,0)</f>
        <v>0</v>
      </c>
      <c r="I71" s="54">
        <f>ROUND((M69+N69)*I69*P69*P70*P71*P72*P73,0)</f>
        <v>0</v>
      </c>
      <c r="J71" s="177">
        <f>SUM(E71:I71)</f>
        <v>0</v>
      </c>
      <c r="L71" s="243"/>
      <c r="M71" s="60"/>
      <c r="N71" s="60"/>
      <c r="O71" s="60"/>
      <c r="P71" s="239">
        <v>1.03</v>
      </c>
      <c r="Q71" s="240">
        <v>0</v>
      </c>
      <c r="R71" s="73">
        <f>$R$16</f>
        <v>12</v>
      </c>
      <c r="S71" s="239">
        <v>0</v>
      </c>
    </row>
    <row r="72" spans="1:24">
      <c r="A72" s="8"/>
      <c r="B72" s="99"/>
      <c r="C72" s="97"/>
      <c r="D72" s="71" t="s">
        <v>46</v>
      </c>
      <c r="E72" s="54">
        <f>ROUND(E71*$P$9,0)</f>
        <v>0</v>
      </c>
      <c r="F72" s="54">
        <f>ROUND(F71*$P$9,0)</f>
        <v>0</v>
      </c>
      <c r="G72" s="54">
        <f>ROUND(G71*$P$9,0)</f>
        <v>0</v>
      </c>
      <c r="H72" s="54">
        <f>ROUND(H71*$P$9,0)</f>
        <v>0</v>
      </c>
      <c r="I72" s="54">
        <f>ROUND(I71*$P$9,0)</f>
        <v>0</v>
      </c>
      <c r="J72" s="177">
        <f>SUM(E72:I72)</f>
        <v>0</v>
      </c>
      <c r="L72" s="243"/>
      <c r="M72" s="60"/>
      <c r="N72" s="60"/>
      <c r="O72" s="60"/>
      <c r="P72" s="239">
        <v>1.03</v>
      </c>
      <c r="Q72" s="240">
        <v>0</v>
      </c>
      <c r="R72" s="73">
        <f>$R$17</f>
        <v>12</v>
      </c>
      <c r="S72" s="239">
        <v>0</v>
      </c>
      <c r="T72" s="23"/>
      <c r="U72" s="23"/>
      <c r="V72" s="23"/>
      <c r="W72" s="23"/>
      <c r="X72" s="23"/>
    </row>
    <row r="73" spans="1:24" ht="15">
      <c r="A73" s="8"/>
      <c r="B73" s="99"/>
      <c r="C73" s="97"/>
      <c r="D73" s="71" t="s">
        <v>47</v>
      </c>
      <c r="E73" s="189">
        <f>ROUND($P$10*E69,0)</f>
        <v>0</v>
      </c>
      <c r="F73" s="189">
        <f>ROUND($P$10*F69,0)</f>
        <v>0</v>
      </c>
      <c r="G73" s="189">
        <f>ROUND($P$10*G69,0)</f>
        <v>0</v>
      </c>
      <c r="H73" s="189">
        <f>ROUND($P$10*H69,0)</f>
        <v>0</v>
      </c>
      <c r="I73" s="189">
        <f>ROUND($P$10*I69,0)</f>
        <v>0</v>
      </c>
      <c r="J73" s="186">
        <f>SUM(E73:I73)</f>
        <v>0</v>
      </c>
      <c r="L73" s="243"/>
      <c r="M73" s="60"/>
      <c r="N73" s="60"/>
      <c r="O73" s="60"/>
      <c r="P73" s="239">
        <v>1.03</v>
      </c>
      <c r="Q73" s="240">
        <v>0</v>
      </c>
      <c r="R73" s="73">
        <f>$R$18</f>
        <v>12</v>
      </c>
      <c r="S73" s="239">
        <v>0</v>
      </c>
      <c r="T73" s="23"/>
      <c r="U73" s="23"/>
      <c r="V73" s="23"/>
      <c r="W73" s="23"/>
      <c r="X73" s="23"/>
    </row>
    <row r="74" spans="1:24">
      <c r="A74" s="8"/>
      <c r="B74" s="99"/>
      <c r="C74" s="97"/>
      <c r="D74" s="74" t="s">
        <v>48</v>
      </c>
      <c r="E74" s="190">
        <f>SUM(E72:E73)</f>
        <v>0</v>
      </c>
      <c r="F74" s="190">
        <f t="shared" ref="F74:I74" si="11">SUM(F72:F73)</f>
        <v>0</v>
      </c>
      <c r="G74" s="190">
        <f t="shared" si="11"/>
        <v>0</v>
      </c>
      <c r="H74" s="190">
        <f t="shared" si="11"/>
        <v>0</v>
      </c>
      <c r="I74" s="190">
        <f t="shared" si="11"/>
        <v>0</v>
      </c>
      <c r="J74" s="191">
        <f>SUM(J72:J73)</f>
        <v>0</v>
      </c>
      <c r="L74" s="243"/>
      <c r="M74" s="60"/>
      <c r="N74" s="60"/>
      <c r="O74" s="60"/>
      <c r="P74" s="71"/>
      <c r="Q74" s="244"/>
      <c r="R74" s="73"/>
      <c r="S74" s="71"/>
      <c r="T74" s="23"/>
      <c r="U74" s="23"/>
      <c r="V74" s="23"/>
      <c r="W74" s="23"/>
      <c r="X74" s="23"/>
    </row>
    <row r="75" spans="1:24">
      <c r="A75" s="8"/>
      <c r="B75" s="99"/>
      <c r="C75" s="97"/>
      <c r="D75" s="71"/>
      <c r="E75" s="15"/>
      <c r="F75" s="15"/>
      <c r="G75" s="15"/>
      <c r="H75" s="15"/>
      <c r="I75" s="15"/>
      <c r="J75" s="24"/>
      <c r="L75" s="243"/>
      <c r="M75" s="60"/>
      <c r="N75" s="60"/>
      <c r="O75" s="60"/>
      <c r="P75" s="32"/>
      <c r="Q75" s="60"/>
      <c r="R75" s="32"/>
      <c r="S75" s="241"/>
      <c r="T75" s="4"/>
      <c r="U75" s="3"/>
    </row>
    <row r="76" spans="1:24">
      <c r="A76" s="101"/>
      <c r="B76" s="99" t="s">
        <v>62</v>
      </c>
      <c r="D76" s="32" t="s">
        <v>44</v>
      </c>
      <c r="E76" s="97">
        <f>ROUND($Q76*$R76*S76,6)</f>
        <v>0</v>
      </c>
      <c r="F76" s="97">
        <f>ROUND($Q77*$R77*S77,6)</f>
        <v>0</v>
      </c>
      <c r="G76" s="97">
        <f>ROUND($Q78*$R78*S78,6)</f>
        <v>0</v>
      </c>
      <c r="H76" s="97">
        <f>ROUND($Q79*$R79*S79,6)</f>
        <v>0</v>
      </c>
      <c r="I76" s="97">
        <f>ROUND($Q80*$R80*S80,6)</f>
        <v>0</v>
      </c>
      <c r="J76" s="44"/>
      <c r="L76" s="155">
        <v>0</v>
      </c>
      <c r="M76" s="242">
        <f>ROUND(L76/12,2)</f>
        <v>0</v>
      </c>
      <c r="N76" s="242">
        <f>LOOKUP(O76,'Longevity Lookup'!$A$3:$A$506,'Longevity Lookup'!$B$3:$B$506)</f>
        <v>0</v>
      </c>
      <c r="O76" s="236">
        <v>0</v>
      </c>
      <c r="P76" s="239">
        <v>1</v>
      </c>
      <c r="Q76" s="240">
        <v>0</v>
      </c>
      <c r="R76" s="73">
        <f>$R$14</f>
        <v>12</v>
      </c>
      <c r="S76" s="239">
        <v>0</v>
      </c>
      <c r="T76" s="23" t="e">
        <f>(E79+E80)/E78</f>
        <v>#DIV/0!</v>
      </c>
      <c r="U76" s="23" t="e">
        <f>(F79+F80)/F78</f>
        <v>#DIV/0!</v>
      </c>
      <c r="V76" s="23" t="e">
        <f>(G79+G80)/G78</f>
        <v>#DIV/0!</v>
      </c>
      <c r="W76" s="23" t="e">
        <f>(H79+H80)/H78</f>
        <v>#DIV/0!</v>
      </c>
      <c r="X76" s="23" t="e">
        <f>(I79+I80)/I78</f>
        <v>#DIV/0!</v>
      </c>
    </row>
    <row r="77" spans="1:24">
      <c r="B77" s="99"/>
      <c r="D77" s="32" t="s">
        <v>61</v>
      </c>
      <c r="E77" s="20">
        <f>S76</f>
        <v>0</v>
      </c>
      <c r="F77" s="20">
        <f>S77</f>
        <v>0</v>
      </c>
      <c r="G77" s="20">
        <f>S78</f>
        <v>0</v>
      </c>
      <c r="H77" s="20">
        <f>S79</f>
        <v>0</v>
      </c>
      <c r="I77" s="20">
        <f>S80</f>
        <v>0</v>
      </c>
      <c r="J77" s="168"/>
      <c r="L77" s="243"/>
      <c r="M77" s="242"/>
      <c r="N77" s="242"/>
      <c r="O77" s="242"/>
      <c r="P77" s="239">
        <v>1.03</v>
      </c>
      <c r="Q77" s="240">
        <v>0</v>
      </c>
      <c r="R77" s="73">
        <f>$R$15</f>
        <v>12</v>
      </c>
      <c r="S77" s="239">
        <v>0</v>
      </c>
      <c r="T77" s="23"/>
      <c r="U77" s="23"/>
      <c r="V77" s="23"/>
      <c r="W77" s="23"/>
      <c r="X77" s="23"/>
    </row>
    <row r="78" spans="1:24">
      <c r="A78" s="8"/>
      <c r="C78" s="97"/>
      <c r="D78" s="71" t="s">
        <v>9</v>
      </c>
      <c r="E78" s="54">
        <f>ROUND((M76+N76)*E76*P76,0)</f>
        <v>0</v>
      </c>
      <c r="F78" s="54">
        <f>ROUND((M76+N76)*F76*P76*P77,0)</f>
        <v>0</v>
      </c>
      <c r="G78" s="54">
        <f>ROUND((M76+N76)*G76*P76*P77*P78,0)</f>
        <v>0</v>
      </c>
      <c r="H78" s="54">
        <f>ROUND((M76+N76)*H76*P76*P77*P78*P79,0)</f>
        <v>0</v>
      </c>
      <c r="I78" s="54">
        <f>ROUND((M76+N76)*I76*P76*P77*P78*P79*P80,0)</f>
        <v>0</v>
      </c>
      <c r="J78" s="177">
        <f>SUM(E78:I78)</f>
        <v>0</v>
      </c>
      <c r="L78" s="243"/>
      <c r="M78" s="60"/>
      <c r="N78" s="60"/>
      <c r="O78" s="60"/>
      <c r="P78" s="239">
        <v>1.03</v>
      </c>
      <c r="Q78" s="240">
        <v>0</v>
      </c>
      <c r="R78" s="73">
        <f>$R$16</f>
        <v>12</v>
      </c>
      <c r="S78" s="239">
        <v>0</v>
      </c>
    </row>
    <row r="79" spans="1:24">
      <c r="A79" s="8"/>
      <c r="B79" s="99"/>
      <c r="C79" s="97"/>
      <c r="D79" s="71" t="s">
        <v>46</v>
      </c>
      <c r="E79" s="54">
        <f>ROUND(E78*$P$9,0)</f>
        <v>0</v>
      </c>
      <c r="F79" s="54">
        <f>ROUND(F78*$P$9,0)</f>
        <v>0</v>
      </c>
      <c r="G79" s="54">
        <f>ROUND(G78*$P$9,0)</f>
        <v>0</v>
      </c>
      <c r="H79" s="54">
        <f>ROUND(H78*$P$9,0)</f>
        <v>0</v>
      </c>
      <c r="I79" s="54">
        <f>ROUND(I78*$P$9,0)</f>
        <v>0</v>
      </c>
      <c r="J79" s="177">
        <f>SUM(E79:I79)</f>
        <v>0</v>
      </c>
      <c r="L79" s="243"/>
      <c r="M79" s="60"/>
      <c r="N79" s="60"/>
      <c r="O79" s="60"/>
      <c r="P79" s="239">
        <v>1.03</v>
      </c>
      <c r="Q79" s="240">
        <v>0</v>
      </c>
      <c r="R79" s="73">
        <f>$R$17</f>
        <v>12</v>
      </c>
      <c r="S79" s="239">
        <v>0</v>
      </c>
      <c r="T79" s="23"/>
      <c r="U79" s="23"/>
      <c r="V79" s="23"/>
      <c r="W79" s="23"/>
      <c r="X79" s="23"/>
    </row>
    <row r="80" spans="1:24" ht="15">
      <c r="A80" s="8"/>
      <c r="B80" s="99"/>
      <c r="C80" s="97"/>
      <c r="D80" s="71" t="s">
        <v>47</v>
      </c>
      <c r="E80" s="189">
        <f>ROUND($P$10*E76,0)</f>
        <v>0</v>
      </c>
      <c r="F80" s="189">
        <f>ROUND($P$10*F76,0)</f>
        <v>0</v>
      </c>
      <c r="G80" s="189">
        <f>ROUND($P$10*G76,0)</f>
        <v>0</v>
      </c>
      <c r="H80" s="189">
        <f>ROUND($P$10*H76,0)</f>
        <v>0</v>
      </c>
      <c r="I80" s="189">
        <f>ROUND($P$10*I76,0)</f>
        <v>0</v>
      </c>
      <c r="J80" s="186">
        <f>SUM(E80:I80)</f>
        <v>0</v>
      </c>
      <c r="L80" s="243"/>
      <c r="M80" s="60"/>
      <c r="N80" s="60"/>
      <c r="O80" s="60"/>
      <c r="P80" s="239">
        <v>1.03</v>
      </c>
      <c r="Q80" s="240">
        <v>0</v>
      </c>
      <c r="R80" s="73">
        <f>$R$18</f>
        <v>12</v>
      </c>
      <c r="S80" s="239">
        <v>0</v>
      </c>
      <c r="T80" s="23"/>
      <c r="U80" s="23"/>
      <c r="V80" s="23"/>
      <c r="W80" s="23"/>
      <c r="X80" s="23"/>
    </row>
    <row r="81" spans="1:24">
      <c r="A81" s="8"/>
      <c r="B81" s="99"/>
      <c r="C81" s="97"/>
      <c r="D81" s="74" t="s">
        <v>48</v>
      </c>
      <c r="E81" s="190">
        <f>SUM(E79:E80)</f>
        <v>0</v>
      </c>
      <c r="F81" s="190">
        <f t="shared" ref="F81:I81" si="12">SUM(F79:F80)</f>
        <v>0</v>
      </c>
      <c r="G81" s="190">
        <f t="shared" si="12"/>
        <v>0</v>
      </c>
      <c r="H81" s="190">
        <f t="shared" si="12"/>
        <v>0</v>
      </c>
      <c r="I81" s="190">
        <f t="shared" si="12"/>
        <v>0</v>
      </c>
      <c r="J81" s="191">
        <f>SUM(J79:J80)</f>
        <v>0</v>
      </c>
      <c r="L81" s="243"/>
      <c r="M81" s="60"/>
      <c r="N81" s="60"/>
      <c r="O81" s="60"/>
      <c r="P81" s="71"/>
      <c r="Q81" s="244"/>
      <c r="R81" s="73"/>
      <c r="S81" s="71"/>
      <c r="T81" s="23"/>
      <c r="U81" s="23"/>
      <c r="V81" s="23"/>
      <c r="W81" s="23"/>
      <c r="X81" s="23"/>
    </row>
    <row r="82" spans="1:24">
      <c r="A82" s="8"/>
      <c r="B82" s="99"/>
      <c r="C82" s="97"/>
      <c r="D82" s="71"/>
      <c r="E82" s="15"/>
      <c r="F82" s="15"/>
      <c r="G82" s="15"/>
      <c r="H82" s="15"/>
      <c r="I82" s="15"/>
      <c r="J82" s="24"/>
      <c r="L82" s="243"/>
      <c r="M82" s="60"/>
      <c r="N82" s="60"/>
      <c r="O82" s="60"/>
      <c r="P82" s="32"/>
      <c r="Q82" s="60"/>
      <c r="R82" s="32"/>
      <c r="S82" s="241"/>
      <c r="T82" s="4"/>
      <c r="U82" s="3"/>
    </row>
    <row r="83" spans="1:24">
      <c r="A83" s="101"/>
      <c r="B83" s="99" t="s">
        <v>63</v>
      </c>
      <c r="D83" s="32" t="s">
        <v>44</v>
      </c>
      <c r="E83" s="97">
        <f>ROUND($Q83*$R83*S83,6)</f>
        <v>0</v>
      </c>
      <c r="F83" s="97">
        <f>ROUND($Q84*$R84*S84,6)</f>
        <v>0</v>
      </c>
      <c r="G83" s="97">
        <f>ROUND($Q85*$R85*S85,6)</f>
        <v>0</v>
      </c>
      <c r="H83" s="97">
        <f>ROUND($Q86*$R86*S86,6)</f>
        <v>0</v>
      </c>
      <c r="I83" s="97">
        <f>ROUND($Q87*$R87*S87,6)</f>
        <v>0</v>
      </c>
      <c r="J83" s="44"/>
      <c r="L83" s="155">
        <v>0</v>
      </c>
      <c r="M83" s="242">
        <f>ROUND(L83/12,2)</f>
        <v>0</v>
      </c>
      <c r="N83" s="242">
        <f>LOOKUP(O83,'Longevity Lookup'!$A$3:$A$506,'Longevity Lookup'!$B$3:$B$506)</f>
        <v>0</v>
      </c>
      <c r="O83" s="236">
        <v>0</v>
      </c>
      <c r="P83" s="239">
        <v>1</v>
      </c>
      <c r="Q83" s="240">
        <v>0</v>
      </c>
      <c r="R83" s="73">
        <f>$R$14</f>
        <v>12</v>
      </c>
      <c r="S83" s="239">
        <v>0</v>
      </c>
      <c r="T83" s="23" t="e">
        <f>(E86+E87)/E85</f>
        <v>#DIV/0!</v>
      </c>
      <c r="U83" s="23" t="e">
        <f>(F86+F87)/F85</f>
        <v>#DIV/0!</v>
      </c>
      <c r="V83" s="23" t="e">
        <f>(G86+G87)/G85</f>
        <v>#DIV/0!</v>
      </c>
      <c r="W83" s="23" t="e">
        <f>(H86+H87)/H85</f>
        <v>#DIV/0!</v>
      </c>
      <c r="X83" s="23" t="e">
        <f>(I86+I87)/I85</f>
        <v>#DIV/0!</v>
      </c>
    </row>
    <row r="84" spans="1:24">
      <c r="B84" s="99"/>
      <c r="D84" s="32" t="s">
        <v>61</v>
      </c>
      <c r="E84" s="20">
        <f>S83</f>
        <v>0</v>
      </c>
      <c r="F84" s="20">
        <f>S84</f>
        <v>0</v>
      </c>
      <c r="G84" s="20">
        <f>S85</f>
        <v>0</v>
      </c>
      <c r="H84" s="20">
        <f>S86</f>
        <v>0</v>
      </c>
      <c r="I84" s="20">
        <f>S87</f>
        <v>0</v>
      </c>
      <c r="J84" s="44"/>
      <c r="L84" s="243"/>
      <c r="M84" s="242"/>
      <c r="N84" s="242"/>
      <c r="O84" s="242"/>
      <c r="P84" s="239">
        <v>1.03</v>
      </c>
      <c r="Q84" s="240">
        <v>0</v>
      </c>
      <c r="R84" s="73">
        <f>$R$15</f>
        <v>12</v>
      </c>
      <c r="S84" s="239">
        <v>0</v>
      </c>
      <c r="T84" s="23"/>
      <c r="U84" s="23"/>
      <c r="V84" s="23"/>
      <c r="W84" s="23"/>
      <c r="X84" s="23"/>
    </row>
    <row r="85" spans="1:24">
      <c r="A85" s="8"/>
      <c r="C85" s="97"/>
      <c r="D85" s="71" t="s">
        <v>9</v>
      </c>
      <c r="E85" s="54">
        <f>ROUND((M83+N83)*E83*P83,0)</f>
        <v>0</v>
      </c>
      <c r="F85" s="54">
        <f>ROUND((M83+N83)*F83*P83*P84,0)</f>
        <v>0</v>
      </c>
      <c r="G85" s="54">
        <f>ROUND((M83+N83)*G83*P83*P84*P85,0)</f>
        <v>0</v>
      </c>
      <c r="H85" s="54">
        <f>ROUND((M83+N83)*H83*P83*P84*P85*P86,0)</f>
        <v>0</v>
      </c>
      <c r="I85" s="54">
        <f>ROUND((M83+N83)*I83*P83*P84*P85*P86*P87,0)</f>
        <v>0</v>
      </c>
      <c r="J85" s="177">
        <f>SUM(E85:I85)</f>
        <v>0</v>
      </c>
      <c r="L85" s="243"/>
      <c r="M85" s="60"/>
      <c r="N85" s="60"/>
      <c r="O85" s="60"/>
      <c r="P85" s="239">
        <v>1.03</v>
      </c>
      <c r="Q85" s="240">
        <v>0</v>
      </c>
      <c r="R85" s="73">
        <f>$R$16</f>
        <v>12</v>
      </c>
      <c r="S85" s="239">
        <v>0</v>
      </c>
    </row>
    <row r="86" spans="1:24">
      <c r="A86" s="8"/>
      <c r="B86" s="99"/>
      <c r="C86" s="97"/>
      <c r="D86" s="71" t="s">
        <v>46</v>
      </c>
      <c r="E86" s="54">
        <f>ROUND(E85*$P$9,0)</f>
        <v>0</v>
      </c>
      <c r="F86" s="54">
        <f>ROUND(F85*$P$9,0)</f>
        <v>0</v>
      </c>
      <c r="G86" s="54">
        <f>ROUND(G85*$P$9,0)</f>
        <v>0</v>
      </c>
      <c r="H86" s="54">
        <f>ROUND(H85*$P$9,0)</f>
        <v>0</v>
      </c>
      <c r="I86" s="54">
        <f>ROUND(I85*$P$9,0)</f>
        <v>0</v>
      </c>
      <c r="J86" s="177">
        <f>SUM(E86:I86)</f>
        <v>0</v>
      </c>
      <c r="L86" s="243"/>
      <c r="M86" s="60"/>
      <c r="N86" s="60"/>
      <c r="O86" s="60"/>
      <c r="P86" s="239">
        <v>1.03</v>
      </c>
      <c r="Q86" s="240">
        <v>0</v>
      </c>
      <c r="R86" s="73">
        <f>$R$17</f>
        <v>12</v>
      </c>
      <c r="S86" s="239">
        <v>0</v>
      </c>
    </row>
    <row r="87" spans="1:24" ht="15">
      <c r="A87" s="8"/>
      <c r="B87" s="99"/>
      <c r="C87" s="97"/>
      <c r="D87" s="71" t="s">
        <v>47</v>
      </c>
      <c r="E87" s="189">
        <f>ROUND($P$10*E83,0)</f>
        <v>0</v>
      </c>
      <c r="F87" s="189">
        <f>ROUND($P$10*F83,0)</f>
        <v>0</v>
      </c>
      <c r="G87" s="189">
        <f>ROUND($P$10*G83,0)</f>
        <v>0</v>
      </c>
      <c r="H87" s="189">
        <f>ROUND($P$10*H83,0)</f>
        <v>0</v>
      </c>
      <c r="I87" s="189">
        <f>ROUND($P$10*I83,0)</f>
        <v>0</v>
      </c>
      <c r="J87" s="186">
        <f>SUM(E87:I87)</f>
        <v>0</v>
      </c>
      <c r="L87" s="243"/>
      <c r="M87" s="60"/>
      <c r="N87" s="60"/>
      <c r="O87" s="60"/>
      <c r="P87" s="239">
        <v>1.03</v>
      </c>
      <c r="Q87" s="240">
        <v>0</v>
      </c>
      <c r="R87" s="73">
        <f>$R$18</f>
        <v>12</v>
      </c>
      <c r="S87" s="239">
        <v>0</v>
      </c>
      <c r="T87" s="23"/>
      <c r="U87" s="23"/>
      <c r="V87" s="23"/>
      <c r="W87" s="23"/>
      <c r="X87" s="23"/>
    </row>
    <row r="88" spans="1:24">
      <c r="A88" s="8"/>
      <c r="B88" s="99"/>
      <c r="C88" s="97"/>
      <c r="D88" s="74" t="s">
        <v>48</v>
      </c>
      <c r="E88" s="190">
        <f>SUM(E86:E87)</f>
        <v>0</v>
      </c>
      <c r="F88" s="190">
        <f t="shared" ref="F88:I88" si="13">SUM(F86:F87)</f>
        <v>0</v>
      </c>
      <c r="G88" s="190">
        <f t="shared" si="13"/>
        <v>0</v>
      </c>
      <c r="H88" s="190">
        <f t="shared" si="13"/>
        <v>0</v>
      </c>
      <c r="I88" s="190">
        <f t="shared" si="13"/>
        <v>0</v>
      </c>
      <c r="J88" s="191">
        <f>SUM(J86:J87)</f>
        <v>0</v>
      </c>
      <c r="L88" s="17"/>
      <c r="M88" s="31"/>
      <c r="N88" s="31"/>
      <c r="O88" s="31"/>
      <c r="P88" s="45"/>
      <c r="Q88" s="45"/>
      <c r="R88" s="45"/>
      <c r="S88" s="24"/>
      <c r="T88" s="23"/>
      <c r="U88" s="23"/>
      <c r="V88" s="23"/>
      <c r="W88" s="23"/>
      <c r="X88" s="23"/>
    </row>
    <row r="89" spans="1:24">
      <c r="A89" s="8"/>
      <c r="B89" s="99"/>
      <c r="C89" s="97"/>
      <c r="D89" s="71"/>
      <c r="E89" s="15"/>
      <c r="F89" s="15"/>
      <c r="G89" s="15"/>
      <c r="H89" s="15"/>
      <c r="I89" s="15"/>
      <c r="J89" s="24"/>
      <c r="L89" s="17"/>
      <c r="M89" s="91"/>
      <c r="N89" s="91"/>
      <c r="O89" s="91"/>
      <c r="P89" s="45"/>
      <c r="Q89" s="45"/>
      <c r="R89" s="45"/>
      <c r="S89" s="24"/>
      <c r="T89" s="23"/>
      <c r="U89" s="23"/>
      <c r="V89" s="23"/>
      <c r="W89" s="23"/>
      <c r="X89" s="23"/>
    </row>
    <row r="90" spans="1:24">
      <c r="A90" s="8"/>
      <c r="C90" s="72"/>
      <c r="D90" s="72" t="s">
        <v>64</v>
      </c>
      <c r="E90" s="169">
        <f>SUMIF($D$68:$D$89,"*Salary",E68:E89)</f>
        <v>0</v>
      </c>
      <c r="F90" s="169">
        <f>SUMIF($D$68:$D$89,"*Salary",F68:F89)</f>
        <v>0</v>
      </c>
      <c r="G90" s="169">
        <f>SUMIF($D$68:$D$89,"*Salary",G68:G89)</f>
        <v>0</v>
      </c>
      <c r="H90" s="169">
        <f>SUMIF($D$68:$D$89,"*Salary",H68:H89)</f>
        <v>0</v>
      </c>
      <c r="I90" s="169">
        <f>SUMIF($D$68:$D$89,"*Salary",I68:I89)</f>
        <v>0</v>
      </c>
      <c r="J90" s="170">
        <f>SUM(E90:I90)</f>
        <v>0</v>
      </c>
      <c r="L90" s="55"/>
      <c r="M90" s="68"/>
      <c r="N90" s="68"/>
      <c r="O90" s="68"/>
      <c r="P90" s="68"/>
      <c r="Q90" s="68"/>
      <c r="R90" s="68"/>
      <c r="S90" s="24"/>
      <c r="T90" s="23"/>
      <c r="U90" s="23"/>
      <c r="V90" s="23"/>
      <c r="W90" s="23"/>
      <c r="X90" s="23"/>
    </row>
    <row r="91" spans="1:24">
      <c r="A91" s="8"/>
      <c r="C91" s="72"/>
      <c r="D91" s="72" t="s">
        <v>65</v>
      </c>
      <c r="E91" s="171">
        <f>SUMIF($D$71:$D$89,"*Total Fringe",E71:E89)</f>
        <v>0</v>
      </c>
      <c r="F91" s="171">
        <f t="shared" ref="F91:I91" si="14">SUMIF($D$71:$D$89,"*Total Fringe",F71:F89)</f>
        <v>0</v>
      </c>
      <c r="G91" s="171">
        <f t="shared" si="14"/>
        <v>0</v>
      </c>
      <c r="H91" s="171">
        <f t="shared" si="14"/>
        <v>0</v>
      </c>
      <c r="I91" s="171">
        <f t="shared" si="14"/>
        <v>0</v>
      </c>
      <c r="J91" s="172">
        <f>SUM(E91:I91)</f>
        <v>0</v>
      </c>
      <c r="L91" s="55"/>
      <c r="M91" s="68"/>
      <c r="N91" s="68"/>
      <c r="O91" s="68"/>
      <c r="P91" s="68"/>
      <c r="Q91" s="68"/>
      <c r="R91" s="68"/>
      <c r="S91" s="68"/>
      <c r="T91" s="546" t="s">
        <v>23</v>
      </c>
      <c r="U91" s="546"/>
      <c r="V91" s="546"/>
      <c r="W91" s="546"/>
      <c r="X91" s="546"/>
    </row>
    <row r="92" spans="1:24">
      <c r="A92" s="8"/>
      <c r="C92" s="72"/>
      <c r="D92" s="174"/>
      <c r="E92" s="69"/>
      <c r="F92" s="69"/>
      <c r="G92" s="69"/>
      <c r="H92" s="69"/>
      <c r="I92" s="69"/>
      <c r="J92" s="70"/>
      <c r="L92" s="55" t="s">
        <v>19</v>
      </c>
      <c r="M92" s="68" t="s">
        <v>6</v>
      </c>
      <c r="N92" s="68"/>
      <c r="O92" s="68" t="s">
        <v>20</v>
      </c>
      <c r="P92" s="68" t="s">
        <v>21</v>
      </c>
      <c r="Q92" s="68" t="s">
        <v>22</v>
      </c>
      <c r="R92" s="68"/>
      <c r="S92" s="68" t="s">
        <v>57</v>
      </c>
      <c r="T92" s="89"/>
      <c r="U92" s="89"/>
      <c r="V92" s="89"/>
      <c r="W92" s="89"/>
      <c r="X92" s="89"/>
    </row>
    <row r="93" spans="1:24">
      <c r="A93" s="55" t="s">
        <v>40</v>
      </c>
      <c r="B93" s="55" t="s">
        <v>41</v>
      </c>
      <c r="C93" s="72"/>
      <c r="D93" s="174"/>
      <c r="E93" s="16" t="str">
        <f>E12</f>
        <v>Year 1</v>
      </c>
      <c r="F93" s="16" t="str">
        <f>F12</f>
        <v>Year 2</v>
      </c>
      <c r="G93" s="16" t="str">
        <f>G12</f>
        <v>Year 3</v>
      </c>
      <c r="H93" s="16" t="str">
        <f>H12</f>
        <v>Year 4</v>
      </c>
      <c r="I93" s="16" t="str">
        <f>I12</f>
        <v>Year 5</v>
      </c>
      <c r="J93" s="44" t="s">
        <v>30</v>
      </c>
      <c r="L93" s="89" t="s">
        <v>31</v>
      </c>
      <c r="M93" s="44" t="s">
        <v>9</v>
      </c>
      <c r="N93" s="44" t="s">
        <v>20</v>
      </c>
      <c r="O93" s="44" t="s">
        <v>32</v>
      </c>
      <c r="P93" s="44" t="s">
        <v>33</v>
      </c>
      <c r="Q93" s="44" t="s">
        <v>34</v>
      </c>
      <c r="R93" s="44" t="s">
        <v>32</v>
      </c>
      <c r="S93" s="44" t="s">
        <v>58</v>
      </c>
      <c r="T93" s="22" t="s">
        <v>35</v>
      </c>
      <c r="U93" s="13" t="s">
        <v>36</v>
      </c>
      <c r="V93" s="13" t="s">
        <v>37</v>
      </c>
      <c r="W93" s="13" t="s">
        <v>38</v>
      </c>
      <c r="X93" s="13" t="s">
        <v>39</v>
      </c>
    </row>
    <row r="94" spans="1:24">
      <c r="A94" s="101"/>
      <c r="B94" s="99" t="s">
        <v>66</v>
      </c>
      <c r="D94" s="32" t="s">
        <v>44</v>
      </c>
      <c r="E94" s="97">
        <f>ROUND($Q94*$R94*S94,6)</f>
        <v>0</v>
      </c>
      <c r="F94" s="97">
        <f>ROUND($Q95*$R95*S95,6)</f>
        <v>0</v>
      </c>
      <c r="G94" s="97">
        <f>ROUND($Q96*$R96*S96,6)</f>
        <v>0</v>
      </c>
      <c r="H94" s="97">
        <f>ROUND($Q97*$R97*S97,6)</f>
        <v>0</v>
      </c>
      <c r="I94" s="97">
        <f>ROUND($Q98*$R98*S98,6)</f>
        <v>0</v>
      </c>
      <c r="J94" s="44"/>
      <c r="K94" s="15"/>
      <c r="L94" s="155">
        <v>0</v>
      </c>
      <c r="M94" s="242">
        <f>ROUND(L94/12,2)</f>
        <v>0</v>
      </c>
      <c r="N94" s="242">
        <f>LOOKUP(O94,'Longevity Lookup'!$A$3:$A$506,'Longevity Lookup'!$B$3:$B$506)</f>
        <v>0</v>
      </c>
      <c r="O94" s="236">
        <v>0</v>
      </c>
      <c r="P94" s="239">
        <v>1</v>
      </c>
      <c r="Q94" s="240">
        <v>0</v>
      </c>
      <c r="R94" s="73">
        <f>$R$14</f>
        <v>12</v>
      </c>
      <c r="S94" s="239">
        <v>0</v>
      </c>
      <c r="T94" s="23" t="e">
        <f>(E97+E98)/E96</f>
        <v>#DIV/0!</v>
      </c>
      <c r="U94" s="23" t="e">
        <f>(F97+F98)/F96</f>
        <v>#DIV/0!</v>
      </c>
      <c r="V94" s="23" t="e">
        <f>(G97+G98)/G96</f>
        <v>#DIV/0!</v>
      </c>
      <c r="W94" s="23" t="e">
        <f>(H97+H98)/H96</f>
        <v>#DIV/0!</v>
      </c>
      <c r="X94" s="23" t="e">
        <f>(I97+I98)/I96</f>
        <v>#DIV/0!</v>
      </c>
    </row>
    <row r="95" spans="1:24">
      <c r="B95" s="99"/>
      <c r="D95" s="32" t="s">
        <v>61</v>
      </c>
      <c r="E95" s="20">
        <f>S94</f>
        <v>0</v>
      </c>
      <c r="F95" s="20">
        <f>S95</f>
        <v>0</v>
      </c>
      <c r="G95" s="20">
        <f>S96</f>
        <v>0</v>
      </c>
      <c r="H95" s="20">
        <f>S97</f>
        <v>0</v>
      </c>
      <c r="I95" s="20">
        <f>S98</f>
        <v>0</v>
      </c>
      <c r="J95" s="44"/>
      <c r="K95" s="15"/>
      <c r="L95" s="243"/>
      <c r="M95" s="242"/>
      <c r="N95" s="242"/>
      <c r="O95" s="242"/>
      <c r="P95" s="239">
        <v>1.03</v>
      </c>
      <c r="Q95" s="240">
        <v>0</v>
      </c>
      <c r="R95" s="73">
        <f>$R$15</f>
        <v>12</v>
      </c>
      <c r="S95" s="239">
        <v>0</v>
      </c>
      <c r="T95" s="23"/>
      <c r="U95" s="23"/>
      <c r="V95" s="23"/>
      <c r="W95" s="23"/>
      <c r="X95" s="23"/>
    </row>
    <row r="96" spans="1:24">
      <c r="A96" s="8"/>
      <c r="C96" s="97"/>
      <c r="D96" s="71" t="s">
        <v>9</v>
      </c>
      <c r="E96" s="54">
        <f>ROUND((M94+N94)*E94*P94,0)</f>
        <v>0</v>
      </c>
      <c r="F96" s="54">
        <f>ROUND((M94+N94)*F94*P94*P95,0)</f>
        <v>0</v>
      </c>
      <c r="G96" s="54">
        <f>ROUND((M94+N94)*G94*P94*P95*P96,0)</f>
        <v>0</v>
      </c>
      <c r="H96" s="54">
        <f>ROUND((M94+N94)*H94*P94*P95*P96*P97,0)</f>
        <v>0</v>
      </c>
      <c r="I96" s="54">
        <f>ROUND((M94+N94)*I94*P94*P95*P96*P97*P98,0)</f>
        <v>0</v>
      </c>
      <c r="J96" s="177">
        <f>SUM(E96:I96)</f>
        <v>0</v>
      </c>
      <c r="L96" s="243"/>
      <c r="M96" s="60"/>
      <c r="N96" s="60"/>
      <c r="O96" s="60"/>
      <c r="P96" s="239">
        <v>1.03</v>
      </c>
      <c r="Q96" s="240">
        <v>0</v>
      </c>
      <c r="R96" s="73">
        <f>$R$16</f>
        <v>12</v>
      </c>
      <c r="S96" s="239">
        <v>0</v>
      </c>
      <c r="T96" s="23"/>
      <c r="U96" s="23"/>
      <c r="V96" s="23"/>
      <c r="W96" s="23"/>
      <c r="X96" s="23"/>
    </row>
    <row r="97" spans="1:24">
      <c r="A97" s="8"/>
      <c r="B97" s="90"/>
      <c r="C97" s="97"/>
      <c r="D97" s="71" t="s">
        <v>46</v>
      </c>
      <c r="E97" s="54">
        <f>ROUND(E96*$P$9,0)</f>
        <v>0</v>
      </c>
      <c r="F97" s="54">
        <f>ROUND(F96*$P$9,0)</f>
        <v>0</v>
      </c>
      <c r="G97" s="54">
        <f>ROUND(G96*$P$9,0)</f>
        <v>0</v>
      </c>
      <c r="H97" s="54">
        <f>ROUND(H96*$P$9,0)</f>
        <v>0</v>
      </c>
      <c r="I97" s="54">
        <f>ROUND(I96*$P$9,0)</f>
        <v>0</v>
      </c>
      <c r="J97" s="177">
        <f>SUM(E97:I97)</f>
        <v>0</v>
      </c>
      <c r="L97" s="243"/>
      <c r="M97" s="60"/>
      <c r="N97" s="60"/>
      <c r="O97" s="60"/>
      <c r="P97" s="239">
        <v>1.03</v>
      </c>
      <c r="Q97" s="240">
        <v>0</v>
      </c>
      <c r="R97" s="73">
        <f>$R$17</f>
        <v>12</v>
      </c>
      <c r="S97" s="239">
        <v>0</v>
      </c>
      <c r="T97" s="23"/>
      <c r="U97" s="23"/>
      <c r="V97" s="23"/>
      <c r="W97" s="23"/>
      <c r="X97" s="23"/>
    </row>
    <row r="98" spans="1:24" ht="15">
      <c r="A98" s="8"/>
      <c r="B98" s="90"/>
      <c r="C98" s="97"/>
      <c r="D98" s="71" t="s">
        <v>47</v>
      </c>
      <c r="E98" s="189">
        <f>ROUND($P$10*E94,0)</f>
        <v>0</v>
      </c>
      <c r="F98" s="189">
        <f>ROUND($P$10*F94,0)</f>
        <v>0</v>
      </c>
      <c r="G98" s="189">
        <f>ROUND($P$10*G94,0)</f>
        <v>0</v>
      </c>
      <c r="H98" s="189">
        <f>ROUND($P$10*H94,0)</f>
        <v>0</v>
      </c>
      <c r="I98" s="189">
        <f>ROUND($P$10*I94,0)</f>
        <v>0</v>
      </c>
      <c r="J98" s="186">
        <f>SUM(E98:I98)</f>
        <v>0</v>
      </c>
      <c r="L98" s="243"/>
      <c r="M98" s="60"/>
      <c r="N98" s="60"/>
      <c r="O98" s="60"/>
      <c r="P98" s="239">
        <v>1.03</v>
      </c>
      <c r="Q98" s="240">
        <v>0</v>
      </c>
      <c r="R98" s="73">
        <f>$R$18</f>
        <v>12</v>
      </c>
      <c r="S98" s="239">
        <v>0</v>
      </c>
      <c r="T98" s="23"/>
      <c r="U98" s="23"/>
      <c r="V98" s="23"/>
      <c r="W98" s="23"/>
      <c r="X98" s="23"/>
    </row>
    <row r="99" spans="1:24">
      <c r="A99" s="8"/>
      <c r="B99" s="90"/>
      <c r="C99" s="97"/>
      <c r="D99" s="74" t="s">
        <v>48</v>
      </c>
      <c r="E99" s="190">
        <f>SUM(E97:E98)</f>
        <v>0</v>
      </c>
      <c r="F99" s="190">
        <f t="shared" ref="F99:I99" si="15">SUM(F97:F98)</f>
        <v>0</v>
      </c>
      <c r="G99" s="190">
        <f t="shared" si="15"/>
        <v>0</v>
      </c>
      <c r="H99" s="190">
        <f t="shared" si="15"/>
        <v>0</v>
      </c>
      <c r="I99" s="190">
        <f t="shared" si="15"/>
        <v>0</v>
      </c>
      <c r="J99" s="191">
        <f>SUM(J97:J98)</f>
        <v>0</v>
      </c>
      <c r="L99" s="243"/>
      <c r="M99" s="60"/>
      <c r="N99" s="60"/>
      <c r="O99" s="60"/>
      <c r="P99" s="71"/>
      <c r="Q99" s="244"/>
      <c r="R99" s="73"/>
      <c r="S99" s="71"/>
      <c r="T99" s="4"/>
      <c r="U99" s="3"/>
    </row>
    <row r="100" spans="1:24">
      <c r="C100" s="97"/>
      <c r="D100" s="71"/>
      <c r="E100" s="15"/>
      <c r="F100" s="15"/>
      <c r="G100" s="15"/>
      <c r="H100" s="15"/>
      <c r="I100" s="15"/>
      <c r="J100" s="24"/>
      <c r="L100" s="243"/>
      <c r="M100" s="60"/>
      <c r="N100" s="60"/>
      <c r="O100" s="60"/>
      <c r="P100" s="32"/>
      <c r="Q100" s="60"/>
      <c r="R100" s="32"/>
      <c r="S100" s="241"/>
      <c r="T100" s="15"/>
      <c r="U100" s="15"/>
      <c r="V100" s="15"/>
      <c r="W100" s="15"/>
      <c r="X100" s="15"/>
    </row>
    <row r="101" spans="1:24">
      <c r="A101" s="101"/>
      <c r="B101" s="99" t="s">
        <v>66</v>
      </c>
      <c r="D101" s="32" t="s">
        <v>44</v>
      </c>
      <c r="E101" s="97">
        <f>ROUND($Q101*$R101*S101,6)</f>
        <v>0</v>
      </c>
      <c r="F101" s="97">
        <f>ROUND($Q102*$R102*S102,6)</f>
        <v>0</v>
      </c>
      <c r="G101" s="97">
        <f>ROUND($Q103*$R103*S103,6)</f>
        <v>0</v>
      </c>
      <c r="H101" s="97">
        <f>ROUND($Q104*$R104*S104,6)</f>
        <v>0</v>
      </c>
      <c r="I101" s="97">
        <f>ROUND($Q105*$R105*S105,6)</f>
        <v>0</v>
      </c>
      <c r="J101" s="44"/>
      <c r="L101" s="155">
        <v>0</v>
      </c>
      <c r="M101" s="242">
        <f>ROUND(L101/12,2)</f>
        <v>0</v>
      </c>
      <c r="N101" s="242">
        <f>LOOKUP(O101,'Longevity Lookup'!$A$3:$A$506,'Longevity Lookup'!$B$3:$B$506)</f>
        <v>0</v>
      </c>
      <c r="O101" s="236">
        <v>0</v>
      </c>
      <c r="P101" s="239">
        <v>1</v>
      </c>
      <c r="Q101" s="240">
        <v>0</v>
      </c>
      <c r="R101" s="73">
        <f>$R$14</f>
        <v>12</v>
      </c>
      <c r="S101" s="239">
        <v>0</v>
      </c>
      <c r="T101" s="23" t="e">
        <f>(E104+E105)/E103</f>
        <v>#DIV/0!</v>
      </c>
      <c r="U101" s="23" t="e">
        <f>(F104+F105)/F103</f>
        <v>#DIV/0!</v>
      </c>
      <c r="V101" s="23" t="e">
        <f>(G104+G105)/G103</f>
        <v>#DIV/0!</v>
      </c>
      <c r="W101" s="23" t="e">
        <f>(H104+H105)/H103</f>
        <v>#DIV/0!</v>
      </c>
      <c r="X101" s="23" t="e">
        <f>(I104+I105)/I103</f>
        <v>#DIV/0!</v>
      </c>
    </row>
    <row r="102" spans="1:24">
      <c r="B102" s="99"/>
      <c r="D102" s="32" t="s">
        <v>61</v>
      </c>
      <c r="E102" s="20">
        <f>S101</f>
        <v>0</v>
      </c>
      <c r="F102" s="20">
        <f>S102</f>
        <v>0</v>
      </c>
      <c r="G102" s="20">
        <f>S103</f>
        <v>0</v>
      </c>
      <c r="H102" s="20">
        <f>S104</f>
        <v>0</v>
      </c>
      <c r="I102" s="20">
        <f>S105</f>
        <v>0</v>
      </c>
      <c r="J102" s="44"/>
      <c r="L102" s="243"/>
      <c r="M102" s="242"/>
      <c r="N102" s="242"/>
      <c r="O102" s="242"/>
      <c r="P102" s="239">
        <v>1.03</v>
      </c>
      <c r="Q102" s="240">
        <v>0</v>
      </c>
      <c r="R102" s="73">
        <f>$R$15</f>
        <v>12</v>
      </c>
      <c r="S102" s="239">
        <v>0</v>
      </c>
      <c r="T102" s="23"/>
      <c r="U102" s="23"/>
      <c r="V102" s="23"/>
      <c r="W102" s="23"/>
      <c r="X102" s="23"/>
    </row>
    <row r="103" spans="1:24">
      <c r="A103" s="8"/>
      <c r="B103" s="90"/>
      <c r="C103" s="97"/>
      <c r="D103" s="71" t="s">
        <v>9</v>
      </c>
      <c r="E103" s="54">
        <f>ROUND((M101+N101)*E101*P101,0)</f>
        <v>0</v>
      </c>
      <c r="F103" s="54">
        <f>ROUND((M101+N101)*F101*P101*P102,0)</f>
        <v>0</v>
      </c>
      <c r="G103" s="54">
        <f>ROUND((M101+N101)*G101*P101*P102*P103,0)</f>
        <v>0</v>
      </c>
      <c r="H103" s="54">
        <f>ROUND((M101+N101)*H101*P101*P102*P103*P104,0)</f>
        <v>0</v>
      </c>
      <c r="I103" s="54">
        <f>ROUND((M101+N101)*I101*P101*P102*P103*P104*P105,0)</f>
        <v>0</v>
      </c>
      <c r="J103" s="177">
        <f>SUM(E103:I103)</f>
        <v>0</v>
      </c>
      <c r="L103" s="243"/>
      <c r="M103" s="60"/>
      <c r="N103" s="60"/>
      <c r="O103" s="60"/>
      <c r="P103" s="239">
        <v>1.03</v>
      </c>
      <c r="Q103" s="240">
        <v>0</v>
      </c>
      <c r="R103" s="73">
        <f>$R$16</f>
        <v>12</v>
      </c>
      <c r="S103" s="239">
        <v>0</v>
      </c>
      <c r="T103" s="23"/>
      <c r="U103" s="23"/>
      <c r="V103" s="23"/>
      <c r="W103" s="23"/>
      <c r="X103" s="23"/>
    </row>
    <row r="104" spans="1:24">
      <c r="A104" s="8"/>
      <c r="B104" s="90"/>
      <c r="C104" s="97"/>
      <c r="D104" s="71" t="s">
        <v>46</v>
      </c>
      <c r="E104" s="54">
        <f>ROUND(E103*$P$9,0)</f>
        <v>0</v>
      </c>
      <c r="F104" s="54">
        <f>ROUND(F103*$P$9,0)</f>
        <v>0</v>
      </c>
      <c r="G104" s="54">
        <f>ROUND(G103*$P$9,0)</f>
        <v>0</v>
      </c>
      <c r="H104" s="54">
        <f>ROUND(H103*$P$9,0)</f>
        <v>0</v>
      </c>
      <c r="I104" s="54">
        <f>ROUND(I103*$P$9,0)</f>
        <v>0</v>
      </c>
      <c r="J104" s="177">
        <f>SUM(E104:I104)</f>
        <v>0</v>
      </c>
      <c r="L104" s="243"/>
      <c r="M104" s="60"/>
      <c r="N104" s="60"/>
      <c r="O104" s="60"/>
      <c r="P104" s="239">
        <v>1.03</v>
      </c>
      <c r="Q104" s="240">
        <v>0</v>
      </c>
      <c r="R104" s="73">
        <f>$R$17</f>
        <v>12</v>
      </c>
      <c r="S104" s="239">
        <v>0</v>
      </c>
      <c r="T104" s="23"/>
      <c r="U104" s="23"/>
      <c r="V104" s="23"/>
      <c r="W104" s="23"/>
      <c r="X104" s="23"/>
    </row>
    <row r="105" spans="1:24" ht="15">
      <c r="A105" s="8"/>
      <c r="B105" s="90"/>
      <c r="C105" s="97"/>
      <c r="D105" s="71" t="s">
        <v>47</v>
      </c>
      <c r="E105" s="189">
        <f>ROUND($P$10*E101,0)</f>
        <v>0</v>
      </c>
      <c r="F105" s="189">
        <f>ROUND($P$10*F101,0)</f>
        <v>0</v>
      </c>
      <c r="G105" s="189">
        <f>ROUND($P$10*G101,0)</f>
        <v>0</v>
      </c>
      <c r="H105" s="189">
        <f>ROUND($P$10*H101,0)</f>
        <v>0</v>
      </c>
      <c r="I105" s="189">
        <f>ROUND($P$10*I101,0)</f>
        <v>0</v>
      </c>
      <c r="J105" s="186">
        <f>SUM(E105:I105)</f>
        <v>0</v>
      </c>
      <c r="L105" s="243"/>
      <c r="M105" s="60"/>
      <c r="N105" s="60"/>
      <c r="O105" s="60"/>
      <c r="P105" s="239">
        <v>1.03</v>
      </c>
      <c r="Q105" s="240">
        <v>0</v>
      </c>
      <c r="R105" s="73">
        <f>$R$18</f>
        <v>12</v>
      </c>
      <c r="S105" s="239">
        <v>0</v>
      </c>
      <c r="T105" s="23"/>
      <c r="U105" s="23"/>
      <c r="V105" s="23"/>
      <c r="W105" s="23"/>
      <c r="X105" s="23"/>
    </row>
    <row r="106" spans="1:24">
      <c r="A106" s="8"/>
      <c r="B106" s="90"/>
      <c r="C106" s="97"/>
      <c r="D106" s="74" t="s">
        <v>48</v>
      </c>
      <c r="E106" s="190">
        <f>SUM(E104:E105)</f>
        <v>0</v>
      </c>
      <c r="F106" s="190">
        <f t="shared" ref="F106:I106" si="16">SUM(F104:F105)</f>
        <v>0</v>
      </c>
      <c r="G106" s="190">
        <f t="shared" si="16"/>
        <v>0</v>
      </c>
      <c r="H106" s="190">
        <f t="shared" si="16"/>
        <v>0</v>
      </c>
      <c r="I106" s="190">
        <f t="shared" si="16"/>
        <v>0</v>
      </c>
      <c r="J106" s="191">
        <f>SUM(J104:J105)</f>
        <v>0</v>
      </c>
      <c r="L106" s="243"/>
      <c r="M106" s="60"/>
      <c r="N106" s="60"/>
      <c r="O106" s="60"/>
      <c r="P106" s="71"/>
      <c r="Q106" s="244"/>
      <c r="R106" s="73"/>
      <c r="S106" s="71"/>
      <c r="T106" s="4"/>
      <c r="U106" s="3"/>
    </row>
    <row r="107" spans="1:24">
      <c r="A107" s="8"/>
      <c r="B107" s="90"/>
      <c r="C107" s="97"/>
      <c r="D107" s="71"/>
      <c r="E107" s="15"/>
      <c r="F107" s="15"/>
      <c r="G107" s="15"/>
      <c r="H107" s="15"/>
      <c r="I107" s="15"/>
      <c r="J107" s="24"/>
      <c r="L107" s="243"/>
      <c r="M107" s="60"/>
      <c r="N107" s="60"/>
      <c r="O107" s="60"/>
      <c r="P107" s="32"/>
      <c r="Q107" s="60"/>
      <c r="R107" s="32"/>
      <c r="S107" s="241"/>
      <c r="T107" s="15"/>
      <c r="U107" s="15"/>
      <c r="V107" s="15"/>
      <c r="W107" s="15"/>
      <c r="X107" s="15"/>
    </row>
    <row r="108" spans="1:24">
      <c r="A108" s="101"/>
      <c r="B108" s="99" t="s">
        <v>66</v>
      </c>
      <c r="D108" s="32" t="s">
        <v>44</v>
      </c>
      <c r="E108" s="97">
        <f>ROUND($Q108*$R108*S108,6)</f>
        <v>0</v>
      </c>
      <c r="F108" s="97">
        <f>ROUND($Q109*$R109*S109,6)</f>
        <v>0</v>
      </c>
      <c r="G108" s="97">
        <f>ROUND($Q110*$R110*S110,6)</f>
        <v>0</v>
      </c>
      <c r="H108" s="97">
        <f>ROUND($Q111*$R111*S111,6)</f>
        <v>0</v>
      </c>
      <c r="I108" s="97">
        <f>ROUND($Q112*$R112*S112,6)</f>
        <v>0</v>
      </c>
      <c r="J108" s="44"/>
      <c r="L108" s="155">
        <v>0</v>
      </c>
      <c r="M108" s="242">
        <f>ROUND(L108/12,2)</f>
        <v>0</v>
      </c>
      <c r="N108" s="242">
        <f>LOOKUP(O108,'Longevity Lookup'!$A$3:$A$506,'Longevity Lookup'!$B$3:$B$506)</f>
        <v>0</v>
      </c>
      <c r="O108" s="236">
        <v>0</v>
      </c>
      <c r="P108" s="239">
        <v>1</v>
      </c>
      <c r="Q108" s="240">
        <v>0</v>
      </c>
      <c r="R108" s="73">
        <f>$R$14</f>
        <v>12</v>
      </c>
      <c r="S108" s="239">
        <v>0</v>
      </c>
      <c r="T108" s="23" t="e">
        <f>(E111+E112)/E110</f>
        <v>#DIV/0!</v>
      </c>
      <c r="U108" s="23" t="e">
        <f>(F111+F112)/F110</f>
        <v>#DIV/0!</v>
      </c>
      <c r="V108" s="23" t="e">
        <f>(G111+G112)/G110</f>
        <v>#DIV/0!</v>
      </c>
      <c r="W108" s="23" t="e">
        <f>(H111+H112)/H110</f>
        <v>#DIV/0!</v>
      </c>
      <c r="X108" s="23" t="e">
        <f>(I111+I112)/I110</f>
        <v>#DIV/0!</v>
      </c>
    </row>
    <row r="109" spans="1:24">
      <c r="B109" s="99"/>
      <c r="D109" s="32" t="s">
        <v>61</v>
      </c>
      <c r="E109" s="20">
        <f>S108</f>
        <v>0</v>
      </c>
      <c r="F109" s="20">
        <f>S109</f>
        <v>0</v>
      </c>
      <c r="G109" s="20">
        <f>S110</f>
        <v>0</v>
      </c>
      <c r="H109" s="20">
        <f>S111</f>
        <v>0</v>
      </c>
      <c r="I109" s="20">
        <f>S112</f>
        <v>0</v>
      </c>
      <c r="J109" s="44"/>
      <c r="L109" s="243"/>
      <c r="M109" s="242"/>
      <c r="N109" s="242"/>
      <c r="O109" s="242"/>
      <c r="P109" s="239">
        <v>1.03</v>
      </c>
      <c r="Q109" s="240">
        <v>0</v>
      </c>
      <c r="R109" s="73">
        <f>$R$15</f>
        <v>12</v>
      </c>
      <c r="S109" s="239">
        <v>0</v>
      </c>
      <c r="T109" s="23"/>
      <c r="U109" s="23"/>
      <c r="V109" s="23"/>
      <c r="W109" s="23"/>
      <c r="X109" s="23"/>
    </row>
    <row r="110" spans="1:24">
      <c r="A110" s="8"/>
      <c r="B110" s="90"/>
      <c r="C110" s="97"/>
      <c r="D110" s="71" t="s">
        <v>9</v>
      </c>
      <c r="E110" s="54">
        <f>ROUND((M108+N108)*E108*P108,0)</f>
        <v>0</v>
      </c>
      <c r="F110" s="54">
        <f>ROUND((M108+N108)*F108*P108*P109,0)</f>
        <v>0</v>
      </c>
      <c r="G110" s="54">
        <f>ROUND((M108+N108)*G108*P108*P109*P110,0)</f>
        <v>0</v>
      </c>
      <c r="H110" s="54">
        <f>ROUND((M108+N108)*H108*P108*P109*P110*P111,0)</f>
        <v>0</v>
      </c>
      <c r="I110" s="54">
        <f>ROUND((M108+N108)*I108*P108*P109*P110*P111*P112,0)</f>
        <v>0</v>
      </c>
      <c r="J110" s="177">
        <f>SUM(E110:I110)</f>
        <v>0</v>
      </c>
      <c r="L110" s="243"/>
      <c r="M110" s="60"/>
      <c r="N110" s="60"/>
      <c r="O110" s="60"/>
      <c r="P110" s="239">
        <v>1.03</v>
      </c>
      <c r="Q110" s="240">
        <v>0</v>
      </c>
      <c r="R110" s="73">
        <f>$R$16</f>
        <v>12</v>
      </c>
      <c r="S110" s="239">
        <v>0</v>
      </c>
    </row>
    <row r="111" spans="1:24">
      <c r="A111" s="8"/>
      <c r="B111" s="90"/>
      <c r="C111" s="97"/>
      <c r="D111" s="71" t="s">
        <v>46</v>
      </c>
      <c r="E111" s="54">
        <f>ROUND(E110*$P$9,0)</f>
        <v>0</v>
      </c>
      <c r="F111" s="54">
        <f>ROUND(F110*$P$9,0)</f>
        <v>0</v>
      </c>
      <c r="G111" s="54">
        <f>ROUND(G110*$P$9,0)</f>
        <v>0</v>
      </c>
      <c r="H111" s="54">
        <f>ROUND(H110*$P$9,0)</f>
        <v>0</v>
      </c>
      <c r="I111" s="54">
        <f>ROUND(I110*$P$9,0)</f>
        <v>0</v>
      </c>
      <c r="J111" s="177">
        <f>SUM(E111:I111)</f>
        <v>0</v>
      </c>
      <c r="L111" s="243"/>
      <c r="M111" s="60"/>
      <c r="N111" s="60"/>
      <c r="O111" s="60"/>
      <c r="P111" s="239">
        <v>1.03</v>
      </c>
      <c r="Q111" s="240">
        <v>0</v>
      </c>
      <c r="R111" s="73">
        <f>$R$17</f>
        <v>12</v>
      </c>
      <c r="S111" s="239">
        <v>0</v>
      </c>
    </row>
    <row r="112" spans="1:24" ht="15">
      <c r="A112" s="8"/>
      <c r="B112" s="90"/>
      <c r="C112" s="97"/>
      <c r="D112" s="71" t="s">
        <v>47</v>
      </c>
      <c r="E112" s="189">
        <f>ROUND($P$10*E108,0)</f>
        <v>0</v>
      </c>
      <c r="F112" s="189">
        <f>ROUND($P$10*F108,0)</f>
        <v>0</v>
      </c>
      <c r="G112" s="189">
        <f>ROUND($P$10*G108,0)</f>
        <v>0</v>
      </c>
      <c r="H112" s="189">
        <f>ROUND($P$10*H108,0)</f>
        <v>0</v>
      </c>
      <c r="I112" s="189">
        <f>ROUND($P$10*I108,0)</f>
        <v>0</v>
      </c>
      <c r="J112" s="186">
        <f>SUM(E112:I112)</f>
        <v>0</v>
      </c>
      <c r="L112" s="243"/>
      <c r="M112" s="60"/>
      <c r="N112" s="60"/>
      <c r="O112" s="60"/>
      <c r="P112" s="239">
        <v>1.03</v>
      </c>
      <c r="Q112" s="240">
        <v>0</v>
      </c>
      <c r="R112" s="73">
        <f>$R$18</f>
        <v>12</v>
      </c>
      <c r="S112" s="239">
        <v>0</v>
      </c>
      <c r="T112" s="23"/>
      <c r="U112" s="23"/>
      <c r="V112" s="23"/>
      <c r="W112" s="23"/>
      <c r="X112" s="23"/>
    </row>
    <row r="113" spans="1:41">
      <c r="A113" s="8"/>
      <c r="B113" s="90"/>
      <c r="C113" s="97"/>
      <c r="D113" s="74" t="s">
        <v>48</v>
      </c>
      <c r="E113" s="190">
        <f>SUM(E111:E112)</f>
        <v>0</v>
      </c>
      <c r="F113" s="190">
        <f t="shared" ref="F113:I113" si="17">SUM(F111:F112)</f>
        <v>0</v>
      </c>
      <c r="G113" s="190">
        <f t="shared" si="17"/>
        <v>0</v>
      </c>
      <c r="H113" s="190">
        <f t="shared" si="17"/>
        <v>0</v>
      </c>
      <c r="I113" s="190">
        <f t="shared" si="17"/>
        <v>0</v>
      </c>
      <c r="J113" s="191">
        <f>SUM(J111:J112)</f>
        <v>0</v>
      </c>
      <c r="L113" s="17"/>
      <c r="M113" s="31"/>
      <c r="N113" s="31"/>
      <c r="O113" s="31"/>
      <c r="P113" s="110"/>
      <c r="Q113" s="111"/>
      <c r="R113" s="73"/>
      <c r="S113" s="110"/>
      <c r="T113" s="23"/>
      <c r="U113" s="23"/>
      <c r="V113" s="23"/>
      <c r="W113" s="23"/>
      <c r="X113" s="23"/>
    </row>
    <row r="114" spans="1:41">
      <c r="A114" s="8"/>
      <c r="B114" s="90"/>
      <c r="C114" s="97"/>
      <c r="D114" s="71"/>
      <c r="E114" s="15"/>
      <c r="F114" s="15"/>
      <c r="G114" s="15"/>
      <c r="H114" s="15"/>
      <c r="I114" s="15"/>
      <c r="J114" s="24"/>
      <c r="L114" s="17"/>
      <c r="M114" s="31"/>
      <c r="N114" s="31"/>
      <c r="O114" s="31"/>
      <c r="P114" s="110"/>
      <c r="Q114" s="111"/>
      <c r="R114" s="73"/>
      <c r="S114" s="24"/>
      <c r="T114" s="23"/>
      <c r="U114" s="23"/>
      <c r="V114" s="23"/>
      <c r="W114" s="23"/>
      <c r="X114" s="23"/>
    </row>
    <row r="115" spans="1:41" ht="13.5" thickBot="1">
      <c r="A115" s="8"/>
      <c r="C115" s="72"/>
      <c r="D115" s="72" t="s">
        <v>68</v>
      </c>
      <c r="E115" s="192">
        <f>SUMIF($D$93:$D$114,"Salary",E93:E114)</f>
        <v>0</v>
      </c>
      <c r="F115" s="192">
        <f t="shared" ref="F115:I115" si="18">SUMIF($D$93:$D$114,"Salary",F93:F114)</f>
        <v>0</v>
      </c>
      <c r="G115" s="192">
        <f t="shared" si="18"/>
        <v>0</v>
      </c>
      <c r="H115" s="192">
        <f t="shared" si="18"/>
        <v>0</v>
      </c>
      <c r="I115" s="192">
        <f t="shared" si="18"/>
        <v>0</v>
      </c>
      <c r="J115" s="193">
        <f>SUM(E115:I115)</f>
        <v>0</v>
      </c>
      <c r="L115" s="17"/>
      <c r="M115" s="91"/>
      <c r="N115" s="91"/>
      <c r="O115" s="91"/>
      <c r="P115" s="45"/>
      <c r="Q115" s="45"/>
      <c r="R115" s="45"/>
      <c r="S115" s="24"/>
      <c r="T115" s="23"/>
      <c r="U115" s="23"/>
      <c r="V115" s="23"/>
      <c r="W115" s="23"/>
      <c r="X115" s="23"/>
    </row>
    <row r="116" spans="1:41">
      <c r="A116" s="8"/>
      <c r="C116" s="72"/>
      <c r="D116" s="72" t="s">
        <v>69</v>
      </c>
      <c r="E116" s="194">
        <f>SUMIF($D$93:$D$114,"*Total Fringe",E93:E114)</f>
        <v>0</v>
      </c>
      <c r="F116" s="194">
        <f t="shared" ref="F116:I116" si="19">SUMIF($D$93:$D$114,"*Total Fringe",F93:F114)</f>
        <v>0</v>
      </c>
      <c r="G116" s="194">
        <f t="shared" si="19"/>
        <v>0</v>
      </c>
      <c r="H116" s="194">
        <f t="shared" si="19"/>
        <v>0</v>
      </c>
      <c r="I116" s="194">
        <f t="shared" si="19"/>
        <v>0</v>
      </c>
      <c r="J116" s="195">
        <f>SUM(E116:I116)</f>
        <v>0</v>
      </c>
      <c r="L116" s="55"/>
      <c r="M116" s="68"/>
      <c r="N116" s="68"/>
      <c r="O116" s="68"/>
      <c r="P116" s="68"/>
      <c r="Q116" s="68"/>
      <c r="R116" s="68"/>
      <c r="S116" s="68"/>
      <c r="T116" s="546" t="s">
        <v>23</v>
      </c>
      <c r="U116" s="546"/>
      <c r="V116" s="546"/>
      <c r="W116" s="546"/>
      <c r="X116" s="546"/>
      <c r="Y116" s="8"/>
      <c r="Z116" s="490" t="s">
        <v>70</v>
      </c>
      <c r="AA116" s="491"/>
      <c r="AB116" s="491"/>
      <c r="AC116" s="491"/>
      <c r="AD116" s="491"/>
      <c r="AE116" s="491"/>
      <c r="AF116" s="492"/>
      <c r="AH116" s="484" t="s">
        <v>71</v>
      </c>
      <c r="AI116" s="485"/>
      <c r="AJ116" s="485"/>
      <c r="AK116" s="485"/>
      <c r="AL116" s="485"/>
      <c r="AM116" s="485"/>
      <c r="AN116" s="485"/>
      <c r="AO116" s="486"/>
    </row>
    <row r="117" spans="1:41">
      <c r="A117" s="8"/>
      <c r="C117" s="72"/>
      <c r="D117" s="174"/>
      <c r="E117" s="171"/>
      <c r="F117" s="171"/>
      <c r="G117" s="171"/>
      <c r="H117" s="171"/>
      <c r="I117" s="171"/>
      <c r="J117" s="172"/>
      <c r="L117" s="55" t="s">
        <v>19</v>
      </c>
      <c r="M117" s="68" t="s">
        <v>6</v>
      </c>
      <c r="N117" s="68" t="s">
        <v>21</v>
      </c>
      <c r="O117" s="68" t="s">
        <v>22</v>
      </c>
      <c r="P117" s="68"/>
      <c r="Q117" s="68" t="s">
        <v>57</v>
      </c>
      <c r="R117" s="68"/>
      <c r="S117" s="68"/>
      <c r="T117" s="89"/>
      <c r="U117" s="89"/>
      <c r="V117" s="89"/>
      <c r="W117" s="89"/>
      <c r="X117" s="89"/>
      <c r="Y117" s="13"/>
      <c r="Z117" s="173"/>
      <c r="AA117" s="44"/>
      <c r="AB117" s="44"/>
      <c r="AC117" s="44"/>
      <c r="AD117" s="44"/>
      <c r="AE117" s="44"/>
      <c r="AF117" s="162"/>
      <c r="AH117" s="284"/>
      <c r="AI117" s="55"/>
      <c r="AJ117" s="55"/>
      <c r="AK117" s="55"/>
      <c r="AL117" s="55"/>
      <c r="AM117" s="55"/>
      <c r="AN117" s="55"/>
      <c r="AO117" s="113"/>
    </row>
    <row r="118" spans="1:41">
      <c r="A118" s="55" t="s">
        <v>40</v>
      </c>
      <c r="B118" s="55" t="s">
        <v>41</v>
      </c>
      <c r="C118" s="348" t="s">
        <v>72</v>
      </c>
      <c r="D118" s="174"/>
      <c r="E118" s="16" t="str">
        <f>E12</f>
        <v>Year 1</v>
      </c>
      <c r="F118" s="16" t="str">
        <f>F12</f>
        <v>Year 2</v>
      </c>
      <c r="G118" s="16" t="str">
        <f>G12</f>
        <v>Year 3</v>
      </c>
      <c r="H118" s="16" t="str">
        <f>H12</f>
        <v>Year 4</v>
      </c>
      <c r="I118" s="16" t="str">
        <f>I12</f>
        <v>Year 5</v>
      </c>
      <c r="J118" s="44" t="s">
        <v>30</v>
      </c>
      <c r="L118" s="89" t="s">
        <v>31</v>
      </c>
      <c r="M118" s="44" t="s">
        <v>9</v>
      </c>
      <c r="N118" s="44" t="s">
        <v>33</v>
      </c>
      <c r="O118" s="44" t="s">
        <v>34</v>
      </c>
      <c r="P118" s="44" t="s">
        <v>32</v>
      </c>
      <c r="Q118" s="44" t="s">
        <v>58</v>
      </c>
      <c r="R118" s="44"/>
      <c r="S118" s="44"/>
      <c r="T118" s="22" t="s">
        <v>35</v>
      </c>
      <c r="U118" s="13" t="s">
        <v>36</v>
      </c>
      <c r="V118" s="13" t="s">
        <v>37</v>
      </c>
      <c r="W118" s="13" t="s">
        <v>38</v>
      </c>
      <c r="X118" s="13" t="s">
        <v>39</v>
      </c>
      <c r="Y118" s="20"/>
      <c r="Z118" s="157"/>
      <c r="AA118" s="159" t="str">
        <f>E12</f>
        <v>Year 1</v>
      </c>
      <c r="AB118" s="159" t="str">
        <f>F12</f>
        <v>Year 2</v>
      </c>
      <c r="AC118" s="159" t="str">
        <f>G12</f>
        <v>Year 3</v>
      </c>
      <c r="AD118" s="159" t="str">
        <f>H12</f>
        <v>Year 4</v>
      </c>
      <c r="AE118" s="159" t="str">
        <f>I12</f>
        <v>Year 5</v>
      </c>
      <c r="AF118" s="162" t="s">
        <v>30</v>
      </c>
      <c r="AH118" s="284"/>
      <c r="AI118" s="55"/>
      <c r="AJ118" s="55"/>
      <c r="AK118" s="55"/>
      <c r="AL118" s="55"/>
      <c r="AM118" s="55"/>
      <c r="AN118" s="55"/>
      <c r="AO118" s="113"/>
    </row>
    <row r="119" spans="1:41">
      <c r="A119" s="100"/>
      <c r="B119" s="99" t="s">
        <v>73</v>
      </c>
      <c r="C119" s="117" t="s">
        <v>74</v>
      </c>
      <c r="D119" s="32" t="s">
        <v>44</v>
      </c>
      <c r="E119" s="97">
        <f>ROUND($O119*$P119*Q119,6)</f>
        <v>0</v>
      </c>
      <c r="F119" s="97">
        <f>ROUND($O120*$P120*Q120,6)</f>
        <v>0</v>
      </c>
      <c r="G119" s="97">
        <f>ROUND($O121*$P121*Q121,6)</f>
        <v>0</v>
      </c>
      <c r="H119" s="97">
        <f>ROUND($O122*$P122*Q122,6)</f>
        <v>0</v>
      </c>
      <c r="I119" s="97">
        <f>ROUND($O123*$P123*Q123,6)</f>
        <v>0</v>
      </c>
      <c r="J119" s="24"/>
      <c r="K119" s="15"/>
      <c r="L119" s="155">
        <v>0</v>
      </c>
      <c r="M119" s="242">
        <f>ROUND(L119/12,2)</f>
        <v>0</v>
      </c>
      <c r="N119" s="239">
        <v>1</v>
      </c>
      <c r="O119" s="240">
        <v>0</v>
      </c>
      <c r="P119" s="73">
        <f>$R$14</f>
        <v>12</v>
      </c>
      <c r="Q119" s="239">
        <v>0</v>
      </c>
      <c r="R119" s="73"/>
      <c r="S119" s="71"/>
      <c r="T119" s="23" t="e">
        <f>(E122+E123)/E121</f>
        <v>#DIV/0!</v>
      </c>
      <c r="U119" s="23" t="e">
        <f>(F122+F123)/F121</f>
        <v>#DIV/0!</v>
      </c>
      <c r="V119" s="23" t="e">
        <f>(G122+G123)/G121</f>
        <v>#DIV/0!</v>
      </c>
      <c r="W119" s="23" t="e">
        <f>(H122+H123)/H121</f>
        <v>#DIV/0!</v>
      </c>
      <c r="X119" s="23" t="e">
        <f>(I122+I123)/I121</f>
        <v>#DIV/0!</v>
      </c>
      <c r="Y119" s="319"/>
      <c r="Z119" s="160" t="str">
        <f>C119</f>
        <v>Not Allowed</v>
      </c>
      <c r="AA119" s="125">
        <f>ROUND(VLOOKUP($C119,$AH$125:AO153,4,FALSE)*E119,0)</f>
        <v>0</v>
      </c>
      <c r="AB119" s="125">
        <f>ROUND(VLOOKUP($C120,$AH$125:AO153,5,FALSE)*F119,0)</f>
        <v>0</v>
      </c>
      <c r="AC119" s="125">
        <f>ROUND(VLOOKUP($C121,$AH$125:AO153,6,FALSE)*G119,0)</f>
        <v>0</v>
      </c>
      <c r="AD119" s="125">
        <f>ROUND(VLOOKUP($C122,$AH$125:AO153,7,FALSE)*H119,0)</f>
        <v>0</v>
      </c>
      <c r="AE119" s="125">
        <f>ROUND(VLOOKUP($C123,$AH$125:AO154,8,FALSE)*I119,0)</f>
        <v>0</v>
      </c>
      <c r="AF119" s="163">
        <f>SUM(AA119:AE119)</f>
        <v>0</v>
      </c>
      <c r="AH119" s="112"/>
      <c r="AK119" s="55" t="s">
        <v>35</v>
      </c>
      <c r="AL119" s="55" t="s">
        <v>36</v>
      </c>
      <c r="AM119" s="55" t="s">
        <v>37</v>
      </c>
      <c r="AN119" s="55" t="s">
        <v>38</v>
      </c>
      <c r="AO119" s="113" t="s">
        <v>39</v>
      </c>
    </row>
    <row r="120" spans="1:41">
      <c r="A120" s="8"/>
      <c r="B120" s="99"/>
      <c r="C120" s="117" t="s">
        <v>74</v>
      </c>
      <c r="D120" s="32" t="s">
        <v>61</v>
      </c>
      <c r="E120" s="20">
        <f>Q119</f>
        <v>0</v>
      </c>
      <c r="F120" s="20">
        <f>Q120</f>
        <v>0</v>
      </c>
      <c r="G120" s="20">
        <f>Q121</f>
        <v>0</v>
      </c>
      <c r="H120" s="20">
        <f>Q122</f>
        <v>0</v>
      </c>
      <c r="I120" s="20">
        <f>Q123</f>
        <v>0</v>
      </c>
      <c r="J120" s="24"/>
      <c r="K120" s="15"/>
      <c r="L120" s="243"/>
      <c r="M120" s="242"/>
      <c r="N120" s="239">
        <v>1.03</v>
      </c>
      <c r="O120" s="240">
        <v>0</v>
      </c>
      <c r="P120" s="73">
        <f>$R$15</f>
        <v>12</v>
      </c>
      <c r="Q120" s="239">
        <v>0</v>
      </c>
      <c r="R120" s="73"/>
      <c r="S120" s="71"/>
      <c r="T120" s="23"/>
      <c r="U120" s="23"/>
      <c r="V120" s="23"/>
      <c r="W120" s="23"/>
      <c r="X120" s="23"/>
      <c r="Y120" s="319"/>
      <c r="Z120" s="160"/>
      <c r="AA120" s="125"/>
      <c r="AB120" s="125"/>
      <c r="AC120" s="125"/>
      <c r="AD120" s="125"/>
      <c r="AE120" s="125"/>
      <c r="AF120" s="163"/>
      <c r="AH120" s="505" t="s">
        <v>76</v>
      </c>
      <c r="AI120" s="488"/>
      <c r="AJ120" s="488"/>
      <c r="AK120" s="282">
        <v>1</v>
      </c>
      <c r="AL120" s="282">
        <v>1.05</v>
      </c>
      <c r="AM120" s="282">
        <v>1.05</v>
      </c>
      <c r="AN120" s="282">
        <v>1.05</v>
      </c>
      <c r="AO120" s="283">
        <v>1.05</v>
      </c>
    </row>
    <row r="121" spans="1:41">
      <c r="A121" s="8"/>
      <c r="C121" s="117" t="s">
        <v>74</v>
      </c>
      <c r="D121" s="71" t="s">
        <v>9</v>
      </c>
      <c r="E121" s="54">
        <f>ROUND(M119*E119*N119,0)</f>
        <v>0</v>
      </c>
      <c r="F121" s="54">
        <f>ROUND(M119*F119*N119*N120,0)</f>
        <v>0</v>
      </c>
      <c r="G121" s="54">
        <f>ROUND(M119*G119*N119*N120*N121,0)</f>
        <v>0</v>
      </c>
      <c r="H121" s="54">
        <f>ROUND(M119*H119*N119*N120*N121*N122,0)</f>
        <v>0</v>
      </c>
      <c r="I121" s="54">
        <f>ROUND(M119*I119*N119*N120*N121*N122*N123,0)</f>
        <v>0</v>
      </c>
      <c r="J121" s="177">
        <f>SUM(E121:I121)</f>
        <v>0</v>
      </c>
      <c r="L121" s="243"/>
      <c r="M121" s="60"/>
      <c r="N121" s="239">
        <v>1.03</v>
      </c>
      <c r="O121" s="240">
        <v>0</v>
      </c>
      <c r="P121" s="73">
        <f>$R$16</f>
        <v>12</v>
      </c>
      <c r="Q121" s="239">
        <v>0</v>
      </c>
      <c r="R121" s="73"/>
      <c r="S121" s="71"/>
      <c r="T121" s="23"/>
      <c r="U121" s="23"/>
      <c r="V121" s="23"/>
      <c r="W121" s="23"/>
      <c r="X121" s="23"/>
      <c r="Y121" s="8"/>
      <c r="Z121" s="59"/>
      <c r="AA121" s="125"/>
      <c r="AB121" s="125"/>
      <c r="AC121" s="125"/>
      <c r="AD121" s="125"/>
      <c r="AE121" s="125"/>
      <c r="AF121" s="163"/>
      <c r="AH121" s="463"/>
      <c r="AI121" s="316"/>
      <c r="AJ121" s="316"/>
      <c r="AK121" s="131"/>
      <c r="AL121" s="131"/>
      <c r="AM121" s="131"/>
      <c r="AN121" s="131"/>
      <c r="AO121" s="281"/>
    </row>
    <row r="122" spans="1:41">
      <c r="A122" s="8"/>
      <c r="B122" s="90"/>
      <c r="C122" s="117" t="s">
        <v>74</v>
      </c>
      <c r="D122" s="71" t="s">
        <v>46</v>
      </c>
      <c r="E122" s="54">
        <f>ROUND($E$121*$R$154,0)</f>
        <v>0</v>
      </c>
      <c r="F122" s="54">
        <f>ROUND($F$121*$R$154,0)</f>
        <v>0</v>
      </c>
      <c r="G122" s="54">
        <f>ROUND($G$121*$R$154,0)</f>
        <v>0</v>
      </c>
      <c r="H122" s="54">
        <f>ROUND($H$121*$R$154,0)</f>
        <v>0</v>
      </c>
      <c r="I122" s="54">
        <f>ROUND($I$121*$R$154,0)</f>
        <v>0</v>
      </c>
      <c r="J122" s="177">
        <f>SUM(E122:I122)</f>
        <v>0</v>
      </c>
      <c r="L122" s="243"/>
      <c r="M122" s="60"/>
      <c r="N122" s="239">
        <v>1.03</v>
      </c>
      <c r="O122" s="240">
        <v>0</v>
      </c>
      <c r="P122" s="73">
        <f>$R$17</f>
        <v>12</v>
      </c>
      <c r="Q122" s="239">
        <v>0</v>
      </c>
      <c r="R122" s="73"/>
      <c r="S122" s="71"/>
      <c r="T122" s="23"/>
      <c r="U122" s="23"/>
      <c r="V122" s="23"/>
      <c r="W122" s="23"/>
      <c r="X122" s="23"/>
      <c r="Y122" s="8"/>
      <c r="Z122" s="59"/>
      <c r="AA122" s="125"/>
      <c r="AB122" s="125"/>
      <c r="AC122" s="125"/>
      <c r="AD122" s="125"/>
      <c r="AE122" s="125"/>
      <c r="AF122" s="163"/>
      <c r="AH122" s="463"/>
      <c r="AI122" s="316"/>
      <c r="AJ122" s="316"/>
      <c r="AK122" s="131"/>
      <c r="AL122" s="131"/>
      <c r="AM122" s="131"/>
      <c r="AN122" s="131"/>
      <c r="AO122" s="281"/>
    </row>
    <row r="123" spans="1:41" ht="15">
      <c r="A123" s="8"/>
      <c r="B123" s="90"/>
      <c r="C123" s="117" t="s">
        <v>74</v>
      </c>
      <c r="D123" s="71" t="s">
        <v>47</v>
      </c>
      <c r="E123" s="189">
        <f>ROUND($R$155*$E$119,0)</f>
        <v>0</v>
      </c>
      <c r="F123" s="189">
        <f>ROUND($R$155*$F$119,0)</f>
        <v>0</v>
      </c>
      <c r="G123" s="189">
        <f>ROUND($R$155*$G$119,0)</f>
        <v>0</v>
      </c>
      <c r="H123" s="189">
        <f>ROUND($R$155*$H$119,0)</f>
        <v>0</v>
      </c>
      <c r="I123" s="189">
        <f>ROUND($R$155*$I$119,0)</f>
        <v>0</v>
      </c>
      <c r="J123" s="186">
        <f>SUM(E123:I123)</f>
        <v>0</v>
      </c>
      <c r="L123" s="243"/>
      <c r="M123" s="60"/>
      <c r="N123" s="239">
        <v>1.03</v>
      </c>
      <c r="O123" s="240">
        <v>0</v>
      </c>
      <c r="P123" s="73">
        <f>$R$18</f>
        <v>12</v>
      </c>
      <c r="Q123" s="239">
        <v>0</v>
      </c>
      <c r="R123" s="73"/>
      <c r="S123" s="71"/>
      <c r="T123" s="23"/>
      <c r="U123" s="23"/>
      <c r="V123" s="23"/>
      <c r="W123" s="23"/>
      <c r="X123" s="23"/>
      <c r="Y123" s="8"/>
      <c r="Z123" s="59"/>
      <c r="AA123" s="125"/>
      <c r="AB123" s="125"/>
      <c r="AC123" s="125"/>
      <c r="AD123" s="125"/>
      <c r="AE123" s="125"/>
      <c r="AF123" s="163"/>
      <c r="AH123" s="112"/>
      <c r="AO123" s="114"/>
    </row>
    <row r="124" spans="1:41">
      <c r="A124" s="8"/>
      <c r="B124" s="90"/>
      <c r="C124" s="97"/>
      <c r="D124" s="74" t="s">
        <v>48</v>
      </c>
      <c r="E124" s="190">
        <f>SUM(E122:E123)</f>
        <v>0</v>
      </c>
      <c r="F124" s="190">
        <f t="shared" ref="F124:I124" si="20">SUM(F122:F123)</f>
        <v>0</v>
      </c>
      <c r="G124" s="190">
        <f t="shared" si="20"/>
        <v>0</v>
      </c>
      <c r="H124" s="190">
        <f t="shared" si="20"/>
        <v>0</v>
      </c>
      <c r="I124" s="190">
        <f t="shared" si="20"/>
        <v>0</v>
      </c>
      <c r="J124" s="191">
        <f>SUM(J122:J123)</f>
        <v>0</v>
      </c>
      <c r="L124" s="243"/>
      <c r="M124" s="60"/>
      <c r="N124" s="71"/>
      <c r="O124" s="244"/>
      <c r="P124" s="73"/>
      <c r="Q124" s="71"/>
      <c r="R124" s="73"/>
      <c r="S124" s="71"/>
      <c r="T124" s="4"/>
      <c r="U124" s="3"/>
      <c r="Y124" s="8"/>
      <c r="Z124" s="59"/>
      <c r="AA124" s="125"/>
      <c r="AB124" s="125"/>
      <c r="AC124" s="125"/>
      <c r="AD124" s="125"/>
      <c r="AE124" s="125"/>
      <c r="AF124" s="163"/>
      <c r="AH124" s="280" t="s">
        <v>80</v>
      </c>
      <c r="AO124" s="114"/>
    </row>
    <row r="125" spans="1:41">
      <c r="A125" s="8"/>
      <c r="B125" s="90"/>
      <c r="C125" s="97"/>
      <c r="D125" s="71"/>
      <c r="E125" s="15"/>
      <c r="F125" s="15"/>
      <c r="G125" s="15"/>
      <c r="H125" s="15"/>
      <c r="I125" s="15"/>
      <c r="J125" s="24"/>
      <c r="L125" s="243"/>
      <c r="M125" s="60"/>
      <c r="N125" s="32"/>
      <c r="O125" s="60"/>
      <c r="P125" s="32"/>
      <c r="Q125" s="241"/>
      <c r="R125" s="32"/>
      <c r="S125" s="241"/>
      <c r="T125" s="15"/>
      <c r="U125" s="15"/>
      <c r="V125" s="15"/>
      <c r="W125" s="15"/>
      <c r="X125" s="15"/>
      <c r="Y125" s="8"/>
      <c r="Z125" s="59"/>
      <c r="AA125" s="125"/>
      <c r="AB125" s="125"/>
      <c r="AC125" s="125"/>
      <c r="AD125" s="125"/>
      <c r="AE125" s="125"/>
      <c r="AF125" s="163"/>
      <c r="AH125" s="280" t="s">
        <v>74</v>
      </c>
      <c r="AI125">
        <v>0</v>
      </c>
      <c r="AJ125">
        <v>0</v>
      </c>
      <c r="AK125">
        <v>0</v>
      </c>
      <c r="AL125">
        <v>0</v>
      </c>
      <c r="AM125">
        <v>0</v>
      </c>
      <c r="AN125">
        <v>0</v>
      </c>
      <c r="AO125" s="114">
        <v>0</v>
      </c>
    </row>
    <row r="126" spans="1:41">
      <c r="A126" s="101"/>
      <c r="B126" s="99" t="s">
        <v>73</v>
      </c>
      <c r="C126" s="117" t="s">
        <v>74</v>
      </c>
      <c r="D126" s="32" t="s">
        <v>44</v>
      </c>
      <c r="E126" s="97">
        <f>ROUND($O126*$P126*Q126,6)</f>
        <v>0</v>
      </c>
      <c r="F126" s="97">
        <f>ROUND($O127*$P127*Q127,6)</f>
        <v>0</v>
      </c>
      <c r="G126" s="97">
        <f>ROUND($O128*$P128*Q128,6)</f>
        <v>0</v>
      </c>
      <c r="H126" s="97">
        <f>ROUND($O129*$P129*Q129,6)</f>
        <v>0</v>
      </c>
      <c r="I126" s="97">
        <f>ROUND($O130*$P130*Q130,6)</f>
        <v>0</v>
      </c>
      <c r="J126" s="24"/>
      <c r="L126" s="155">
        <v>0</v>
      </c>
      <c r="M126" s="242">
        <f>ROUND(L126/12,2)</f>
        <v>0</v>
      </c>
      <c r="N126" s="239">
        <v>1</v>
      </c>
      <c r="O126" s="240">
        <v>0</v>
      </c>
      <c r="P126" s="73">
        <f>$R$14</f>
        <v>12</v>
      </c>
      <c r="Q126" s="239">
        <v>0</v>
      </c>
      <c r="R126" s="73"/>
      <c r="S126" s="71"/>
      <c r="T126" s="23" t="e">
        <f>(E129+E130)/E128</f>
        <v>#DIV/0!</v>
      </c>
      <c r="U126" s="23" t="e">
        <f>(F129+F130)/F128</f>
        <v>#DIV/0!</v>
      </c>
      <c r="V126" s="23" t="e">
        <f>(G129+G130)/G128</f>
        <v>#DIV/0!</v>
      </c>
      <c r="W126" s="23" t="e">
        <f>(H129+H130)/H128</f>
        <v>#DIV/0!</v>
      </c>
      <c r="X126" s="23" t="e">
        <f>(I129+I130)/I128</f>
        <v>#DIV/0!</v>
      </c>
      <c r="Y126" s="319"/>
      <c r="Z126" s="160" t="str">
        <f>C126</f>
        <v>Not Allowed</v>
      </c>
      <c r="AA126" s="125">
        <f>ROUND(VLOOKUP($C126,$AH$125:AO160,4,FALSE)*E126,0)</f>
        <v>0</v>
      </c>
      <c r="AB126" s="125">
        <f>ROUND(VLOOKUP($C127,$AH$125:AO160,5,FALSE)*F126,0)</f>
        <v>0</v>
      </c>
      <c r="AC126" s="125">
        <f>ROUND(VLOOKUP($C128,$AH$125:AO160,6,FALSE)*G126,0)</f>
        <v>0</v>
      </c>
      <c r="AD126" s="125">
        <f>ROUND(VLOOKUP($C129,$AH$125:AO160,7,FALSE)*H126,0)</f>
        <v>0</v>
      </c>
      <c r="AE126" s="125">
        <f>ROUND(VLOOKUP($C130,$AH$125:AO161,8,FALSE)*I126,0)</f>
        <v>0</v>
      </c>
      <c r="AF126" s="163">
        <f>SUM(AA126:AE126)</f>
        <v>0</v>
      </c>
      <c r="AH126" s="274" t="s">
        <v>81</v>
      </c>
      <c r="AI126" s="273">
        <f>'Tuition Lookup'!$D4*24</f>
        <v>10752</v>
      </c>
      <c r="AJ126" s="272">
        <f>AI126/6</f>
        <v>1792</v>
      </c>
      <c r="AK126" s="277">
        <f>AJ126*AK$120</f>
        <v>1792</v>
      </c>
      <c r="AL126" s="277">
        <f>AK126*AL$120</f>
        <v>1881.6000000000001</v>
      </c>
      <c r="AM126" s="277">
        <f>AL126*AM$120</f>
        <v>1975.6800000000003</v>
      </c>
      <c r="AN126" s="278">
        <f>AM126*AN$120</f>
        <v>2074.4640000000004</v>
      </c>
      <c r="AO126" s="279">
        <f>AN126*AO$120</f>
        <v>2178.1872000000003</v>
      </c>
    </row>
    <row r="127" spans="1:41">
      <c r="B127" s="99"/>
      <c r="C127" s="117" t="s">
        <v>74</v>
      </c>
      <c r="D127" s="32" t="s">
        <v>61</v>
      </c>
      <c r="E127" s="20">
        <f>Q126</f>
        <v>0</v>
      </c>
      <c r="F127" s="20">
        <f>Q127</f>
        <v>0</v>
      </c>
      <c r="G127" s="20">
        <f>Q128</f>
        <v>0</v>
      </c>
      <c r="H127" s="20">
        <f>Q129</f>
        <v>0</v>
      </c>
      <c r="I127" s="20">
        <f>Q130</f>
        <v>0</v>
      </c>
      <c r="J127" s="24"/>
      <c r="L127" s="243"/>
      <c r="M127" s="242"/>
      <c r="N127" s="239">
        <v>1.03</v>
      </c>
      <c r="O127" s="240">
        <v>0</v>
      </c>
      <c r="P127" s="73">
        <f>$R$15</f>
        <v>12</v>
      </c>
      <c r="Q127" s="239">
        <v>0</v>
      </c>
      <c r="R127" s="73"/>
      <c r="S127" s="71"/>
      <c r="T127" s="23"/>
      <c r="U127" s="23"/>
      <c r="V127" s="23"/>
      <c r="W127" s="23"/>
      <c r="X127" s="23"/>
      <c r="Y127" s="319"/>
      <c r="Z127" s="160"/>
      <c r="AA127" s="125"/>
      <c r="AB127" s="125"/>
      <c r="AC127" s="125"/>
      <c r="AD127" s="125"/>
      <c r="AE127" s="125"/>
      <c r="AF127" s="163"/>
      <c r="AH127" s="275" t="s">
        <v>82</v>
      </c>
      <c r="AI127" s="273">
        <f>'Tuition Lookup'!$D5*24</f>
        <v>12000</v>
      </c>
      <c r="AJ127" s="272">
        <f t="shared" ref="AJ127:AJ152" si="21">AI127/6</f>
        <v>2000</v>
      </c>
      <c r="AK127" s="277">
        <f t="shared" ref="AK127:AO142" si="22">AJ127*AK$120</f>
        <v>2000</v>
      </c>
      <c r="AL127" s="277">
        <f t="shared" si="22"/>
        <v>2100</v>
      </c>
      <c r="AM127" s="277">
        <f t="shared" si="22"/>
        <v>2205</v>
      </c>
      <c r="AN127" s="278">
        <f t="shared" si="22"/>
        <v>2315.25</v>
      </c>
      <c r="AO127" s="279">
        <f t="shared" si="22"/>
        <v>2431.0125000000003</v>
      </c>
    </row>
    <row r="128" spans="1:41">
      <c r="A128" s="8"/>
      <c r="B128" s="90"/>
      <c r="C128" s="117" t="s">
        <v>74</v>
      </c>
      <c r="D128" s="71" t="s">
        <v>9</v>
      </c>
      <c r="E128" s="54">
        <f>ROUND(M126*E126*N126,0)</f>
        <v>0</v>
      </c>
      <c r="F128" s="54">
        <f>ROUND(M126*F126*N126*N127,0)</f>
        <v>0</v>
      </c>
      <c r="G128" s="54">
        <f>ROUND(M126*G126*N126*N127*N128,0)</f>
        <v>0</v>
      </c>
      <c r="H128" s="54">
        <f>ROUND(M126*H126*N126*N127*N128*N129,0)</f>
        <v>0</v>
      </c>
      <c r="I128" s="54">
        <f>ROUND(M126*I126*N126*N127*N128*N129*N130,0)</f>
        <v>0</v>
      </c>
      <c r="J128" s="177">
        <f>SUM(E128:I128)</f>
        <v>0</v>
      </c>
      <c r="L128" s="243"/>
      <c r="M128" s="60"/>
      <c r="N128" s="239">
        <v>1.03</v>
      </c>
      <c r="O128" s="240">
        <v>0</v>
      </c>
      <c r="P128" s="73">
        <f>$R$16</f>
        <v>12</v>
      </c>
      <c r="Q128" s="239">
        <v>0</v>
      </c>
      <c r="R128" s="73"/>
      <c r="S128" s="71"/>
      <c r="T128" s="23"/>
      <c r="U128" s="23"/>
      <c r="V128" s="23"/>
      <c r="W128" s="23"/>
      <c r="X128" s="23"/>
      <c r="Y128" s="8"/>
      <c r="Z128" s="59"/>
      <c r="AA128" s="125"/>
      <c r="AB128" s="125"/>
      <c r="AC128" s="125"/>
      <c r="AD128" s="125"/>
      <c r="AE128" s="125"/>
      <c r="AF128" s="163"/>
      <c r="AH128" s="275" t="s">
        <v>83</v>
      </c>
      <c r="AI128" s="273">
        <f>'Tuition Lookup'!$D6*24</f>
        <v>10800</v>
      </c>
      <c r="AJ128" s="272">
        <f t="shared" si="21"/>
        <v>1800</v>
      </c>
      <c r="AK128" s="277">
        <f t="shared" si="22"/>
        <v>1800</v>
      </c>
      <c r="AL128" s="277">
        <f t="shared" si="22"/>
        <v>1890</v>
      </c>
      <c r="AM128" s="277">
        <f t="shared" si="22"/>
        <v>1984.5</v>
      </c>
      <c r="AN128" s="278">
        <f t="shared" si="22"/>
        <v>2083.7249999999999</v>
      </c>
      <c r="AO128" s="279">
        <f t="shared" si="22"/>
        <v>2187.9112500000001</v>
      </c>
    </row>
    <row r="129" spans="1:41">
      <c r="A129" s="8"/>
      <c r="B129" s="90"/>
      <c r="C129" s="117" t="s">
        <v>74</v>
      </c>
      <c r="D129" s="71" t="s">
        <v>46</v>
      </c>
      <c r="E129" s="54">
        <f>ROUND(E128*$R$154,0)</f>
        <v>0</v>
      </c>
      <c r="F129" s="54">
        <f>ROUND(F128*$R$154,0)</f>
        <v>0</v>
      </c>
      <c r="G129" s="54">
        <f>ROUND(G128*$R$154,0)</f>
        <v>0</v>
      </c>
      <c r="H129" s="54">
        <f>ROUND(H128*$R$154,0)</f>
        <v>0</v>
      </c>
      <c r="I129" s="54">
        <f>ROUND(I128*$R$154,0)</f>
        <v>0</v>
      </c>
      <c r="J129" s="177">
        <f>SUM(E129:I129)</f>
        <v>0</v>
      </c>
      <c r="L129" s="243"/>
      <c r="M129" s="60"/>
      <c r="N129" s="239">
        <v>1.03</v>
      </c>
      <c r="O129" s="240">
        <v>0</v>
      </c>
      <c r="P129" s="73">
        <f>$R$17</f>
        <v>12</v>
      </c>
      <c r="Q129" s="239">
        <v>0</v>
      </c>
      <c r="R129" s="73"/>
      <c r="S129" s="71"/>
      <c r="T129" s="23"/>
      <c r="U129" s="23"/>
      <c r="V129" s="23"/>
      <c r="W129" s="23"/>
      <c r="X129" s="23"/>
      <c r="Y129" s="8"/>
      <c r="Z129" s="59"/>
      <c r="AA129" s="125"/>
      <c r="AB129" s="125"/>
      <c r="AC129" s="125"/>
      <c r="AD129" s="125"/>
      <c r="AE129" s="125"/>
      <c r="AF129" s="163"/>
      <c r="AH129" s="275" t="s">
        <v>84</v>
      </c>
      <c r="AI129" s="273">
        <f>'Tuition Lookup'!$D7*24</f>
        <v>11352</v>
      </c>
      <c r="AJ129" s="272">
        <f t="shared" si="21"/>
        <v>1892</v>
      </c>
      <c r="AK129" s="277">
        <f t="shared" si="22"/>
        <v>1892</v>
      </c>
      <c r="AL129" s="277">
        <f t="shared" si="22"/>
        <v>1986.6000000000001</v>
      </c>
      <c r="AM129" s="277">
        <f t="shared" si="22"/>
        <v>2085.9300000000003</v>
      </c>
      <c r="AN129" s="278">
        <f t="shared" si="22"/>
        <v>2190.2265000000002</v>
      </c>
      <c r="AO129" s="279">
        <f t="shared" si="22"/>
        <v>2299.7378250000002</v>
      </c>
    </row>
    <row r="130" spans="1:41" ht="15">
      <c r="A130" s="8"/>
      <c r="B130" s="90"/>
      <c r="C130" s="117" t="s">
        <v>74</v>
      </c>
      <c r="D130" s="71" t="s">
        <v>47</v>
      </c>
      <c r="E130" s="189">
        <f>ROUND($R$155*E126,0)</f>
        <v>0</v>
      </c>
      <c r="F130" s="189">
        <f>ROUND($R$155*F126,0)</f>
        <v>0</v>
      </c>
      <c r="G130" s="189">
        <f>ROUND($R$155*G126,0)</f>
        <v>0</v>
      </c>
      <c r="H130" s="189">
        <f>ROUND($R$155*H126,0)</f>
        <v>0</v>
      </c>
      <c r="I130" s="189">
        <f>ROUND($R$155*I126,0)</f>
        <v>0</v>
      </c>
      <c r="J130" s="186">
        <f>SUM(E130:I130)</f>
        <v>0</v>
      </c>
      <c r="L130" s="243"/>
      <c r="M130" s="60"/>
      <c r="N130" s="239">
        <v>1.03</v>
      </c>
      <c r="O130" s="240">
        <v>0</v>
      </c>
      <c r="P130" s="73">
        <f>$R$18</f>
        <v>12</v>
      </c>
      <c r="Q130" s="239">
        <v>0</v>
      </c>
      <c r="R130" s="73"/>
      <c r="S130" s="71"/>
      <c r="T130" s="23"/>
      <c r="U130" s="23"/>
      <c r="V130" s="23"/>
      <c r="W130" s="23"/>
      <c r="X130" s="23"/>
      <c r="Y130" s="8"/>
      <c r="Z130" s="59"/>
      <c r="AA130" s="125"/>
      <c r="AB130" s="125"/>
      <c r="AC130" s="125"/>
      <c r="AD130" s="125"/>
      <c r="AE130" s="125"/>
      <c r="AF130" s="163"/>
      <c r="AH130" s="275" t="s">
        <v>85</v>
      </c>
      <c r="AI130" s="273">
        <f>'Tuition Lookup'!$D8*24</f>
        <v>17232</v>
      </c>
      <c r="AJ130" s="272">
        <f t="shared" si="21"/>
        <v>2872</v>
      </c>
      <c r="AK130" s="277">
        <f t="shared" si="22"/>
        <v>2872</v>
      </c>
      <c r="AL130" s="277">
        <f t="shared" si="22"/>
        <v>3015.6</v>
      </c>
      <c r="AM130" s="277">
        <f t="shared" si="22"/>
        <v>3166.38</v>
      </c>
      <c r="AN130" s="278">
        <f t="shared" si="22"/>
        <v>3324.6990000000001</v>
      </c>
      <c r="AO130" s="279">
        <f t="shared" si="22"/>
        <v>3490.9339500000001</v>
      </c>
    </row>
    <row r="131" spans="1:41">
      <c r="A131" s="8"/>
      <c r="B131" s="90"/>
      <c r="C131" s="97"/>
      <c r="D131" s="74" t="s">
        <v>48</v>
      </c>
      <c r="E131" s="190">
        <f>SUM(E129:E130)</f>
        <v>0</v>
      </c>
      <c r="F131" s="190">
        <f t="shared" ref="F131:I131" si="23">SUM(F129:F130)</f>
        <v>0</v>
      </c>
      <c r="G131" s="190">
        <f t="shared" si="23"/>
        <v>0</v>
      </c>
      <c r="H131" s="190">
        <f t="shared" si="23"/>
        <v>0</v>
      </c>
      <c r="I131" s="190">
        <f t="shared" si="23"/>
        <v>0</v>
      </c>
      <c r="J131" s="191">
        <f>SUM(J129:J130)</f>
        <v>0</v>
      </c>
      <c r="L131" s="243"/>
      <c r="M131" s="60"/>
      <c r="N131" s="71"/>
      <c r="O131" s="244"/>
      <c r="P131" s="73"/>
      <c r="Q131" s="71"/>
      <c r="R131" s="73"/>
      <c r="S131" s="71"/>
      <c r="T131" s="4"/>
      <c r="U131" s="3"/>
      <c r="Y131" s="8"/>
      <c r="Z131" s="59"/>
      <c r="AA131" s="125"/>
      <c r="AB131" s="125"/>
      <c r="AC131" s="125"/>
      <c r="AD131" s="125"/>
      <c r="AE131" s="125"/>
      <c r="AF131" s="163"/>
      <c r="AH131" s="275" t="s">
        <v>86</v>
      </c>
      <c r="AI131" s="273">
        <f>'Tuition Lookup'!$D9*24</f>
        <v>10392</v>
      </c>
      <c r="AJ131" s="272">
        <f t="shared" si="21"/>
        <v>1732</v>
      </c>
      <c r="AK131" s="277">
        <f t="shared" si="22"/>
        <v>1732</v>
      </c>
      <c r="AL131" s="277">
        <f t="shared" si="22"/>
        <v>1818.6000000000001</v>
      </c>
      <c r="AM131" s="277">
        <f t="shared" si="22"/>
        <v>1909.5300000000002</v>
      </c>
      <c r="AN131" s="278">
        <f t="shared" si="22"/>
        <v>2005.0065000000002</v>
      </c>
      <c r="AO131" s="279">
        <f t="shared" si="22"/>
        <v>2105.2568250000004</v>
      </c>
    </row>
    <row r="132" spans="1:41">
      <c r="A132" s="8"/>
      <c r="B132" s="90"/>
      <c r="C132" s="97"/>
      <c r="D132" s="71"/>
      <c r="E132" s="15"/>
      <c r="F132" s="15"/>
      <c r="G132" s="15"/>
      <c r="H132" s="15"/>
      <c r="I132" s="15"/>
      <c r="J132" s="24"/>
      <c r="L132" s="243"/>
      <c r="M132" s="60"/>
      <c r="N132" s="32"/>
      <c r="O132" s="60"/>
      <c r="P132" s="32"/>
      <c r="Q132" s="241"/>
      <c r="R132" s="32"/>
      <c r="S132" s="241"/>
      <c r="T132" s="15"/>
      <c r="U132" s="15"/>
      <c r="V132" s="15"/>
      <c r="W132" s="15"/>
      <c r="X132" s="15"/>
      <c r="Y132" s="8"/>
      <c r="Z132" s="59"/>
      <c r="AA132" s="125"/>
      <c r="AB132" s="125"/>
      <c r="AC132" s="125"/>
      <c r="AD132" s="125"/>
      <c r="AE132" s="125"/>
      <c r="AF132" s="163"/>
      <c r="AH132" s="274" t="s">
        <v>87</v>
      </c>
      <c r="AI132" s="273">
        <f>'Tuition Lookup'!$D10*24</f>
        <v>10608</v>
      </c>
      <c r="AJ132" s="272">
        <f t="shared" si="21"/>
        <v>1768</v>
      </c>
      <c r="AK132" s="277">
        <f t="shared" si="22"/>
        <v>1768</v>
      </c>
      <c r="AL132" s="277">
        <f t="shared" si="22"/>
        <v>1856.4</v>
      </c>
      <c r="AM132" s="277">
        <f t="shared" si="22"/>
        <v>1949.2200000000003</v>
      </c>
      <c r="AN132" s="278">
        <f t="shared" si="22"/>
        <v>2046.6810000000003</v>
      </c>
      <c r="AO132" s="279">
        <f t="shared" si="22"/>
        <v>2149.0150500000004</v>
      </c>
    </row>
    <row r="133" spans="1:41">
      <c r="A133" s="101"/>
      <c r="B133" s="99" t="s">
        <v>73</v>
      </c>
      <c r="C133" s="117" t="s">
        <v>74</v>
      </c>
      <c r="D133" s="32" t="s">
        <v>44</v>
      </c>
      <c r="E133" s="97">
        <f>ROUND($O133*$P133*Q133,6)</f>
        <v>0</v>
      </c>
      <c r="F133" s="97">
        <f>ROUND($O134*$P134*Q134,6)</f>
        <v>0</v>
      </c>
      <c r="G133" s="97">
        <f>ROUND($O135*$P135*Q135,6)</f>
        <v>0</v>
      </c>
      <c r="H133" s="97">
        <f>ROUND($O136*$P136*Q136,6)</f>
        <v>0</v>
      </c>
      <c r="I133" s="97">
        <f>ROUND($O137*$P137*Q137,6)</f>
        <v>0</v>
      </c>
      <c r="J133" s="24"/>
      <c r="L133" s="155">
        <v>0</v>
      </c>
      <c r="M133" s="242">
        <f>ROUND(L133/12,2)</f>
        <v>0</v>
      </c>
      <c r="N133" s="239">
        <v>1</v>
      </c>
      <c r="O133" s="240">
        <v>0</v>
      </c>
      <c r="P133" s="73">
        <f>$R$14</f>
        <v>12</v>
      </c>
      <c r="Q133" s="239">
        <v>0</v>
      </c>
      <c r="R133" s="73"/>
      <c r="S133" s="71"/>
      <c r="T133" s="23" t="e">
        <f>(E136+E137)/E135</f>
        <v>#DIV/0!</v>
      </c>
      <c r="U133" s="23" t="e">
        <f>(F136+F137)/F135</f>
        <v>#DIV/0!</v>
      </c>
      <c r="V133" s="23" t="e">
        <f>(G136+G137)/G135</f>
        <v>#DIV/0!</v>
      </c>
      <c r="W133" s="23" t="e">
        <f>(H136+H137)/H135</f>
        <v>#DIV/0!</v>
      </c>
      <c r="X133" s="23" t="e">
        <f>(I136+I137)/I135</f>
        <v>#DIV/0!</v>
      </c>
      <c r="Y133" s="319"/>
      <c r="Z133" s="160" t="str">
        <f>C133</f>
        <v>Not Allowed</v>
      </c>
      <c r="AA133" s="125">
        <f>ROUND(VLOOKUP($C133,$AH$125:AO167,4,FALSE)*E133,0)</f>
        <v>0</v>
      </c>
      <c r="AB133" s="125">
        <f>ROUND(VLOOKUP($C134,$AH$125:AO167,5,FALSE)*F133,0)</f>
        <v>0</v>
      </c>
      <c r="AC133" s="125">
        <f>ROUND(VLOOKUP($C135,$AH$125:AO167,6,FALSE)*G133,0)</f>
        <v>0</v>
      </c>
      <c r="AD133" s="125">
        <f>ROUND(VLOOKUP($C136,$AH$125:AO167,7,FALSE)*H133,0)</f>
        <v>0</v>
      </c>
      <c r="AE133" s="125">
        <f>ROUND(VLOOKUP($C137,$AH$125:AO168,8,FALSE)*I133,0)</f>
        <v>0</v>
      </c>
      <c r="AF133" s="163">
        <f>SUM(AA133:AE133)</f>
        <v>0</v>
      </c>
      <c r="AH133" s="274" t="s">
        <v>88</v>
      </c>
      <c r="AI133" s="273">
        <f>'Tuition Lookup'!$D11*24</f>
        <v>10632</v>
      </c>
      <c r="AJ133" s="272">
        <f t="shared" si="21"/>
        <v>1772</v>
      </c>
      <c r="AK133" s="277">
        <f t="shared" si="22"/>
        <v>1772</v>
      </c>
      <c r="AL133" s="277">
        <f t="shared" si="22"/>
        <v>1860.6000000000001</v>
      </c>
      <c r="AM133" s="277">
        <f t="shared" si="22"/>
        <v>1953.6300000000003</v>
      </c>
      <c r="AN133" s="278">
        <f t="shared" si="22"/>
        <v>2051.3115000000003</v>
      </c>
      <c r="AO133" s="279">
        <f t="shared" si="22"/>
        <v>2153.8770750000003</v>
      </c>
    </row>
    <row r="134" spans="1:41">
      <c r="B134" s="99"/>
      <c r="C134" s="117" t="s">
        <v>74</v>
      </c>
      <c r="D134" s="32" t="s">
        <v>61</v>
      </c>
      <c r="E134" s="20">
        <f>Q133</f>
        <v>0</v>
      </c>
      <c r="F134" s="20">
        <f>Q134</f>
        <v>0</v>
      </c>
      <c r="G134" s="20">
        <f>Q135</f>
        <v>0</v>
      </c>
      <c r="H134" s="20">
        <f>Q136</f>
        <v>0</v>
      </c>
      <c r="I134" s="20">
        <f>Q137</f>
        <v>0</v>
      </c>
      <c r="J134" s="24"/>
      <c r="L134" s="243"/>
      <c r="M134" s="242"/>
      <c r="N134" s="239">
        <v>1.03</v>
      </c>
      <c r="O134" s="240">
        <v>0</v>
      </c>
      <c r="P134" s="73">
        <f>$R$15</f>
        <v>12</v>
      </c>
      <c r="Q134" s="239">
        <v>0</v>
      </c>
      <c r="R134" s="73"/>
      <c r="S134" s="71"/>
      <c r="T134" s="23"/>
      <c r="U134" s="23"/>
      <c r="V134" s="23"/>
      <c r="W134" s="23"/>
      <c r="X134" s="23"/>
      <c r="Y134" s="319"/>
      <c r="Z134" s="160"/>
      <c r="AA134" s="125"/>
      <c r="AB134" s="125"/>
      <c r="AC134" s="125"/>
      <c r="AD134" s="125"/>
      <c r="AE134" s="125"/>
      <c r="AF134" s="163"/>
      <c r="AH134" s="274" t="s">
        <v>89</v>
      </c>
      <c r="AI134" s="273">
        <f>'Tuition Lookup'!$D12*24</f>
        <v>33816</v>
      </c>
      <c r="AJ134" s="272">
        <f t="shared" si="21"/>
        <v>5636</v>
      </c>
      <c r="AK134" s="277">
        <f t="shared" si="22"/>
        <v>5636</v>
      </c>
      <c r="AL134" s="277">
        <f t="shared" si="22"/>
        <v>5917.8</v>
      </c>
      <c r="AM134" s="277">
        <f t="shared" si="22"/>
        <v>6213.6900000000005</v>
      </c>
      <c r="AN134" s="278">
        <f t="shared" si="22"/>
        <v>6524.3745000000008</v>
      </c>
      <c r="AO134" s="279">
        <f t="shared" si="22"/>
        <v>6850.5932250000014</v>
      </c>
    </row>
    <row r="135" spans="1:41">
      <c r="A135" s="8"/>
      <c r="B135" s="90"/>
      <c r="C135" s="117" t="s">
        <v>74</v>
      </c>
      <c r="D135" s="71" t="s">
        <v>9</v>
      </c>
      <c r="E135" s="54">
        <f>ROUND(M133*E133*N133,0)</f>
        <v>0</v>
      </c>
      <c r="F135" s="54">
        <f>ROUND(M133*F133*N133*N134,0)</f>
        <v>0</v>
      </c>
      <c r="G135" s="54">
        <f>ROUND(M133*G133*N133*N134*N135,0)</f>
        <v>0</v>
      </c>
      <c r="H135" s="54">
        <f>ROUND(M133*H133*N133*N134*N135*N136,0)</f>
        <v>0</v>
      </c>
      <c r="I135" s="54">
        <f>ROUND(M133*I133*N133*N134*N135*N136*N137,0)</f>
        <v>0</v>
      </c>
      <c r="J135" s="177">
        <f>SUM(E135:I135)</f>
        <v>0</v>
      </c>
      <c r="L135" s="243"/>
      <c r="M135" s="60"/>
      <c r="N135" s="239">
        <v>1.03</v>
      </c>
      <c r="O135" s="240">
        <v>0</v>
      </c>
      <c r="P135" s="73">
        <f>$R$16</f>
        <v>12</v>
      </c>
      <c r="Q135" s="239">
        <v>0</v>
      </c>
      <c r="R135" s="73"/>
      <c r="S135" s="71"/>
      <c r="T135" s="23"/>
      <c r="U135" s="23"/>
      <c r="V135" s="23"/>
      <c r="W135" s="23"/>
      <c r="X135" s="23"/>
      <c r="Y135" s="8"/>
      <c r="Z135" s="59"/>
      <c r="AA135" s="125"/>
      <c r="AB135" s="125"/>
      <c r="AC135" s="125"/>
      <c r="AD135" s="125"/>
      <c r="AE135" s="125"/>
      <c r="AF135" s="163"/>
      <c r="AH135" s="274" t="s">
        <v>90</v>
      </c>
      <c r="AI135" s="273">
        <f>'Tuition Lookup'!$D13*24</f>
        <v>10584</v>
      </c>
      <c r="AJ135" s="272">
        <f t="shared" si="21"/>
        <v>1764</v>
      </c>
      <c r="AK135" s="277">
        <f t="shared" si="22"/>
        <v>1764</v>
      </c>
      <c r="AL135" s="277">
        <f t="shared" si="22"/>
        <v>1852.2</v>
      </c>
      <c r="AM135" s="277">
        <f t="shared" si="22"/>
        <v>1944.8100000000002</v>
      </c>
      <c r="AN135" s="278">
        <f t="shared" si="22"/>
        <v>2042.0505000000003</v>
      </c>
      <c r="AO135" s="279">
        <f t="shared" si="22"/>
        <v>2144.1530250000005</v>
      </c>
    </row>
    <row r="136" spans="1:41">
      <c r="A136" s="8"/>
      <c r="B136" s="90"/>
      <c r="C136" s="117" t="s">
        <v>74</v>
      </c>
      <c r="D136" s="71" t="s">
        <v>46</v>
      </c>
      <c r="E136" s="54">
        <f>ROUND(E135*$R$154,0)</f>
        <v>0</v>
      </c>
      <c r="F136" s="54">
        <f>ROUND(F135*$R$154,0)</f>
        <v>0</v>
      </c>
      <c r="G136" s="54">
        <f>ROUND(G135*$R$154,0)</f>
        <v>0</v>
      </c>
      <c r="H136" s="54">
        <f>ROUND(H135*$R$154,0)</f>
        <v>0</v>
      </c>
      <c r="I136" s="54">
        <f>ROUND(I135*$R$154,0)</f>
        <v>0</v>
      </c>
      <c r="J136" s="177">
        <f>SUM(E136:I136)</f>
        <v>0</v>
      </c>
      <c r="L136" s="243"/>
      <c r="M136" s="60"/>
      <c r="N136" s="239">
        <v>1.03</v>
      </c>
      <c r="O136" s="240">
        <v>0</v>
      </c>
      <c r="P136" s="73">
        <f>$R$17</f>
        <v>12</v>
      </c>
      <c r="Q136" s="239">
        <v>0</v>
      </c>
      <c r="R136" s="73"/>
      <c r="S136" s="71"/>
      <c r="T136" s="23"/>
      <c r="U136" s="23"/>
      <c r="V136" s="23"/>
      <c r="W136" s="23"/>
      <c r="X136" s="23"/>
      <c r="Y136" s="8"/>
      <c r="Z136" s="59"/>
      <c r="AA136" s="125"/>
      <c r="AB136" s="125"/>
      <c r="AC136" s="125"/>
      <c r="AD136" s="125"/>
      <c r="AE136" s="125"/>
      <c r="AF136" s="163"/>
      <c r="AH136" s="274" t="s">
        <v>91</v>
      </c>
      <c r="AI136" s="273">
        <f>'Tuition Lookup'!$D14*24</f>
        <v>10752</v>
      </c>
      <c r="AJ136" s="272">
        <f t="shared" si="21"/>
        <v>1792</v>
      </c>
      <c r="AK136" s="277">
        <f t="shared" si="22"/>
        <v>1792</v>
      </c>
      <c r="AL136" s="277">
        <f t="shared" si="22"/>
        <v>1881.6000000000001</v>
      </c>
      <c r="AM136" s="277">
        <f t="shared" si="22"/>
        <v>1975.6800000000003</v>
      </c>
      <c r="AN136" s="278">
        <f t="shared" si="22"/>
        <v>2074.4640000000004</v>
      </c>
      <c r="AO136" s="279">
        <f t="shared" si="22"/>
        <v>2178.1872000000003</v>
      </c>
    </row>
    <row r="137" spans="1:41" ht="15">
      <c r="A137" s="8"/>
      <c r="B137" s="90"/>
      <c r="C137" s="117" t="s">
        <v>74</v>
      </c>
      <c r="D137" s="71" t="s">
        <v>47</v>
      </c>
      <c r="E137" s="189">
        <f>ROUND($R$155*E133,0)</f>
        <v>0</v>
      </c>
      <c r="F137" s="189">
        <f>ROUND($R$155*F133,0)</f>
        <v>0</v>
      </c>
      <c r="G137" s="189">
        <f>ROUND($R$155*G133,0)</f>
        <v>0</v>
      </c>
      <c r="H137" s="189">
        <f>ROUND($R$155*H133,0)</f>
        <v>0</v>
      </c>
      <c r="I137" s="189">
        <f>ROUND($R$155*I133,0)</f>
        <v>0</v>
      </c>
      <c r="J137" s="186">
        <f>SUM(E137:I137)</f>
        <v>0</v>
      </c>
      <c r="L137" s="243"/>
      <c r="M137" s="60"/>
      <c r="N137" s="239">
        <v>1.03</v>
      </c>
      <c r="O137" s="240">
        <v>0</v>
      </c>
      <c r="P137" s="73">
        <f>$R$18</f>
        <v>12</v>
      </c>
      <c r="Q137" s="239">
        <v>0</v>
      </c>
      <c r="R137" s="73"/>
      <c r="S137" s="71"/>
      <c r="T137" s="23"/>
      <c r="U137" s="23"/>
      <c r="V137" s="23"/>
      <c r="W137" s="23"/>
      <c r="X137" s="23"/>
      <c r="Y137" s="8"/>
      <c r="Z137" s="59"/>
      <c r="AA137" s="125"/>
      <c r="AB137" s="125"/>
      <c r="AC137" s="125"/>
      <c r="AD137" s="125"/>
      <c r="AE137" s="125"/>
      <c r="AF137" s="163"/>
      <c r="AH137" s="274" t="s">
        <v>92</v>
      </c>
      <c r="AI137" s="273">
        <f>'Tuition Lookup'!$D15*24</f>
        <v>7656</v>
      </c>
      <c r="AJ137" s="272">
        <f t="shared" si="21"/>
        <v>1276</v>
      </c>
      <c r="AK137" s="277">
        <f t="shared" si="22"/>
        <v>1276</v>
      </c>
      <c r="AL137" s="277">
        <f t="shared" si="22"/>
        <v>1339.8</v>
      </c>
      <c r="AM137" s="277">
        <f t="shared" si="22"/>
        <v>1406.79</v>
      </c>
      <c r="AN137" s="278">
        <f t="shared" si="22"/>
        <v>1477.1295</v>
      </c>
      <c r="AO137" s="279">
        <f t="shared" si="22"/>
        <v>1550.9859750000001</v>
      </c>
    </row>
    <row r="138" spans="1:41">
      <c r="A138" s="8"/>
      <c r="B138" s="90"/>
      <c r="C138" s="97"/>
      <c r="D138" s="74" t="s">
        <v>48</v>
      </c>
      <c r="E138" s="190">
        <f>SUM(E136:E137)</f>
        <v>0</v>
      </c>
      <c r="F138" s="190">
        <f t="shared" ref="F138:I138" si="24">SUM(F136:F137)</f>
        <v>0</v>
      </c>
      <c r="G138" s="190">
        <f t="shared" si="24"/>
        <v>0</v>
      </c>
      <c r="H138" s="190">
        <f t="shared" si="24"/>
        <v>0</v>
      </c>
      <c r="I138" s="190">
        <f t="shared" si="24"/>
        <v>0</v>
      </c>
      <c r="J138" s="191">
        <f>SUM(J136:J137)</f>
        <v>0</v>
      </c>
      <c r="L138" s="243"/>
      <c r="M138" s="60"/>
      <c r="N138" s="71"/>
      <c r="O138" s="244"/>
      <c r="P138" s="73"/>
      <c r="Q138" s="71"/>
      <c r="R138" s="73"/>
      <c r="S138" s="71"/>
      <c r="T138" s="4"/>
      <c r="U138" s="3"/>
      <c r="Y138" s="8"/>
      <c r="Z138" s="59"/>
      <c r="AA138" s="125"/>
      <c r="AB138" s="125"/>
      <c r="AC138" s="125"/>
      <c r="AD138" s="125"/>
      <c r="AE138" s="125"/>
      <c r="AF138" s="163"/>
      <c r="AH138" s="274" t="s">
        <v>93</v>
      </c>
      <c r="AI138" s="273">
        <f>'Tuition Lookup'!$D16*24</f>
        <v>7368</v>
      </c>
      <c r="AJ138" s="272">
        <f t="shared" si="21"/>
        <v>1228</v>
      </c>
      <c r="AK138" s="277">
        <f t="shared" si="22"/>
        <v>1228</v>
      </c>
      <c r="AL138" s="277">
        <f t="shared" si="22"/>
        <v>1289.4000000000001</v>
      </c>
      <c r="AM138" s="277">
        <f t="shared" si="22"/>
        <v>1353.8700000000001</v>
      </c>
      <c r="AN138" s="278">
        <f t="shared" si="22"/>
        <v>1421.5635000000002</v>
      </c>
      <c r="AO138" s="279">
        <f t="shared" si="22"/>
        <v>1492.6416750000003</v>
      </c>
    </row>
    <row r="139" spans="1:41">
      <c r="A139" s="8"/>
      <c r="B139" s="90"/>
      <c r="C139" s="97"/>
      <c r="D139" s="71"/>
      <c r="E139" s="19"/>
      <c r="F139" s="19"/>
      <c r="G139" s="19"/>
      <c r="H139" s="19"/>
      <c r="I139" s="19"/>
      <c r="J139" s="125"/>
      <c r="L139" s="243"/>
      <c r="M139" s="60"/>
      <c r="N139" s="32"/>
      <c r="O139" s="60"/>
      <c r="P139" s="32"/>
      <c r="Q139" s="241"/>
      <c r="R139" s="32"/>
      <c r="S139" s="241"/>
      <c r="T139" s="15"/>
      <c r="U139" s="15"/>
      <c r="V139" s="15"/>
      <c r="W139" s="15"/>
      <c r="X139" s="15"/>
      <c r="Y139" s="8"/>
      <c r="Z139" s="59"/>
      <c r="AA139" s="125"/>
      <c r="AB139" s="125"/>
      <c r="AC139" s="125"/>
      <c r="AD139" s="125"/>
      <c r="AE139" s="125"/>
      <c r="AF139" s="163"/>
      <c r="AH139" s="274" t="s">
        <v>94</v>
      </c>
      <c r="AI139" s="273">
        <f>'Tuition Lookup'!$D17*24</f>
        <v>12504</v>
      </c>
      <c r="AJ139" s="272">
        <f t="shared" si="21"/>
        <v>2084</v>
      </c>
      <c r="AK139" s="277">
        <f t="shared" si="22"/>
        <v>2084</v>
      </c>
      <c r="AL139" s="277">
        <f t="shared" si="22"/>
        <v>2188.2000000000003</v>
      </c>
      <c r="AM139" s="277">
        <f t="shared" si="22"/>
        <v>2297.6100000000006</v>
      </c>
      <c r="AN139" s="278">
        <f t="shared" si="22"/>
        <v>2412.4905000000008</v>
      </c>
      <c r="AO139" s="279">
        <f t="shared" si="22"/>
        <v>2533.115025000001</v>
      </c>
    </row>
    <row r="140" spans="1:41">
      <c r="A140" s="101"/>
      <c r="B140" s="99" t="s">
        <v>73</v>
      </c>
      <c r="C140" s="117" t="s">
        <v>74</v>
      </c>
      <c r="D140" s="32" t="s">
        <v>44</v>
      </c>
      <c r="E140" s="97">
        <f>ROUND($O140*$P140*Q140,6)</f>
        <v>0</v>
      </c>
      <c r="F140" s="97">
        <f>ROUND($O141*$P141*Q141,6)</f>
        <v>0</v>
      </c>
      <c r="G140" s="97">
        <f>ROUND($O142*$P142*Q142,6)</f>
        <v>0</v>
      </c>
      <c r="H140" s="97">
        <f>ROUND($O143*$P143*Q143,6)</f>
        <v>0</v>
      </c>
      <c r="I140" s="97">
        <f>ROUND($O144*$P144*Q144,6)</f>
        <v>0</v>
      </c>
      <c r="J140" s="24"/>
      <c r="L140" s="155">
        <v>0</v>
      </c>
      <c r="M140" s="242">
        <f>ROUND(L140/12,2)</f>
        <v>0</v>
      </c>
      <c r="N140" s="239">
        <v>1</v>
      </c>
      <c r="O140" s="240">
        <v>0</v>
      </c>
      <c r="P140" s="73">
        <f>$R$14</f>
        <v>12</v>
      </c>
      <c r="Q140" s="239">
        <v>0</v>
      </c>
      <c r="R140" s="73"/>
      <c r="S140" s="71"/>
      <c r="T140" s="23" t="e">
        <f>(E143+E144)/E142</f>
        <v>#DIV/0!</v>
      </c>
      <c r="U140" s="23" t="e">
        <f>(F143+F144)/F142</f>
        <v>#DIV/0!</v>
      </c>
      <c r="V140" s="23" t="e">
        <f>(G143+G144)/G142</f>
        <v>#DIV/0!</v>
      </c>
      <c r="W140" s="23" t="e">
        <f>(H143+H144)/H142</f>
        <v>#DIV/0!</v>
      </c>
      <c r="X140" s="23" t="e">
        <f>(I143+I144)/I142</f>
        <v>#DIV/0!</v>
      </c>
      <c r="Y140" s="319"/>
      <c r="Z140" s="160" t="str">
        <f>C140</f>
        <v>Not Allowed</v>
      </c>
      <c r="AA140" s="125">
        <f>ROUND(VLOOKUP($C140,$AH$125:AO174,4,FALSE)*E140,0)</f>
        <v>0</v>
      </c>
      <c r="AB140" s="125">
        <f>ROUND(VLOOKUP($C141,$AH$125:AO174,5,FALSE)*F140,0)</f>
        <v>0</v>
      </c>
      <c r="AC140" s="125">
        <f>ROUND(VLOOKUP($C142,$AH$125:AO174,6,FALSE)*G140,0)</f>
        <v>0</v>
      </c>
      <c r="AD140" s="125">
        <f>ROUND(VLOOKUP($C143,$AH$125:AO174,7,FALSE)*H140,0)</f>
        <v>0</v>
      </c>
      <c r="AE140" s="125">
        <f>ROUND(VLOOKUP($C144,$AH$125:AO175,8,FALSE)*I140,0)</f>
        <v>0</v>
      </c>
      <c r="AF140" s="163">
        <f>SUM(AA140:AE140)</f>
        <v>0</v>
      </c>
      <c r="AH140" s="274" t="s">
        <v>95</v>
      </c>
      <c r="AI140" s="273">
        <f>'Tuition Lookup'!$D18*24</f>
        <v>9144</v>
      </c>
      <c r="AJ140" s="272">
        <f t="shared" si="21"/>
        <v>1524</v>
      </c>
      <c r="AK140" s="277">
        <f t="shared" si="22"/>
        <v>1524</v>
      </c>
      <c r="AL140" s="277">
        <f t="shared" si="22"/>
        <v>1600.2</v>
      </c>
      <c r="AM140" s="277">
        <f t="shared" si="22"/>
        <v>1680.21</v>
      </c>
      <c r="AN140" s="278">
        <f t="shared" si="22"/>
        <v>1764.2205000000001</v>
      </c>
      <c r="AO140" s="279">
        <f t="shared" si="22"/>
        <v>1852.4315250000002</v>
      </c>
    </row>
    <row r="141" spans="1:41">
      <c r="B141" s="99"/>
      <c r="C141" s="117" t="s">
        <v>74</v>
      </c>
      <c r="D141" s="32" t="s">
        <v>61</v>
      </c>
      <c r="E141" s="20">
        <f>Q140</f>
        <v>0</v>
      </c>
      <c r="F141" s="20">
        <f>Q141</f>
        <v>0</v>
      </c>
      <c r="G141" s="20">
        <f>Q142</f>
        <v>0</v>
      </c>
      <c r="H141" s="20">
        <f>Q143</f>
        <v>0</v>
      </c>
      <c r="I141" s="20">
        <f>Q144</f>
        <v>0</v>
      </c>
      <c r="J141" s="24"/>
      <c r="L141" s="243"/>
      <c r="M141" s="242"/>
      <c r="N141" s="239">
        <v>1.03</v>
      </c>
      <c r="O141" s="240">
        <v>0</v>
      </c>
      <c r="P141" s="73">
        <f>$R$15</f>
        <v>12</v>
      </c>
      <c r="Q141" s="239">
        <v>0</v>
      </c>
      <c r="R141" s="73"/>
      <c r="S141" s="71"/>
      <c r="T141" s="23"/>
      <c r="U141" s="23"/>
      <c r="V141" s="23"/>
      <c r="W141" s="23"/>
      <c r="X141" s="23"/>
      <c r="Y141" s="319"/>
      <c r="Z141" s="160"/>
      <c r="AA141" s="125"/>
      <c r="AB141" s="125"/>
      <c r="AC141" s="125"/>
      <c r="AD141" s="125"/>
      <c r="AE141" s="125"/>
      <c r="AF141" s="163"/>
      <c r="AH141" s="274" t="s">
        <v>96</v>
      </c>
      <c r="AI141" s="273">
        <f>'Tuition Lookup'!$D19*24</f>
        <v>12960</v>
      </c>
      <c r="AJ141" s="272">
        <f t="shared" si="21"/>
        <v>2160</v>
      </c>
      <c r="AK141" s="277">
        <f t="shared" si="22"/>
        <v>2160</v>
      </c>
      <c r="AL141" s="277">
        <f t="shared" si="22"/>
        <v>2268</v>
      </c>
      <c r="AM141" s="277">
        <f t="shared" si="22"/>
        <v>2381.4</v>
      </c>
      <c r="AN141" s="278">
        <f t="shared" si="22"/>
        <v>2500.4700000000003</v>
      </c>
      <c r="AO141" s="279">
        <f t="shared" si="22"/>
        <v>2625.4935000000005</v>
      </c>
    </row>
    <row r="142" spans="1:41">
      <c r="A142" s="8"/>
      <c r="B142" s="90"/>
      <c r="C142" s="117" t="s">
        <v>74</v>
      </c>
      <c r="D142" s="71" t="s">
        <v>9</v>
      </c>
      <c r="E142" s="54">
        <f>ROUND(M140*E140*N140,0)</f>
        <v>0</v>
      </c>
      <c r="F142" s="54">
        <f>ROUND(M140*F140*N140*N141,0)</f>
        <v>0</v>
      </c>
      <c r="G142" s="54">
        <f>ROUND(M140*G140*N140*N141*N142,0)</f>
        <v>0</v>
      </c>
      <c r="H142" s="54">
        <f>ROUND(M140*H140*N140*N141*N142*N143,0)</f>
        <v>0</v>
      </c>
      <c r="I142" s="54">
        <f>ROUND(M140*I140*N140*N141*N142*N143*N144,0)</f>
        <v>0</v>
      </c>
      <c r="J142" s="177">
        <f>SUM(E142:I142)</f>
        <v>0</v>
      </c>
      <c r="L142" s="243"/>
      <c r="M142" s="60"/>
      <c r="N142" s="239">
        <v>1.03</v>
      </c>
      <c r="O142" s="240">
        <v>0</v>
      </c>
      <c r="P142" s="73">
        <f>$R$16</f>
        <v>12</v>
      </c>
      <c r="Q142" s="239">
        <v>0</v>
      </c>
      <c r="R142" s="73"/>
      <c r="S142" s="71"/>
      <c r="T142" s="23"/>
      <c r="U142" s="23"/>
      <c r="V142" s="23"/>
      <c r="W142" s="23"/>
      <c r="X142" s="23"/>
      <c r="Y142" s="8"/>
      <c r="Z142" s="59"/>
      <c r="AA142" s="125"/>
      <c r="AB142" s="125"/>
      <c r="AC142" s="125"/>
      <c r="AD142" s="125"/>
      <c r="AE142" s="125"/>
      <c r="AF142" s="163"/>
      <c r="AH142" s="274" t="s">
        <v>97</v>
      </c>
      <c r="AI142" s="273">
        <f>'Tuition Lookup'!$D20*24</f>
        <v>9000</v>
      </c>
      <c r="AJ142" s="272">
        <f t="shared" si="21"/>
        <v>1500</v>
      </c>
      <c r="AK142" s="277">
        <f t="shared" si="22"/>
        <v>1500</v>
      </c>
      <c r="AL142" s="277">
        <f t="shared" si="22"/>
        <v>1575</v>
      </c>
      <c r="AM142" s="277">
        <f t="shared" si="22"/>
        <v>1653.75</v>
      </c>
      <c r="AN142" s="278">
        <f t="shared" si="22"/>
        <v>1736.4375</v>
      </c>
      <c r="AO142" s="279">
        <f t="shared" si="22"/>
        <v>1823.2593750000001</v>
      </c>
    </row>
    <row r="143" spans="1:41">
      <c r="A143" s="8"/>
      <c r="B143" s="90"/>
      <c r="C143" s="117" t="s">
        <v>74</v>
      </c>
      <c r="D143" s="71" t="s">
        <v>46</v>
      </c>
      <c r="E143" s="54">
        <f>ROUND(E142*$R$154,0)</f>
        <v>0</v>
      </c>
      <c r="F143" s="54">
        <f>ROUND(F142*$R$154,0)</f>
        <v>0</v>
      </c>
      <c r="G143" s="54">
        <f>ROUND(G142*$R$154,0)</f>
        <v>0</v>
      </c>
      <c r="H143" s="54">
        <f>ROUND(H142*$R$154,0)</f>
        <v>0</v>
      </c>
      <c r="I143" s="54">
        <f>ROUND(I142*$R$154,0)</f>
        <v>0</v>
      </c>
      <c r="J143" s="177">
        <f>SUM(E143:I143)</f>
        <v>0</v>
      </c>
      <c r="L143" s="243"/>
      <c r="M143" s="60"/>
      <c r="N143" s="239">
        <v>1.03</v>
      </c>
      <c r="O143" s="240">
        <v>0</v>
      </c>
      <c r="P143" s="73">
        <f>$R$17</f>
        <v>12</v>
      </c>
      <c r="Q143" s="239">
        <v>0</v>
      </c>
      <c r="R143" s="73"/>
      <c r="S143" s="71"/>
      <c r="T143" s="23"/>
      <c r="U143" s="23"/>
      <c r="V143" s="23"/>
      <c r="W143" s="23"/>
      <c r="X143" s="23"/>
      <c r="Y143" s="8"/>
      <c r="Z143" s="59"/>
      <c r="AA143" s="125"/>
      <c r="AB143" s="125"/>
      <c r="AC143" s="125"/>
      <c r="AD143" s="125"/>
      <c r="AE143" s="125"/>
      <c r="AF143" s="163"/>
      <c r="AH143" s="274" t="s">
        <v>98</v>
      </c>
      <c r="AI143" s="273">
        <f>'Tuition Lookup'!$D21*24</f>
        <v>12816</v>
      </c>
      <c r="AJ143" s="272">
        <f t="shared" si="21"/>
        <v>2136</v>
      </c>
      <c r="AK143" s="277">
        <f t="shared" ref="AK143:AO152" si="25">AJ143*AK$120</f>
        <v>2136</v>
      </c>
      <c r="AL143" s="277">
        <f t="shared" si="25"/>
        <v>2242.8000000000002</v>
      </c>
      <c r="AM143" s="277">
        <f t="shared" si="25"/>
        <v>2354.9400000000005</v>
      </c>
      <c r="AN143" s="278">
        <f t="shared" si="25"/>
        <v>2472.6870000000008</v>
      </c>
      <c r="AO143" s="279">
        <f t="shared" si="25"/>
        <v>2596.3213500000011</v>
      </c>
    </row>
    <row r="144" spans="1:41" ht="15">
      <c r="A144" s="8"/>
      <c r="B144" s="90"/>
      <c r="C144" s="117" t="s">
        <v>74</v>
      </c>
      <c r="D144" s="71" t="s">
        <v>47</v>
      </c>
      <c r="E144" s="189">
        <f>ROUND($R$155*E140,0)</f>
        <v>0</v>
      </c>
      <c r="F144" s="189">
        <f>ROUND($R$155*F140,0)</f>
        <v>0</v>
      </c>
      <c r="G144" s="189">
        <f>ROUND($R$155*G140,0)</f>
        <v>0</v>
      </c>
      <c r="H144" s="189">
        <f>ROUND($R$155*H140,0)</f>
        <v>0</v>
      </c>
      <c r="I144" s="189">
        <f>ROUND($R$155*I140,0)</f>
        <v>0</v>
      </c>
      <c r="J144" s="186">
        <f>SUM(E144:I144)</f>
        <v>0</v>
      </c>
      <c r="L144" s="243"/>
      <c r="M144" s="60"/>
      <c r="N144" s="239">
        <v>1.03</v>
      </c>
      <c r="O144" s="240">
        <v>0</v>
      </c>
      <c r="P144" s="73">
        <f>$R$18</f>
        <v>12</v>
      </c>
      <c r="Q144" s="239">
        <v>0</v>
      </c>
      <c r="R144" s="73"/>
      <c r="S144" s="71"/>
      <c r="T144" s="23"/>
      <c r="U144" s="23"/>
      <c r="V144" s="23"/>
      <c r="W144" s="23"/>
      <c r="X144" s="23"/>
      <c r="Y144" s="8"/>
      <c r="Z144" s="59"/>
      <c r="AA144" s="125"/>
      <c r="AB144" s="125"/>
      <c r="AC144" s="125"/>
      <c r="AD144" s="125"/>
      <c r="AE144" s="125"/>
      <c r="AF144" s="163"/>
      <c r="AH144" s="274" t="s">
        <v>99</v>
      </c>
      <c r="AI144" s="273">
        <f>'Tuition Lookup'!$D22*24</f>
        <v>9456</v>
      </c>
      <c r="AJ144" s="272">
        <f t="shared" si="21"/>
        <v>1576</v>
      </c>
      <c r="AK144" s="277">
        <f t="shared" si="25"/>
        <v>1576</v>
      </c>
      <c r="AL144" s="277">
        <f t="shared" si="25"/>
        <v>1654.8000000000002</v>
      </c>
      <c r="AM144" s="277">
        <f t="shared" si="25"/>
        <v>1737.5400000000002</v>
      </c>
      <c r="AN144" s="278">
        <f t="shared" si="25"/>
        <v>1824.4170000000004</v>
      </c>
      <c r="AO144" s="279">
        <f t="shared" si="25"/>
        <v>1915.6378500000005</v>
      </c>
    </row>
    <row r="145" spans="1:41" ht="13.5" customHeight="1">
      <c r="A145" s="8"/>
      <c r="B145" s="90"/>
      <c r="C145" s="97"/>
      <c r="D145" s="74" t="s">
        <v>48</v>
      </c>
      <c r="E145" s="190">
        <f>SUM(E143:E144)</f>
        <v>0</v>
      </c>
      <c r="F145" s="190">
        <f t="shared" ref="F145:I145" si="26">SUM(F143:F144)</f>
        <v>0</v>
      </c>
      <c r="G145" s="190">
        <f t="shared" si="26"/>
        <v>0</v>
      </c>
      <c r="H145" s="190">
        <f t="shared" si="26"/>
        <v>0</v>
      </c>
      <c r="I145" s="190">
        <f t="shared" si="26"/>
        <v>0</v>
      </c>
      <c r="J145" s="191">
        <f>SUM(J143:J144)</f>
        <v>0</v>
      </c>
      <c r="L145" s="243"/>
      <c r="M145" s="60"/>
      <c r="N145" s="71"/>
      <c r="O145" s="244"/>
      <c r="P145" s="73"/>
      <c r="Q145" s="71"/>
      <c r="R145" s="73"/>
      <c r="S145" s="71"/>
      <c r="T145" s="4"/>
      <c r="U145" s="3"/>
      <c r="Y145" s="8"/>
      <c r="Z145" s="59"/>
      <c r="AA145" s="125"/>
      <c r="AB145" s="125"/>
      <c r="AC145" s="125"/>
      <c r="AD145" s="125"/>
      <c r="AE145" s="125"/>
      <c r="AF145" s="163"/>
      <c r="AH145" s="274" t="s">
        <v>100</v>
      </c>
      <c r="AI145" s="273">
        <f>'Tuition Lookup'!$D23*24</f>
        <v>8040</v>
      </c>
      <c r="AJ145" s="272">
        <f t="shared" si="21"/>
        <v>1340</v>
      </c>
      <c r="AK145" s="277">
        <f t="shared" si="25"/>
        <v>1340</v>
      </c>
      <c r="AL145" s="277">
        <f t="shared" si="25"/>
        <v>1407</v>
      </c>
      <c r="AM145" s="277">
        <f t="shared" si="25"/>
        <v>1477.3500000000001</v>
      </c>
      <c r="AN145" s="278">
        <f t="shared" si="25"/>
        <v>1551.2175000000002</v>
      </c>
      <c r="AO145" s="279">
        <f t="shared" si="25"/>
        <v>1628.7783750000003</v>
      </c>
    </row>
    <row r="146" spans="1:41">
      <c r="A146" s="8"/>
      <c r="B146" s="90"/>
      <c r="C146" s="97"/>
      <c r="D146" s="71"/>
      <c r="E146" s="15"/>
      <c r="F146" s="15"/>
      <c r="G146" s="15"/>
      <c r="H146" s="15"/>
      <c r="I146" s="15"/>
      <c r="J146" s="24"/>
      <c r="L146" s="243"/>
      <c r="M146" s="60"/>
      <c r="N146" s="32"/>
      <c r="O146" s="60"/>
      <c r="P146" s="32"/>
      <c r="Q146" s="241"/>
      <c r="R146" s="32"/>
      <c r="S146" s="241"/>
      <c r="T146" s="15"/>
      <c r="U146" s="15"/>
      <c r="V146" s="15"/>
      <c r="W146" s="15"/>
      <c r="X146" s="15"/>
      <c r="Y146" s="8"/>
      <c r="Z146" s="59"/>
      <c r="AA146" s="125"/>
      <c r="AB146" s="125"/>
      <c r="AC146" s="125"/>
      <c r="AD146" s="125"/>
      <c r="AE146" s="125"/>
      <c r="AF146" s="163"/>
      <c r="AH146" s="274" t="s">
        <v>101</v>
      </c>
      <c r="AI146" s="273">
        <f>'Tuition Lookup'!$D24*24</f>
        <v>12024</v>
      </c>
      <c r="AJ146" s="272">
        <f t="shared" si="21"/>
        <v>2004</v>
      </c>
      <c r="AK146" s="277">
        <f t="shared" si="25"/>
        <v>2004</v>
      </c>
      <c r="AL146" s="277">
        <f t="shared" si="25"/>
        <v>2104.2000000000003</v>
      </c>
      <c r="AM146" s="277">
        <f t="shared" si="25"/>
        <v>2209.4100000000003</v>
      </c>
      <c r="AN146" s="278">
        <f t="shared" si="25"/>
        <v>2319.8805000000002</v>
      </c>
      <c r="AO146" s="279">
        <f t="shared" si="25"/>
        <v>2435.8745250000002</v>
      </c>
    </row>
    <row r="147" spans="1:41">
      <c r="A147" s="101"/>
      <c r="B147" s="99" t="s">
        <v>73</v>
      </c>
      <c r="C147" s="117" t="s">
        <v>74</v>
      </c>
      <c r="D147" s="32" t="s">
        <v>44</v>
      </c>
      <c r="E147" s="97">
        <f>ROUND($O147*$P147*Q147,6)</f>
        <v>0</v>
      </c>
      <c r="F147" s="97">
        <f>ROUND($O148*$P148*Q148,6)</f>
        <v>0</v>
      </c>
      <c r="G147" s="97">
        <f>ROUND($O149*$P149*Q149,6)</f>
        <v>0</v>
      </c>
      <c r="H147" s="97">
        <f>ROUND($O150*$P150*Q150,6)</f>
        <v>0</v>
      </c>
      <c r="I147" s="97">
        <f>ROUND($O151*$P151*Q151,6)</f>
        <v>0</v>
      </c>
      <c r="J147" s="24"/>
      <c r="L147" s="155">
        <v>0</v>
      </c>
      <c r="M147" s="242">
        <f>ROUND(L147/12,2)</f>
        <v>0</v>
      </c>
      <c r="N147" s="239">
        <v>1</v>
      </c>
      <c r="O147" s="240">
        <v>0</v>
      </c>
      <c r="P147" s="73">
        <f>$R$14</f>
        <v>12</v>
      </c>
      <c r="Q147" s="239">
        <v>0</v>
      </c>
      <c r="R147" s="73"/>
      <c r="S147" s="71"/>
      <c r="T147" s="23" t="e">
        <f>(E150+E151)/E149</f>
        <v>#DIV/0!</v>
      </c>
      <c r="U147" s="23" t="e">
        <f>(F150+F151)/F149</f>
        <v>#DIV/0!</v>
      </c>
      <c r="V147" s="23" t="e">
        <f>(G150+G151)/G149</f>
        <v>#DIV/0!</v>
      </c>
      <c r="W147" s="23" t="e">
        <f>(H150+H151)/H149</f>
        <v>#DIV/0!</v>
      </c>
      <c r="X147" s="23" t="e">
        <f>(I150+I151)/I149</f>
        <v>#DIV/0!</v>
      </c>
      <c r="Y147" s="319"/>
      <c r="Z147" s="160" t="str">
        <f>C147</f>
        <v>Not Allowed</v>
      </c>
      <c r="AA147" s="125">
        <f>ROUND(VLOOKUP($C147,$AH$125:AO181,4,FALSE)*E147,0)</f>
        <v>0</v>
      </c>
      <c r="AB147" s="125">
        <f>ROUND(VLOOKUP($C148,$AH$125:AO181,5,FALSE)*F147,0)</f>
        <v>0</v>
      </c>
      <c r="AC147" s="125">
        <f>ROUND(VLOOKUP($C149,$AH$125:AO181,6,FALSE)*G147,0)</f>
        <v>0</v>
      </c>
      <c r="AD147" s="125">
        <f>ROUND(VLOOKUP($C150,$AH$125:AO181,7,FALSE)*H147,0)</f>
        <v>0</v>
      </c>
      <c r="AE147" s="125">
        <f>ROUND(VLOOKUP($C151,$AH$125:AO182,8,FALSE)*I147,0)</f>
        <v>0</v>
      </c>
      <c r="AF147" s="163">
        <f>SUM(AA147:AE147)</f>
        <v>0</v>
      </c>
      <c r="AH147" s="274" t="s">
        <v>102</v>
      </c>
      <c r="AI147" s="273">
        <f>'Tuition Lookup'!$D25*24</f>
        <v>11736</v>
      </c>
      <c r="AJ147" s="272">
        <f t="shared" si="21"/>
        <v>1956</v>
      </c>
      <c r="AK147" s="277">
        <f t="shared" si="25"/>
        <v>1956</v>
      </c>
      <c r="AL147" s="277">
        <f t="shared" si="25"/>
        <v>2053.8000000000002</v>
      </c>
      <c r="AM147" s="277">
        <f t="shared" si="25"/>
        <v>2156.4900000000002</v>
      </c>
      <c r="AN147" s="278">
        <f t="shared" si="25"/>
        <v>2264.3145000000004</v>
      </c>
      <c r="AO147" s="279">
        <f t="shared" si="25"/>
        <v>2377.5302250000004</v>
      </c>
    </row>
    <row r="148" spans="1:41">
      <c r="B148" s="99"/>
      <c r="C148" s="117" t="s">
        <v>74</v>
      </c>
      <c r="D148" s="32" t="s">
        <v>61</v>
      </c>
      <c r="E148" s="20">
        <f>Q147</f>
        <v>0</v>
      </c>
      <c r="F148" s="20">
        <f>Q148</f>
        <v>0</v>
      </c>
      <c r="G148" s="20">
        <f>Q149</f>
        <v>0</v>
      </c>
      <c r="H148" s="20">
        <f>Q150</f>
        <v>0</v>
      </c>
      <c r="I148" s="20">
        <f>Q151</f>
        <v>0</v>
      </c>
      <c r="J148" s="24"/>
      <c r="L148" s="243"/>
      <c r="M148" s="242"/>
      <c r="N148" s="239">
        <v>1.03</v>
      </c>
      <c r="O148" s="240">
        <v>0</v>
      </c>
      <c r="P148" s="73">
        <f>$R$15</f>
        <v>12</v>
      </c>
      <c r="Q148" s="239">
        <v>0</v>
      </c>
      <c r="R148" s="73"/>
      <c r="S148" s="71"/>
      <c r="T148" s="23"/>
      <c r="U148" s="23"/>
      <c r="V148" s="23"/>
      <c r="W148" s="23"/>
      <c r="X148" s="23"/>
      <c r="Y148" s="319"/>
      <c r="Z148" s="160"/>
      <c r="AA148" s="125"/>
      <c r="AB148" s="125"/>
      <c r="AC148" s="125"/>
      <c r="AD148" s="125"/>
      <c r="AE148" s="125"/>
      <c r="AF148" s="163"/>
      <c r="AH148" s="274" t="s">
        <v>103</v>
      </c>
      <c r="AI148" s="273">
        <f>'Tuition Lookup'!$D26*24</f>
        <v>9840</v>
      </c>
      <c r="AJ148" s="272">
        <f t="shared" si="21"/>
        <v>1640</v>
      </c>
      <c r="AK148" s="277">
        <f t="shared" si="25"/>
        <v>1640</v>
      </c>
      <c r="AL148" s="277">
        <f t="shared" si="25"/>
        <v>1722</v>
      </c>
      <c r="AM148" s="277">
        <f t="shared" si="25"/>
        <v>1808.1000000000001</v>
      </c>
      <c r="AN148" s="278">
        <f t="shared" si="25"/>
        <v>1898.5050000000003</v>
      </c>
      <c r="AO148" s="279">
        <f t="shared" si="25"/>
        <v>1993.4302500000003</v>
      </c>
    </row>
    <row r="149" spans="1:41">
      <c r="A149" s="8"/>
      <c r="B149" s="90"/>
      <c r="C149" s="117" t="s">
        <v>74</v>
      </c>
      <c r="D149" s="71" t="s">
        <v>9</v>
      </c>
      <c r="E149" s="54">
        <f>ROUND(M147*E147*N147,0)</f>
        <v>0</v>
      </c>
      <c r="F149" s="54">
        <f>ROUND(M147*F147*N147*N148,0)</f>
        <v>0</v>
      </c>
      <c r="G149" s="54">
        <f>ROUND(M147*G147*N147*N148*N149,0)</f>
        <v>0</v>
      </c>
      <c r="H149" s="54">
        <f>ROUND(M147*H147*N147*N148*N149*N150,0)</f>
        <v>0</v>
      </c>
      <c r="I149" s="54">
        <f>ROUND(M147*I147*N147*N148*N149*N150*N151,0)</f>
        <v>0</v>
      </c>
      <c r="J149" s="177">
        <f>SUM(E149:I149)</f>
        <v>0</v>
      </c>
      <c r="L149" s="243"/>
      <c r="M149" s="60"/>
      <c r="N149" s="239">
        <v>1.03</v>
      </c>
      <c r="O149" s="240">
        <v>0</v>
      </c>
      <c r="P149" s="73">
        <f>$R$16</f>
        <v>12</v>
      </c>
      <c r="Q149" s="239">
        <v>0</v>
      </c>
      <c r="R149" s="73"/>
      <c r="S149" s="71"/>
      <c r="Y149" s="8"/>
      <c r="Z149" s="59"/>
      <c r="AA149" s="125"/>
      <c r="AB149" s="125"/>
      <c r="AC149" s="125"/>
      <c r="AD149" s="125"/>
      <c r="AE149" s="125"/>
      <c r="AF149" s="163"/>
      <c r="AH149" s="274" t="s">
        <v>104</v>
      </c>
      <c r="AI149" s="273">
        <f>'Tuition Lookup'!$D27*24</f>
        <v>10104</v>
      </c>
      <c r="AJ149" s="272">
        <f t="shared" si="21"/>
        <v>1684</v>
      </c>
      <c r="AK149" s="277">
        <f t="shared" si="25"/>
        <v>1684</v>
      </c>
      <c r="AL149" s="277">
        <f t="shared" si="25"/>
        <v>1768.2</v>
      </c>
      <c r="AM149" s="277">
        <f t="shared" si="25"/>
        <v>1856.6100000000001</v>
      </c>
      <c r="AN149" s="278">
        <f t="shared" si="25"/>
        <v>1949.4405000000002</v>
      </c>
      <c r="AO149" s="279">
        <f t="shared" si="25"/>
        <v>2046.9125250000002</v>
      </c>
    </row>
    <row r="150" spans="1:41">
      <c r="A150" s="8"/>
      <c r="B150" s="90"/>
      <c r="C150" s="117" t="s">
        <v>74</v>
      </c>
      <c r="D150" s="71" t="s">
        <v>46</v>
      </c>
      <c r="E150" s="54">
        <f>ROUND(E149*$R$154,0)</f>
        <v>0</v>
      </c>
      <c r="F150" s="54">
        <f>ROUND(F149*$R$154,0)</f>
        <v>0</v>
      </c>
      <c r="G150" s="54">
        <f>ROUND(G149*$R$154,0)</f>
        <v>0</v>
      </c>
      <c r="H150" s="54">
        <f>ROUND(H149*$R$154,0)</f>
        <v>0</v>
      </c>
      <c r="I150" s="54">
        <f>ROUND(I149*$R$154,0)</f>
        <v>0</v>
      </c>
      <c r="J150" s="177">
        <f>SUM(E150:I150)</f>
        <v>0</v>
      </c>
      <c r="L150" s="243"/>
      <c r="M150" s="60"/>
      <c r="N150" s="239">
        <v>1.03</v>
      </c>
      <c r="O150" s="240">
        <v>0</v>
      </c>
      <c r="P150" s="73">
        <f>$R$17</f>
        <v>12</v>
      </c>
      <c r="Q150" s="239">
        <v>0</v>
      </c>
      <c r="R150" s="73"/>
      <c r="S150" s="71"/>
      <c r="Y150" s="8"/>
      <c r="Z150" s="59"/>
      <c r="AA150" s="125"/>
      <c r="AB150" s="125"/>
      <c r="AC150" s="125"/>
      <c r="AD150" s="125"/>
      <c r="AE150" s="125"/>
      <c r="AF150" s="163"/>
      <c r="AH150" s="274" t="s">
        <v>105</v>
      </c>
      <c r="AI150" s="273">
        <f>'Tuition Lookup'!$D28*24</f>
        <v>10176</v>
      </c>
      <c r="AJ150" s="272">
        <f t="shared" si="21"/>
        <v>1696</v>
      </c>
      <c r="AK150" s="277">
        <f t="shared" si="25"/>
        <v>1696</v>
      </c>
      <c r="AL150" s="277">
        <f t="shared" si="25"/>
        <v>1780.8000000000002</v>
      </c>
      <c r="AM150" s="277">
        <f t="shared" si="25"/>
        <v>1869.8400000000004</v>
      </c>
      <c r="AN150" s="278">
        <f t="shared" si="25"/>
        <v>1963.3320000000006</v>
      </c>
      <c r="AO150" s="279">
        <f t="shared" si="25"/>
        <v>2061.4986000000008</v>
      </c>
    </row>
    <row r="151" spans="1:41" ht="15">
      <c r="A151" s="8"/>
      <c r="B151" s="90"/>
      <c r="C151" s="117" t="s">
        <v>74</v>
      </c>
      <c r="D151" s="71" t="s">
        <v>47</v>
      </c>
      <c r="E151" s="189">
        <f>ROUND($R$155*E147,0)</f>
        <v>0</v>
      </c>
      <c r="F151" s="189">
        <f>ROUND($R$155*F147,0)</f>
        <v>0</v>
      </c>
      <c r="G151" s="189">
        <f>ROUND($R$155*G147,0)</f>
        <v>0</v>
      </c>
      <c r="H151" s="189">
        <f>ROUND($R$155*H147,0)</f>
        <v>0</v>
      </c>
      <c r="I151" s="189">
        <f>ROUND($R$155*I147,0)</f>
        <v>0</v>
      </c>
      <c r="J151" s="186">
        <f>SUM(E151:I151)</f>
        <v>0</v>
      </c>
      <c r="L151" s="243"/>
      <c r="M151" s="60"/>
      <c r="N151" s="239">
        <v>1.03</v>
      </c>
      <c r="O151" s="240">
        <v>0</v>
      </c>
      <c r="P151" s="73">
        <f>$R$18</f>
        <v>12</v>
      </c>
      <c r="Q151" s="239">
        <v>0</v>
      </c>
      <c r="R151" s="73"/>
      <c r="S151" s="71"/>
      <c r="T151" s="23"/>
      <c r="U151" s="23"/>
      <c r="V151" s="23"/>
      <c r="W151" s="23"/>
      <c r="X151" s="23"/>
      <c r="Y151" s="8"/>
      <c r="Z151" s="59"/>
      <c r="AA151" s="125"/>
      <c r="AB151" s="125"/>
      <c r="AC151" s="125"/>
      <c r="AD151" s="125"/>
      <c r="AE151" s="125"/>
      <c r="AF151" s="163"/>
      <c r="AH151" s="274" t="s">
        <v>106</v>
      </c>
      <c r="AI151" s="273">
        <f>'Tuition Lookup'!$D29*24</f>
        <v>9576</v>
      </c>
      <c r="AJ151" s="272">
        <f t="shared" si="21"/>
        <v>1596</v>
      </c>
      <c r="AK151" s="277">
        <f t="shared" si="25"/>
        <v>1596</v>
      </c>
      <c r="AL151" s="277">
        <f t="shared" si="25"/>
        <v>1675.8000000000002</v>
      </c>
      <c r="AM151" s="277">
        <f t="shared" si="25"/>
        <v>1759.5900000000004</v>
      </c>
      <c r="AN151" s="278">
        <f t="shared" si="25"/>
        <v>1847.5695000000005</v>
      </c>
      <c r="AO151" s="279">
        <f t="shared" si="25"/>
        <v>1939.9479750000007</v>
      </c>
    </row>
    <row r="152" spans="1:41" ht="13.5" thickBot="1">
      <c r="A152" s="8"/>
      <c r="B152" s="90"/>
      <c r="C152" s="97"/>
      <c r="D152" s="74" t="s">
        <v>48</v>
      </c>
      <c r="E152" s="190">
        <f>SUM(E150:E151)</f>
        <v>0</v>
      </c>
      <c r="F152" s="190">
        <f t="shared" ref="F152:I152" si="27">SUM(F150:F151)</f>
        <v>0</v>
      </c>
      <c r="G152" s="190">
        <f t="shared" si="27"/>
        <v>0</v>
      </c>
      <c r="H152" s="190">
        <f t="shared" si="27"/>
        <v>0</v>
      </c>
      <c r="I152" s="190">
        <f t="shared" si="27"/>
        <v>0</v>
      </c>
      <c r="J152" s="191">
        <f>SUM(J150:J151)</f>
        <v>0</v>
      </c>
      <c r="L152" s="17"/>
      <c r="M152" s="31"/>
      <c r="N152" s="110"/>
      <c r="O152" s="111"/>
      <c r="P152" s="73"/>
      <c r="Q152" s="110"/>
      <c r="R152" s="73"/>
      <c r="S152" s="110"/>
      <c r="T152" s="23"/>
      <c r="U152" s="23"/>
      <c r="V152" s="23"/>
      <c r="W152" s="23"/>
      <c r="X152" s="23"/>
      <c r="Y152" s="8"/>
      <c r="Z152" s="161"/>
      <c r="AA152" s="164"/>
      <c r="AB152" s="164"/>
      <c r="AC152" s="164"/>
      <c r="AD152" s="164"/>
      <c r="AE152" s="164"/>
      <c r="AF152" s="165"/>
      <c r="AH152" s="464" t="s">
        <v>107</v>
      </c>
      <c r="AI152" s="276">
        <f>'Tuition Lookup'!$D30*24</f>
        <v>10080</v>
      </c>
      <c r="AJ152" s="465">
        <f t="shared" si="21"/>
        <v>1680</v>
      </c>
      <c r="AK152" s="466">
        <f t="shared" si="25"/>
        <v>1680</v>
      </c>
      <c r="AL152" s="466">
        <f t="shared" si="25"/>
        <v>1764</v>
      </c>
      <c r="AM152" s="466">
        <f t="shared" si="25"/>
        <v>1852.2</v>
      </c>
      <c r="AN152" s="467">
        <f t="shared" si="25"/>
        <v>1944.8100000000002</v>
      </c>
      <c r="AO152" s="468">
        <f t="shared" si="25"/>
        <v>2042.0505000000003</v>
      </c>
    </row>
    <row r="153" spans="1:41" ht="13.5" thickBot="1">
      <c r="A153" s="8"/>
      <c r="B153" s="90"/>
      <c r="C153" s="97"/>
      <c r="D153" s="71"/>
      <c r="E153" s="20"/>
      <c r="F153" s="20"/>
      <c r="G153" s="20"/>
      <c r="H153" s="20"/>
      <c r="I153" s="20"/>
      <c r="J153" s="73"/>
      <c r="L153" s="17"/>
      <c r="S153" s="15"/>
      <c r="T153" s="23"/>
      <c r="U153" s="23"/>
      <c r="V153" s="23"/>
      <c r="W153" s="23"/>
      <c r="X153" s="23"/>
      <c r="Y153" s="13"/>
      <c r="Z153" s="158" t="s">
        <v>30</v>
      </c>
      <c r="AA153" s="166">
        <f>SUM(AA119:AA152)</f>
        <v>0</v>
      </c>
      <c r="AB153" s="166">
        <f>SUM(AB119:AB152)</f>
        <v>0</v>
      </c>
      <c r="AC153" s="166">
        <f t="shared" ref="AC153:AE153" si="28">SUM(AC119:AC152)</f>
        <v>0</v>
      </c>
      <c r="AD153" s="166">
        <f t="shared" si="28"/>
        <v>0</v>
      </c>
      <c r="AE153" s="166">
        <f t="shared" si="28"/>
        <v>0</v>
      </c>
      <c r="AF153" s="167">
        <f>SUM(AA153:AE153)</f>
        <v>0</v>
      </c>
    </row>
    <row r="154" spans="1:41" ht="13.5" customHeight="1" thickBot="1">
      <c r="A154" s="8"/>
      <c r="C154" s="72"/>
      <c r="D154" s="72" t="s">
        <v>108</v>
      </c>
      <c r="E154" s="192">
        <f>SUMIF($D$119:$D$153,"*Salary",E119:E153)</f>
        <v>0</v>
      </c>
      <c r="F154" s="192">
        <f t="shared" ref="F154:I154" si="29">SUMIF($D$119:$D$153,"*Salary",F119:F153)</f>
        <v>0</v>
      </c>
      <c r="G154" s="192">
        <f t="shared" si="29"/>
        <v>0</v>
      </c>
      <c r="H154" s="192">
        <f t="shared" si="29"/>
        <v>0</v>
      </c>
      <c r="I154" s="192">
        <f t="shared" si="29"/>
        <v>0</v>
      </c>
      <c r="J154" s="193">
        <f>SUM(E154:I154)</f>
        <v>0</v>
      </c>
      <c r="L154" s="17"/>
      <c r="M154" s="35" t="s">
        <v>109</v>
      </c>
      <c r="N154" s="411"/>
      <c r="O154" s="411"/>
      <c r="P154" s="36"/>
      <c r="Q154" s="37"/>
      <c r="R154" s="237">
        <f>'Cumulative Budget Request '!S152</f>
        <v>0.11</v>
      </c>
      <c r="S154" s="531" t="str">
        <f>'Cumulative Budget Request '!T152</f>
        <v>Use 0.11 for Students or 0.034 for FICA Exempt</v>
      </c>
      <c r="T154" s="532"/>
      <c r="U154" s="533"/>
    </row>
    <row r="155" spans="1:41" ht="13.5" thickBot="1">
      <c r="A155" s="8"/>
      <c r="C155" s="72"/>
      <c r="D155" s="72" t="s">
        <v>111</v>
      </c>
      <c r="E155" s="194">
        <f>SUMIF($D$119:$D$153,"*Total Fringe",E119:E153)</f>
        <v>0</v>
      </c>
      <c r="F155" s="194">
        <f t="shared" ref="F155:I155" si="30">SUMIF($D$119:$D$153,"*Total Fringe",F119:F153)</f>
        <v>0</v>
      </c>
      <c r="G155" s="194">
        <f t="shared" si="30"/>
        <v>0</v>
      </c>
      <c r="H155" s="194">
        <f t="shared" si="30"/>
        <v>0</v>
      </c>
      <c r="I155" s="194">
        <f t="shared" si="30"/>
        <v>0</v>
      </c>
      <c r="J155" s="195">
        <f>SUM(E155:I155)</f>
        <v>0</v>
      </c>
      <c r="L155" s="14"/>
      <c r="M155" s="197" t="s">
        <v>112</v>
      </c>
      <c r="N155" s="412"/>
      <c r="O155" s="412"/>
      <c r="P155" s="198"/>
      <c r="Q155" s="198"/>
      <c r="R155" s="245">
        <f>'Cumulative Budget Request '!S153</f>
        <v>560</v>
      </c>
      <c r="S155" s="534"/>
      <c r="T155" s="535"/>
      <c r="U155" s="536"/>
    </row>
    <row r="156" spans="1:41" ht="13.5" thickBot="1">
      <c r="A156" s="8"/>
      <c r="C156" s="72"/>
      <c r="D156" s="174"/>
      <c r="E156" s="171"/>
      <c r="F156" s="171"/>
      <c r="G156" s="171"/>
      <c r="H156" s="171"/>
      <c r="I156" s="171"/>
      <c r="J156" s="172"/>
      <c r="L156" s="14"/>
      <c r="M156" s="207"/>
      <c r="N156" s="207"/>
      <c r="O156" s="207"/>
      <c r="P156" s="208"/>
      <c r="Q156" s="208"/>
      <c r="R156" s="209"/>
      <c r="S156" s="23"/>
      <c r="T156" s="23"/>
      <c r="U156" s="23"/>
    </row>
    <row r="157" spans="1:41" ht="13.5" thickBot="1">
      <c r="C157" s="89"/>
      <c r="D157" s="44"/>
      <c r="E157" s="16" t="str">
        <f>E12</f>
        <v>Year 1</v>
      </c>
      <c r="F157" s="16" t="str">
        <f>F12</f>
        <v>Year 2</v>
      </c>
      <c r="G157" s="16" t="str">
        <f>G12</f>
        <v>Year 3</v>
      </c>
      <c r="H157" s="16" t="str">
        <f>H12</f>
        <v>Year 4</v>
      </c>
      <c r="I157" s="16" t="str">
        <f>I12</f>
        <v>Year 5</v>
      </c>
      <c r="J157" s="44" t="s">
        <v>30</v>
      </c>
      <c r="M157" s="500" t="s">
        <v>113</v>
      </c>
      <c r="N157" s="501"/>
      <c r="O157" s="501"/>
      <c r="P157" s="501"/>
      <c r="Q157" s="501"/>
      <c r="R157" s="501"/>
      <c r="S157" s="501"/>
      <c r="T157" s="502"/>
      <c r="U157" s="23"/>
    </row>
    <row r="158" spans="1:41">
      <c r="A158" s="8" t="s">
        <v>114</v>
      </c>
      <c r="C158" s="89"/>
      <c r="D158" s="32" t="s">
        <v>61</v>
      </c>
      <c r="E158" s="20">
        <f>P159</f>
        <v>0</v>
      </c>
      <c r="F158" s="20">
        <f>Q159</f>
        <v>0</v>
      </c>
      <c r="G158" s="20">
        <f>R159</f>
        <v>0</v>
      </c>
      <c r="H158" s="20">
        <f>S159</f>
        <v>0</v>
      </c>
      <c r="I158" s="20">
        <f>T159</f>
        <v>0</v>
      </c>
      <c r="J158" s="44"/>
      <c r="M158" s="199"/>
      <c r="N158" s="207"/>
      <c r="O158" s="207"/>
      <c r="P158" s="200" t="s">
        <v>35</v>
      </c>
      <c r="Q158" s="201" t="s">
        <v>36</v>
      </c>
      <c r="R158" s="201" t="s">
        <v>37</v>
      </c>
      <c r="S158" s="200" t="s">
        <v>38</v>
      </c>
      <c r="T158" s="202" t="s">
        <v>39</v>
      </c>
      <c r="U158" s="23"/>
    </row>
    <row r="159" spans="1:41">
      <c r="A159" s="8"/>
      <c r="C159" s="156"/>
      <c r="D159" s="153" t="s">
        <v>115</v>
      </c>
      <c r="E159" s="180">
        <f>ROUND(P161*Q161*R161*P159,0)</f>
        <v>0</v>
      </c>
      <c r="F159" s="180">
        <f>ROUND(P161*Q161*R161*Q159,0)</f>
        <v>0</v>
      </c>
      <c r="G159" s="180">
        <f>ROUND(P161*Q161*R161*R159,0)</f>
        <v>0</v>
      </c>
      <c r="H159" s="180">
        <f>ROUND(P161*Q161*R161*S159,0)</f>
        <v>0</v>
      </c>
      <c r="I159" s="180">
        <f>ROUND(P161*Q161*R161*T159,0)</f>
        <v>0</v>
      </c>
      <c r="J159" s="177">
        <f>SUM(E159:I159)</f>
        <v>0</v>
      </c>
      <c r="M159" s="173" t="s">
        <v>116</v>
      </c>
      <c r="N159" s="44"/>
      <c r="O159" s="44"/>
      <c r="P159" s="154">
        <v>0</v>
      </c>
      <c r="Q159" s="154">
        <v>0</v>
      </c>
      <c r="R159" s="154">
        <v>0</v>
      </c>
      <c r="S159" s="154">
        <v>0</v>
      </c>
      <c r="T159" s="203">
        <v>0</v>
      </c>
      <c r="U159" s="23" t="e">
        <f>E160/E159</f>
        <v>#DIV/0!</v>
      </c>
      <c r="V159" s="23" t="e">
        <f>F160/F159</f>
        <v>#DIV/0!</v>
      </c>
      <c r="W159" s="23" t="e">
        <f>G160/G159</f>
        <v>#DIV/0!</v>
      </c>
      <c r="X159" s="23" t="e">
        <f>H160/H159</f>
        <v>#DIV/0!</v>
      </c>
      <c r="Y159" s="23" t="e">
        <f>I160/I159</f>
        <v>#DIV/0!</v>
      </c>
      <c r="Z159" s="487"/>
      <c r="AA159" s="487"/>
      <c r="AB159" s="487"/>
      <c r="AC159" s="487"/>
      <c r="AD159" s="487"/>
      <c r="AE159" s="487"/>
      <c r="AF159" s="487"/>
      <c r="AG159" s="487"/>
    </row>
    <row r="160" spans="1:41">
      <c r="D160" s="32" t="s">
        <v>46</v>
      </c>
      <c r="E160" s="54">
        <f>ROUND(E159*$R$173,0)</f>
        <v>0</v>
      </c>
      <c r="F160" s="54">
        <f>ROUND(F159*$R$173,0)</f>
        <v>0</v>
      </c>
      <c r="G160" s="54">
        <f>ROUND(G159*$R$173,0)</f>
        <v>0</v>
      </c>
      <c r="H160" s="54">
        <f>ROUND(H159*$R$173,0)</f>
        <v>0</v>
      </c>
      <c r="I160" s="54">
        <f>ROUND(I159*$R$173,0)</f>
        <v>0</v>
      </c>
      <c r="J160" s="177">
        <f>SUM(E160:I160)</f>
        <v>0</v>
      </c>
      <c r="M160" s="173"/>
      <c r="N160" s="44"/>
      <c r="O160" s="44"/>
      <c r="P160" s="44" t="s">
        <v>117</v>
      </c>
      <c r="Q160" s="44" t="s">
        <v>118</v>
      </c>
      <c r="R160" s="44" t="s">
        <v>119</v>
      </c>
      <c r="T160" s="114"/>
      <c r="Z160" s="55"/>
      <c r="AA160" s="55"/>
      <c r="AB160" s="55"/>
      <c r="AC160" s="55"/>
      <c r="AD160" s="55"/>
      <c r="AE160" s="55"/>
      <c r="AF160" s="55"/>
      <c r="AG160" s="55"/>
    </row>
    <row r="161" spans="1:33">
      <c r="C161" s="89"/>
      <c r="D161" s="44"/>
      <c r="E161" s="15"/>
      <c r="F161" s="15"/>
      <c r="G161" s="15"/>
      <c r="H161" s="15"/>
      <c r="I161" s="15"/>
      <c r="J161" s="24"/>
      <c r="M161" s="204"/>
      <c r="N161" s="413"/>
      <c r="O161" s="413"/>
      <c r="P161" s="155">
        <v>0</v>
      </c>
      <c r="Q161" s="154">
        <v>0</v>
      </c>
      <c r="R161" s="154">
        <v>0</v>
      </c>
      <c r="T161" s="114"/>
      <c r="AC161" s="55"/>
      <c r="AD161" s="55"/>
      <c r="AE161" s="55"/>
      <c r="AF161" s="55"/>
      <c r="AG161" s="55"/>
    </row>
    <row r="162" spans="1:33">
      <c r="A162" s="8" t="s">
        <v>120</v>
      </c>
      <c r="C162" s="89"/>
      <c r="D162" s="32" t="s">
        <v>61</v>
      </c>
      <c r="E162" s="20">
        <f>P163</f>
        <v>0</v>
      </c>
      <c r="F162" s="20">
        <f>Q163</f>
        <v>0</v>
      </c>
      <c r="G162" s="20">
        <f>R163</f>
        <v>0</v>
      </c>
      <c r="H162" s="20">
        <f>S163</f>
        <v>0</v>
      </c>
      <c r="I162" s="20">
        <f>T163</f>
        <v>0</v>
      </c>
      <c r="J162" s="24"/>
      <c r="M162" s="112"/>
      <c r="P162" s="55"/>
      <c r="Q162" s="93"/>
      <c r="R162" s="93"/>
      <c r="S162" s="55"/>
      <c r="T162" s="113"/>
      <c r="Z162" s="488"/>
      <c r="AA162" s="488"/>
      <c r="AB162" s="488"/>
      <c r="AC162" s="131"/>
      <c r="AD162" s="131"/>
      <c r="AE162" s="131"/>
      <c r="AF162" s="131"/>
      <c r="AG162" s="131"/>
    </row>
    <row r="163" spans="1:33">
      <c r="A163" s="8"/>
      <c r="C163" s="156"/>
      <c r="D163" s="153" t="s">
        <v>115</v>
      </c>
      <c r="E163" s="180">
        <f>ROUND(P165*Q165*R165*P163,0)</f>
        <v>0</v>
      </c>
      <c r="F163" s="180">
        <f>ROUND(P165*Q165*R165*Q163,0)</f>
        <v>0</v>
      </c>
      <c r="G163" s="180">
        <f>ROUND(P165*Q165*R165*R163,0)</f>
        <v>0</v>
      </c>
      <c r="H163" s="180">
        <f>ROUND(P165*Q165*R165*S163,0)</f>
        <v>0</v>
      </c>
      <c r="I163" s="180">
        <f>ROUND(P165*Q165*R165*T163,0)</f>
        <v>0</v>
      </c>
      <c r="J163" s="177">
        <f>SUM(E163:I163)</f>
        <v>0</v>
      </c>
      <c r="M163" s="173" t="s">
        <v>121</v>
      </c>
      <c r="N163" s="44"/>
      <c r="O163" s="44"/>
      <c r="P163" s="154">
        <v>0</v>
      </c>
      <c r="Q163" s="154">
        <v>0</v>
      </c>
      <c r="R163" s="154">
        <v>0</v>
      </c>
      <c r="S163" s="154">
        <v>0</v>
      </c>
      <c r="T163" s="203">
        <v>0</v>
      </c>
      <c r="U163" s="23" t="e">
        <f>E164/E163</f>
        <v>#DIV/0!</v>
      </c>
      <c r="V163" s="23" t="e">
        <f>F164/F163</f>
        <v>#DIV/0!</v>
      </c>
      <c r="W163" s="23" t="e">
        <f>G164/G163</f>
        <v>#DIV/0!</v>
      </c>
      <c r="X163" s="23" t="e">
        <f>H164/H163</f>
        <v>#DIV/0!</v>
      </c>
      <c r="Y163" s="23" t="e">
        <f>I164/I163</f>
        <v>#DIV/0!</v>
      </c>
      <c r="Z163" s="487"/>
      <c r="AA163" s="487"/>
      <c r="AB163" s="487"/>
      <c r="AC163" s="487"/>
      <c r="AD163" s="487"/>
      <c r="AE163" s="487"/>
      <c r="AF163" s="487"/>
      <c r="AG163" s="487"/>
    </row>
    <row r="164" spans="1:33">
      <c r="D164" s="32" t="s">
        <v>46</v>
      </c>
      <c r="E164" s="54">
        <f>ROUND(E163*$R$173,0)</f>
        <v>0</v>
      </c>
      <c r="F164" s="54">
        <f>ROUND(F163*$R$173,0)</f>
        <v>0</v>
      </c>
      <c r="G164" s="54">
        <f>ROUND(G163*$R$173,0)</f>
        <v>0</v>
      </c>
      <c r="H164" s="54">
        <f>ROUND(H163*$R$173,0)</f>
        <v>0</v>
      </c>
      <c r="I164" s="54">
        <f>ROUND(I163*$R$173,0)</f>
        <v>0</v>
      </c>
      <c r="J164" s="177">
        <f>SUM(E164:I164)</f>
        <v>0</v>
      </c>
      <c r="M164" s="173"/>
      <c r="N164" s="44"/>
      <c r="O164" s="44"/>
      <c r="P164" s="44" t="s">
        <v>117</v>
      </c>
      <c r="Q164" s="44" t="s">
        <v>118</v>
      </c>
      <c r="R164" s="44" t="s">
        <v>119</v>
      </c>
      <c r="T164" s="114"/>
      <c r="Z164" s="55"/>
      <c r="AA164" s="55"/>
      <c r="AB164" s="55"/>
      <c r="AC164" s="55"/>
      <c r="AD164" s="55"/>
      <c r="AE164" s="55"/>
      <c r="AF164" s="55"/>
      <c r="AG164" s="55"/>
    </row>
    <row r="165" spans="1:33">
      <c r="C165" s="89"/>
      <c r="D165" s="44"/>
      <c r="E165" s="15"/>
      <c r="F165" s="15"/>
      <c r="G165" s="15"/>
      <c r="H165" s="15"/>
      <c r="I165" s="15"/>
      <c r="J165" s="24"/>
      <c r="M165" s="204"/>
      <c r="N165" s="413"/>
      <c r="O165" s="413"/>
      <c r="P165" s="155">
        <v>0</v>
      </c>
      <c r="Q165" s="154">
        <v>0</v>
      </c>
      <c r="R165" s="154">
        <v>0</v>
      </c>
      <c r="T165" s="114"/>
      <c r="AC165" s="55"/>
      <c r="AD165" s="55"/>
      <c r="AE165" s="55"/>
      <c r="AF165" s="55"/>
      <c r="AG165" s="55"/>
    </row>
    <row r="166" spans="1:33">
      <c r="A166" s="8" t="s">
        <v>122</v>
      </c>
      <c r="C166" s="89"/>
      <c r="D166" s="32" t="s">
        <v>61</v>
      </c>
      <c r="E166" s="20">
        <f>P167</f>
        <v>0</v>
      </c>
      <c r="F166" s="20">
        <f>Q167</f>
        <v>0</v>
      </c>
      <c r="G166" s="20">
        <f>R167</f>
        <v>0</v>
      </c>
      <c r="H166" s="20">
        <f>S167</f>
        <v>0</v>
      </c>
      <c r="I166" s="20">
        <f>T167</f>
        <v>0</v>
      </c>
      <c r="J166" s="24"/>
      <c r="M166" s="112"/>
      <c r="P166" s="55"/>
      <c r="Q166" s="93"/>
      <c r="R166" s="93"/>
      <c r="S166" s="55"/>
      <c r="T166" s="113"/>
    </row>
    <row r="167" spans="1:33">
      <c r="C167" s="156"/>
      <c r="D167" s="153" t="s">
        <v>115</v>
      </c>
      <c r="E167" s="180">
        <f>ROUND(P169*Q169*R169*P167,0)</f>
        <v>0</v>
      </c>
      <c r="F167" s="180">
        <f>ROUND(P169*Q169*R169*Q167,0)</f>
        <v>0</v>
      </c>
      <c r="G167" s="180">
        <f>ROUND(P169*Q169*R169*R167,0)</f>
        <v>0</v>
      </c>
      <c r="H167" s="180">
        <f>ROUND(P169*Q169*R169*S167,0)</f>
        <v>0</v>
      </c>
      <c r="I167" s="180">
        <f>ROUND(P169*Q169*R169*T167,0)</f>
        <v>0</v>
      </c>
      <c r="J167" s="177">
        <f>SUM(E167:I167)</f>
        <v>0</v>
      </c>
      <c r="M167" s="173" t="s">
        <v>123</v>
      </c>
      <c r="N167" s="44"/>
      <c r="O167" s="44"/>
      <c r="P167" s="154">
        <v>0</v>
      </c>
      <c r="Q167" s="154">
        <v>0</v>
      </c>
      <c r="R167" s="154">
        <v>0</v>
      </c>
      <c r="S167" s="154">
        <v>0</v>
      </c>
      <c r="T167" s="203">
        <v>0</v>
      </c>
      <c r="U167" s="23" t="e">
        <f>E168/E167</f>
        <v>#DIV/0!</v>
      </c>
      <c r="V167" s="23" t="e">
        <f>F168/F167</f>
        <v>#DIV/0!</v>
      </c>
      <c r="W167" s="23" t="e">
        <f>G168/G167</f>
        <v>#DIV/0!</v>
      </c>
      <c r="X167" s="23" t="e">
        <f>H168/H167</f>
        <v>#DIV/0!</v>
      </c>
      <c r="Y167" s="23" t="e">
        <f>I168/I167</f>
        <v>#DIV/0!</v>
      </c>
    </row>
    <row r="168" spans="1:33">
      <c r="A168" s="8"/>
      <c r="D168" s="32" t="s">
        <v>46</v>
      </c>
      <c r="E168" s="54">
        <f>ROUND(E167*$R$173,0)</f>
        <v>0</v>
      </c>
      <c r="F168" s="54">
        <f t="shared" ref="F168:I168" si="31">ROUND(F167*$R$173,0)</f>
        <v>0</v>
      </c>
      <c r="G168" s="54">
        <f t="shared" si="31"/>
        <v>0</v>
      </c>
      <c r="H168" s="54">
        <f t="shared" si="31"/>
        <v>0</v>
      </c>
      <c r="I168" s="54">
        <f t="shared" si="31"/>
        <v>0</v>
      </c>
      <c r="J168" s="177">
        <f>SUM(E168:I168)</f>
        <v>0</v>
      </c>
      <c r="L168" s="2"/>
      <c r="M168" s="173"/>
      <c r="N168" s="44"/>
      <c r="O168" s="44"/>
      <c r="P168" s="44" t="s">
        <v>117</v>
      </c>
      <c r="Q168" s="44" t="s">
        <v>118</v>
      </c>
      <c r="R168" s="44" t="s">
        <v>119</v>
      </c>
      <c r="T168" s="114"/>
    </row>
    <row r="169" spans="1:33">
      <c r="A169" s="8"/>
      <c r="D169" s="32"/>
      <c r="E169" s="54"/>
      <c r="F169" s="54"/>
      <c r="G169" s="54"/>
      <c r="H169" s="54"/>
      <c r="I169" s="54"/>
      <c r="J169" s="177"/>
      <c r="L169" s="2"/>
      <c r="M169" s="204"/>
      <c r="N169" s="413"/>
      <c r="O169" s="413"/>
      <c r="P169" s="155">
        <v>0</v>
      </c>
      <c r="Q169" s="154">
        <v>0</v>
      </c>
      <c r="R169" s="154">
        <v>0</v>
      </c>
      <c r="T169" s="114"/>
    </row>
    <row r="170" spans="1:33" ht="13.5" thickBot="1">
      <c r="A170" s="8"/>
      <c r="C170" s="72"/>
      <c r="D170" s="72" t="s">
        <v>124</v>
      </c>
      <c r="E170" s="181">
        <f>SUMIF($D$157:$D$168,"*Wage",E157:E168)</f>
        <v>0</v>
      </c>
      <c r="F170" s="181">
        <f t="shared" ref="F170:I170" si="32">SUMIF($D$157:$D$168,"*Wage",F157:F168)</f>
        <v>0</v>
      </c>
      <c r="G170" s="181">
        <f t="shared" si="32"/>
        <v>0</v>
      </c>
      <c r="H170" s="181">
        <f t="shared" si="32"/>
        <v>0</v>
      </c>
      <c r="I170" s="181">
        <f t="shared" si="32"/>
        <v>0</v>
      </c>
      <c r="J170" s="182">
        <f>SUM(E170:I170)</f>
        <v>0</v>
      </c>
      <c r="L170" s="2"/>
      <c r="M170" s="303"/>
      <c r="N170" s="305"/>
      <c r="O170" s="305"/>
      <c r="P170" s="304"/>
      <c r="Q170" s="305"/>
      <c r="R170" s="305"/>
      <c r="S170" s="205"/>
      <c r="T170" s="206"/>
    </row>
    <row r="171" spans="1:33">
      <c r="A171" s="8"/>
      <c r="C171" s="72"/>
      <c r="D171" s="72" t="s">
        <v>125</v>
      </c>
      <c r="E171" s="54">
        <f>SUMIF($D$157:$D$168,"*Fringe",E157:E168)</f>
        <v>0</v>
      </c>
      <c r="F171" s="54">
        <f t="shared" ref="F171:I171" si="33">SUMIF($D$157:$D$168,"*Fringe",F157:F168)</f>
        <v>0</v>
      </c>
      <c r="G171" s="54">
        <f t="shared" si="33"/>
        <v>0</v>
      </c>
      <c r="H171" s="54">
        <f t="shared" si="33"/>
        <v>0</v>
      </c>
      <c r="I171" s="54">
        <f t="shared" si="33"/>
        <v>0</v>
      </c>
      <c r="J171" s="177">
        <f>SUM(E171:I171)</f>
        <v>0</v>
      </c>
      <c r="L171" s="2"/>
    </row>
    <row r="172" spans="1:33" ht="3.75" customHeight="1" thickBot="1">
      <c r="A172" t="s">
        <v>126</v>
      </c>
      <c r="D172" s="3" t="s">
        <v>51</v>
      </c>
      <c r="E172" s="20"/>
      <c r="F172" s="20"/>
      <c r="G172" s="20"/>
      <c r="H172" s="20"/>
      <c r="I172" s="20"/>
      <c r="J172" s="73"/>
      <c r="L172" s="2"/>
    </row>
    <row r="173" spans="1:33">
      <c r="A173" s="46" t="s">
        <v>127</v>
      </c>
      <c r="B173" s="47"/>
      <c r="C173" s="47"/>
      <c r="D173" s="49"/>
      <c r="E173" s="183">
        <f>SUMIF($D$68:$D$171,"*Total Other Professional Salary",E68:E171)+SUMIF($D$68:$D$171,"*Total Post Doc Salary",E68:E171)+SUMIF($D$68:$D$171,"*Total Graduate Student Salary",E68:E171)+SUMIF($D$68:$D$171,"*Total Hourly Wages",E68:E171)</f>
        <v>0</v>
      </c>
      <c r="F173" s="183">
        <f>SUMIF($D$68:$D$171,"*Total Other Professional Salary",F68:F171)+SUMIF($D$68:$D$171,"*Total Post Doc Salary",F68:F171)+SUMIF($D$68:$D$171,"*Total Graduate Student Salary",F68:F171)+SUMIF($D$68:$D$171,"*Total Hourly Wages",F68:F171)</f>
        <v>0</v>
      </c>
      <c r="G173" s="183">
        <f>SUMIF($D$68:$D$171,"*Total Other Professional Salary",G68:G171)+SUMIF($D$68:$D$171,"*Total Post Doc Salary",G68:G171)+SUMIF($D$68:$D$171,"*Total Graduate Student Salary",G68:G171)+SUMIF($D$68:$D$171,"*Total Hourly Wages",G68:G171)</f>
        <v>0</v>
      </c>
      <c r="H173" s="183">
        <f>SUMIF($D$68:$D$171,"*Total Other Professional Salary",H68:H171)+SUMIF($D$68:$D$171,"*Total Post Doc Salary",H68:H171)+SUMIF($D$68:$D$171,"*Total Graduate Student Salary",H68:H171)+SUMIF($D$68:$D$171,"*Total Hourly Wages",H68:H171)</f>
        <v>0</v>
      </c>
      <c r="I173" s="183">
        <f>SUMIF($D$68:$D$171,"*Total Other Professional Salary",I68:I171)+SUMIF($D$68:$D$171,"*Total Post Doc Salary",I68:I171)+SUMIF($D$68:$D$171,"*Total Graduate Student Salary",I68:I171)+SUMIF($D$68:$D$171,"*Total Hourly Wages",I68:I171)</f>
        <v>0</v>
      </c>
      <c r="J173" s="184">
        <f>SUM(J170,J154,J115,J90)</f>
        <v>0</v>
      </c>
      <c r="L173" s="2"/>
      <c r="M173" s="35" t="s">
        <v>128</v>
      </c>
      <c r="N173" s="411"/>
      <c r="O173" s="411"/>
      <c r="P173" s="36"/>
      <c r="Q173" s="37"/>
      <c r="R173" s="237">
        <f>'Cumulative Budget Request '!S171</f>
        <v>0.11</v>
      </c>
    </row>
    <row r="174" spans="1:33" ht="15.75" thickBot="1">
      <c r="A174" s="46" t="s">
        <v>129</v>
      </c>
      <c r="B174" s="47"/>
      <c r="C174" s="47"/>
      <c r="D174" s="49"/>
      <c r="E174" s="185">
        <f>SUMIF($D$68:$D$171,"*Total Other Professional Fringe",E68:E171)+SUMIF($D$68:$D$171,"*Total Post Doc Fringe",E68:E171)++SUMIF($D$68:$D$171,"*Total Graduate Student Fringe",E68:E171)+SUMIF($D$68:$D$171,"*Total Fringe Benefits",E68:E171)</f>
        <v>0</v>
      </c>
      <c r="F174" s="185">
        <f>SUMIF($D$68:$D$171,"*Total Other Professional Fringe",F68:F171)+SUMIF($D$68:$D$171,"*Total Post Doc Fringe",F68:F171)++SUMIF($D$68:$D$171,"*Total Graduate Student Fringe",F68:F171)+SUMIF($D$68:$D$171,"*Total Fringe Benefits",F68:F171)</f>
        <v>0</v>
      </c>
      <c r="G174" s="185">
        <f>SUMIF($D$68:$D$171,"*Total Other Professional Fringe",G68:G171)+SUMIF($D$68:$D$171,"*Total Post Doc Fringe",G68:G171)++SUMIF($D$68:$D$171,"*Total Graduate Student Fringe",G68:G171)+SUMIF($D$68:$D$171,"*Total Fringe Benefits",G68:G171)</f>
        <v>0</v>
      </c>
      <c r="H174" s="185">
        <f>SUMIF($D$68:$D$171,"*Total Other Professional Fringe",H68:H171)+SUMIF($D$68:$D$171,"*Total Post Doc Fringe",H68:H171)++SUMIF($D$68:$D$171,"*Total Graduate Student Fringe",H68:H171)+SUMIF($D$68:$D$171,"*Total Fringe Benefits",H68:H171)</f>
        <v>0</v>
      </c>
      <c r="I174" s="185">
        <f>SUMIF($D$68:$D$171,"*Total Other Professional Fringe",I68:I171)+SUMIF($D$68:$D$171,"*Total Post Doc Fringe",I68:I171)++SUMIF($D$68:$D$171,"*Total Graduate Student Fringe",I68:I171)+SUMIF($D$68:$D$171,"*Total Fringe Benefits",I68:I171)</f>
        <v>0</v>
      </c>
      <c r="J174" s="186">
        <f>SUM(J171,J155,J116,J91)</f>
        <v>0</v>
      </c>
      <c r="L174" s="2"/>
      <c r="M174" s="40" t="str">
        <f>'Cumulative Budget Request '!N172</f>
        <v>Use 0.11 for non-exempt FICA or 0.034 for FICA Exempt</v>
      </c>
      <c r="N174" s="41"/>
      <c r="O174" s="41"/>
      <c r="P174" s="41"/>
      <c r="Q174" s="41"/>
      <c r="R174" s="42"/>
    </row>
    <row r="175" spans="1:33">
      <c r="A175" s="46" t="s">
        <v>131</v>
      </c>
      <c r="B175" s="47"/>
      <c r="C175" s="92"/>
      <c r="D175" s="92"/>
      <c r="E175" s="183">
        <f>SUM(E173:E174)</f>
        <v>0</v>
      </c>
      <c r="F175" s="183">
        <f>SUM(F173:F174)</f>
        <v>0</v>
      </c>
      <c r="G175" s="183">
        <f>SUM(G173:G174)</f>
        <v>0</v>
      </c>
      <c r="H175" s="183">
        <f>SUM(H173:H174)</f>
        <v>0</v>
      </c>
      <c r="I175" s="183">
        <f>SUM(I173:I174)</f>
        <v>0</v>
      </c>
      <c r="J175" s="184">
        <f>SUM(E175:I175)</f>
        <v>0</v>
      </c>
      <c r="L175" s="2"/>
      <c r="Q175" s="2"/>
    </row>
    <row r="176" spans="1:33" ht="15">
      <c r="A176" s="1"/>
      <c r="B176" s="8"/>
      <c r="D176" s="3"/>
      <c r="E176" s="15"/>
      <c r="F176" s="15"/>
      <c r="G176" s="15"/>
      <c r="H176" s="15"/>
      <c r="I176" s="15"/>
      <c r="J176" s="24"/>
      <c r="L176" s="2"/>
      <c r="M176" s="83"/>
      <c r="N176" s="83"/>
      <c r="O176" s="83"/>
      <c r="P176" s="2"/>
    </row>
    <row r="177" spans="1:35">
      <c r="A177" s="1" t="s">
        <v>132</v>
      </c>
      <c r="D177" s="3"/>
      <c r="E177" s="187">
        <f t="shared" ref="E177:I178" si="34">SUM(E63,E173)</f>
        <v>0</v>
      </c>
      <c r="F177" s="187">
        <f t="shared" si="34"/>
        <v>0</v>
      </c>
      <c r="G177" s="187">
        <f t="shared" si="34"/>
        <v>0</v>
      </c>
      <c r="H177" s="187">
        <f t="shared" si="34"/>
        <v>0</v>
      </c>
      <c r="I177" s="187">
        <f t="shared" si="34"/>
        <v>0</v>
      </c>
      <c r="J177" s="188">
        <f>SUM(E177:I177)</f>
        <v>0</v>
      </c>
      <c r="L177" s="2"/>
      <c r="M177" s="2"/>
      <c r="N177" s="2"/>
      <c r="O177" s="2"/>
      <c r="AI177" s="8"/>
    </row>
    <row r="178" spans="1:35">
      <c r="A178" s="1" t="s">
        <v>133</v>
      </c>
      <c r="D178" s="3"/>
      <c r="E178" s="187">
        <f t="shared" si="34"/>
        <v>0</v>
      </c>
      <c r="F178" s="187">
        <f t="shared" si="34"/>
        <v>0</v>
      </c>
      <c r="G178" s="187">
        <f t="shared" si="34"/>
        <v>0</v>
      </c>
      <c r="H178" s="187">
        <f t="shared" si="34"/>
        <v>0</v>
      </c>
      <c r="I178" s="187">
        <f t="shared" si="34"/>
        <v>0</v>
      </c>
      <c r="J178" s="188">
        <f>SUM(E178:I178)</f>
        <v>0</v>
      </c>
      <c r="L178" s="2"/>
      <c r="M178" s="2"/>
      <c r="N178" s="2"/>
      <c r="O178" s="2"/>
      <c r="AI178" s="8"/>
    </row>
    <row r="179" spans="1:35">
      <c r="A179" s="129"/>
      <c r="B179" s="513" t="s">
        <v>134</v>
      </c>
      <c r="C179" s="513"/>
      <c r="D179" s="513"/>
      <c r="E179" s="178">
        <f>SUM(E177:E178)</f>
        <v>0</v>
      </c>
      <c r="F179" s="178">
        <f t="shared" ref="F179:I179" si="35">SUM(F177:F178)</f>
        <v>0</v>
      </c>
      <c r="G179" s="178">
        <f t="shared" si="35"/>
        <v>0</v>
      </c>
      <c r="H179" s="178">
        <f t="shared" si="35"/>
        <v>0</v>
      </c>
      <c r="I179" s="178">
        <f t="shared" si="35"/>
        <v>0</v>
      </c>
      <c r="J179" s="179">
        <f>SUM(E179:I179)</f>
        <v>0</v>
      </c>
      <c r="L179" s="2"/>
      <c r="M179" s="2"/>
      <c r="N179" s="2"/>
      <c r="O179" s="2"/>
    </row>
    <row r="180" spans="1:35">
      <c r="A180" s="1"/>
      <c r="B180" s="8"/>
      <c r="G180" s="2"/>
      <c r="H180" s="2"/>
      <c r="I180" s="2"/>
      <c r="J180" s="45"/>
      <c r="K180" s="2"/>
      <c r="L180" s="2"/>
      <c r="M180" s="2"/>
      <c r="N180" s="2"/>
      <c r="O180" s="2"/>
      <c r="P180" s="2"/>
    </row>
    <row r="181" spans="1:35">
      <c r="A181" s="1" t="s">
        <v>135</v>
      </c>
      <c r="G181" s="2"/>
      <c r="H181" s="2"/>
      <c r="I181" s="2"/>
      <c r="J181" s="45"/>
      <c r="L181" s="2"/>
      <c r="M181" s="2"/>
      <c r="N181" s="2"/>
      <c r="O181" s="2"/>
      <c r="P181" s="2"/>
    </row>
    <row r="182" spans="1:35">
      <c r="A182" s="29" t="s">
        <v>136</v>
      </c>
      <c r="G182" s="2"/>
      <c r="H182" s="2"/>
      <c r="I182" s="2"/>
      <c r="J182" s="45"/>
      <c r="K182" s="2"/>
      <c r="L182" s="2"/>
    </row>
    <row r="183" spans="1:35">
      <c r="B183" s="87" t="s">
        <v>137</v>
      </c>
      <c r="D183" s="3"/>
      <c r="E183" s="54">
        <v>0</v>
      </c>
      <c r="F183" s="54">
        <v>0</v>
      </c>
      <c r="G183" s="54">
        <v>0</v>
      </c>
      <c r="H183" s="54">
        <v>0</v>
      </c>
      <c r="I183" s="54">
        <v>0</v>
      </c>
      <c r="J183" s="177">
        <f>SUM(E183:I183)</f>
        <v>0</v>
      </c>
      <c r="K183" s="2"/>
      <c r="L183" s="2"/>
      <c r="P183" s="225"/>
      <c r="Q183" s="225"/>
      <c r="R183" s="225"/>
      <c r="S183" s="4"/>
    </row>
    <row r="184" spans="1:35">
      <c r="D184" s="3"/>
      <c r="E184" s="54">
        <v>0</v>
      </c>
      <c r="F184" s="54">
        <v>0</v>
      </c>
      <c r="G184" s="54">
        <v>0</v>
      </c>
      <c r="H184" s="54">
        <v>0</v>
      </c>
      <c r="I184" s="54">
        <v>0</v>
      </c>
      <c r="J184" s="177">
        <f>SUM(E184:I184)</f>
        <v>0</v>
      </c>
      <c r="K184" s="2"/>
      <c r="L184" s="2"/>
    </row>
    <row r="185" spans="1:35">
      <c r="A185" s="476" t="s">
        <v>138</v>
      </c>
      <c r="B185" s="476"/>
      <c r="C185" s="476"/>
      <c r="D185" s="476"/>
      <c r="E185" s="210">
        <f>SUM(E183:E184)</f>
        <v>0</v>
      </c>
      <c r="F185" s="210">
        <f t="shared" ref="F185:I185" si="36">SUM(F183:F184)</f>
        <v>0</v>
      </c>
      <c r="G185" s="210">
        <f t="shared" si="36"/>
        <v>0</v>
      </c>
      <c r="H185" s="210">
        <f t="shared" si="36"/>
        <v>0</v>
      </c>
      <c r="I185" s="210">
        <f t="shared" si="36"/>
        <v>0</v>
      </c>
      <c r="J185" s="211">
        <f>SUM(J183:J184)</f>
        <v>0</v>
      </c>
      <c r="K185" s="2"/>
      <c r="L185" s="2"/>
      <c r="M185" s="2"/>
      <c r="N185" s="2"/>
      <c r="O185" s="2"/>
    </row>
    <row r="186" spans="1:35">
      <c r="E186" s="3"/>
      <c r="F186" s="2"/>
      <c r="G186" s="2"/>
      <c r="H186" s="2"/>
      <c r="I186" s="2"/>
      <c r="J186" s="45"/>
      <c r="K186" s="2"/>
      <c r="L186" s="2"/>
      <c r="M186" s="2"/>
      <c r="N186" s="2"/>
      <c r="O186" s="2"/>
    </row>
    <row r="187" spans="1:35">
      <c r="A187" s="1" t="s">
        <v>139</v>
      </c>
      <c r="B187" s="93"/>
      <c r="C187" s="8"/>
      <c r="D187" s="258" t="s">
        <v>140</v>
      </c>
      <c r="E187" s="135">
        <v>0</v>
      </c>
      <c r="F187" s="135">
        <v>0</v>
      </c>
      <c r="G187" s="135">
        <v>0</v>
      </c>
      <c r="H187" s="135">
        <v>0</v>
      </c>
      <c r="I187" s="135">
        <v>0</v>
      </c>
      <c r="J187" s="94"/>
      <c r="K187" s="2"/>
      <c r="L187" s="2"/>
    </row>
    <row r="188" spans="1:35">
      <c r="D188" s="258" t="s">
        <v>141</v>
      </c>
      <c r="E188" s="135">
        <v>0</v>
      </c>
      <c r="F188" s="135">
        <v>0</v>
      </c>
      <c r="G188" s="135">
        <v>0</v>
      </c>
      <c r="H188" s="135">
        <v>0</v>
      </c>
      <c r="I188" s="135">
        <v>0</v>
      </c>
      <c r="J188" s="94"/>
      <c r="K188" s="2"/>
      <c r="L188" s="2"/>
    </row>
    <row r="189" spans="1:35">
      <c r="A189" s="1" t="s">
        <v>142</v>
      </c>
      <c r="B189" s="93"/>
      <c r="C189" s="8"/>
      <c r="D189" s="258" t="s">
        <v>143</v>
      </c>
      <c r="E189" s="135">
        <v>0</v>
      </c>
      <c r="F189" s="135">
        <v>0</v>
      </c>
      <c r="G189" s="135">
        <v>0</v>
      </c>
      <c r="H189" s="135">
        <v>0</v>
      </c>
      <c r="I189" s="135">
        <v>0</v>
      </c>
      <c r="J189" s="94"/>
      <c r="K189" s="2"/>
      <c r="L189" s="2"/>
    </row>
    <row r="190" spans="1:35">
      <c r="A190" s="474"/>
      <c r="D190" s="258" t="s">
        <v>144</v>
      </c>
      <c r="E190" s="135">
        <v>0</v>
      </c>
      <c r="F190" s="135">
        <v>0</v>
      </c>
      <c r="G190" s="135">
        <v>0</v>
      </c>
      <c r="H190" s="135">
        <v>0</v>
      </c>
      <c r="I190" s="135">
        <v>0</v>
      </c>
      <c r="J190" s="45"/>
      <c r="K190" s="2"/>
      <c r="L190" s="2"/>
    </row>
    <row r="191" spans="1:35">
      <c r="A191" s="474"/>
      <c r="B191" s="89" t="s">
        <v>145</v>
      </c>
      <c r="C191" s="89" t="s">
        <v>146</v>
      </c>
      <c r="D191" s="25"/>
      <c r="E191" s="13"/>
      <c r="F191" s="13"/>
      <c r="G191" s="13"/>
      <c r="H191" s="13"/>
      <c r="I191" s="13"/>
      <c r="J191" s="45"/>
      <c r="K191" s="2"/>
      <c r="L191" s="2"/>
    </row>
    <row r="192" spans="1:35">
      <c r="A192" s="475"/>
      <c r="B192" s="88" t="s">
        <v>147</v>
      </c>
      <c r="C192" s="134">
        <v>0</v>
      </c>
      <c r="D192" s="25"/>
      <c r="E192" s="54">
        <f>ROUND($C192*E188*E189*E187,0)</f>
        <v>0</v>
      </c>
      <c r="F192" s="54">
        <f t="shared" ref="F192:I192" si="37">ROUND($C192*F188*F189*F187,0)</f>
        <v>0</v>
      </c>
      <c r="G192" s="54">
        <f t="shared" si="37"/>
        <v>0</v>
      </c>
      <c r="H192" s="54">
        <f t="shared" si="37"/>
        <v>0</v>
      </c>
      <c r="I192" s="54">
        <f t="shared" si="37"/>
        <v>0</v>
      </c>
      <c r="J192" s="177">
        <f t="shared" ref="J192:J197" si="38">SUM(E192:I192)</f>
        <v>0</v>
      </c>
      <c r="K192" s="2"/>
      <c r="L192" s="2"/>
    </row>
    <row r="193" spans="1:15">
      <c r="A193" s="475"/>
      <c r="B193" s="88" t="s">
        <v>148</v>
      </c>
      <c r="C193" s="134">
        <v>0</v>
      </c>
      <c r="D193" s="25"/>
      <c r="E193" s="54">
        <f>ROUND($C193*E188*E190*E187,0)</f>
        <v>0</v>
      </c>
      <c r="F193" s="54">
        <f t="shared" ref="F193:I193" si="39">ROUND($C193*F188*F190*F187,0)</f>
        <v>0</v>
      </c>
      <c r="G193" s="54">
        <f t="shared" si="39"/>
        <v>0</v>
      </c>
      <c r="H193" s="54">
        <f t="shared" si="39"/>
        <v>0</v>
      </c>
      <c r="I193" s="54">
        <f t="shared" si="39"/>
        <v>0</v>
      </c>
      <c r="J193" s="177">
        <f t="shared" si="38"/>
        <v>0</v>
      </c>
      <c r="K193" s="2"/>
      <c r="L193" s="2"/>
    </row>
    <row r="194" spans="1:15">
      <c r="A194" s="475"/>
      <c r="B194" s="88" t="s">
        <v>149</v>
      </c>
      <c r="C194" s="134">
        <v>0</v>
      </c>
      <c r="D194" s="25"/>
      <c r="E194" s="54">
        <f>ROUND($C194*E188*E187,0)</f>
        <v>0</v>
      </c>
      <c r="F194" s="54">
        <f t="shared" ref="F194:I194" si="40">ROUND($C194*F188*F187,0)</f>
        <v>0</v>
      </c>
      <c r="G194" s="54">
        <f t="shared" si="40"/>
        <v>0</v>
      </c>
      <c r="H194" s="54">
        <f t="shared" si="40"/>
        <v>0</v>
      </c>
      <c r="I194" s="54">
        <f t="shared" si="40"/>
        <v>0</v>
      </c>
      <c r="J194" s="177">
        <f t="shared" si="38"/>
        <v>0</v>
      </c>
      <c r="K194" s="2"/>
      <c r="L194" s="2"/>
    </row>
    <row r="195" spans="1:15">
      <c r="A195" s="475"/>
      <c r="B195" s="88" t="s">
        <v>150</v>
      </c>
      <c r="C195" s="134">
        <v>0</v>
      </c>
      <c r="D195" s="25"/>
      <c r="E195" s="54">
        <f>$C195*E187*E189</f>
        <v>0</v>
      </c>
      <c r="F195" s="54">
        <f t="shared" ref="F195:H195" si="41">$C195*F187*F189</f>
        <v>0</v>
      </c>
      <c r="G195" s="54">
        <f t="shared" si="41"/>
        <v>0</v>
      </c>
      <c r="H195" s="54">
        <f t="shared" si="41"/>
        <v>0</v>
      </c>
      <c r="I195" s="54">
        <f>$C195*I187*I189</f>
        <v>0</v>
      </c>
      <c r="J195" s="177">
        <f t="shared" si="38"/>
        <v>0</v>
      </c>
      <c r="K195" s="2"/>
      <c r="L195" s="2"/>
    </row>
    <row r="196" spans="1:15">
      <c r="A196" s="475"/>
      <c r="B196" s="88" t="s">
        <v>151</v>
      </c>
      <c r="C196" s="134">
        <v>0</v>
      </c>
      <c r="D196" s="25"/>
      <c r="E196" s="54">
        <f>ROUND($C196*E187,0)</f>
        <v>0</v>
      </c>
      <c r="F196" s="54">
        <f t="shared" ref="F196:I196" si="42">ROUND($C196*F187,0)</f>
        <v>0</v>
      </c>
      <c r="G196" s="54">
        <f t="shared" si="42"/>
        <v>0</v>
      </c>
      <c r="H196" s="54">
        <f t="shared" si="42"/>
        <v>0</v>
      </c>
      <c r="I196" s="54">
        <f t="shared" si="42"/>
        <v>0</v>
      </c>
      <c r="J196" s="177">
        <f t="shared" si="38"/>
        <v>0</v>
      </c>
      <c r="K196" s="2"/>
      <c r="L196" s="2"/>
    </row>
    <row r="197" spans="1:15">
      <c r="A197" s="475"/>
      <c r="B197" s="88" t="s">
        <v>63</v>
      </c>
      <c r="C197" s="262"/>
      <c r="D197" s="25"/>
      <c r="E197" s="134">
        <v>0</v>
      </c>
      <c r="F197" s="134">
        <v>0</v>
      </c>
      <c r="G197" s="134">
        <v>0</v>
      </c>
      <c r="H197" s="134">
        <v>0</v>
      </c>
      <c r="I197" s="134">
        <v>0</v>
      </c>
      <c r="J197" s="177">
        <f t="shared" si="38"/>
        <v>0</v>
      </c>
      <c r="K197" s="2"/>
      <c r="L197" s="2"/>
    </row>
    <row r="198" spans="1:15">
      <c r="A198" s="476" t="s">
        <v>138</v>
      </c>
      <c r="B198" s="476"/>
      <c r="C198" s="476"/>
      <c r="D198" s="476"/>
      <c r="E198" s="210">
        <f>SUM(E192:E197)</f>
        <v>0</v>
      </c>
      <c r="F198" s="210">
        <f t="shared" ref="F198:J198" si="43">SUM(F192:F197)</f>
        <v>0</v>
      </c>
      <c r="G198" s="210">
        <f t="shared" si="43"/>
        <v>0</v>
      </c>
      <c r="H198" s="210">
        <f t="shared" si="43"/>
        <v>0</v>
      </c>
      <c r="I198" s="210">
        <f t="shared" si="43"/>
        <v>0</v>
      </c>
      <c r="J198" s="211">
        <f t="shared" si="43"/>
        <v>0</v>
      </c>
      <c r="K198" s="2"/>
      <c r="L198" s="7"/>
    </row>
    <row r="199" spans="1:15">
      <c r="E199" s="3"/>
      <c r="F199" s="2"/>
      <c r="G199" s="2"/>
      <c r="H199" s="2"/>
      <c r="I199" s="2"/>
      <c r="J199" s="45"/>
      <c r="K199" s="2"/>
      <c r="L199" s="2"/>
      <c r="M199" s="2"/>
      <c r="N199" s="2"/>
      <c r="O199" s="2"/>
    </row>
    <row r="200" spans="1:15">
      <c r="A200" s="1" t="s">
        <v>139</v>
      </c>
      <c r="B200" s="93"/>
      <c r="C200" s="8"/>
      <c r="D200" s="258" t="s">
        <v>140</v>
      </c>
      <c r="E200" s="135">
        <v>0</v>
      </c>
      <c r="F200" s="135">
        <v>0</v>
      </c>
      <c r="G200" s="135">
        <v>0</v>
      </c>
      <c r="H200" s="135">
        <v>0</v>
      </c>
      <c r="I200" s="135">
        <v>0</v>
      </c>
      <c r="J200" s="94"/>
      <c r="K200" s="2"/>
      <c r="L200" s="2"/>
    </row>
    <row r="201" spans="1:15">
      <c r="D201" s="258" t="s">
        <v>141</v>
      </c>
      <c r="E201" s="135">
        <v>0</v>
      </c>
      <c r="F201" s="135">
        <v>0</v>
      </c>
      <c r="G201" s="135">
        <v>0</v>
      </c>
      <c r="H201" s="135">
        <v>0</v>
      </c>
      <c r="I201" s="135">
        <v>0</v>
      </c>
      <c r="J201" s="94"/>
      <c r="K201" s="2"/>
      <c r="L201" s="2"/>
    </row>
    <row r="202" spans="1:15">
      <c r="A202" s="1" t="s">
        <v>142</v>
      </c>
      <c r="B202" s="93"/>
      <c r="C202" s="8"/>
      <c r="D202" s="258" t="s">
        <v>143</v>
      </c>
      <c r="E202" s="135">
        <v>0</v>
      </c>
      <c r="F202" s="135">
        <v>0</v>
      </c>
      <c r="G202" s="135">
        <v>0</v>
      </c>
      <c r="H202" s="135">
        <v>0</v>
      </c>
      <c r="I202" s="135">
        <v>0</v>
      </c>
      <c r="J202" s="94"/>
      <c r="K202" s="2"/>
      <c r="L202" s="2"/>
    </row>
    <row r="203" spans="1:15">
      <c r="A203" s="474"/>
      <c r="D203" s="258" t="s">
        <v>144</v>
      </c>
      <c r="E203" s="135">
        <v>0</v>
      </c>
      <c r="F203" s="135">
        <v>0</v>
      </c>
      <c r="G203" s="135">
        <v>0</v>
      </c>
      <c r="H203" s="135">
        <v>0</v>
      </c>
      <c r="I203" s="135">
        <v>0</v>
      </c>
      <c r="J203" s="45"/>
      <c r="K203" s="2"/>
      <c r="L203" s="2"/>
    </row>
    <row r="204" spans="1:15">
      <c r="A204" s="474"/>
      <c r="B204" s="89" t="s">
        <v>145</v>
      </c>
      <c r="C204" s="89" t="s">
        <v>146</v>
      </c>
      <c r="D204" s="25"/>
      <c r="E204" s="2"/>
      <c r="F204" s="2"/>
      <c r="G204" s="257"/>
      <c r="H204" s="257"/>
      <c r="I204" s="257"/>
      <c r="J204" s="45"/>
      <c r="K204" s="2"/>
      <c r="L204" s="2"/>
    </row>
    <row r="205" spans="1:15">
      <c r="A205" s="475"/>
      <c r="B205" s="88" t="s">
        <v>147</v>
      </c>
      <c r="C205" s="134">
        <v>0</v>
      </c>
      <c r="D205" s="25"/>
      <c r="E205" s="54">
        <f>ROUND($C205*E201*E202*E200,0)</f>
        <v>0</v>
      </c>
      <c r="F205" s="54">
        <f t="shared" ref="F205:I205" si="44">ROUND($C205*F201*F202*F200,0)</f>
        <v>0</v>
      </c>
      <c r="G205" s="54">
        <f t="shared" si="44"/>
        <v>0</v>
      </c>
      <c r="H205" s="54">
        <f t="shared" si="44"/>
        <v>0</v>
      </c>
      <c r="I205" s="54">
        <f t="shared" si="44"/>
        <v>0</v>
      </c>
      <c r="J205" s="177">
        <f t="shared" ref="J205:J210" si="45">SUM(E205:I205)</f>
        <v>0</v>
      </c>
      <c r="K205" s="2"/>
      <c r="L205" s="2"/>
    </row>
    <row r="206" spans="1:15">
      <c r="A206" s="475"/>
      <c r="B206" s="88" t="s">
        <v>148</v>
      </c>
      <c r="C206" s="134">
        <v>0</v>
      </c>
      <c r="D206" s="25"/>
      <c r="E206" s="54">
        <f>ROUND($C206*E201*E203*E200,0)</f>
        <v>0</v>
      </c>
      <c r="F206" s="54">
        <f t="shared" ref="F206:I206" si="46">ROUND($C206*F201*F203*F200,0)</f>
        <v>0</v>
      </c>
      <c r="G206" s="54">
        <f t="shared" si="46"/>
        <v>0</v>
      </c>
      <c r="H206" s="54">
        <f t="shared" si="46"/>
        <v>0</v>
      </c>
      <c r="I206" s="54">
        <f t="shared" si="46"/>
        <v>0</v>
      </c>
      <c r="J206" s="177">
        <f t="shared" si="45"/>
        <v>0</v>
      </c>
      <c r="K206" s="2"/>
      <c r="L206" s="2"/>
    </row>
    <row r="207" spans="1:15">
      <c r="A207" s="475"/>
      <c r="B207" s="88" t="s">
        <v>149</v>
      </c>
      <c r="C207" s="134">
        <v>0</v>
      </c>
      <c r="D207" s="25"/>
      <c r="E207" s="54">
        <f>ROUND($C207*E201*E200,0)</f>
        <v>0</v>
      </c>
      <c r="F207" s="54">
        <f t="shared" ref="F207:I207" si="47">ROUND($C207*F201*F200,0)</f>
        <v>0</v>
      </c>
      <c r="G207" s="54">
        <f t="shared" si="47"/>
        <v>0</v>
      </c>
      <c r="H207" s="54">
        <f t="shared" si="47"/>
        <v>0</v>
      </c>
      <c r="I207" s="54">
        <f t="shared" si="47"/>
        <v>0</v>
      </c>
      <c r="J207" s="177">
        <f t="shared" si="45"/>
        <v>0</v>
      </c>
      <c r="K207" s="2"/>
      <c r="L207" s="2"/>
    </row>
    <row r="208" spans="1:15">
      <c r="A208" s="475"/>
      <c r="B208" s="88" t="s">
        <v>150</v>
      </c>
      <c r="C208" s="134">
        <v>0</v>
      </c>
      <c r="D208" s="25"/>
      <c r="E208" s="54">
        <f>$C208*E200*E202</f>
        <v>0</v>
      </c>
      <c r="F208" s="54">
        <f t="shared" ref="F208:I208" si="48">$C208*F200*F202</f>
        <v>0</v>
      </c>
      <c r="G208" s="54">
        <f t="shared" si="48"/>
        <v>0</v>
      </c>
      <c r="H208" s="54">
        <f t="shared" si="48"/>
        <v>0</v>
      </c>
      <c r="I208" s="54">
        <f t="shared" si="48"/>
        <v>0</v>
      </c>
      <c r="J208" s="177">
        <f t="shared" si="45"/>
        <v>0</v>
      </c>
      <c r="K208" s="2"/>
      <c r="L208" s="2"/>
    </row>
    <row r="209" spans="1:16">
      <c r="A209" s="475"/>
      <c r="B209" s="88" t="s">
        <v>151</v>
      </c>
      <c r="C209" s="134">
        <v>0</v>
      </c>
      <c r="D209" s="25"/>
      <c r="E209" s="54">
        <f>ROUND($C209*E200,0)</f>
        <v>0</v>
      </c>
      <c r="F209" s="54">
        <f t="shared" ref="F209:I209" si="49">ROUND($C209*F200,0)</f>
        <v>0</v>
      </c>
      <c r="G209" s="54">
        <f t="shared" si="49"/>
        <v>0</v>
      </c>
      <c r="H209" s="54">
        <f t="shared" si="49"/>
        <v>0</v>
      </c>
      <c r="I209" s="54">
        <f t="shared" si="49"/>
        <v>0</v>
      </c>
      <c r="J209" s="177">
        <f t="shared" si="45"/>
        <v>0</v>
      </c>
      <c r="K209" s="2"/>
      <c r="L209" s="2"/>
    </row>
    <row r="210" spans="1:16">
      <c r="A210" s="475"/>
      <c r="B210" s="88" t="s">
        <v>63</v>
      </c>
      <c r="C210" s="262"/>
      <c r="D210" s="25"/>
      <c r="E210" s="134">
        <v>0</v>
      </c>
      <c r="F210" s="134">
        <v>0</v>
      </c>
      <c r="G210" s="134">
        <v>0</v>
      </c>
      <c r="H210" s="134">
        <v>0</v>
      </c>
      <c r="I210" s="134">
        <v>0</v>
      </c>
      <c r="J210" s="177">
        <f t="shared" si="45"/>
        <v>0</v>
      </c>
      <c r="K210" s="2"/>
      <c r="L210" s="2"/>
    </row>
    <row r="211" spans="1:16">
      <c r="A211" s="476" t="s">
        <v>138</v>
      </c>
      <c r="B211" s="476"/>
      <c r="C211" s="476"/>
      <c r="D211" s="476"/>
      <c r="E211" s="210">
        <f>SUM(E205:E210)</f>
        <v>0</v>
      </c>
      <c r="F211" s="210">
        <f t="shared" ref="F211:J211" si="50">SUM(F205:F210)</f>
        <v>0</v>
      </c>
      <c r="G211" s="210">
        <f t="shared" si="50"/>
        <v>0</v>
      </c>
      <c r="H211" s="210">
        <f t="shared" si="50"/>
        <v>0</v>
      </c>
      <c r="I211" s="210">
        <f t="shared" si="50"/>
        <v>0</v>
      </c>
      <c r="J211" s="211">
        <f t="shared" si="50"/>
        <v>0</v>
      </c>
      <c r="K211" s="2"/>
      <c r="L211" s="7"/>
    </row>
    <row r="212" spans="1:16">
      <c r="A212" s="95"/>
      <c r="B212" s="513" t="s">
        <v>152</v>
      </c>
      <c r="C212" s="513"/>
      <c r="D212" s="513"/>
      <c r="E212" s="214">
        <f ca="1">SUMIF($A$183:$D$211,"*Total Trip", E183:E211)</f>
        <v>0</v>
      </c>
      <c r="F212" s="214">
        <f t="shared" ref="F212:I212" ca="1" si="51">SUMIF($A$183:$D$211,"*Total Trip", F183:F211)</f>
        <v>0</v>
      </c>
      <c r="G212" s="214">
        <f t="shared" ca="1" si="51"/>
        <v>0</v>
      </c>
      <c r="H212" s="214">
        <f t="shared" ca="1" si="51"/>
        <v>0</v>
      </c>
      <c r="I212" s="214">
        <f t="shared" ca="1" si="51"/>
        <v>0</v>
      </c>
      <c r="J212" s="215">
        <f ca="1">SUM(E212:I212)</f>
        <v>0</v>
      </c>
      <c r="K212" s="2"/>
      <c r="L212" s="2"/>
      <c r="M212" s="2"/>
      <c r="N212" s="2"/>
      <c r="O212" s="2"/>
      <c r="P212" s="2"/>
    </row>
    <row r="213" spans="1:16">
      <c r="A213" s="26"/>
      <c r="B213" s="27"/>
      <c r="C213" s="27"/>
      <c r="D213" s="27"/>
      <c r="E213" s="27"/>
      <c r="F213" s="27"/>
      <c r="G213" s="28"/>
      <c r="H213" s="28"/>
      <c r="I213" s="28"/>
      <c r="J213" s="96"/>
      <c r="K213" s="28"/>
      <c r="L213" s="2"/>
      <c r="M213" s="2"/>
      <c r="N213" s="2"/>
      <c r="O213" s="2"/>
      <c r="P213" s="2"/>
    </row>
    <row r="214" spans="1:16">
      <c r="A214" s="29" t="s">
        <v>153</v>
      </c>
      <c r="G214" s="2"/>
      <c r="H214" s="2"/>
      <c r="I214" s="2"/>
      <c r="J214" s="45"/>
      <c r="K214" s="2"/>
      <c r="L214" s="2"/>
    </row>
    <row r="215" spans="1:16">
      <c r="B215" s="87" t="s">
        <v>137</v>
      </c>
      <c r="D215" s="3"/>
      <c r="E215" s="17">
        <v>0</v>
      </c>
      <c r="F215" s="17">
        <v>0</v>
      </c>
      <c r="G215" s="17">
        <v>0</v>
      </c>
      <c r="H215" s="17">
        <v>0</v>
      </c>
      <c r="I215" s="17">
        <v>0</v>
      </c>
      <c r="J215" s="91">
        <f>SUM(E215:I215)</f>
        <v>0</v>
      </c>
      <c r="K215" s="2"/>
      <c r="L215" s="2"/>
    </row>
    <row r="216" spans="1:16">
      <c r="D216" s="3"/>
      <c r="E216" s="17">
        <v>0</v>
      </c>
      <c r="F216" s="17">
        <v>0</v>
      </c>
      <c r="G216" s="17">
        <v>0</v>
      </c>
      <c r="H216" s="17">
        <v>0</v>
      </c>
      <c r="I216" s="17">
        <v>0</v>
      </c>
      <c r="J216" s="91">
        <f>SUM(E216:I216)</f>
        <v>0</v>
      </c>
      <c r="K216" s="2"/>
      <c r="L216" s="2"/>
    </row>
    <row r="217" spans="1:16">
      <c r="A217" s="476" t="s">
        <v>138</v>
      </c>
      <c r="B217" s="476"/>
      <c r="C217" s="476"/>
      <c r="D217" s="476"/>
      <c r="E217" s="212">
        <f>SUM(E215:E216)</f>
        <v>0</v>
      </c>
      <c r="F217" s="212">
        <f t="shared" ref="F217:I217" si="52">SUM(F215:F216)</f>
        <v>0</v>
      </c>
      <c r="G217" s="212">
        <f t="shared" si="52"/>
        <v>0</v>
      </c>
      <c r="H217" s="212">
        <f t="shared" si="52"/>
        <v>0</v>
      </c>
      <c r="I217" s="212">
        <f t="shared" si="52"/>
        <v>0</v>
      </c>
      <c r="J217" s="213">
        <f>SUM(J215:J216)</f>
        <v>0</v>
      </c>
      <c r="K217" s="2"/>
      <c r="L217" s="2"/>
      <c r="M217" s="2"/>
      <c r="N217" s="2"/>
      <c r="O217" s="2"/>
    </row>
    <row r="218" spans="1:16">
      <c r="E218" s="3"/>
      <c r="F218" s="2"/>
      <c r="G218" s="2"/>
      <c r="H218" s="2"/>
      <c r="I218" s="2"/>
      <c r="J218" s="45"/>
      <c r="K218" s="2"/>
      <c r="L218" s="2"/>
      <c r="M218" s="2"/>
      <c r="N218" s="2"/>
      <c r="O218" s="2"/>
    </row>
    <row r="219" spans="1:16">
      <c r="A219" s="1" t="s">
        <v>139</v>
      </c>
      <c r="C219" s="257"/>
      <c r="D219" s="258" t="s">
        <v>140</v>
      </c>
      <c r="E219" s="135">
        <v>0</v>
      </c>
      <c r="F219" s="135">
        <v>0</v>
      </c>
      <c r="G219" s="135">
        <v>0</v>
      </c>
      <c r="H219" s="135">
        <v>0</v>
      </c>
      <c r="I219" s="135">
        <v>0</v>
      </c>
      <c r="J219" s="94"/>
      <c r="K219" s="2"/>
      <c r="L219" s="2"/>
    </row>
    <row r="220" spans="1:16">
      <c r="A220" s="1"/>
      <c r="B220" s="93"/>
      <c r="C220" s="8"/>
      <c r="D220" s="258" t="s">
        <v>141</v>
      </c>
      <c r="E220" s="135">
        <v>0</v>
      </c>
      <c r="F220" s="135">
        <v>0</v>
      </c>
      <c r="G220" s="135">
        <v>0</v>
      </c>
      <c r="H220" s="135">
        <v>0</v>
      </c>
      <c r="I220" s="135">
        <v>0</v>
      </c>
      <c r="J220" s="94"/>
      <c r="K220" s="2"/>
      <c r="L220" s="2"/>
    </row>
    <row r="221" spans="1:16">
      <c r="A221" s="1" t="s">
        <v>142</v>
      </c>
      <c r="B221" s="93"/>
      <c r="C221" s="8"/>
      <c r="D221" s="258" t="s">
        <v>143</v>
      </c>
      <c r="E221" s="135">
        <v>0</v>
      </c>
      <c r="F221" s="135">
        <v>0</v>
      </c>
      <c r="G221" s="135">
        <v>0</v>
      </c>
      <c r="H221" s="135">
        <v>0</v>
      </c>
      <c r="I221" s="135">
        <v>0</v>
      </c>
      <c r="J221" s="94"/>
      <c r="K221" s="2"/>
      <c r="L221" s="2"/>
    </row>
    <row r="222" spans="1:16">
      <c r="A222" s="474"/>
      <c r="D222" s="258" t="s">
        <v>144</v>
      </c>
      <c r="E222" s="135">
        <v>0</v>
      </c>
      <c r="F222" s="135">
        <v>0</v>
      </c>
      <c r="G222" s="135">
        <v>0</v>
      </c>
      <c r="H222" s="135">
        <v>0</v>
      </c>
      <c r="I222" s="135">
        <v>0</v>
      </c>
      <c r="J222" s="45"/>
      <c r="K222" s="2"/>
      <c r="L222" s="2"/>
    </row>
    <row r="223" spans="1:16">
      <c r="A223" s="474"/>
      <c r="B223" s="89" t="s">
        <v>145</v>
      </c>
      <c r="C223" s="89" t="s">
        <v>146</v>
      </c>
      <c r="D223" s="25"/>
      <c r="E223" s="2"/>
      <c r="F223" s="2"/>
      <c r="G223" s="257"/>
      <c r="H223" s="257"/>
      <c r="I223" s="257"/>
      <c r="J223" s="45"/>
      <c r="K223" s="2"/>
      <c r="L223" s="2"/>
    </row>
    <row r="224" spans="1:16">
      <c r="A224" s="475"/>
      <c r="B224" s="88" t="s">
        <v>147</v>
      </c>
      <c r="C224" s="134">
        <v>0</v>
      </c>
      <c r="D224" s="25"/>
      <c r="E224" s="54">
        <f>ROUND($C224*E220*E221*E219,0)</f>
        <v>0</v>
      </c>
      <c r="F224" s="54">
        <f t="shared" ref="F224:I224" si="53">ROUND($C224*F220*F221*F219,0)</f>
        <v>0</v>
      </c>
      <c r="G224" s="54">
        <f t="shared" si="53"/>
        <v>0</v>
      </c>
      <c r="H224" s="54">
        <f t="shared" si="53"/>
        <v>0</v>
      </c>
      <c r="I224" s="54">
        <f t="shared" si="53"/>
        <v>0</v>
      </c>
      <c r="J224" s="177">
        <f t="shared" ref="J224:J229" si="54">SUM(E224:I224)</f>
        <v>0</v>
      </c>
      <c r="K224" s="2"/>
      <c r="L224" s="2"/>
    </row>
    <row r="225" spans="1:33">
      <c r="A225" s="475"/>
      <c r="B225" s="88" t="s">
        <v>148</v>
      </c>
      <c r="C225" s="134">
        <v>0</v>
      </c>
      <c r="D225" s="25"/>
      <c r="E225" s="54">
        <f>ROUND($C225*E220*E222*E219,0)</f>
        <v>0</v>
      </c>
      <c r="F225" s="54">
        <f t="shared" ref="F225:I225" si="55">ROUND($C225*F220*F222*F219,0)</f>
        <v>0</v>
      </c>
      <c r="G225" s="54">
        <f t="shared" si="55"/>
        <v>0</v>
      </c>
      <c r="H225" s="54">
        <f t="shared" si="55"/>
        <v>0</v>
      </c>
      <c r="I225" s="54">
        <f t="shared" si="55"/>
        <v>0</v>
      </c>
      <c r="J225" s="177">
        <f t="shared" si="54"/>
        <v>0</v>
      </c>
      <c r="K225" s="2"/>
      <c r="L225" s="2"/>
    </row>
    <row r="226" spans="1:33">
      <c r="A226" s="475"/>
      <c r="B226" s="88" t="s">
        <v>149</v>
      </c>
      <c r="C226" s="134">
        <v>0</v>
      </c>
      <c r="D226" s="25"/>
      <c r="E226" s="54">
        <f>ROUND($C226*E220*E219,0)</f>
        <v>0</v>
      </c>
      <c r="F226" s="54">
        <f t="shared" ref="F226:I226" si="56">ROUND($C226*F220*F219,0)</f>
        <v>0</v>
      </c>
      <c r="G226" s="54">
        <f t="shared" si="56"/>
        <v>0</v>
      </c>
      <c r="H226" s="54">
        <f t="shared" si="56"/>
        <v>0</v>
      </c>
      <c r="I226" s="54">
        <f t="shared" si="56"/>
        <v>0</v>
      </c>
      <c r="J226" s="177">
        <f t="shared" si="54"/>
        <v>0</v>
      </c>
      <c r="K226" s="2"/>
      <c r="L226" s="2"/>
    </row>
    <row r="227" spans="1:33">
      <c r="A227" s="475"/>
      <c r="B227" s="88" t="s">
        <v>150</v>
      </c>
      <c r="C227" s="134">
        <v>0</v>
      </c>
      <c r="D227" s="25"/>
      <c r="E227" s="54">
        <f>$C227*E219*E221</f>
        <v>0</v>
      </c>
      <c r="F227" s="54">
        <f t="shared" ref="F227:I227" si="57">$C227*F219*F221</f>
        <v>0</v>
      </c>
      <c r="G227" s="54">
        <f t="shared" si="57"/>
        <v>0</v>
      </c>
      <c r="H227" s="54">
        <f t="shared" si="57"/>
        <v>0</v>
      </c>
      <c r="I227" s="54">
        <f t="shared" si="57"/>
        <v>0</v>
      </c>
      <c r="J227" s="177">
        <f t="shared" si="54"/>
        <v>0</v>
      </c>
      <c r="K227" s="2"/>
      <c r="L227" s="2"/>
    </row>
    <row r="228" spans="1:33">
      <c r="A228" s="475"/>
      <c r="B228" s="88" t="s">
        <v>151</v>
      </c>
      <c r="C228" s="134">
        <v>0</v>
      </c>
      <c r="D228" s="25"/>
      <c r="E228" s="54">
        <f>ROUND($C228*E219,0)</f>
        <v>0</v>
      </c>
      <c r="F228" s="54">
        <f t="shared" ref="F228:I228" si="58">ROUND($C228*F219,0)</f>
        <v>0</v>
      </c>
      <c r="G228" s="54">
        <f t="shared" si="58"/>
        <v>0</v>
      </c>
      <c r="H228" s="54">
        <f t="shared" si="58"/>
        <v>0</v>
      </c>
      <c r="I228" s="54">
        <f t="shared" si="58"/>
        <v>0</v>
      </c>
      <c r="J228" s="177">
        <f t="shared" si="54"/>
        <v>0</v>
      </c>
      <c r="K228" s="2"/>
      <c r="L228" s="2"/>
    </row>
    <row r="229" spans="1:33">
      <c r="A229" s="475"/>
      <c r="B229" s="88" t="s">
        <v>63</v>
      </c>
      <c r="C229" s="262"/>
      <c r="D229" s="25"/>
      <c r="E229" s="134">
        <v>0</v>
      </c>
      <c r="F229" s="134">
        <v>0</v>
      </c>
      <c r="G229" s="134">
        <v>0</v>
      </c>
      <c r="H229" s="134">
        <v>0</v>
      </c>
      <c r="I229" s="134">
        <v>0</v>
      </c>
      <c r="J229" s="177">
        <f t="shared" si="54"/>
        <v>0</v>
      </c>
      <c r="K229" s="2"/>
      <c r="L229" s="2"/>
    </row>
    <row r="230" spans="1:33">
      <c r="A230" s="476" t="s">
        <v>138</v>
      </c>
      <c r="B230" s="476"/>
      <c r="C230" s="476"/>
      <c r="D230" s="476"/>
      <c r="E230" s="210">
        <f>SUM(E224:E229)</f>
        <v>0</v>
      </c>
      <c r="F230" s="210">
        <f t="shared" ref="F230:J230" si="59">SUM(F224:F229)</f>
        <v>0</v>
      </c>
      <c r="G230" s="210">
        <f t="shared" si="59"/>
        <v>0</v>
      </c>
      <c r="H230" s="210">
        <f t="shared" si="59"/>
        <v>0</v>
      </c>
      <c r="I230" s="210">
        <f t="shared" si="59"/>
        <v>0</v>
      </c>
      <c r="J230" s="211">
        <f t="shared" si="59"/>
        <v>0</v>
      </c>
      <c r="K230" s="2"/>
      <c r="L230" s="7"/>
    </row>
    <row r="231" spans="1:33">
      <c r="E231" s="3"/>
      <c r="F231" s="2"/>
      <c r="G231" s="2"/>
      <c r="H231" s="2"/>
      <c r="I231" s="2"/>
      <c r="J231" s="45"/>
      <c r="K231" s="2"/>
      <c r="L231" s="2"/>
      <c r="M231" s="2"/>
      <c r="N231" s="2"/>
      <c r="O231" s="2"/>
    </row>
    <row r="232" spans="1:33">
      <c r="A232" s="1" t="s">
        <v>139</v>
      </c>
      <c r="C232" s="257"/>
      <c r="D232" s="258" t="s">
        <v>140</v>
      </c>
      <c r="E232" s="135">
        <v>0</v>
      </c>
      <c r="F232" s="135">
        <v>0</v>
      </c>
      <c r="G232" s="135">
        <v>0</v>
      </c>
      <c r="H232" s="135">
        <v>0</v>
      </c>
      <c r="I232" s="135">
        <v>0</v>
      </c>
      <c r="J232" s="94"/>
      <c r="K232" s="2"/>
      <c r="L232" s="2"/>
    </row>
    <row r="233" spans="1:33">
      <c r="A233" s="1"/>
      <c r="B233" s="93"/>
      <c r="C233" s="8"/>
      <c r="D233" s="258" t="s">
        <v>141</v>
      </c>
      <c r="E233" s="135">
        <v>0</v>
      </c>
      <c r="F233" s="135">
        <v>0</v>
      </c>
      <c r="G233" s="135">
        <v>0</v>
      </c>
      <c r="H233" s="135">
        <v>0</v>
      </c>
      <c r="I233" s="135">
        <v>0</v>
      </c>
      <c r="J233" s="94"/>
      <c r="K233" s="2"/>
      <c r="L233" s="2"/>
    </row>
    <row r="234" spans="1:33">
      <c r="A234" s="1" t="s">
        <v>142</v>
      </c>
      <c r="B234" s="93"/>
      <c r="C234" s="8"/>
      <c r="D234" s="258" t="s">
        <v>143</v>
      </c>
      <c r="E234" s="135">
        <v>0</v>
      </c>
      <c r="F234" s="135">
        <v>0</v>
      </c>
      <c r="G234" s="135">
        <v>0</v>
      </c>
      <c r="H234" s="135">
        <v>0</v>
      </c>
      <c r="I234" s="135">
        <v>0</v>
      </c>
      <c r="J234" s="94"/>
      <c r="K234" s="2"/>
      <c r="L234" s="2"/>
    </row>
    <row r="235" spans="1:33">
      <c r="A235" s="474"/>
      <c r="D235" s="258" t="s">
        <v>144</v>
      </c>
      <c r="E235" s="135">
        <v>0</v>
      </c>
      <c r="F235" s="135">
        <v>0</v>
      </c>
      <c r="G235" s="135">
        <v>0</v>
      </c>
      <c r="H235" s="135">
        <v>0</v>
      </c>
      <c r="I235" s="135">
        <v>0</v>
      </c>
      <c r="J235" s="45"/>
      <c r="K235" s="2"/>
      <c r="L235" s="2"/>
      <c r="Z235" s="143"/>
      <c r="AA235" s="143"/>
      <c r="AB235" s="143"/>
      <c r="AC235" s="143"/>
      <c r="AD235" s="143"/>
      <c r="AE235" s="143"/>
      <c r="AF235" s="143"/>
      <c r="AG235" s="143"/>
    </row>
    <row r="236" spans="1:33">
      <c r="A236" s="474"/>
      <c r="B236" s="89" t="s">
        <v>145</v>
      </c>
      <c r="C236" s="89" t="s">
        <v>146</v>
      </c>
      <c r="D236" s="25"/>
      <c r="E236" s="2"/>
      <c r="F236" s="2"/>
      <c r="G236" s="257"/>
      <c r="H236" s="257"/>
      <c r="I236" s="257"/>
      <c r="J236" s="45"/>
      <c r="K236" s="2"/>
      <c r="L236" s="2"/>
      <c r="Z236" s="8"/>
      <c r="AA236" s="8"/>
      <c r="AB236" s="8"/>
      <c r="AC236" s="8"/>
      <c r="AD236" s="8"/>
      <c r="AE236" s="8"/>
      <c r="AF236" s="8"/>
      <c r="AG236" s="8"/>
    </row>
    <row r="237" spans="1:33">
      <c r="A237" s="475"/>
      <c r="B237" s="88" t="s">
        <v>147</v>
      </c>
      <c r="C237" s="134">
        <v>0</v>
      </c>
      <c r="D237" s="25"/>
      <c r="E237" s="54">
        <f>ROUND($C237*E233*E234*E232,0)</f>
        <v>0</v>
      </c>
      <c r="F237" s="54">
        <f t="shared" ref="F237:I237" si="60">ROUND($C237*F233*F234*F232,0)</f>
        <v>0</v>
      </c>
      <c r="G237" s="54">
        <f t="shared" si="60"/>
        <v>0</v>
      </c>
      <c r="H237" s="54">
        <f t="shared" si="60"/>
        <v>0</v>
      </c>
      <c r="I237" s="54">
        <f t="shared" si="60"/>
        <v>0</v>
      </c>
      <c r="J237" s="177">
        <f t="shared" ref="J237:J242" si="61">SUM(E237:I237)</f>
        <v>0</v>
      </c>
      <c r="K237" s="2"/>
      <c r="L237" s="2"/>
      <c r="Z237" s="143"/>
      <c r="AA237" s="143"/>
      <c r="AB237" s="143"/>
      <c r="AC237" s="143"/>
      <c r="AD237" s="143"/>
      <c r="AE237" s="143"/>
      <c r="AF237" s="143"/>
      <c r="AG237" s="143"/>
    </row>
    <row r="238" spans="1:33">
      <c r="A238" s="475"/>
      <c r="B238" s="88" t="s">
        <v>148</v>
      </c>
      <c r="C238" s="134">
        <v>0</v>
      </c>
      <c r="D238" s="25"/>
      <c r="E238" s="54">
        <f>ROUND($C238*E233*E235*E232,0)</f>
        <v>0</v>
      </c>
      <c r="F238" s="54">
        <f t="shared" ref="F238:I238" si="62">ROUND($C238*F233*F235*F232,0)</f>
        <v>0</v>
      </c>
      <c r="G238" s="54">
        <f t="shared" si="62"/>
        <v>0</v>
      </c>
      <c r="H238" s="54">
        <f t="shared" si="62"/>
        <v>0</v>
      </c>
      <c r="I238" s="54">
        <f t="shared" si="62"/>
        <v>0</v>
      </c>
      <c r="J238" s="177">
        <f t="shared" si="61"/>
        <v>0</v>
      </c>
      <c r="K238" s="2"/>
      <c r="L238" s="2"/>
    </row>
    <row r="239" spans="1:33">
      <c r="A239" s="475"/>
      <c r="B239" s="88" t="s">
        <v>149</v>
      </c>
      <c r="C239" s="134">
        <v>0</v>
      </c>
      <c r="D239" s="25"/>
      <c r="E239" s="54">
        <f>ROUND($C239*E233*E232,0)</f>
        <v>0</v>
      </c>
      <c r="F239" s="54">
        <f t="shared" ref="F239:I239" si="63">ROUND($C239*F233*F232,0)</f>
        <v>0</v>
      </c>
      <c r="G239" s="54">
        <f t="shared" si="63"/>
        <v>0</v>
      </c>
      <c r="H239" s="54">
        <f t="shared" si="63"/>
        <v>0</v>
      </c>
      <c r="I239" s="54">
        <f t="shared" si="63"/>
        <v>0</v>
      </c>
      <c r="J239" s="177">
        <f t="shared" si="61"/>
        <v>0</v>
      </c>
      <c r="K239" s="2"/>
      <c r="L239" s="2"/>
    </row>
    <row r="240" spans="1:33">
      <c r="A240" s="475"/>
      <c r="B240" s="88" t="s">
        <v>150</v>
      </c>
      <c r="C240" s="134">
        <v>0</v>
      </c>
      <c r="D240" s="25"/>
      <c r="E240" s="54">
        <f>$C240*E232*E234</f>
        <v>0</v>
      </c>
      <c r="F240" s="54">
        <f t="shared" ref="F240:I240" si="64">$C240*F232*F234</f>
        <v>0</v>
      </c>
      <c r="G240" s="54">
        <f t="shared" si="64"/>
        <v>0</v>
      </c>
      <c r="H240" s="54">
        <f t="shared" si="64"/>
        <v>0</v>
      </c>
      <c r="I240" s="54">
        <f t="shared" si="64"/>
        <v>0</v>
      </c>
      <c r="J240" s="177">
        <f t="shared" si="61"/>
        <v>0</v>
      </c>
      <c r="K240" s="2"/>
      <c r="L240" s="2"/>
    </row>
    <row r="241" spans="1:33">
      <c r="A241" s="475"/>
      <c r="B241" s="88" t="s">
        <v>151</v>
      </c>
      <c r="C241" s="134">
        <v>0</v>
      </c>
      <c r="D241" s="25"/>
      <c r="E241" s="54">
        <f>ROUND($C241*E232,0)</f>
        <v>0</v>
      </c>
      <c r="F241" s="54">
        <f t="shared" ref="F241:I241" si="65">ROUND($C241*F232,0)</f>
        <v>0</v>
      </c>
      <c r="G241" s="54">
        <f t="shared" si="65"/>
        <v>0</v>
      </c>
      <c r="H241" s="54">
        <f t="shared" si="65"/>
        <v>0</v>
      </c>
      <c r="I241" s="54">
        <f t="shared" si="65"/>
        <v>0</v>
      </c>
      <c r="J241" s="177">
        <f t="shared" si="61"/>
        <v>0</v>
      </c>
      <c r="K241" s="2"/>
      <c r="L241" s="2"/>
    </row>
    <row r="242" spans="1:33">
      <c r="A242" s="475"/>
      <c r="B242" s="88" t="s">
        <v>63</v>
      </c>
      <c r="C242" s="262"/>
      <c r="D242" s="25"/>
      <c r="E242" s="134">
        <v>0</v>
      </c>
      <c r="F242" s="134">
        <v>0</v>
      </c>
      <c r="G242" s="134">
        <v>0</v>
      </c>
      <c r="H242" s="134">
        <v>0</v>
      </c>
      <c r="I242" s="134">
        <v>0</v>
      </c>
      <c r="J242" s="177">
        <f t="shared" si="61"/>
        <v>0</v>
      </c>
      <c r="K242" s="2"/>
      <c r="L242" s="2"/>
      <c r="Z242" s="150"/>
      <c r="AA242" s="150"/>
      <c r="AB242" s="150"/>
      <c r="AC242" s="150"/>
      <c r="AD242" s="150"/>
      <c r="AE242" s="150"/>
      <c r="AF242" s="150"/>
      <c r="AG242" s="150"/>
    </row>
    <row r="243" spans="1:33">
      <c r="A243" s="476" t="s">
        <v>138</v>
      </c>
      <c r="B243" s="476"/>
      <c r="C243" s="476"/>
      <c r="D243" s="476"/>
      <c r="E243" s="210">
        <f>SUM(E237:E242)</f>
        <v>0</v>
      </c>
      <c r="F243" s="210">
        <f t="shared" ref="F243:J243" si="66">SUM(F237:F242)</f>
        <v>0</v>
      </c>
      <c r="G243" s="210">
        <f t="shared" si="66"/>
        <v>0</v>
      </c>
      <c r="H243" s="210">
        <f t="shared" si="66"/>
        <v>0</v>
      </c>
      <c r="I243" s="210">
        <f t="shared" si="66"/>
        <v>0</v>
      </c>
      <c r="J243" s="211">
        <f t="shared" si="66"/>
        <v>0</v>
      </c>
      <c r="K243" s="2"/>
      <c r="L243" s="7"/>
    </row>
    <row r="244" spans="1:33">
      <c r="A244" s="95"/>
      <c r="B244" s="513" t="s">
        <v>154</v>
      </c>
      <c r="C244" s="513"/>
      <c r="D244" s="513"/>
      <c r="E244" s="178">
        <f ca="1">SUMIF($A$215:$D$243,"*Total Trip", E215:E243)</f>
        <v>0</v>
      </c>
      <c r="F244" s="178">
        <f t="shared" ref="F244:I244" ca="1" si="67">SUMIF($A$215:$D$243,"*Total Trip", F215:F243)</f>
        <v>0</v>
      </c>
      <c r="G244" s="178">
        <f t="shared" ca="1" si="67"/>
        <v>0</v>
      </c>
      <c r="H244" s="178">
        <f t="shared" ca="1" si="67"/>
        <v>0</v>
      </c>
      <c r="I244" s="178">
        <f t="shared" ca="1" si="67"/>
        <v>0</v>
      </c>
      <c r="J244" s="179">
        <f ca="1">SUM(E244:I244)</f>
        <v>0</v>
      </c>
      <c r="K244" s="2"/>
      <c r="L244" s="2"/>
      <c r="M244" s="2"/>
      <c r="N244" s="2"/>
      <c r="O244" s="2"/>
      <c r="P244" s="2"/>
      <c r="Z244" s="150"/>
      <c r="AA244" s="150"/>
      <c r="AB244" s="150"/>
      <c r="AC244" s="150"/>
      <c r="AD244" s="150"/>
      <c r="AE244" s="150"/>
      <c r="AF244" s="150"/>
      <c r="AG244" s="150"/>
    </row>
    <row r="245" spans="1:33">
      <c r="A245" s="26"/>
      <c r="B245" s="27"/>
      <c r="C245" s="27"/>
      <c r="D245" s="27"/>
      <c r="E245" s="27"/>
      <c r="F245" s="27"/>
      <c r="G245" s="28"/>
      <c r="H245" s="28"/>
      <c r="I245" s="28"/>
      <c r="J245" s="96"/>
      <c r="K245" s="28"/>
      <c r="M245" s="7"/>
      <c r="N245" s="7"/>
      <c r="O245" s="7"/>
    </row>
    <row r="246" spans="1:33">
      <c r="A246" s="29" t="s">
        <v>155</v>
      </c>
      <c r="J246" s="31"/>
      <c r="M246" s="7"/>
      <c r="N246" s="7"/>
      <c r="O246" s="7"/>
      <c r="Z246" s="150"/>
      <c r="AA246" s="150"/>
      <c r="AB246" s="150"/>
      <c r="AC246" s="150"/>
      <c r="AD246" s="150"/>
      <c r="AE246" s="150"/>
      <c r="AF246" s="150"/>
      <c r="AG246" s="150"/>
    </row>
    <row r="247" spans="1:33">
      <c r="A247" s="8"/>
      <c r="B247" s="8" t="s">
        <v>172</v>
      </c>
      <c r="E247" s="54">
        <v>0</v>
      </c>
      <c r="F247" s="54">
        <v>0</v>
      </c>
      <c r="G247" s="54">
        <v>0</v>
      </c>
      <c r="H247" s="54">
        <v>0</v>
      </c>
      <c r="I247" s="54">
        <v>0</v>
      </c>
      <c r="J247" s="177">
        <f>SUM(E247:I247)</f>
        <v>0</v>
      </c>
    </row>
    <row r="248" spans="1:33">
      <c r="A248" s="8"/>
      <c r="B248" s="8" t="s">
        <v>172</v>
      </c>
      <c r="E248" s="54">
        <v>0</v>
      </c>
      <c r="F248" s="54">
        <v>0</v>
      </c>
      <c r="G248" s="54">
        <v>0</v>
      </c>
      <c r="H248" s="54">
        <v>0</v>
      </c>
      <c r="I248" s="54">
        <v>0</v>
      </c>
      <c r="J248" s="177">
        <f t="shared" ref="J248:J249" si="68">SUM(E248:I248)</f>
        <v>0</v>
      </c>
    </row>
    <row r="249" spans="1:33">
      <c r="A249" s="8"/>
      <c r="B249" s="8" t="s">
        <v>172</v>
      </c>
      <c r="E249" s="54">
        <v>0</v>
      </c>
      <c r="F249" s="54">
        <v>0</v>
      </c>
      <c r="G249" s="54">
        <v>0</v>
      </c>
      <c r="H249" s="54">
        <v>0</v>
      </c>
      <c r="I249" s="54">
        <v>0</v>
      </c>
      <c r="J249" s="177">
        <f t="shared" si="68"/>
        <v>0</v>
      </c>
    </row>
    <row r="250" spans="1:33">
      <c r="A250" s="8"/>
      <c r="B250" s="8" t="s">
        <v>172</v>
      </c>
      <c r="E250" s="54">
        <v>0</v>
      </c>
      <c r="F250" s="54">
        <v>0</v>
      </c>
      <c r="G250" s="54">
        <v>0</v>
      </c>
      <c r="H250" s="54">
        <v>0</v>
      </c>
      <c r="I250" s="54">
        <v>0</v>
      </c>
      <c r="J250" s="177">
        <f>SUM(E250:I250)</f>
        <v>0</v>
      </c>
    </row>
    <row r="251" spans="1:33">
      <c r="A251" s="406"/>
      <c r="B251" s="513" t="s">
        <v>159</v>
      </c>
      <c r="C251" s="513"/>
      <c r="D251" s="513"/>
      <c r="E251" s="178">
        <f>SUM(E247:E250)</f>
        <v>0</v>
      </c>
      <c r="F251" s="178">
        <f t="shared" ref="F251:J251" si="69">SUM(F247:F250)</f>
        <v>0</v>
      </c>
      <c r="G251" s="178">
        <f t="shared" si="69"/>
        <v>0</v>
      </c>
      <c r="H251" s="178">
        <f t="shared" si="69"/>
        <v>0</v>
      </c>
      <c r="I251" s="178">
        <f t="shared" si="69"/>
        <v>0</v>
      </c>
      <c r="J251" s="179">
        <f t="shared" si="69"/>
        <v>0</v>
      </c>
    </row>
    <row r="252" spans="1:33">
      <c r="A252" s="8"/>
      <c r="G252" s="15"/>
      <c r="H252" s="15"/>
      <c r="I252" s="15"/>
      <c r="J252" s="24"/>
      <c r="K252" s="19"/>
      <c r="M252" s="7"/>
      <c r="N252" s="7"/>
      <c r="O252" s="7"/>
    </row>
    <row r="253" spans="1:33" ht="13.5" customHeight="1">
      <c r="A253" s="29" t="s">
        <v>160</v>
      </c>
      <c r="B253" s="8"/>
      <c r="J253" s="31"/>
    </row>
    <row r="254" spans="1:33" ht="13.5" customHeight="1">
      <c r="A254" s="29"/>
      <c r="B254" s="8"/>
      <c r="E254" s="54">
        <v>0</v>
      </c>
      <c r="F254" s="54">
        <v>0</v>
      </c>
      <c r="G254" s="54">
        <v>0</v>
      </c>
      <c r="H254" s="54">
        <v>0</v>
      </c>
      <c r="I254" s="54">
        <v>0</v>
      </c>
      <c r="J254" s="177">
        <f>SUM(E254:I254)</f>
        <v>0</v>
      </c>
    </row>
    <row r="255" spans="1:33" ht="13.5" customHeight="1">
      <c r="A255" s="29"/>
      <c r="B255" s="8"/>
      <c r="E255" s="54">
        <v>0</v>
      </c>
      <c r="F255" s="54">
        <v>0</v>
      </c>
      <c r="G255" s="54">
        <v>0</v>
      </c>
      <c r="H255" s="54">
        <v>0</v>
      </c>
      <c r="I255" s="54">
        <v>0</v>
      </c>
      <c r="J255" s="177">
        <f>SUM(E255:I255)</f>
        <v>0</v>
      </c>
    </row>
    <row r="256" spans="1:33">
      <c r="A256" s="102"/>
      <c r="B256" s="513" t="s">
        <v>161</v>
      </c>
      <c r="C256" s="513"/>
      <c r="D256" s="513"/>
      <c r="E256" s="178">
        <f>SUM(E254:E255)</f>
        <v>0</v>
      </c>
      <c r="F256" s="178">
        <f>SUM(F254:F255)</f>
        <v>0</v>
      </c>
      <c r="G256" s="178">
        <f t="shared" ref="G256:I256" si="70">SUM(G254:G255)</f>
        <v>0</v>
      </c>
      <c r="H256" s="178">
        <f t="shared" si="70"/>
        <v>0</v>
      </c>
      <c r="I256" s="178">
        <f t="shared" si="70"/>
        <v>0</v>
      </c>
      <c r="J256" s="179">
        <f>SUM(J254:J255)</f>
        <v>0</v>
      </c>
    </row>
    <row r="257" spans="1:33">
      <c r="A257" s="8"/>
      <c r="D257" s="3"/>
      <c r="E257" s="15"/>
      <c r="F257" s="15"/>
      <c r="G257" s="15"/>
      <c r="H257" s="15"/>
      <c r="I257" s="19"/>
      <c r="J257" s="24"/>
    </row>
    <row r="258" spans="1:33" ht="15">
      <c r="A258" s="29" t="s">
        <v>162</v>
      </c>
      <c r="D258" s="3"/>
      <c r="E258" s="15"/>
      <c r="F258" s="15"/>
      <c r="G258" s="15"/>
      <c r="H258" s="15"/>
      <c r="I258" s="19"/>
      <c r="J258" s="24"/>
      <c r="M258" s="7"/>
      <c r="N258" s="7"/>
      <c r="O258" s="7"/>
      <c r="Z258" s="107"/>
      <c r="AA258" s="107"/>
      <c r="AB258" s="107"/>
      <c r="AC258" s="107"/>
      <c r="AD258" s="107"/>
      <c r="AE258" s="107"/>
      <c r="AF258" s="107"/>
      <c r="AG258" s="107"/>
    </row>
    <row r="259" spans="1:33">
      <c r="B259" s="9" t="s">
        <v>163</v>
      </c>
      <c r="E259" s="54">
        <v>0</v>
      </c>
      <c r="F259" s="54">
        <v>0</v>
      </c>
      <c r="G259" s="54">
        <v>0</v>
      </c>
      <c r="H259" s="54">
        <v>0</v>
      </c>
      <c r="I259" s="54">
        <v>0</v>
      </c>
      <c r="J259" s="177">
        <f t="shared" ref="J259:J264" si="71">SUM(E259:I259)</f>
        <v>0</v>
      </c>
    </row>
    <row r="260" spans="1:33">
      <c r="B260" s="9" t="s">
        <v>165</v>
      </c>
      <c r="C260" s="9"/>
      <c r="D260" s="9"/>
      <c r="E260" s="54">
        <v>0</v>
      </c>
      <c r="F260" s="54">
        <v>0</v>
      </c>
      <c r="G260" s="54">
        <v>0</v>
      </c>
      <c r="H260" s="54">
        <v>0</v>
      </c>
      <c r="I260" s="54">
        <v>0</v>
      </c>
      <c r="J260" s="177">
        <f t="shared" si="71"/>
        <v>0</v>
      </c>
      <c r="L260" s="2"/>
    </row>
    <row r="261" spans="1:33">
      <c r="B261" s="9" t="s">
        <v>167</v>
      </c>
      <c r="C261" s="9"/>
      <c r="D261" s="9"/>
      <c r="E261" s="54">
        <v>0</v>
      </c>
      <c r="F261" s="54">
        <v>0</v>
      </c>
      <c r="G261" s="54">
        <v>0</v>
      </c>
      <c r="H261" s="54">
        <v>0</v>
      </c>
      <c r="I261" s="54">
        <v>0</v>
      </c>
      <c r="J261" s="177">
        <f t="shared" si="71"/>
        <v>0</v>
      </c>
      <c r="K261" s="2"/>
      <c r="L261" s="2"/>
    </row>
    <row r="262" spans="1:33">
      <c r="B262" s="9" t="s">
        <v>168</v>
      </c>
      <c r="C262" s="9"/>
      <c r="D262" s="9"/>
      <c r="E262" s="54">
        <v>0</v>
      </c>
      <c r="F262" s="54">
        <v>0</v>
      </c>
      <c r="G262" s="54">
        <v>0</v>
      </c>
      <c r="H262" s="54">
        <v>0</v>
      </c>
      <c r="I262" s="54">
        <v>0</v>
      </c>
      <c r="J262" s="177">
        <f t="shared" si="71"/>
        <v>0</v>
      </c>
      <c r="K262" s="2"/>
      <c r="L262" s="2"/>
    </row>
    <row r="263" spans="1:33">
      <c r="B263" s="9" t="s">
        <v>169</v>
      </c>
      <c r="C263" s="9"/>
      <c r="D263" s="9"/>
      <c r="E263" s="54">
        <v>0</v>
      </c>
      <c r="F263" s="54">
        <v>0</v>
      </c>
      <c r="G263" s="54">
        <v>0</v>
      </c>
      <c r="H263" s="54">
        <v>0</v>
      </c>
      <c r="I263" s="54">
        <v>0</v>
      </c>
      <c r="J263" s="177">
        <f t="shared" si="71"/>
        <v>0</v>
      </c>
      <c r="K263" s="2"/>
      <c r="L263" s="2"/>
    </row>
    <row r="264" spans="1:33">
      <c r="B264" s="9" t="s">
        <v>63</v>
      </c>
      <c r="C264" s="9"/>
      <c r="D264" s="9"/>
      <c r="E264" s="54">
        <v>0</v>
      </c>
      <c r="F264" s="54">
        <v>0</v>
      </c>
      <c r="G264" s="54">
        <v>0</v>
      </c>
      <c r="H264" s="54">
        <v>0</v>
      </c>
      <c r="I264" s="54">
        <v>0</v>
      </c>
      <c r="J264" s="177">
        <f t="shared" si="71"/>
        <v>0</v>
      </c>
      <c r="K264" s="2"/>
      <c r="L264" s="2"/>
    </row>
    <row r="265" spans="1:33">
      <c r="A265" s="406"/>
      <c r="B265" s="525" t="s">
        <v>170</v>
      </c>
      <c r="C265" s="525"/>
      <c r="D265" s="525"/>
      <c r="E265" s="178">
        <f t="shared" ref="E265:J265" si="72">SUM(E259:E264)</f>
        <v>0</v>
      </c>
      <c r="F265" s="178">
        <f t="shared" si="72"/>
        <v>0</v>
      </c>
      <c r="G265" s="178">
        <f t="shared" si="72"/>
        <v>0</v>
      </c>
      <c r="H265" s="178">
        <f t="shared" si="72"/>
        <v>0</v>
      </c>
      <c r="I265" s="178">
        <f t="shared" si="72"/>
        <v>0</v>
      </c>
      <c r="J265" s="179">
        <f t="shared" si="72"/>
        <v>0</v>
      </c>
      <c r="K265" s="2"/>
      <c r="L265" s="2"/>
    </row>
    <row r="266" spans="1:33">
      <c r="A266" s="8"/>
      <c r="B266" s="8"/>
      <c r="E266" s="15"/>
      <c r="F266" s="15"/>
      <c r="G266" s="15"/>
      <c r="H266" s="15"/>
      <c r="I266" s="15"/>
      <c r="J266" s="24"/>
      <c r="K266" s="2"/>
      <c r="L266" s="2"/>
      <c r="M266" s="2"/>
      <c r="N266" s="2"/>
      <c r="O266" s="2"/>
    </row>
    <row r="267" spans="1:33">
      <c r="A267" s="29" t="s">
        <v>183</v>
      </c>
      <c r="G267" s="15"/>
      <c r="H267" s="15"/>
      <c r="I267" s="15"/>
      <c r="J267" s="24"/>
      <c r="K267" s="15"/>
      <c r="L267" s="2"/>
      <c r="M267" s="2"/>
      <c r="N267" s="2"/>
      <c r="O267" s="2"/>
      <c r="P267" s="2"/>
      <c r="Q267" s="2"/>
    </row>
    <row r="268" spans="1:33">
      <c r="B268" s="8" t="s">
        <v>184</v>
      </c>
      <c r="E268" s="54">
        <v>0</v>
      </c>
      <c r="F268" s="54">
        <v>0</v>
      </c>
      <c r="G268" s="54">
        <v>0</v>
      </c>
      <c r="H268" s="54">
        <v>0</v>
      </c>
      <c r="I268" s="54">
        <v>0</v>
      </c>
      <c r="J268" s="177">
        <f>SUM(E268:I268)</f>
        <v>0</v>
      </c>
      <c r="K268" s="2"/>
      <c r="L268" s="2"/>
      <c r="M268" s="2"/>
      <c r="N268" s="2"/>
      <c r="O268" s="2"/>
    </row>
    <row r="269" spans="1:33">
      <c r="B269" s="8" t="s">
        <v>185</v>
      </c>
      <c r="E269" s="54">
        <v>0</v>
      </c>
      <c r="F269" s="54">
        <v>0</v>
      </c>
      <c r="G269" s="54">
        <v>0</v>
      </c>
      <c r="H269" s="54">
        <v>0</v>
      </c>
      <c r="I269" s="54">
        <v>0</v>
      </c>
      <c r="J269" s="177">
        <f t="shared" ref="J269" si="73">SUM(E269:I269)</f>
        <v>0</v>
      </c>
      <c r="K269" s="2"/>
      <c r="L269" s="2"/>
      <c r="M269" s="2"/>
      <c r="N269" s="2"/>
      <c r="O269" s="2"/>
    </row>
    <row r="270" spans="1:33">
      <c r="B270" s="8" t="s">
        <v>186</v>
      </c>
      <c r="E270" s="54">
        <v>0</v>
      </c>
      <c r="F270" s="54">
        <v>0</v>
      </c>
      <c r="G270" s="54">
        <v>0</v>
      </c>
      <c r="H270" s="54">
        <v>0</v>
      </c>
      <c r="I270" s="54">
        <v>0</v>
      </c>
      <c r="J270" s="177">
        <f>SUM(E270:I270)</f>
        <v>0</v>
      </c>
      <c r="K270" s="2"/>
      <c r="L270" s="85"/>
      <c r="M270" s="85"/>
      <c r="N270" s="85"/>
      <c r="O270" s="85"/>
      <c r="P270" s="85"/>
      <c r="Q270" s="85"/>
    </row>
    <row r="271" spans="1:33" ht="12.75" customHeight="1">
      <c r="A271" s="108"/>
      <c r="B271" s="525" t="s">
        <v>187</v>
      </c>
      <c r="C271" s="525"/>
      <c r="D271" s="525"/>
      <c r="E271" s="178">
        <f t="shared" ref="E271:J271" si="74">SUM(E268:E270)</f>
        <v>0</v>
      </c>
      <c r="F271" s="178">
        <f t="shared" si="74"/>
        <v>0</v>
      </c>
      <c r="G271" s="178">
        <f t="shared" si="74"/>
        <v>0</v>
      </c>
      <c r="H271" s="178">
        <f t="shared" si="74"/>
        <v>0</v>
      </c>
      <c r="I271" s="178">
        <f t="shared" si="74"/>
        <v>0</v>
      </c>
      <c r="J271" s="179">
        <f t="shared" si="74"/>
        <v>0</v>
      </c>
      <c r="K271" s="2"/>
      <c r="L271" s="85"/>
      <c r="M271" s="85"/>
      <c r="N271" s="85"/>
      <c r="O271" s="85"/>
      <c r="P271" s="85"/>
      <c r="Q271" s="85"/>
      <c r="R271" s="85"/>
    </row>
    <row r="272" spans="1:33">
      <c r="A272" s="26"/>
      <c r="B272" s="27"/>
      <c r="C272" s="27"/>
      <c r="D272" s="27"/>
      <c r="E272" s="27"/>
      <c r="F272" s="27"/>
      <c r="G272" s="28"/>
      <c r="H272" s="28"/>
      <c r="I272" s="28"/>
      <c r="J272" s="96"/>
      <c r="K272" s="28"/>
      <c r="M272" s="7"/>
      <c r="N272" s="7"/>
      <c r="O272" s="7"/>
    </row>
    <row r="273" spans="1:19" ht="15">
      <c r="A273" s="29" t="s">
        <v>188</v>
      </c>
      <c r="C273" s="133"/>
      <c r="F273"/>
      <c r="J273" s="31"/>
      <c r="L273" s="86"/>
    </row>
    <row r="274" spans="1:19" ht="14.25">
      <c r="A274" s="8" t="s">
        <v>189</v>
      </c>
      <c r="B274" s="132"/>
      <c r="C274" s="132"/>
      <c r="E274" s="54">
        <v>0</v>
      </c>
      <c r="F274" s="54">
        <v>0</v>
      </c>
      <c r="G274" s="54">
        <v>0</v>
      </c>
      <c r="H274" s="54">
        <v>0</v>
      </c>
      <c r="I274" s="54">
        <v>0</v>
      </c>
      <c r="J274" s="177">
        <f>SUM(E274:I274)</f>
        <v>0</v>
      </c>
      <c r="L274" s="86"/>
    </row>
    <row r="275" spans="1:19" ht="14.25">
      <c r="A275" s="8" t="s">
        <v>190</v>
      </c>
      <c r="B275" s="132"/>
      <c r="C275" s="132"/>
      <c r="E275" s="54">
        <v>0</v>
      </c>
      <c r="F275" s="54">
        <v>0</v>
      </c>
      <c r="G275" s="54">
        <v>0</v>
      </c>
      <c r="H275" s="54">
        <v>0</v>
      </c>
      <c r="I275" s="54">
        <v>0</v>
      </c>
      <c r="J275" s="177">
        <f>SUM(E275:I275)</f>
        <v>0</v>
      </c>
      <c r="L275" s="86"/>
    </row>
    <row r="276" spans="1:19" ht="15.75" customHeight="1">
      <c r="A276" s="8" t="s">
        <v>191</v>
      </c>
      <c r="B276" s="132"/>
      <c r="C276" s="132"/>
      <c r="E276" s="54">
        <v>0</v>
      </c>
      <c r="F276" s="54">
        <v>0</v>
      </c>
      <c r="G276" s="54">
        <v>0</v>
      </c>
      <c r="H276" s="54">
        <v>0</v>
      </c>
      <c r="I276" s="54">
        <v>0</v>
      </c>
      <c r="J276" s="177">
        <f>SUM(E276:I276)</f>
        <v>0</v>
      </c>
      <c r="L276" s="503" t="s">
        <v>192</v>
      </c>
      <c r="M276" s="503"/>
      <c r="N276" s="432"/>
      <c r="O276" s="432"/>
    </row>
    <row r="277" spans="1:19" ht="14.25">
      <c r="A277" s="8" t="s">
        <v>63</v>
      </c>
      <c r="B277" s="132"/>
      <c r="C277" s="132"/>
      <c r="E277" s="54">
        <v>0</v>
      </c>
      <c r="F277" s="54">
        <v>0</v>
      </c>
      <c r="G277" s="54">
        <v>0</v>
      </c>
      <c r="H277" s="54">
        <v>0</v>
      </c>
      <c r="I277" s="54">
        <v>0</v>
      </c>
      <c r="J277" s="177">
        <f t="shared" ref="J277:J280" si="75">SUM(E277:I277)</f>
        <v>0</v>
      </c>
      <c r="L277" s="503"/>
      <c r="M277" s="503"/>
      <c r="N277" s="432"/>
      <c r="O277" s="432"/>
    </row>
    <row r="278" spans="1:19" ht="14.25" hidden="1">
      <c r="A278" s="8" t="s">
        <v>63</v>
      </c>
      <c r="B278" s="132"/>
      <c r="C278" s="132"/>
      <c r="E278" s="54">
        <v>0</v>
      </c>
      <c r="F278" s="54">
        <v>0</v>
      </c>
      <c r="G278" s="54">
        <v>0</v>
      </c>
      <c r="H278" s="54">
        <v>0</v>
      </c>
      <c r="I278" s="54">
        <v>0</v>
      </c>
      <c r="J278" s="177">
        <f t="shared" si="75"/>
        <v>0</v>
      </c>
      <c r="L278" s="86"/>
    </row>
    <row r="279" spans="1:19" ht="14.25" hidden="1">
      <c r="A279" s="8" t="s">
        <v>63</v>
      </c>
      <c r="B279" s="132"/>
      <c r="C279" s="132"/>
      <c r="E279" s="54">
        <v>0</v>
      </c>
      <c r="F279" s="54">
        <v>0</v>
      </c>
      <c r="G279" s="54">
        <v>0</v>
      </c>
      <c r="H279" s="54">
        <v>0</v>
      </c>
      <c r="I279" s="54">
        <v>0</v>
      </c>
      <c r="J279" s="177">
        <f t="shared" si="75"/>
        <v>0</v>
      </c>
      <c r="L279" s="86"/>
    </row>
    <row r="280" spans="1:19" ht="14.25" hidden="1">
      <c r="A280" s="8" t="s">
        <v>63</v>
      </c>
      <c r="B280" s="132"/>
      <c r="C280" s="132"/>
      <c r="E280" s="54">
        <v>0</v>
      </c>
      <c r="F280" s="54">
        <v>0</v>
      </c>
      <c r="G280" s="54">
        <v>0</v>
      </c>
      <c r="H280" s="54">
        <v>0</v>
      </c>
      <c r="I280" s="54">
        <v>0</v>
      </c>
      <c r="J280" s="177">
        <f t="shared" si="75"/>
        <v>0</v>
      </c>
      <c r="L280" s="86"/>
    </row>
    <row r="281" spans="1:19" ht="14.25" hidden="1">
      <c r="A281" s="8" t="s">
        <v>63</v>
      </c>
      <c r="B281" s="132"/>
      <c r="C281" s="132"/>
      <c r="E281" s="54">
        <v>0</v>
      </c>
      <c r="F281" s="54">
        <v>0</v>
      </c>
      <c r="G281" s="54">
        <v>0</v>
      </c>
      <c r="H281" s="54">
        <v>0</v>
      </c>
      <c r="I281" s="54">
        <v>0</v>
      </c>
      <c r="J281" s="177">
        <f>SUM(E281:I281)</f>
        <v>0</v>
      </c>
      <c r="L281" s="86"/>
    </row>
    <row r="282" spans="1:19">
      <c r="B282" s="13"/>
      <c r="D282" s="175" t="s">
        <v>193</v>
      </c>
      <c r="E282" s="136">
        <v>0</v>
      </c>
      <c r="F282" s="136">
        <v>0</v>
      </c>
      <c r="G282" s="136">
        <v>0</v>
      </c>
      <c r="H282" s="136">
        <v>0</v>
      </c>
      <c r="I282" s="136">
        <v>0</v>
      </c>
      <c r="J282" s="125"/>
    </row>
    <row r="283" spans="1:19">
      <c r="A283" s="406"/>
      <c r="B283" s="513" t="s">
        <v>194</v>
      </c>
      <c r="C283" s="513"/>
      <c r="D283" s="513"/>
      <c r="E283" s="178">
        <f t="shared" ref="E283:J283" si="76">SUM(E274:E281)</f>
        <v>0</v>
      </c>
      <c r="F283" s="178">
        <f t="shared" si="76"/>
        <v>0</v>
      </c>
      <c r="G283" s="178">
        <f t="shared" si="76"/>
        <v>0</v>
      </c>
      <c r="H283" s="178">
        <f t="shared" si="76"/>
        <v>0</v>
      </c>
      <c r="I283" s="178">
        <f t="shared" si="76"/>
        <v>0</v>
      </c>
      <c r="J283" s="179">
        <f t="shared" si="76"/>
        <v>0</v>
      </c>
      <c r="L283" s="2"/>
    </row>
    <row r="284" spans="1:19">
      <c r="A284" s="8"/>
      <c r="B284" s="8"/>
      <c r="E284" s="15"/>
      <c r="F284" s="15"/>
      <c r="G284" s="15"/>
      <c r="H284" s="15"/>
      <c r="I284" s="15"/>
      <c r="J284" s="24"/>
      <c r="K284" s="2"/>
    </row>
    <row r="285" spans="1:19" ht="12.75" customHeight="1">
      <c r="A285" s="29" t="s">
        <v>195</v>
      </c>
      <c r="G285" s="15"/>
      <c r="H285" s="15"/>
      <c r="I285" s="15"/>
      <c r="J285" s="24"/>
      <c r="K285" s="15"/>
      <c r="L285" s="504" t="s">
        <v>196</v>
      </c>
      <c r="M285" s="504"/>
      <c r="N285" s="504"/>
      <c r="O285" s="504"/>
      <c r="P285" s="504"/>
      <c r="Q285" s="504"/>
      <c r="R285" s="504"/>
    </row>
    <row r="286" spans="1:19">
      <c r="A286" s="89" t="s">
        <v>40</v>
      </c>
      <c r="B286" s="89" t="s">
        <v>41</v>
      </c>
      <c r="C286" s="89" t="s">
        <v>80</v>
      </c>
      <c r="G286" s="15"/>
      <c r="H286" s="15"/>
      <c r="I286" s="15"/>
      <c r="J286" s="24"/>
      <c r="K286" s="15"/>
      <c r="L286" s="504"/>
      <c r="M286" s="504"/>
      <c r="N286" s="504"/>
      <c r="O286" s="504"/>
      <c r="P286" s="504"/>
      <c r="Q286" s="504"/>
      <c r="R286" s="504"/>
    </row>
    <row r="287" spans="1:19">
      <c r="A287" s="176">
        <f>A119</f>
        <v>0</v>
      </c>
      <c r="B287" s="23" t="str">
        <f>B119</f>
        <v>Graduate Student</v>
      </c>
      <c r="C287" s="116" t="str">
        <f>C119</f>
        <v>Not Allowed</v>
      </c>
      <c r="E287" s="54">
        <f>AA119</f>
        <v>0</v>
      </c>
      <c r="F287" s="54">
        <f t="shared" ref="F287:I287" si="77">AB119</f>
        <v>0</v>
      </c>
      <c r="G287" s="54">
        <f t="shared" si="77"/>
        <v>0</v>
      </c>
      <c r="H287" s="54">
        <f t="shared" si="77"/>
        <v>0</v>
      </c>
      <c r="I287" s="54">
        <f t="shared" si="77"/>
        <v>0</v>
      </c>
      <c r="J287" s="177">
        <f>SUM(E287:I287)</f>
        <v>0</v>
      </c>
      <c r="K287" s="15"/>
      <c r="L287" s="123" t="s">
        <v>197</v>
      </c>
      <c r="M287" s="256"/>
      <c r="N287" s="256"/>
      <c r="O287" s="256"/>
      <c r="P287" s="256"/>
      <c r="Q287" s="256"/>
      <c r="R287" s="128"/>
      <c r="S287" s="124"/>
    </row>
    <row r="288" spans="1:19">
      <c r="A288" s="176">
        <f>A126</f>
        <v>0</v>
      </c>
      <c r="B288" s="23" t="str">
        <f>B126</f>
        <v>Graduate Student</v>
      </c>
      <c r="C288" s="116" t="str">
        <f>C126</f>
        <v>Not Allowed</v>
      </c>
      <c r="E288" s="54">
        <f>AA126</f>
        <v>0</v>
      </c>
      <c r="F288" s="54">
        <f t="shared" ref="F288:I288" si="78">AB126</f>
        <v>0</v>
      </c>
      <c r="G288" s="54">
        <f t="shared" si="78"/>
        <v>0</v>
      </c>
      <c r="H288" s="54">
        <f t="shared" si="78"/>
        <v>0</v>
      </c>
      <c r="I288" s="54">
        <f t="shared" si="78"/>
        <v>0</v>
      </c>
      <c r="J288" s="177">
        <f>SUM(E288:I288)</f>
        <v>0</v>
      </c>
      <c r="K288" s="15"/>
      <c r="L288" s="2"/>
      <c r="M288" s="2"/>
      <c r="N288" s="2"/>
      <c r="O288" s="2"/>
      <c r="P288" s="2"/>
      <c r="Q288" s="2"/>
    </row>
    <row r="289" spans="1:44">
      <c r="A289" s="176">
        <f>A133</f>
        <v>0</v>
      </c>
      <c r="B289" s="23" t="str">
        <f>B133</f>
        <v>Graduate Student</v>
      </c>
      <c r="C289" s="116" t="str">
        <f>C133</f>
        <v>Not Allowed</v>
      </c>
      <c r="E289" s="54">
        <f>AA133</f>
        <v>0</v>
      </c>
      <c r="F289" s="54">
        <f t="shared" ref="F289:I289" si="79">AB133</f>
        <v>0</v>
      </c>
      <c r="G289" s="54">
        <f t="shared" si="79"/>
        <v>0</v>
      </c>
      <c r="H289" s="54">
        <f t="shared" si="79"/>
        <v>0</v>
      </c>
      <c r="I289" s="54">
        <f t="shared" si="79"/>
        <v>0</v>
      </c>
      <c r="J289" s="177">
        <f>SUM(E289:I289)</f>
        <v>0</v>
      </c>
      <c r="K289" s="15"/>
      <c r="L289" s="2"/>
      <c r="M289" s="2"/>
      <c r="N289" s="2"/>
      <c r="O289" s="2"/>
      <c r="P289" s="2"/>
      <c r="Q289" s="2"/>
    </row>
    <row r="290" spans="1:44">
      <c r="A290" s="176">
        <f>A140</f>
        <v>0</v>
      </c>
      <c r="B290" s="23" t="str">
        <f>B140</f>
        <v>Graduate Student</v>
      </c>
      <c r="C290" s="116" t="str">
        <f>C140</f>
        <v>Not Allowed</v>
      </c>
      <c r="E290" s="54">
        <f>AA140</f>
        <v>0</v>
      </c>
      <c r="F290" s="54">
        <f t="shared" ref="F290:I290" si="80">AB140</f>
        <v>0</v>
      </c>
      <c r="G290" s="54">
        <f t="shared" si="80"/>
        <v>0</v>
      </c>
      <c r="H290" s="54">
        <f t="shared" si="80"/>
        <v>0</v>
      </c>
      <c r="I290" s="54">
        <f t="shared" si="80"/>
        <v>0</v>
      </c>
      <c r="J290" s="177">
        <f>SUM(E290:I290)</f>
        <v>0</v>
      </c>
      <c r="K290" s="15"/>
      <c r="L290" s="2"/>
      <c r="M290" s="2"/>
      <c r="N290" s="2"/>
      <c r="O290" s="2"/>
      <c r="P290" s="2"/>
      <c r="Q290" s="2"/>
    </row>
    <row r="291" spans="1:44" ht="12.75" customHeight="1">
      <c r="A291" s="176">
        <f>A147</f>
        <v>0</v>
      </c>
      <c r="B291" s="99" t="str">
        <f>B147</f>
        <v>Graduate Student</v>
      </c>
      <c r="C291" s="116" t="str">
        <f>C147</f>
        <v>Not Allowed</v>
      </c>
      <c r="E291" s="54">
        <f>AA147</f>
        <v>0</v>
      </c>
      <c r="F291" s="54">
        <f t="shared" ref="F291:I291" si="81">AB147</f>
        <v>0</v>
      </c>
      <c r="G291" s="54">
        <f t="shared" si="81"/>
        <v>0</v>
      </c>
      <c r="H291" s="54">
        <f t="shared" si="81"/>
        <v>0</v>
      </c>
      <c r="I291" s="54">
        <f t="shared" si="81"/>
        <v>0</v>
      </c>
      <c r="J291" s="177">
        <f>SUM(E291:I291)</f>
        <v>0</v>
      </c>
      <c r="K291" s="2"/>
    </row>
    <row r="292" spans="1:44" ht="12.75" customHeight="1">
      <c r="A292" s="108"/>
      <c r="B292" s="525" t="s">
        <v>198</v>
      </c>
      <c r="C292" s="525"/>
      <c r="D292" s="525"/>
      <c r="E292" s="178">
        <f t="shared" ref="E292:J292" si="82">SUM(E287:E291)</f>
        <v>0</v>
      </c>
      <c r="F292" s="178">
        <f t="shared" si="82"/>
        <v>0</v>
      </c>
      <c r="G292" s="178">
        <f t="shared" si="82"/>
        <v>0</v>
      </c>
      <c r="H292" s="178">
        <f t="shared" si="82"/>
        <v>0</v>
      </c>
      <c r="I292" s="178">
        <f t="shared" si="82"/>
        <v>0</v>
      </c>
      <c r="J292" s="179">
        <f t="shared" si="82"/>
        <v>0</v>
      </c>
      <c r="K292" s="2"/>
    </row>
    <row r="293" spans="1:44">
      <c r="A293" s="8"/>
      <c r="B293" s="8"/>
      <c r="E293" s="15"/>
      <c r="F293" s="15"/>
      <c r="G293" s="15"/>
      <c r="H293" s="15"/>
      <c r="I293" s="15"/>
      <c r="J293" s="24"/>
      <c r="K293" s="2"/>
      <c r="L293" s="2"/>
      <c r="M293" s="2"/>
      <c r="N293" s="2"/>
      <c r="O293" s="2"/>
    </row>
    <row r="294" spans="1:44" ht="3.75" customHeight="1">
      <c r="E294" s="20"/>
      <c r="F294" s="20"/>
      <c r="G294" s="20"/>
      <c r="H294" s="20"/>
      <c r="I294" s="20"/>
      <c r="J294" s="73"/>
      <c r="K294" s="2"/>
      <c r="L294" s="2"/>
      <c r="M294" s="2"/>
      <c r="N294" s="2"/>
      <c r="O294" s="2"/>
    </row>
    <row r="295" spans="1:44" s="143" customFormat="1" ht="20.100000000000001" customHeight="1">
      <c r="A295" s="524" t="s">
        <v>199</v>
      </c>
      <c r="B295" s="524"/>
      <c r="C295" s="140"/>
      <c r="D295" s="141"/>
      <c r="E295" s="224">
        <f ca="1">(SUM(E179:E265))-(SUMIF($A179:$D265,"*Total Trip",E179:E265)+SUMIF($B179:$D265,"*Total Domestic Travel",E179:E265)+SUMIF($B179:$D265,"*Total Foreign Travel",E179:E265)+SUMIF($B179:$D265,"*Total Supplies",E179:E265)+SUMIF($B179:$D265,"Total Publications",E179:E265)+SUMIF($B179:$D265,"*Total Other Costs",E179:E265)+SUMIF($D179:$D265,"*# Trips/Yr",E179:E265)+SUMIF($D179:$D265,"*# Persons/Yr",E179:E265)+SUMIF($D179:$D265,"*# Days Per Diem/Yr",E179:E265)+SUMIF($D179:$D265,"*# Days Lodging/Yr",E179:E265)+SUMIF($D179:$D265,"*TOTAL NUMBER PARTICIPANTS PER YEAR",E179:E265))</f>
        <v>0</v>
      </c>
      <c r="F295" s="224">
        <f t="shared" ref="F295:I295" ca="1" si="83">(SUM(F179:F265))-(SUMIF($A179:$D265,"*Total Trip",F179:F265)+SUMIF($B179:$D265,"*Total Domestic Travel",F179:F265)+SUMIF($B179:$D265,"*Total Foreign Travel",F179:F265)+SUMIF($B179:$D265,"*Total Supplies",F179:F265)+SUMIF($B179:$D265,"Total Publications",F179:F265)+SUMIF($B179:$D265,"*Total Other Costs",F179:F265)+SUMIF($D179:$D265,"*# Trips/Yr",F179:F265)+SUMIF($D179:$D265,"*# Persons/Yr",F179:F265)+SUMIF($D179:$D265,"*# Days Per Diem/Yr",F179:F265)+SUMIF($D179:$D265,"*# Days Lodging/Yr",F179:F265)+SUMIF($D179:$D265,"*TOTAL NUMBER PARTICIPANTS PER YEAR",F179:F265))</f>
        <v>0</v>
      </c>
      <c r="G295" s="224">
        <f t="shared" ca="1" si="83"/>
        <v>0</v>
      </c>
      <c r="H295" s="224">
        <f t="shared" ca="1" si="83"/>
        <v>0</v>
      </c>
      <c r="I295" s="224">
        <f t="shared" ca="1" si="83"/>
        <v>0</v>
      </c>
      <c r="J295" s="217">
        <f ca="1">SUM(E295:I295)</f>
        <v>0</v>
      </c>
      <c r="K295" s="142"/>
      <c r="V295"/>
      <c r="W295"/>
      <c r="X295"/>
      <c r="Y295"/>
      <c r="Z295"/>
      <c r="AA295"/>
      <c r="AB295"/>
      <c r="AC295"/>
      <c r="AD295"/>
      <c r="AE295"/>
      <c r="AF295"/>
      <c r="AG295"/>
      <c r="AH295"/>
      <c r="AI295"/>
      <c r="AJ295"/>
      <c r="AK295"/>
      <c r="AL295"/>
      <c r="AM295"/>
      <c r="AN295"/>
      <c r="AO295"/>
      <c r="AP295"/>
      <c r="AQ295"/>
      <c r="AR295"/>
    </row>
    <row r="296" spans="1:44" s="8" customFormat="1" ht="3.75" customHeight="1">
      <c r="J296" s="73"/>
      <c r="K296" s="20"/>
      <c r="L296" s="22"/>
      <c r="M296" s="22"/>
      <c r="N296" s="22"/>
      <c r="O296" s="22"/>
      <c r="P296" s="22"/>
      <c r="Q296" s="22"/>
      <c r="V296"/>
      <c r="W296"/>
      <c r="X296"/>
      <c r="Y296"/>
      <c r="Z296"/>
      <c r="AA296"/>
      <c r="AB296"/>
      <c r="AC296"/>
      <c r="AD296"/>
      <c r="AE296"/>
      <c r="AF296"/>
      <c r="AG296"/>
      <c r="AH296"/>
      <c r="AI296"/>
      <c r="AJ296"/>
      <c r="AK296"/>
      <c r="AL296"/>
      <c r="AM296"/>
      <c r="AN296"/>
      <c r="AO296"/>
      <c r="AP296"/>
      <c r="AQ296"/>
      <c r="AR296"/>
    </row>
    <row r="297" spans="1:44" s="143" customFormat="1" ht="20.100000000000001" customHeight="1">
      <c r="A297" s="524" t="s">
        <v>200</v>
      </c>
      <c r="B297" s="524"/>
      <c r="C297" s="144"/>
      <c r="D297" s="145"/>
      <c r="E297" s="216">
        <f ca="1">SUM(E266:E295)-(SUMIF($B266:$D295,"*Total Capital Equipment",E266:E295)+SUMIF($B266:$D295,"Total &amp; Fees",E266:E295)+SUMIF($B266:$D295,"*Total Participant Support Costs",E266:E295))-E282</f>
        <v>0</v>
      </c>
      <c r="F297" s="216">
        <f t="shared" ref="F297:I297" ca="1" si="84">SUM(F266:F295)-(SUMIF($B266:$D295,"*Total Capital Equipment",F266:F295)+SUMIF($B266:$D295,"Total &amp; Fees",F266:F295)+SUMIF($B266:$D295,"*Total Participant Support Costs",F266:F295))-F282</f>
        <v>0</v>
      </c>
      <c r="G297" s="216">
        <f t="shared" ca="1" si="84"/>
        <v>0</v>
      </c>
      <c r="H297" s="216">
        <f t="shared" ca="1" si="84"/>
        <v>0</v>
      </c>
      <c r="I297" s="216">
        <f t="shared" ca="1" si="84"/>
        <v>0</v>
      </c>
      <c r="J297" s="217">
        <f ca="1">SUM(E297:I297)</f>
        <v>0</v>
      </c>
      <c r="K297" s="146"/>
      <c r="L297" s="147"/>
      <c r="M297" s="147"/>
      <c r="N297" s="147"/>
      <c r="O297" s="147"/>
      <c r="Z297"/>
      <c r="AA297"/>
      <c r="AB297"/>
      <c r="AC297"/>
      <c r="AD297"/>
      <c r="AE297"/>
      <c r="AF297"/>
      <c r="AG297"/>
    </row>
    <row r="298" spans="1:44" ht="3.75" customHeight="1">
      <c r="G298" s="19"/>
      <c r="H298" s="19"/>
      <c r="I298" s="19"/>
      <c r="J298" s="125"/>
      <c r="K298" s="19"/>
      <c r="P298" s="2"/>
      <c r="Q298" s="2"/>
      <c r="V298" s="8"/>
      <c r="W298" s="8"/>
      <c r="X298" s="8"/>
      <c r="Y298" s="8"/>
      <c r="AH298" s="8"/>
      <c r="AI298" s="8"/>
      <c r="AJ298" s="8"/>
      <c r="AK298" s="8"/>
      <c r="AL298" s="8"/>
      <c r="AM298" s="8"/>
      <c r="AN298" s="8"/>
      <c r="AO298" s="8"/>
      <c r="AP298" s="8"/>
      <c r="AQ298" s="8"/>
      <c r="AR298" s="8"/>
    </row>
    <row r="299" spans="1:44">
      <c r="A299" s="1" t="s">
        <v>201</v>
      </c>
      <c r="C299" s="55"/>
      <c r="D299" s="55" t="s">
        <v>202</v>
      </c>
      <c r="E299" s="457">
        <f>L301</f>
        <v>0.375</v>
      </c>
      <c r="F299" s="457">
        <f>L303</f>
        <v>0.38</v>
      </c>
      <c r="G299" s="457">
        <f>L305</f>
        <v>0.38</v>
      </c>
      <c r="H299" s="457">
        <f>L306</f>
        <v>0.38</v>
      </c>
      <c r="I299" s="457">
        <f>L307</f>
        <v>0.38</v>
      </c>
      <c r="J299" s="24"/>
      <c r="K299" s="15"/>
      <c r="V299" s="143"/>
      <c r="W299" s="143"/>
      <c r="X299" s="143"/>
      <c r="Y299" s="143"/>
      <c r="AH299" s="143"/>
      <c r="AI299" s="143"/>
      <c r="AJ299" s="143"/>
      <c r="AK299" s="143"/>
      <c r="AL299" s="143"/>
      <c r="AM299" s="143"/>
      <c r="AN299" s="143"/>
      <c r="AO299" s="143"/>
      <c r="AP299" s="143"/>
      <c r="AQ299" s="143"/>
      <c r="AR299" s="143"/>
    </row>
    <row r="300" spans="1:44" ht="13.5" thickBot="1">
      <c r="A300" s="1"/>
      <c r="C300" s="55"/>
      <c r="D300" s="55" t="s">
        <v>203</v>
      </c>
      <c r="E300" s="457" t="str">
        <f>N301</f>
        <v>MTDC</v>
      </c>
      <c r="F300" s="457" t="str">
        <f>N303</f>
        <v>MTDC</v>
      </c>
      <c r="G300" s="457" t="str">
        <f>N305</f>
        <v>MTDC</v>
      </c>
      <c r="H300" s="457" t="str">
        <f>N306</f>
        <v>MTDC</v>
      </c>
      <c r="I300" s="457" t="str">
        <f>N307</f>
        <v>MTDC</v>
      </c>
      <c r="J300" s="24"/>
      <c r="K300" s="15"/>
      <c r="V300" s="143"/>
      <c r="W300" s="143"/>
      <c r="X300" s="143"/>
      <c r="Y300" s="143"/>
      <c r="AH300" s="143"/>
      <c r="AI300" s="143"/>
      <c r="AJ300" s="143"/>
      <c r="AK300" s="143"/>
      <c r="AL300" s="143"/>
      <c r="AM300" s="143"/>
      <c r="AN300" s="143"/>
      <c r="AO300" s="143"/>
      <c r="AP300" s="143"/>
      <c r="AQ300" s="143"/>
      <c r="AR300" s="143"/>
    </row>
    <row r="301" spans="1:44" ht="15" customHeight="1" thickBot="1">
      <c r="A301" s="8"/>
      <c r="B301" s="8" t="s">
        <v>298</v>
      </c>
      <c r="C301" s="137"/>
      <c r="D301" s="138"/>
      <c r="E301" s="218">
        <f ca="1">IF(N301="MTDC",ROUND(E295*L301,0),IF(N301="TDC",ROUND(E297*L301,0),"ERROR"))</f>
        <v>0</v>
      </c>
      <c r="F301" s="218">
        <f ca="1">IF(N303="MTDC",ROUND(F295*L303,0),IF(N303="TDC",ROUND(F297*L303,0),"ERROR"))</f>
        <v>0</v>
      </c>
      <c r="G301" s="218">
        <f ca="1">IF(N305="MTDC",ROUND(G295*L305,0),IF(N305="TDC",ROUND(G297*L305,0),"ERROR"))</f>
        <v>0</v>
      </c>
      <c r="H301" s="218">
        <f ca="1">IF(N306="MTDC",ROUND(H295*L306,0),IF(N306="TDC",ROUND(H297*L306,0),"ERROR"))</f>
        <v>0</v>
      </c>
      <c r="I301" s="218">
        <f ca="1">IF(N307="MTDC",ROUND(I295*L307,0),IF(N307="TDC",ROUND(I297*L307,0),"ERROR"))</f>
        <v>0</v>
      </c>
      <c r="J301" s="219">
        <f ca="1">SUM(E301:I301)</f>
        <v>0</v>
      </c>
      <c r="K301" s="2"/>
      <c r="L301" s="151">
        <v>0.375</v>
      </c>
      <c r="M301" s="13" t="s">
        <v>204</v>
      </c>
      <c r="N301" s="152" t="s">
        <v>205</v>
      </c>
      <c r="O301" s="13" t="s">
        <v>35</v>
      </c>
    </row>
    <row r="302" spans="1:44" s="8" customFormat="1" ht="3.75" customHeight="1" thickBot="1">
      <c r="J302" s="73"/>
      <c r="K302" s="20"/>
      <c r="L302" s="22"/>
      <c r="M302" s="22"/>
      <c r="N302" s="22"/>
      <c r="O302" s="2"/>
      <c r="P302" s="22"/>
      <c r="Q302" s="22"/>
      <c r="V302"/>
      <c r="W302"/>
      <c r="X302"/>
      <c r="Y302"/>
      <c r="Z302"/>
      <c r="AA302"/>
      <c r="AB302"/>
      <c r="AC302"/>
      <c r="AD302"/>
      <c r="AE302"/>
      <c r="AF302"/>
      <c r="AG302"/>
      <c r="AH302"/>
      <c r="AI302"/>
      <c r="AJ302"/>
      <c r="AK302"/>
      <c r="AL302"/>
      <c r="AM302"/>
      <c r="AN302"/>
      <c r="AO302"/>
      <c r="AP302"/>
      <c r="AQ302"/>
      <c r="AR302"/>
    </row>
    <row r="303" spans="1:44" s="143" customFormat="1" ht="20.100000000000001" customHeight="1" thickBot="1">
      <c r="A303" s="524" t="s">
        <v>299</v>
      </c>
      <c r="B303" s="524"/>
      <c r="C303" s="144"/>
      <c r="D303" s="145"/>
      <c r="E303" s="216">
        <f ca="1">SUM(E301:E302)</f>
        <v>0</v>
      </c>
      <c r="F303" s="216">
        <f ca="1">SUM(F301:F302)</f>
        <v>0</v>
      </c>
      <c r="G303" s="216">
        <f ca="1">SUM(G301:G302)</f>
        <v>0</v>
      </c>
      <c r="H303" s="216">
        <f ca="1">SUM(H301:H302)</f>
        <v>0</v>
      </c>
      <c r="I303" s="216">
        <f ca="1">SUM(I301:I302)</f>
        <v>0</v>
      </c>
      <c r="J303" s="217">
        <f ca="1">SUM(E303:I303)</f>
        <v>0</v>
      </c>
      <c r="K303" s="146"/>
      <c r="L303" s="151">
        <v>0.38</v>
      </c>
      <c r="M303" s="13" t="s">
        <v>204</v>
      </c>
      <c r="N303" s="152" t="s">
        <v>205</v>
      </c>
      <c r="O303" s="359" t="s">
        <v>36</v>
      </c>
      <c r="Z303"/>
      <c r="AA303"/>
      <c r="AB303"/>
      <c r="AC303"/>
      <c r="AD303"/>
      <c r="AE303"/>
      <c r="AF303"/>
      <c r="AG303"/>
    </row>
    <row r="304" spans="1:44" ht="3.75" customHeight="1" thickBot="1">
      <c r="F304"/>
      <c r="J304" s="73"/>
      <c r="K304" s="20"/>
      <c r="L304" s="22"/>
      <c r="M304" s="2"/>
      <c r="N304" s="2"/>
      <c r="O304" s="13"/>
      <c r="P304" s="2"/>
      <c r="Q304" s="2"/>
    </row>
    <row r="305" spans="1:44" s="150" customFormat="1" ht="20.100000000000001" customHeight="1" thickBot="1">
      <c r="A305" s="140" t="s">
        <v>335</v>
      </c>
      <c r="B305" s="148"/>
      <c r="C305" s="148"/>
      <c r="D305" s="148"/>
      <c r="E305" s="216">
        <f ca="1">SUM(E297,E303)</f>
        <v>0</v>
      </c>
      <c r="F305" s="216">
        <f ca="1">SUM(F297,F303)</f>
        <v>0</v>
      </c>
      <c r="G305" s="216">
        <f ca="1">SUM(G297,G303)</f>
        <v>0</v>
      </c>
      <c r="H305" s="216">
        <f ca="1">SUM(H297,H303)</f>
        <v>0</v>
      </c>
      <c r="I305" s="216">
        <f ca="1">SUM(I297,I303)</f>
        <v>0</v>
      </c>
      <c r="J305" s="217">
        <f ca="1">SUM(E305:I305)</f>
        <v>0</v>
      </c>
      <c r="K305" s="149"/>
      <c r="L305" s="151">
        <v>0.38</v>
      </c>
      <c r="M305" s="13" t="s">
        <v>204</v>
      </c>
      <c r="N305" s="152" t="s">
        <v>205</v>
      </c>
      <c r="O305" s="13" t="s">
        <v>37</v>
      </c>
      <c r="V305"/>
      <c r="W305"/>
      <c r="X305"/>
      <c r="Y305"/>
      <c r="Z305"/>
      <c r="AA305"/>
      <c r="AB305"/>
      <c r="AC305"/>
      <c r="AD305"/>
      <c r="AE305"/>
      <c r="AF305"/>
      <c r="AG305"/>
      <c r="AH305"/>
      <c r="AI305"/>
      <c r="AJ305"/>
      <c r="AK305"/>
      <c r="AL305"/>
      <c r="AM305"/>
      <c r="AN305"/>
      <c r="AO305"/>
      <c r="AP305"/>
      <c r="AQ305"/>
      <c r="AR305"/>
    </row>
    <row r="306" spans="1:44" ht="13.5" thickBot="1">
      <c r="A306" s="139"/>
      <c r="L306" s="151">
        <v>0.38</v>
      </c>
      <c r="M306" s="13" t="s">
        <v>204</v>
      </c>
      <c r="N306" s="152" t="s">
        <v>205</v>
      </c>
      <c r="O306" s="13" t="s">
        <v>38</v>
      </c>
    </row>
    <row r="307" spans="1:44" ht="13.5" thickBot="1">
      <c r="A307" s="139"/>
      <c r="L307" s="151">
        <v>0.38</v>
      </c>
      <c r="M307" s="13" t="s">
        <v>204</v>
      </c>
      <c r="N307" s="152" t="s">
        <v>205</v>
      </c>
      <c r="O307" s="13" t="s">
        <v>39</v>
      </c>
    </row>
    <row r="308" spans="1:44">
      <c r="E308" s="19"/>
      <c r="F308" s="15"/>
      <c r="G308" s="19"/>
      <c r="H308" s="19"/>
      <c r="I308" s="19"/>
      <c r="J308" s="19"/>
    </row>
    <row r="309" spans="1:44">
      <c r="E309" s="19"/>
      <c r="F309" s="15"/>
      <c r="G309" s="19"/>
      <c r="H309" s="19"/>
      <c r="I309" s="19"/>
      <c r="J309" s="19"/>
    </row>
    <row r="310" spans="1:44">
      <c r="E310" s="19"/>
      <c r="F310" s="15"/>
      <c r="G310" s="19"/>
      <c r="H310" s="19"/>
      <c r="I310" s="19"/>
      <c r="J310" s="19"/>
    </row>
    <row r="311" spans="1:44">
      <c r="E311" s="19"/>
      <c r="F311" s="15"/>
      <c r="G311" s="19"/>
      <c r="H311" s="19"/>
      <c r="I311" s="19"/>
      <c r="J311" s="19"/>
    </row>
    <row r="312" spans="1:44">
      <c r="E312" s="19"/>
      <c r="F312" s="15"/>
      <c r="G312" s="19"/>
      <c r="H312" s="19"/>
      <c r="I312" s="19"/>
      <c r="J312" s="19"/>
    </row>
    <row r="313" spans="1:44">
      <c r="E313" s="19"/>
      <c r="F313" s="15"/>
      <c r="G313" s="19"/>
      <c r="H313" s="19"/>
      <c r="I313" s="19"/>
      <c r="J313" s="19"/>
    </row>
    <row r="314" spans="1:44">
      <c r="E314" s="19"/>
      <c r="F314" s="15"/>
      <c r="G314" s="19"/>
      <c r="H314" s="19"/>
      <c r="I314" s="19"/>
      <c r="J314" s="19"/>
    </row>
    <row r="315" spans="1:44">
      <c r="E315" s="19"/>
      <c r="F315" s="15"/>
      <c r="G315" s="19"/>
      <c r="H315" s="19"/>
      <c r="I315" s="19"/>
      <c r="J315" s="19"/>
    </row>
    <row r="316" spans="1:44">
      <c r="E316" s="19"/>
      <c r="F316" s="15"/>
      <c r="G316" s="19"/>
      <c r="H316" s="19"/>
      <c r="I316" s="19"/>
      <c r="J316" s="19"/>
    </row>
    <row r="317" spans="1:44">
      <c r="E317" s="19"/>
      <c r="F317" s="15"/>
      <c r="G317" s="19"/>
      <c r="H317" s="19"/>
      <c r="I317" s="19"/>
      <c r="J317" s="19"/>
    </row>
    <row r="318" spans="1:44">
      <c r="E318" s="19"/>
      <c r="F318" s="15"/>
      <c r="G318" s="19"/>
      <c r="H318" s="19"/>
      <c r="I318" s="19"/>
      <c r="J318" s="19"/>
    </row>
    <row r="319" spans="1:44">
      <c r="E319" s="19"/>
      <c r="F319" s="15"/>
      <c r="G319" s="19"/>
      <c r="H319" s="19"/>
      <c r="I319" s="19"/>
      <c r="J319" s="19"/>
    </row>
    <row r="320" spans="1:44">
      <c r="E320" s="19"/>
      <c r="F320" s="15"/>
      <c r="G320" s="19"/>
      <c r="H320" s="19"/>
      <c r="I320" s="19"/>
      <c r="J320" s="19"/>
    </row>
    <row r="321" spans="5:10">
      <c r="E321" s="19"/>
      <c r="F321" s="15"/>
      <c r="G321" s="19"/>
      <c r="H321" s="19"/>
      <c r="I321" s="19"/>
      <c r="J321" s="19"/>
    </row>
    <row r="322" spans="5:10">
      <c r="E322" s="19"/>
      <c r="F322" s="15"/>
      <c r="G322" s="19"/>
      <c r="H322" s="19"/>
      <c r="I322" s="19"/>
      <c r="J322" s="19"/>
    </row>
    <row r="323" spans="5:10">
      <c r="E323" s="19"/>
      <c r="F323" s="15"/>
      <c r="G323" s="19"/>
      <c r="H323" s="19"/>
      <c r="I323" s="19"/>
      <c r="J323" s="19"/>
    </row>
    <row r="324" spans="5:10">
      <c r="E324" s="19"/>
      <c r="F324" s="15"/>
      <c r="G324" s="19"/>
      <c r="H324" s="19"/>
      <c r="I324" s="19"/>
      <c r="J324" s="19"/>
    </row>
    <row r="325" spans="5:10">
      <c r="E325" s="19"/>
      <c r="F325" s="15"/>
      <c r="G325" s="19"/>
      <c r="H325" s="19"/>
      <c r="I325" s="19"/>
      <c r="J325" s="19"/>
    </row>
    <row r="326" spans="5:10">
      <c r="E326" s="19"/>
      <c r="F326" s="15"/>
      <c r="G326" s="19"/>
      <c r="H326" s="19"/>
      <c r="I326" s="19"/>
      <c r="J326" s="19"/>
    </row>
    <row r="327" spans="5:10">
      <c r="E327" s="19"/>
      <c r="F327" s="15"/>
      <c r="G327" s="19"/>
      <c r="H327" s="19"/>
      <c r="I327" s="19"/>
      <c r="J327" s="19"/>
    </row>
    <row r="328" spans="5:10">
      <c r="E328" s="19"/>
      <c r="F328" s="15"/>
      <c r="G328" s="19"/>
      <c r="H328" s="19"/>
      <c r="I328" s="19"/>
      <c r="J328" s="19"/>
    </row>
    <row r="329" spans="5:10">
      <c r="E329" s="19"/>
      <c r="F329" s="15"/>
      <c r="G329" s="19"/>
      <c r="H329" s="19"/>
      <c r="I329" s="19"/>
      <c r="J329" s="19"/>
    </row>
    <row r="330" spans="5:10">
      <c r="E330" s="19"/>
      <c r="F330" s="15"/>
      <c r="G330" s="19"/>
      <c r="H330" s="19"/>
      <c r="I330" s="19"/>
      <c r="J330" s="19"/>
    </row>
    <row r="331" spans="5:10">
      <c r="E331" s="19"/>
      <c r="F331" s="15"/>
      <c r="G331" s="19"/>
      <c r="H331" s="19"/>
      <c r="I331" s="19"/>
      <c r="J331" s="19"/>
    </row>
    <row r="332" spans="5:10">
      <c r="E332" s="19"/>
      <c r="F332" s="15"/>
      <c r="G332" s="19"/>
      <c r="H332" s="19"/>
      <c r="I332" s="19"/>
      <c r="J332" s="19"/>
    </row>
    <row r="333" spans="5:10">
      <c r="E333" s="19"/>
      <c r="F333" s="15"/>
      <c r="G333" s="19"/>
      <c r="H333" s="19"/>
      <c r="I333" s="19"/>
      <c r="J333" s="19"/>
    </row>
    <row r="334" spans="5:10">
      <c r="E334" s="19"/>
      <c r="F334" s="15"/>
      <c r="G334" s="19"/>
      <c r="H334" s="19"/>
      <c r="I334" s="19"/>
      <c r="J334" s="19"/>
    </row>
    <row r="335" spans="5:10">
      <c r="E335" s="19"/>
      <c r="F335" s="15"/>
      <c r="G335" s="19"/>
      <c r="H335" s="19"/>
      <c r="I335" s="19"/>
      <c r="J335" s="19"/>
    </row>
    <row r="336" spans="5:10">
      <c r="E336" s="19"/>
      <c r="F336" s="15"/>
      <c r="G336" s="19"/>
      <c r="H336" s="19"/>
      <c r="I336" s="19"/>
      <c r="J336" s="19"/>
    </row>
    <row r="337" spans="5:10">
      <c r="E337" s="19"/>
      <c r="F337" s="15"/>
      <c r="G337" s="19"/>
      <c r="H337" s="19"/>
      <c r="I337" s="19"/>
      <c r="J337" s="19"/>
    </row>
    <row r="338" spans="5:10">
      <c r="E338" s="19"/>
      <c r="F338" s="15"/>
      <c r="G338" s="19"/>
      <c r="H338" s="19"/>
      <c r="I338" s="19"/>
      <c r="J338" s="19"/>
    </row>
    <row r="339" spans="5:10">
      <c r="E339" s="19"/>
      <c r="F339" s="15"/>
      <c r="G339" s="19"/>
      <c r="H339" s="19"/>
      <c r="I339" s="19"/>
      <c r="J339" s="19"/>
    </row>
    <row r="340" spans="5:10">
      <c r="E340" s="19"/>
      <c r="F340" s="15"/>
      <c r="G340" s="19"/>
      <c r="H340" s="19"/>
      <c r="I340" s="19"/>
      <c r="J340" s="19"/>
    </row>
    <row r="341" spans="5:10">
      <c r="E341" s="19"/>
      <c r="F341" s="15"/>
      <c r="G341" s="19"/>
      <c r="H341" s="19"/>
      <c r="I341" s="19"/>
      <c r="J341" s="19"/>
    </row>
    <row r="342" spans="5:10">
      <c r="E342" s="19"/>
      <c r="F342" s="15"/>
      <c r="G342" s="19"/>
      <c r="H342" s="19"/>
      <c r="I342" s="19"/>
      <c r="J342" s="19"/>
    </row>
    <row r="343" spans="5:10">
      <c r="E343" s="19"/>
      <c r="F343" s="15"/>
      <c r="G343" s="19"/>
      <c r="H343" s="19"/>
      <c r="I343" s="19"/>
      <c r="J343" s="19"/>
    </row>
    <row r="344" spans="5:10">
      <c r="E344" s="19"/>
      <c r="F344" s="15"/>
      <c r="G344" s="19"/>
      <c r="H344" s="19"/>
      <c r="I344" s="19"/>
      <c r="J344" s="19"/>
    </row>
    <row r="345" spans="5:10">
      <c r="E345" s="19"/>
      <c r="F345" s="15"/>
      <c r="G345" s="19"/>
      <c r="H345" s="19"/>
      <c r="I345" s="19"/>
      <c r="J345" s="19"/>
    </row>
    <row r="346" spans="5:10">
      <c r="E346" s="19"/>
      <c r="F346" s="15"/>
      <c r="G346" s="19"/>
      <c r="H346" s="19"/>
      <c r="I346" s="19"/>
      <c r="J346" s="19"/>
    </row>
    <row r="347" spans="5:10">
      <c r="E347" s="19"/>
      <c r="F347" s="15"/>
      <c r="G347" s="19"/>
      <c r="H347" s="19"/>
      <c r="I347" s="19"/>
      <c r="J347" s="19"/>
    </row>
    <row r="348" spans="5:10">
      <c r="E348" s="19"/>
      <c r="F348" s="15"/>
      <c r="G348" s="19"/>
      <c r="H348" s="19"/>
      <c r="I348" s="19"/>
      <c r="J348" s="19"/>
    </row>
    <row r="349" spans="5:10">
      <c r="E349" s="19"/>
      <c r="F349" s="15"/>
      <c r="G349" s="19"/>
      <c r="H349" s="19"/>
      <c r="I349" s="19"/>
      <c r="J349" s="19"/>
    </row>
    <row r="350" spans="5:10">
      <c r="E350" s="19"/>
      <c r="F350" s="15"/>
      <c r="G350" s="19"/>
      <c r="H350" s="19"/>
      <c r="I350" s="19"/>
      <c r="J350" s="19"/>
    </row>
    <row r="351" spans="5:10">
      <c r="E351" s="19"/>
      <c r="F351" s="15"/>
      <c r="G351" s="19"/>
      <c r="H351" s="19"/>
      <c r="I351" s="19"/>
      <c r="J351" s="19"/>
    </row>
    <row r="352" spans="5:10">
      <c r="E352" s="19"/>
      <c r="F352" s="15"/>
      <c r="G352" s="19"/>
      <c r="H352" s="19"/>
      <c r="I352" s="19"/>
      <c r="J352" s="19"/>
    </row>
    <row r="353" spans="5:10">
      <c r="E353" s="19"/>
      <c r="F353" s="15"/>
      <c r="G353" s="19"/>
      <c r="H353" s="19"/>
      <c r="I353" s="19"/>
      <c r="J353" s="19"/>
    </row>
    <row r="354" spans="5:10">
      <c r="E354" s="19"/>
      <c r="F354" s="15"/>
      <c r="G354" s="19"/>
      <c r="H354" s="19"/>
      <c r="I354" s="19"/>
      <c r="J354" s="19"/>
    </row>
    <row r="355" spans="5:10">
      <c r="E355" s="19"/>
      <c r="F355" s="15"/>
      <c r="G355" s="19"/>
      <c r="H355" s="19"/>
      <c r="I355" s="19"/>
      <c r="J355" s="19"/>
    </row>
    <row r="356" spans="5:10">
      <c r="E356" s="19"/>
      <c r="F356" s="15"/>
      <c r="G356" s="19"/>
      <c r="H356" s="19"/>
      <c r="I356" s="19"/>
      <c r="J356" s="19"/>
    </row>
    <row r="357" spans="5:10">
      <c r="E357" s="19"/>
      <c r="F357" s="15"/>
      <c r="G357" s="19"/>
      <c r="H357" s="19"/>
      <c r="I357" s="19"/>
      <c r="J357" s="19"/>
    </row>
    <row r="358" spans="5:10">
      <c r="E358" s="19"/>
      <c r="F358" s="15"/>
      <c r="G358" s="19"/>
      <c r="H358" s="19"/>
      <c r="I358" s="19"/>
      <c r="J358" s="19"/>
    </row>
    <row r="359" spans="5:10">
      <c r="E359" s="19"/>
      <c r="F359" s="15"/>
      <c r="G359" s="19"/>
      <c r="H359" s="19"/>
      <c r="I359" s="19"/>
      <c r="J359" s="19"/>
    </row>
    <row r="360" spans="5:10">
      <c r="E360" s="19"/>
      <c r="F360" s="15"/>
      <c r="G360" s="19"/>
      <c r="H360" s="19"/>
      <c r="I360" s="19"/>
      <c r="J360" s="19"/>
    </row>
    <row r="361" spans="5:10">
      <c r="E361" s="19"/>
      <c r="F361" s="15"/>
      <c r="G361" s="19"/>
      <c r="H361" s="19"/>
      <c r="I361" s="19"/>
      <c r="J361" s="19"/>
    </row>
    <row r="362" spans="5:10">
      <c r="E362" s="19"/>
      <c r="F362" s="15"/>
      <c r="G362" s="19"/>
      <c r="H362" s="19"/>
      <c r="I362" s="19"/>
      <c r="J362" s="19"/>
    </row>
    <row r="363" spans="5:10">
      <c r="E363" s="19"/>
      <c r="F363" s="15"/>
      <c r="G363" s="19"/>
      <c r="H363" s="19"/>
      <c r="I363" s="19"/>
      <c r="J363" s="19"/>
    </row>
    <row r="364" spans="5:10">
      <c r="E364" s="19"/>
      <c r="F364" s="15"/>
      <c r="G364" s="19"/>
      <c r="H364" s="19"/>
      <c r="I364" s="19"/>
      <c r="J364" s="19"/>
    </row>
    <row r="365" spans="5:10">
      <c r="E365" s="19"/>
      <c r="F365" s="15"/>
      <c r="G365" s="19"/>
      <c r="H365" s="19"/>
      <c r="I365" s="19"/>
      <c r="J365" s="19"/>
    </row>
    <row r="366" spans="5:10">
      <c r="E366" s="19"/>
      <c r="F366" s="15"/>
      <c r="G366" s="19"/>
      <c r="H366" s="19"/>
      <c r="I366" s="19"/>
      <c r="J366" s="19"/>
    </row>
    <row r="367" spans="5:10">
      <c r="E367" s="19"/>
      <c r="F367" s="15"/>
      <c r="G367" s="19"/>
      <c r="H367" s="19"/>
      <c r="I367" s="19"/>
      <c r="J367" s="19"/>
    </row>
    <row r="368" spans="5:10">
      <c r="E368" s="19"/>
      <c r="F368" s="15"/>
      <c r="G368" s="19"/>
      <c r="H368" s="19"/>
      <c r="I368" s="19"/>
      <c r="J368" s="19"/>
    </row>
    <row r="369" spans="5:10">
      <c r="E369" s="19"/>
      <c r="F369" s="15"/>
      <c r="G369" s="19"/>
      <c r="H369" s="19"/>
      <c r="I369" s="19"/>
      <c r="J369" s="19"/>
    </row>
    <row r="370" spans="5:10">
      <c r="E370" s="19"/>
      <c r="F370" s="15"/>
      <c r="G370" s="19"/>
      <c r="H370" s="19"/>
      <c r="I370" s="19"/>
      <c r="J370" s="19"/>
    </row>
    <row r="371" spans="5:10">
      <c r="E371" s="19"/>
      <c r="F371" s="15"/>
      <c r="G371" s="19"/>
      <c r="H371" s="19"/>
      <c r="I371" s="19"/>
      <c r="J371" s="19"/>
    </row>
    <row r="372" spans="5:10">
      <c r="E372" s="19"/>
      <c r="F372" s="15"/>
      <c r="G372" s="19"/>
      <c r="H372" s="19"/>
      <c r="I372" s="19"/>
      <c r="J372" s="19"/>
    </row>
    <row r="373" spans="5:10">
      <c r="E373" s="19"/>
      <c r="F373" s="15"/>
      <c r="G373" s="19"/>
      <c r="H373" s="19"/>
      <c r="I373" s="19"/>
      <c r="J373" s="19"/>
    </row>
    <row r="374" spans="5:10">
      <c r="E374" s="19"/>
      <c r="F374" s="15"/>
      <c r="G374" s="19"/>
      <c r="H374" s="19"/>
      <c r="I374" s="19"/>
      <c r="J374" s="19"/>
    </row>
    <row r="375" spans="5:10">
      <c r="E375" s="19"/>
      <c r="F375" s="15"/>
      <c r="G375" s="19"/>
      <c r="H375" s="19"/>
      <c r="I375" s="19"/>
      <c r="J375" s="19"/>
    </row>
    <row r="376" spans="5:10">
      <c r="E376" s="19"/>
      <c r="F376" s="15"/>
      <c r="G376" s="19"/>
      <c r="H376" s="19"/>
      <c r="I376" s="19"/>
      <c r="J376" s="19"/>
    </row>
    <row r="377" spans="5:10">
      <c r="E377" s="19"/>
      <c r="F377" s="15"/>
      <c r="G377" s="19"/>
      <c r="H377" s="19"/>
      <c r="I377" s="19"/>
      <c r="J377" s="19"/>
    </row>
    <row r="378" spans="5:10">
      <c r="E378" s="19"/>
      <c r="F378" s="15"/>
      <c r="G378" s="19"/>
      <c r="H378" s="19"/>
      <c r="I378" s="19"/>
      <c r="J378" s="19"/>
    </row>
    <row r="379" spans="5:10">
      <c r="E379" s="19"/>
      <c r="F379" s="15"/>
      <c r="G379" s="19"/>
      <c r="H379" s="19"/>
      <c r="I379" s="19"/>
      <c r="J379" s="19"/>
    </row>
    <row r="380" spans="5:10">
      <c r="E380" s="19"/>
      <c r="F380" s="15"/>
      <c r="G380" s="19"/>
      <c r="H380" s="19"/>
      <c r="I380" s="19"/>
      <c r="J380" s="19"/>
    </row>
    <row r="381" spans="5:10">
      <c r="E381" s="19"/>
      <c r="F381" s="15"/>
      <c r="G381" s="19"/>
      <c r="H381" s="19"/>
      <c r="I381" s="19"/>
      <c r="J381" s="19"/>
    </row>
    <row r="382" spans="5:10">
      <c r="E382" s="19"/>
      <c r="F382" s="15"/>
      <c r="G382" s="19"/>
      <c r="H382" s="19"/>
      <c r="I382" s="19"/>
      <c r="J382" s="19"/>
    </row>
    <row r="383" spans="5:10">
      <c r="E383" s="19"/>
      <c r="F383" s="15"/>
      <c r="G383" s="19"/>
      <c r="H383" s="19"/>
      <c r="I383" s="19"/>
      <c r="J383" s="19"/>
    </row>
    <row r="384" spans="5:10">
      <c r="E384" s="19"/>
      <c r="F384" s="15"/>
      <c r="G384" s="19"/>
      <c r="H384" s="19"/>
      <c r="I384" s="19"/>
      <c r="J384" s="19"/>
    </row>
    <row r="385" spans="5:10">
      <c r="E385" s="19"/>
      <c r="F385" s="15"/>
      <c r="G385" s="19"/>
      <c r="H385" s="19"/>
      <c r="I385" s="19"/>
      <c r="J385" s="19"/>
    </row>
    <row r="386" spans="5:10">
      <c r="E386" s="19"/>
      <c r="F386" s="15"/>
      <c r="G386" s="19"/>
      <c r="H386" s="19"/>
      <c r="I386" s="19"/>
      <c r="J386" s="19"/>
    </row>
    <row r="387" spans="5:10">
      <c r="E387" s="19"/>
      <c r="F387" s="15"/>
      <c r="G387" s="19"/>
      <c r="H387" s="19"/>
      <c r="I387" s="19"/>
      <c r="J387" s="19"/>
    </row>
    <row r="388" spans="5:10">
      <c r="E388" s="19"/>
      <c r="F388" s="15"/>
      <c r="G388" s="19"/>
      <c r="H388" s="19"/>
      <c r="I388" s="19"/>
      <c r="J388" s="19"/>
    </row>
    <row r="389" spans="5:10">
      <c r="E389" s="19"/>
      <c r="F389" s="15"/>
      <c r="G389" s="19"/>
      <c r="H389" s="19"/>
      <c r="I389" s="19"/>
      <c r="J389" s="19"/>
    </row>
    <row r="390" spans="5:10">
      <c r="E390" s="19"/>
      <c r="F390" s="15"/>
      <c r="G390" s="19"/>
      <c r="H390" s="19"/>
      <c r="I390" s="19"/>
      <c r="J390" s="19"/>
    </row>
    <row r="391" spans="5:10">
      <c r="E391" s="19"/>
      <c r="F391" s="15"/>
      <c r="G391" s="19"/>
      <c r="H391" s="19"/>
      <c r="I391" s="19"/>
      <c r="J391" s="19"/>
    </row>
    <row r="392" spans="5:10">
      <c r="E392" s="19"/>
      <c r="F392" s="15"/>
      <c r="G392" s="19"/>
      <c r="H392" s="19"/>
      <c r="I392" s="19"/>
      <c r="J392" s="19"/>
    </row>
    <row r="393" spans="5:10">
      <c r="E393" s="19"/>
      <c r="F393" s="15"/>
      <c r="G393" s="19"/>
      <c r="H393" s="19"/>
      <c r="I393" s="19"/>
      <c r="J393" s="19"/>
    </row>
    <row r="394" spans="5:10">
      <c r="E394" s="19"/>
      <c r="F394" s="15"/>
      <c r="G394" s="19"/>
      <c r="H394" s="19"/>
      <c r="I394" s="19"/>
      <c r="J394" s="19"/>
    </row>
    <row r="395" spans="5:10">
      <c r="E395" s="19"/>
      <c r="F395" s="15"/>
      <c r="G395" s="19"/>
      <c r="H395" s="19"/>
      <c r="I395" s="19"/>
      <c r="J395" s="19"/>
    </row>
    <row r="396" spans="5:10">
      <c r="E396" s="19"/>
      <c r="F396" s="15"/>
      <c r="G396" s="19"/>
      <c r="H396" s="19"/>
      <c r="I396" s="19"/>
      <c r="J396" s="19"/>
    </row>
    <row r="397" spans="5:10">
      <c r="E397" s="19"/>
      <c r="F397" s="15"/>
      <c r="G397" s="19"/>
      <c r="H397" s="19"/>
      <c r="I397" s="19"/>
      <c r="J397" s="19"/>
    </row>
    <row r="398" spans="5:10">
      <c r="E398" s="19"/>
      <c r="F398" s="15"/>
      <c r="G398" s="19"/>
      <c r="H398" s="19"/>
      <c r="I398" s="19"/>
      <c r="J398" s="19"/>
    </row>
    <row r="399" spans="5:10">
      <c r="E399" s="19"/>
      <c r="F399" s="15"/>
      <c r="G399" s="19"/>
      <c r="H399" s="19"/>
      <c r="I399" s="19"/>
      <c r="J399" s="19"/>
    </row>
    <row r="400" spans="5:10">
      <c r="E400" s="19"/>
      <c r="F400" s="15"/>
      <c r="G400" s="19"/>
      <c r="H400" s="19"/>
      <c r="I400" s="19"/>
      <c r="J400" s="19"/>
    </row>
    <row r="401" spans="5:10">
      <c r="E401" s="19"/>
      <c r="F401" s="15"/>
      <c r="G401" s="19"/>
      <c r="H401" s="19"/>
      <c r="I401" s="19"/>
      <c r="J401" s="19"/>
    </row>
    <row r="402" spans="5:10">
      <c r="E402" s="19"/>
      <c r="F402" s="15"/>
      <c r="G402" s="19"/>
      <c r="H402" s="19"/>
      <c r="I402" s="19"/>
      <c r="J402" s="19"/>
    </row>
    <row r="403" spans="5:10">
      <c r="E403" s="19"/>
      <c r="F403" s="15"/>
      <c r="G403" s="19"/>
      <c r="H403" s="19"/>
      <c r="I403" s="19"/>
      <c r="J403" s="19"/>
    </row>
    <row r="404" spans="5:10">
      <c r="E404" s="19"/>
      <c r="F404" s="15"/>
      <c r="G404" s="19"/>
      <c r="H404" s="19"/>
      <c r="I404" s="19"/>
      <c r="J404" s="19"/>
    </row>
    <row r="405" spans="5:10">
      <c r="E405" s="19"/>
      <c r="F405" s="15"/>
      <c r="G405" s="19"/>
      <c r="H405" s="19"/>
      <c r="I405" s="19"/>
      <c r="J405" s="19"/>
    </row>
    <row r="406" spans="5:10">
      <c r="E406" s="19"/>
      <c r="F406" s="15"/>
      <c r="G406" s="19"/>
      <c r="H406" s="19"/>
      <c r="I406" s="19"/>
      <c r="J406" s="19"/>
    </row>
    <row r="407" spans="5:10">
      <c r="E407" s="19"/>
      <c r="F407" s="15"/>
      <c r="G407" s="19"/>
      <c r="H407" s="19"/>
      <c r="I407" s="19"/>
      <c r="J407" s="19"/>
    </row>
    <row r="408" spans="5:10">
      <c r="E408" s="19"/>
      <c r="F408" s="15"/>
      <c r="G408" s="19"/>
      <c r="H408" s="19"/>
      <c r="I408" s="19"/>
      <c r="J408" s="19"/>
    </row>
    <row r="409" spans="5:10">
      <c r="E409" s="19"/>
      <c r="F409" s="15"/>
      <c r="G409" s="19"/>
      <c r="H409" s="19"/>
      <c r="I409" s="19"/>
      <c r="J409" s="19"/>
    </row>
    <row r="410" spans="5:10">
      <c r="E410" s="19"/>
      <c r="F410" s="15"/>
      <c r="G410" s="19"/>
      <c r="H410" s="19"/>
      <c r="I410" s="19"/>
      <c r="J410" s="19"/>
    </row>
    <row r="411" spans="5:10">
      <c r="E411" s="19"/>
      <c r="F411" s="15"/>
      <c r="G411" s="19"/>
      <c r="H411" s="19"/>
      <c r="I411" s="19"/>
      <c r="J411" s="19"/>
    </row>
    <row r="412" spans="5:10">
      <c r="E412" s="19"/>
      <c r="F412" s="15"/>
      <c r="G412" s="19"/>
      <c r="H412" s="19"/>
      <c r="I412" s="19"/>
      <c r="J412" s="19"/>
    </row>
    <row r="413" spans="5:10">
      <c r="E413" s="19"/>
      <c r="F413" s="15"/>
      <c r="G413" s="19"/>
      <c r="H413" s="19"/>
      <c r="I413" s="19"/>
      <c r="J413" s="19"/>
    </row>
    <row r="414" spans="5:10">
      <c r="E414" s="19"/>
      <c r="F414" s="15"/>
      <c r="G414" s="19"/>
      <c r="H414" s="19"/>
      <c r="I414" s="19"/>
      <c r="J414" s="19"/>
    </row>
    <row r="415" spans="5:10">
      <c r="E415" s="19"/>
      <c r="F415" s="15"/>
      <c r="G415" s="19"/>
      <c r="H415" s="19"/>
      <c r="I415" s="19"/>
      <c r="J415" s="19"/>
    </row>
    <row r="416" spans="5:10">
      <c r="E416" s="19"/>
      <c r="F416" s="15"/>
      <c r="G416" s="19"/>
      <c r="H416" s="19"/>
      <c r="I416" s="19"/>
      <c r="J416" s="19"/>
    </row>
    <row r="417" spans="5:10">
      <c r="E417" s="19"/>
      <c r="F417" s="15"/>
      <c r="G417" s="19"/>
      <c r="H417" s="19"/>
      <c r="I417" s="19"/>
      <c r="J417" s="19"/>
    </row>
    <row r="418" spans="5:10">
      <c r="E418" s="19"/>
      <c r="F418" s="15"/>
      <c r="G418" s="19"/>
      <c r="H418" s="19"/>
      <c r="I418" s="19"/>
      <c r="J418" s="19"/>
    </row>
    <row r="419" spans="5:10">
      <c r="E419" s="19"/>
      <c r="F419" s="15"/>
      <c r="G419" s="19"/>
      <c r="H419" s="19"/>
      <c r="I419" s="19"/>
      <c r="J419" s="19"/>
    </row>
    <row r="420" spans="5:10">
      <c r="E420" s="19"/>
      <c r="F420" s="15"/>
      <c r="G420" s="19"/>
      <c r="H420" s="19"/>
      <c r="I420" s="19"/>
      <c r="J420" s="19"/>
    </row>
    <row r="421" spans="5:10">
      <c r="E421" s="19"/>
      <c r="F421" s="15"/>
      <c r="G421" s="19"/>
      <c r="H421" s="19"/>
      <c r="I421" s="19"/>
      <c r="J421" s="19"/>
    </row>
    <row r="422" spans="5:10">
      <c r="E422" s="19"/>
      <c r="F422" s="15"/>
      <c r="G422" s="19"/>
      <c r="H422" s="19"/>
      <c r="I422" s="19"/>
      <c r="J422" s="19"/>
    </row>
    <row r="423" spans="5:10">
      <c r="E423" s="19"/>
      <c r="F423" s="15"/>
      <c r="G423" s="19"/>
      <c r="H423" s="19"/>
      <c r="I423" s="19"/>
      <c r="J423" s="19"/>
    </row>
    <row r="424" spans="5:10">
      <c r="E424" s="19"/>
      <c r="F424" s="15"/>
      <c r="G424" s="19"/>
      <c r="H424" s="19"/>
      <c r="I424" s="19"/>
      <c r="J424" s="19"/>
    </row>
    <row r="425" spans="5:10">
      <c r="E425" s="19"/>
      <c r="F425" s="15"/>
      <c r="G425" s="19"/>
      <c r="H425" s="19"/>
      <c r="I425" s="19"/>
      <c r="J425" s="19"/>
    </row>
    <row r="426" spans="5:10">
      <c r="E426" s="19"/>
      <c r="F426" s="15"/>
      <c r="G426" s="19"/>
      <c r="H426" s="19"/>
      <c r="I426" s="19"/>
      <c r="J426" s="19"/>
    </row>
    <row r="427" spans="5:10">
      <c r="E427" s="19"/>
      <c r="F427" s="15"/>
      <c r="G427" s="19"/>
      <c r="H427" s="19"/>
      <c r="I427" s="19"/>
      <c r="J427" s="19"/>
    </row>
    <row r="428" spans="5:10">
      <c r="E428" s="19"/>
      <c r="F428" s="15"/>
      <c r="G428" s="19"/>
      <c r="H428" s="19"/>
      <c r="I428" s="19"/>
      <c r="J428" s="19"/>
    </row>
    <row r="429" spans="5:10">
      <c r="E429" s="19"/>
      <c r="F429" s="15"/>
      <c r="G429" s="19"/>
      <c r="H429" s="19"/>
      <c r="I429" s="19"/>
      <c r="J429" s="19"/>
    </row>
    <row r="430" spans="5:10">
      <c r="E430" s="19"/>
      <c r="F430" s="15"/>
      <c r="G430" s="19"/>
      <c r="H430" s="19"/>
      <c r="I430" s="19"/>
      <c r="J430" s="19"/>
    </row>
    <row r="431" spans="5:10">
      <c r="E431" s="19"/>
      <c r="F431" s="15"/>
      <c r="G431" s="19"/>
      <c r="H431" s="19"/>
      <c r="I431" s="19"/>
      <c r="J431" s="19"/>
    </row>
    <row r="432" spans="5:10">
      <c r="E432" s="19"/>
      <c r="F432" s="15"/>
      <c r="G432" s="19"/>
      <c r="H432" s="19"/>
      <c r="I432" s="19"/>
      <c r="J432" s="19"/>
    </row>
    <row r="433" spans="5:10">
      <c r="E433" s="19"/>
      <c r="F433" s="15"/>
      <c r="G433" s="19"/>
      <c r="H433" s="19"/>
      <c r="I433" s="19"/>
      <c r="J433" s="19"/>
    </row>
    <row r="434" spans="5:10">
      <c r="E434" s="19"/>
      <c r="F434" s="15"/>
      <c r="G434" s="19"/>
      <c r="H434" s="19"/>
      <c r="I434" s="19"/>
      <c r="J434" s="19"/>
    </row>
    <row r="435" spans="5:10">
      <c r="E435" s="19"/>
      <c r="F435" s="15"/>
      <c r="G435" s="19"/>
      <c r="H435" s="19"/>
      <c r="I435" s="19"/>
      <c r="J435" s="19"/>
    </row>
    <row r="436" spans="5:10">
      <c r="E436" s="19"/>
      <c r="F436" s="15"/>
      <c r="G436" s="19"/>
      <c r="H436" s="19"/>
      <c r="I436" s="19"/>
      <c r="J436" s="19"/>
    </row>
    <row r="437" spans="5:10">
      <c r="E437" s="19"/>
      <c r="F437" s="15"/>
      <c r="G437" s="19"/>
      <c r="H437" s="19"/>
      <c r="I437" s="19"/>
      <c r="J437" s="19"/>
    </row>
    <row r="438" spans="5:10">
      <c r="E438" s="19"/>
      <c r="F438" s="15"/>
      <c r="G438" s="19"/>
      <c r="H438" s="19"/>
      <c r="I438" s="19"/>
      <c r="J438" s="19"/>
    </row>
    <row r="439" spans="5:10">
      <c r="E439" s="19"/>
      <c r="F439" s="15"/>
      <c r="G439" s="19"/>
      <c r="H439" s="19"/>
      <c r="I439" s="19"/>
      <c r="J439" s="19"/>
    </row>
    <row r="440" spans="5:10">
      <c r="E440" s="19"/>
      <c r="F440" s="15"/>
      <c r="G440" s="19"/>
      <c r="H440" s="19"/>
      <c r="I440" s="19"/>
      <c r="J440" s="19"/>
    </row>
    <row r="441" spans="5:10">
      <c r="E441" s="19"/>
      <c r="F441" s="15"/>
      <c r="G441" s="19"/>
      <c r="H441" s="19"/>
      <c r="I441" s="19"/>
      <c r="J441" s="19"/>
    </row>
    <row r="442" spans="5:10">
      <c r="E442" s="19"/>
      <c r="F442" s="15"/>
      <c r="G442" s="19"/>
      <c r="H442" s="19"/>
      <c r="I442" s="19"/>
      <c r="J442" s="19"/>
    </row>
    <row r="443" spans="5:10">
      <c r="E443" s="19"/>
      <c r="F443" s="15"/>
      <c r="G443" s="19"/>
      <c r="H443" s="19"/>
      <c r="I443" s="19"/>
      <c r="J443" s="19"/>
    </row>
    <row r="444" spans="5:10">
      <c r="E444" s="19"/>
      <c r="F444" s="15"/>
      <c r="G444" s="19"/>
      <c r="H444" s="19"/>
      <c r="I444" s="19"/>
      <c r="J444" s="19"/>
    </row>
    <row r="445" spans="5:10">
      <c r="E445" s="19"/>
      <c r="F445" s="15"/>
      <c r="G445" s="19"/>
      <c r="H445" s="19"/>
      <c r="I445" s="19"/>
      <c r="J445" s="19"/>
    </row>
    <row r="446" spans="5:10">
      <c r="E446" s="19"/>
      <c r="F446" s="15"/>
      <c r="G446" s="19"/>
      <c r="H446" s="19"/>
      <c r="I446" s="19"/>
      <c r="J446" s="19"/>
    </row>
    <row r="447" spans="5:10">
      <c r="E447" s="19"/>
      <c r="F447" s="15"/>
      <c r="G447" s="19"/>
      <c r="H447" s="19"/>
      <c r="I447" s="19"/>
      <c r="J447" s="19"/>
    </row>
    <row r="448" spans="5:10">
      <c r="E448" s="19"/>
      <c r="F448" s="15"/>
      <c r="G448" s="19"/>
      <c r="H448" s="19"/>
      <c r="I448" s="19"/>
      <c r="J448" s="19"/>
    </row>
    <row r="449" spans="5:10">
      <c r="E449" s="19"/>
      <c r="F449" s="15"/>
      <c r="G449" s="19"/>
      <c r="H449" s="19"/>
      <c r="I449" s="19"/>
      <c r="J449" s="19"/>
    </row>
    <row r="450" spans="5:10">
      <c r="E450" s="19"/>
      <c r="F450" s="15"/>
      <c r="G450" s="19"/>
      <c r="H450" s="19"/>
      <c r="I450" s="19"/>
      <c r="J450" s="19"/>
    </row>
    <row r="451" spans="5:10">
      <c r="E451" s="19"/>
      <c r="F451" s="15"/>
      <c r="G451" s="19"/>
      <c r="H451" s="19"/>
      <c r="I451" s="19"/>
      <c r="J451" s="19"/>
    </row>
    <row r="452" spans="5:10">
      <c r="E452" s="19"/>
      <c r="F452" s="15"/>
      <c r="G452" s="19"/>
      <c r="H452" s="19"/>
      <c r="I452" s="19"/>
      <c r="J452" s="19"/>
    </row>
    <row r="453" spans="5:10">
      <c r="E453" s="19"/>
      <c r="F453" s="15"/>
      <c r="G453" s="19"/>
      <c r="H453" s="19"/>
      <c r="I453" s="19"/>
      <c r="J453" s="19"/>
    </row>
    <row r="454" spans="5:10">
      <c r="E454" s="19"/>
      <c r="F454" s="15"/>
      <c r="G454" s="19"/>
      <c r="H454" s="19"/>
      <c r="I454" s="19"/>
      <c r="J454" s="19"/>
    </row>
    <row r="455" spans="5:10">
      <c r="E455" s="19"/>
      <c r="F455" s="15"/>
      <c r="G455" s="19"/>
      <c r="H455" s="19"/>
      <c r="I455" s="19"/>
      <c r="J455" s="19"/>
    </row>
    <row r="456" spans="5:10">
      <c r="E456" s="19"/>
      <c r="F456" s="15"/>
      <c r="G456" s="19"/>
      <c r="H456" s="19"/>
      <c r="I456" s="19"/>
      <c r="J456" s="19"/>
    </row>
    <row r="457" spans="5:10">
      <c r="E457" s="19"/>
      <c r="F457" s="15"/>
      <c r="G457" s="19"/>
      <c r="H457" s="19"/>
      <c r="I457" s="19"/>
      <c r="J457" s="19"/>
    </row>
    <row r="458" spans="5:10">
      <c r="E458" s="19"/>
      <c r="F458" s="15"/>
      <c r="G458" s="19"/>
      <c r="H458" s="19"/>
      <c r="I458" s="19"/>
      <c r="J458" s="19"/>
    </row>
    <row r="459" spans="5:10">
      <c r="E459" s="19"/>
      <c r="F459" s="15"/>
      <c r="G459" s="19"/>
      <c r="H459" s="19"/>
      <c r="I459" s="19"/>
      <c r="J459" s="19"/>
    </row>
    <row r="460" spans="5:10">
      <c r="E460" s="19"/>
      <c r="F460" s="15"/>
      <c r="G460" s="19"/>
      <c r="H460" s="19"/>
      <c r="I460" s="19"/>
      <c r="J460" s="19"/>
    </row>
    <row r="461" spans="5:10">
      <c r="E461" s="19"/>
      <c r="F461" s="15"/>
      <c r="G461" s="19"/>
      <c r="H461" s="19"/>
      <c r="I461" s="19"/>
      <c r="J461" s="19"/>
    </row>
    <row r="462" spans="5:10">
      <c r="E462" s="19"/>
      <c r="F462" s="15"/>
      <c r="G462" s="19"/>
      <c r="H462" s="19"/>
      <c r="I462" s="19"/>
      <c r="J462" s="19"/>
    </row>
    <row r="463" spans="5:10">
      <c r="E463" s="19"/>
      <c r="F463" s="15"/>
      <c r="G463" s="19"/>
      <c r="H463" s="19"/>
      <c r="I463" s="19"/>
      <c r="J463" s="19"/>
    </row>
    <row r="464" spans="5:10">
      <c r="E464" s="19"/>
      <c r="F464" s="15"/>
      <c r="G464" s="19"/>
      <c r="H464" s="19"/>
      <c r="I464" s="19"/>
      <c r="J464" s="19"/>
    </row>
    <row r="465" spans="5:10">
      <c r="E465" s="19"/>
      <c r="F465" s="15"/>
      <c r="G465" s="19"/>
      <c r="H465" s="19"/>
      <c r="I465" s="19"/>
      <c r="J465" s="19"/>
    </row>
    <row r="466" spans="5:10">
      <c r="E466" s="19"/>
      <c r="F466" s="15"/>
      <c r="G466" s="19"/>
      <c r="H466" s="19"/>
      <c r="I466" s="19"/>
      <c r="J466" s="19"/>
    </row>
    <row r="467" spans="5:10">
      <c r="E467" s="19"/>
      <c r="F467" s="15"/>
      <c r="G467" s="19"/>
      <c r="H467" s="19"/>
      <c r="I467" s="19"/>
      <c r="J467" s="19"/>
    </row>
    <row r="468" spans="5:10">
      <c r="E468" s="19"/>
      <c r="F468" s="15"/>
      <c r="G468" s="19"/>
      <c r="H468" s="19"/>
      <c r="I468" s="19"/>
      <c r="J468" s="19"/>
    </row>
    <row r="469" spans="5:10">
      <c r="E469" s="19"/>
      <c r="F469" s="15"/>
      <c r="G469" s="19"/>
      <c r="H469" s="19"/>
      <c r="I469" s="19"/>
      <c r="J469" s="19"/>
    </row>
    <row r="470" spans="5:10">
      <c r="E470" s="19"/>
      <c r="F470" s="15"/>
      <c r="G470" s="19"/>
      <c r="H470" s="19"/>
      <c r="I470" s="19"/>
      <c r="J470" s="19"/>
    </row>
    <row r="471" spans="5:10">
      <c r="E471" s="19"/>
      <c r="F471" s="15"/>
      <c r="G471" s="19"/>
      <c r="H471" s="19"/>
      <c r="I471" s="19"/>
      <c r="J471" s="19"/>
    </row>
    <row r="472" spans="5:10">
      <c r="E472" s="19"/>
      <c r="F472" s="15"/>
      <c r="G472" s="19"/>
      <c r="H472" s="19"/>
      <c r="I472" s="19"/>
      <c r="J472" s="19"/>
    </row>
    <row r="473" spans="5:10">
      <c r="E473" s="19"/>
      <c r="F473" s="15"/>
      <c r="G473" s="19"/>
      <c r="H473" s="19"/>
      <c r="I473" s="19"/>
      <c r="J473" s="19"/>
    </row>
    <row r="474" spans="5:10">
      <c r="E474" s="19"/>
      <c r="F474" s="15"/>
      <c r="G474" s="19"/>
      <c r="H474" s="19"/>
      <c r="I474" s="19"/>
      <c r="J474" s="19"/>
    </row>
    <row r="475" spans="5:10">
      <c r="E475" s="19"/>
      <c r="F475" s="15"/>
      <c r="G475" s="19"/>
      <c r="H475" s="19"/>
      <c r="I475" s="19"/>
      <c r="J475" s="19"/>
    </row>
    <row r="476" spans="5:10">
      <c r="E476" s="19"/>
      <c r="F476" s="15"/>
      <c r="G476" s="19"/>
      <c r="H476" s="19"/>
      <c r="I476" s="19"/>
      <c r="J476" s="19"/>
    </row>
    <row r="477" spans="5:10">
      <c r="E477" s="19"/>
      <c r="F477" s="15"/>
      <c r="G477" s="19"/>
      <c r="H477" s="19"/>
      <c r="I477" s="19"/>
      <c r="J477" s="19"/>
    </row>
    <row r="478" spans="5:10">
      <c r="E478" s="19"/>
      <c r="F478" s="15"/>
      <c r="G478" s="19"/>
      <c r="H478" s="19"/>
      <c r="I478" s="19"/>
      <c r="J478" s="19"/>
    </row>
    <row r="479" spans="5:10">
      <c r="E479" s="19"/>
      <c r="F479" s="15"/>
      <c r="G479" s="19"/>
      <c r="H479" s="19"/>
      <c r="I479" s="19"/>
      <c r="J479" s="19"/>
    </row>
    <row r="480" spans="5:10">
      <c r="E480" s="19"/>
      <c r="F480" s="15"/>
      <c r="G480" s="19"/>
      <c r="H480" s="19"/>
      <c r="I480" s="19"/>
      <c r="J480" s="19"/>
    </row>
    <row r="481" spans="5:10">
      <c r="E481" s="19"/>
      <c r="F481" s="15"/>
      <c r="G481" s="19"/>
      <c r="H481" s="19"/>
      <c r="I481" s="19"/>
      <c r="J481" s="19"/>
    </row>
    <row r="482" spans="5:10">
      <c r="E482" s="19"/>
      <c r="F482" s="15"/>
      <c r="G482" s="19"/>
      <c r="H482" s="19"/>
      <c r="I482" s="19"/>
      <c r="J482" s="19"/>
    </row>
    <row r="483" spans="5:10">
      <c r="E483" s="19"/>
      <c r="F483" s="15"/>
      <c r="G483" s="19"/>
      <c r="H483" s="19"/>
      <c r="I483" s="19"/>
      <c r="J483" s="19"/>
    </row>
    <row r="484" spans="5:10">
      <c r="E484" s="19"/>
      <c r="F484" s="15"/>
      <c r="G484" s="19"/>
      <c r="H484" s="19"/>
      <c r="I484" s="19"/>
      <c r="J484" s="19"/>
    </row>
    <row r="485" spans="5:10">
      <c r="E485" s="19"/>
      <c r="F485" s="15"/>
      <c r="G485" s="19"/>
      <c r="H485" s="19"/>
      <c r="I485" s="19"/>
      <c r="J485" s="19"/>
    </row>
    <row r="486" spans="5:10">
      <c r="E486" s="19"/>
      <c r="F486" s="15"/>
      <c r="G486" s="19"/>
      <c r="H486" s="19"/>
      <c r="I486" s="19"/>
      <c r="J486" s="19"/>
    </row>
    <row r="487" spans="5:10">
      <c r="E487" s="19"/>
      <c r="F487" s="15"/>
      <c r="G487" s="19"/>
      <c r="H487" s="19"/>
      <c r="I487" s="19"/>
      <c r="J487" s="19"/>
    </row>
    <row r="488" spans="5:10">
      <c r="E488" s="19"/>
      <c r="F488" s="15"/>
      <c r="G488" s="19"/>
      <c r="H488" s="19"/>
      <c r="I488" s="19"/>
      <c r="J488" s="19"/>
    </row>
    <row r="489" spans="5:10">
      <c r="E489" s="19"/>
      <c r="F489" s="15"/>
      <c r="G489" s="19"/>
      <c r="H489" s="19"/>
      <c r="I489" s="19"/>
      <c r="J489" s="19"/>
    </row>
    <row r="490" spans="5:10">
      <c r="E490" s="19"/>
      <c r="F490" s="15"/>
      <c r="G490" s="19"/>
      <c r="H490" s="19"/>
      <c r="I490" s="19"/>
      <c r="J490" s="19"/>
    </row>
    <row r="491" spans="5:10">
      <c r="E491" s="19"/>
      <c r="F491" s="15"/>
      <c r="G491" s="19"/>
      <c r="H491" s="19"/>
      <c r="I491" s="19"/>
      <c r="J491" s="19"/>
    </row>
    <row r="492" spans="5:10">
      <c r="E492" s="19"/>
      <c r="F492" s="15"/>
      <c r="G492" s="19"/>
      <c r="H492" s="19"/>
      <c r="I492" s="19"/>
      <c r="J492" s="19"/>
    </row>
    <row r="493" spans="5:10">
      <c r="E493" s="19"/>
      <c r="F493" s="15"/>
      <c r="G493" s="19"/>
      <c r="H493" s="19"/>
      <c r="I493" s="19"/>
      <c r="J493" s="19"/>
    </row>
    <row r="494" spans="5:10">
      <c r="E494" s="19"/>
      <c r="F494" s="15"/>
      <c r="G494" s="19"/>
      <c r="H494" s="19"/>
      <c r="I494" s="19"/>
      <c r="J494" s="19"/>
    </row>
    <row r="495" spans="5:10">
      <c r="E495" s="19"/>
      <c r="F495" s="15"/>
      <c r="G495" s="19"/>
      <c r="H495" s="19"/>
      <c r="I495" s="19"/>
      <c r="J495" s="19"/>
    </row>
    <row r="496" spans="5:10">
      <c r="E496" s="19"/>
      <c r="F496" s="15"/>
      <c r="G496" s="19"/>
      <c r="H496" s="19"/>
      <c r="I496" s="19"/>
      <c r="J496" s="19"/>
    </row>
    <row r="497" spans="5:10">
      <c r="E497" s="19"/>
      <c r="F497" s="15"/>
      <c r="G497" s="19"/>
      <c r="H497" s="19"/>
      <c r="I497" s="19"/>
      <c r="J497" s="19"/>
    </row>
    <row r="498" spans="5:10">
      <c r="E498" s="19"/>
      <c r="F498" s="15"/>
      <c r="G498" s="19"/>
      <c r="H498" s="19"/>
      <c r="I498" s="19"/>
      <c r="J498" s="19"/>
    </row>
    <row r="499" spans="5:10">
      <c r="E499" s="19"/>
      <c r="F499" s="15"/>
      <c r="G499" s="19"/>
      <c r="H499" s="19"/>
      <c r="I499" s="19"/>
      <c r="J499" s="19"/>
    </row>
    <row r="500" spans="5:10">
      <c r="E500" s="19"/>
      <c r="F500" s="15"/>
      <c r="G500" s="19"/>
      <c r="H500" s="19"/>
      <c r="I500" s="19"/>
      <c r="J500" s="19"/>
    </row>
    <row r="501" spans="5:10">
      <c r="E501" s="19"/>
      <c r="F501" s="15"/>
      <c r="G501" s="19"/>
      <c r="H501" s="19"/>
      <c r="I501" s="19"/>
      <c r="J501" s="19"/>
    </row>
    <row r="502" spans="5:10">
      <c r="E502" s="19"/>
      <c r="F502" s="15"/>
      <c r="G502" s="19"/>
      <c r="H502" s="19"/>
      <c r="I502" s="19"/>
      <c r="J502" s="19"/>
    </row>
    <row r="503" spans="5:10">
      <c r="E503" s="19"/>
      <c r="F503" s="15"/>
      <c r="G503" s="19"/>
      <c r="H503" s="19"/>
      <c r="I503" s="19"/>
      <c r="J503" s="19"/>
    </row>
    <row r="504" spans="5:10">
      <c r="E504" s="19"/>
      <c r="F504" s="15"/>
      <c r="G504" s="19"/>
      <c r="H504" s="19"/>
      <c r="I504" s="19"/>
      <c r="J504" s="19"/>
    </row>
    <row r="505" spans="5:10">
      <c r="E505" s="19"/>
      <c r="F505" s="15"/>
      <c r="G505" s="19"/>
      <c r="H505" s="19"/>
      <c r="I505" s="19"/>
      <c r="J505" s="19"/>
    </row>
    <row r="506" spans="5:10">
      <c r="E506" s="19"/>
      <c r="F506" s="15"/>
      <c r="G506" s="19"/>
      <c r="H506" s="19"/>
      <c r="I506" s="19"/>
      <c r="J506" s="19"/>
    </row>
    <row r="507" spans="5:10">
      <c r="E507" s="19"/>
      <c r="F507" s="15"/>
      <c r="G507" s="19"/>
      <c r="H507" s="19"/>
      <c r="I507" s="19"/>
      <c r="J507" s="19"/>
    </row>
    <row r="508" spans="5:10">
      <c r="E508" s="19"/>
      <c r="F508" s="15"/>
      <c r="G508" s="19"/>
      <c r="H508" s="19"/>
      <c r="I508" s="19"/>
      <c r="J508" s="19"/>
    </row>
    <row r="509" spans="5:10">
      <c r="E509" s="19"/>
      <c r="F509" s="15"/>
      <c r="G509" s="19"/>
      <c r="H509" s="19"/>
      <c r="I509" s="19"/>
      <c r="J509" s="19"/>
    </row>
    <row r="510" spans="5:10">
      <c r="E510" s="19"/>
      <c r="F510" s="15"/>
      <c r="G510" s="19"/>
      <c r="H510" s="19"/>
      <c r="I510" s="19"/>
      <c r="J510" s="19"/>
    </row>
    <row r="511" spans="5:10">
      <c r="E511" s="19"/>
      <c r="F511" s="15"/>
      <c r="G511" s="19"/>
      <c r="H511" s="19"/>
      <c r="I511" s="19"/>
      <c r="J511" s="19"/>
    </row>
    <row r="512" spans="5:10">
      <c r="E512" s="19"/>
      <c r="F512" s="15"/>
      <c r="G512" s="19"/>
      <c r="H512" s="19"/>
      <c r="I512" s="19"/>
      <c r="J512" s="19"/>
    </row>
    <row r="513" spans="5:10">
      <c r="E513" s="19"/>
      <c r="F513" s="15"/>
      <c r="G513" s="19"/>
      <c r="H513" s="19"/>
      <c r="I513" s="19"/>
      <c r="J513" s="19"/>
    </row>
    <row r="514" spans="5:10">
      <c r="E514" s="19"/>
      <c r="F514" s="15"/>
      <c r="G514" s="19"/>
      <c r="H514" s="19"/>
      <c r="I514" s="19"/>
      <c r="J514" s="19"/>
    </row>
    <row r="515" spans="5:10">
      <c r="E515" s="19"/>
      <c r="F515" s="15"/>
      <c r="G515" s="19"/>
      <c r="H515" s="19"/>
      <c r="I515" s="19"/>
      <c r="J515" s="19"/>
    </row>
    <row r="516" spans="5:10">
      <c r="E516" s="19"/>
      <c r="F516" s="15"/>
      <c r="G516" s="19"/>
      <c r="H516" s="19"/>
      <c r="I516" s="19"/>
      <c r="J516" s="19"/>
    </row>
    <row r="517" spans="5:10">
      <c r="E517" s="19"/>
      <c r="F517" s="15"/>
      <c r="G517" s="19"/>
      <c r="H517" s="19"/>
      <c r="I517" s="19"/>
      <c r="J517" s="19"/>
    </row>
    <row r="518" spans="5:10">
      <c r="E518" s="19"/>
      <c r="F518" s="15"/>
      <c r="G518" s="19"/>
      <c r="H518" s="19"/>
      <c r="I518" s="19"/>
      <c r="J518" s="19"/>
    </row>
    <row r="519" spans="5:10">
      <c r="E519" s="19"/>
      <c r="F519" s="15"/>
      <c r="G519" s="19"/>
      <c r="H519" s="19"/>
      <c r="I519" s="19"/>
      <c r="J519" s="19"/>
    </row>
    <row r="520" spans="5:10">
      <c r="E520" s="19"/>
      <c r="F520" s="15"/>
      <c r="G520" s="19"/>
      <c r="H520" s="19"/>
      <c r="I520" s="19"/>
      <c r="J520" s="19"/>
    </row>
    <row r="521" spans="5:10">
      <c r="E521" s="19"/>
      <c r="F521" s="15"/>
      <c r="G521" s="19"/>
      <c r="H521" s="19"/>
      <c r="I521" s="19"/>
      <c r="J521" s="19"/>
    </row>
    <row r="522" spans="5:10">
      <c r="E522" s="19"/>
      <c r="F522" s="15"/>
      <c r="G522" s="19"/>
      <c r="H522" s="19"/>
      <c r="I522" s="19"/>
      <c r="J522" s="19"/>
    </row>
    <row r="523" spans="5:10">
      <c r="E523" s="19"/>
      <c r="F523" s="15"/>
      <c r="G523" s="19"/>
      <c r="H523" s="19"/>
      <c r="I523" s="19"/>
      <c r="J523" s="19"/>
    </row>
    <row r="524" spans="5:10">
      <c r="E524" s="19"/>
      <c r="F524" s="15"/>
      <c r="G524" s="19"/>
      <c r="H524" s="19"/>
      <c r="I524" s="19"/>
      <c r="J524" s="19"/>
    </row>
    <row r="525" spans="5:10">
      <c r="E525" s="19"/>
      <c r="F525" s="15"/>
      <c r="G525" s="19"/>
      <c r="H525" s="19"/>
      <c r="I525" s="19"/>
      <c r="J525" s="19"/>
    </row>
    <row r="526" spans="5:10">
      <c r="E526" s="19"/>
      <c r="F526" s="15"/>
      <c r="G526" s="19"/>
      <c r="H526" s="19"/>
      <c r="I526" s="19"/>
      <c r="J526" s="19"/>
    </row>
    <row r="527" spans="5:10">
      <c r="E527" s="19"/>
      <c r="F527" s="15"/>
      <c r="G527" s="19"/>
      <c r="H527" s="19"/>
      <c r="I527" s="19"/>
      <c r="J527" s="19"/>
    </row>
    <row r="528" spans="5:10">
      <c r="E528" s="19"/>
      <c r="F528" s="15"/>
      <c r="G528" s="19"/>
      <c r="H528" s="19"/>
      <c r="I528" s="19"/>
      <c r="J528" s="19"/>
    </row>
    <row r="529" spans="5:10">
      <c r="E529" s="19"/>
      <c r="F529" s="15"/>
      <c r="G529" s="19"/>
      <c r="H529" s="19"/>
      <c r="I529" s="19"/>
      <c r="J529" s="19"/>
    </row>
    <row r="530" spans="5:10">
      <c r="E530" s="19"/>
      <c r="F530" s="15"/>
      <c r="G530" s="19"/>
      <c r="H530" s="19"/>
      <c r="I530" s="19"/>
      <c r="J530" s="19"/>
    </row>
    <row r="531" spans="5:10">
      <c r="E531" s="19"/>
      <c r="F531" s="15"/>
      <c r="G531" s="19"/>
      <c r="H531" s="19"/>
      <c r="I531" s="19"/>
      <c r="J531" s="19"/>
    </row>
    <row r="532" spans="5:10">
      <c r="E532" s="19"/>
      <c r="F532" s="15"/>
      <c r="G532" s="19"/>
      <c r="H532" s="19"/>
      <c r="I532" s="19"/>
      <c r="J532" s="19"/>
    </row>
    <row r="533" spans="5:10">
      <c r="E533" s="19"/>
      <c r="F533" s="15"/>
      <c r="G533" s="19"/>
      <c r="H533" s="19"/>
      <c r="I533" s="19"/>
      <c r="J533" s="19"/>
    </row>
    <row r="534" spans="5:10">
      <c r="E534" s="19"/>
      <c r="F534" s="15"/>
      <c r="G534" s="19"/>
      <c r="H534" s="19"/>
      <c r="I534" s="19"/>
      <c r="J534" s="19"/>
    </row>
    <row r="535" spans="5:10">
      <c r="E535" s="19"/>
      <c r="F535" s="15"/>
      <c r="G535" s="19"/>
      <c r="H535" s="19"/>
      <c r="I535" s="19"/>
      <c r="J535" s="19"/>
    </row>
    <row r="536" spans="5:10">
      <c r="E536" s="19"/>
      <c r="F536" s="15"/>
      <c r="G536" s="19"/>
      <c r="H536" s="19"/>
      <c r="I536" s="19"/>
      <c r="J536" s="19"/>
    </row>
    <row r="537" spans="5:10">
      <c r="E537" s="19"/>
      <c r="F537" s="15"/>
      <c r="G537" s="19"/>
      <c r="H537" s="19"/>
      <c r="I537" s="19"/>
      <c r="J537" s="19"/>
    </row>
    <row r="538" spans="5:10">
      <c r="E538" s="19"/>
      <c r="F538" s="15"/>
      <c r="G538" s="19"/>
      <c r="H538" s="19"/>
      <c r="I538" s="19"/>
      <c r="J538" s="19"/>
    </row>
    <row r="539" spans="5:10">
      <c r="E539" s="19"/>
      <c r="F539" s="15"/>
      <c r="G539" s="19"/>
      <c r="H539" s="19"/>
      <c r="I539" s="19"/>
      <c r="J539" s="19"/>
    </row>
    <row r="540" spans="5:10">
      <c r="E540" s="19"/>
      <c r="F540" s="15"/>
      <c r="G540" s="19"/>
      <c r="H540" s="19"/>
      <c r="I540" s="19"/>
      <c r="J540" s="19"/>
    </row>
    <row r="541" spans="5:10">
      <c r="E541" s="19"/>
      <c r="F541" s="15"/>
      <c r="G541" s="19"/>
      <c r="H541" s="19"/>
      <c r="I541" s="19"/>
      <c r="J541" s="19"/>
    </row>
    <row r="542" spans="5:10">
      <c r="E542" s="19"/>
      <c r="F542" s="15"/>
      <c r="G542" s="19"/>
      <c r="H542" s="19"/>
      <c r="I542" s="19"/>
      <c r="J542" s="19"/>
    </row>
    <row r="543" spans="5:10">
      <c r="E543" s="19"/>
      <c r="F543" s="15"/>
      <c r="G543" s="19"/>
      <c r="H543" s="19"/>
      <c r="I543" s="19"/>
      <c r="J543" s="19"/>
    </row>
    <row r="544" spans="5:10">
      <c r="E544" s="19"/>
      <c r="F544" s="15"/>
      <c r="G544" s="19"/>
      <c r="H544" s="19"/>
      <c r="I544" s="19"/>
      <c r="J544" s="19"/>
    </row>
    <row r="545" spans="5:10">
      <c r="E545" s="19"/>
      <c r="F545" s="15"/>
      <c r="G545" s="19"/>
      <c r="H545" s="19"/>
      <c r="I545" s="19"/>
      <c r="J545" s="19"/>
    </row>
    <row r="546" spans="5:10">
      <c r="E546" s="19"/>
      <c r="F546" s="15"/>
      <c r="G546" s="19"/>
      <c r="H546" s="19"/>
      <c r="I546" s="19"/>
      <c r="J546" s="19"/>
    </row>
    <row r="547" spans="5:10">
      <c r="E547" s="19"/>
      <c r="F547" s="15"/>
      <c r="G547" s="19"/>
      <c r="H547" s="19"/>
      <c r="I547" s="19"/>
      <c r="J547" s="19"/>
    </row>
    <row r="548" spans="5:10">
      <c r="E548" s="19"/>
      <c r="F548" s="15"/>
      <c r="G548" s="19"/>
      <c r="H548" s="19"/>
      <c r="I548" s="19"/>
      <c r="J548" s="19"/>
    </row>
    <row r="549" spans="5:10">
      <c r="E549" s="19"/>
      <c r="F549" s="15"/>
      <c r="G549" s="19"/>
      <c r="H549" s="19"/>
      <c r="I549" s="19"/>
      <c r="J549" s="19"/>
    </row>
    <row r="550" spans="5:10">
      <c r="E550" s="19"/>
      <c r="F550" s="15"/>
      <c r="G550" s="19"/>
      <c r="H550" s="19"/>
      <c r="I550" s="19"/>
      <c r="J550" s="19"/>
    </row>
    <row r="551" spans="5:10">
      <c r="E551" s="19"/>
      <c r="F551" s="15"/>
      <c r="G551" s="19"/>
      <c r="H551" s="19"/>
      <c r="I551" s="19"/>
      <c r="J551" s="19"/>
    </row>
    <row r="552" spans="5:10">
      <c r="E552" s="19"/>
      <c r="F552" s="15"/>
      <c r="G552" s="19"/>
      <c r="H552" s="19"/>
      <c r="I552" s="19"/>
      <c r="J552" s="19"/>
    </row>
    <row r="553" spans="5:10">
      <c r="E553" s="19"/>
      <c r="F553" s="15"/>
      <c r="G553" s="19"/>
      <c r="H553" s="19"/>
      <c r="I553" s="19"/>
      <c r="J553" s="19"/>
    </row>
    <row r="554" spans="5:10">
      <c r="E554" s="19"/>
      <c r="F554" s="15"/>
      <c r="G554" s="19"/>
      <c r="H554" s="19"/>
      <c r="I554" s="19"/>
      <c r="J554" s="19"/>
    </row>
    <row r="555" spans="5:10">
      <c r="E555" s="19"/>
      <c r="F555" s="15"/>
      <c r="G555" s="19"/>
      <c r="H555" s="19"/>
      <c r="I555" s="19"/>
      <c r="J555" s="19"/>
    </row>
    <row r="556" spans="5:10">
      <c r="E556" s="19"/>
      <c r="F556" s="15"/>
      <c r="G556" s="19"/>
      <c r="H556" s="19"/>
      <c r="I556" s="19"/>
      <c r="J556" s="19"/>
    </row>
    <row r="557" spans="5:10">
      <c r="E557" s="19"/>
      <c r="F557" s="15"/>
      <c r="G557" s="19"/>
      <c r="H557" s="19"/>
      <c r="I557" s="19"/>
      <c r="J557" s="19"/>
    </row>
    <row r="558" spans="5:10">
      <c r="E558" s="19"/>
      <c r="F558" s="15"/>
      <c r="G558" s="19"/>
      <c r="H558" s="19"/>
      <c r="I558" s="19"/>
      <c r="J558" s="19"/>
    </row>
    <row r="559" spans="5:10">
      <c r="E559" s="19"/>
      <c r="F559" s="15"/>
      <c r="G559" s="19"/>
      <c r="H559" s="19"/>
      <c r="I559" s="19"/>
      <c r="J559" s="19"/>
    </row>
    <row r="560" spans="5:10">
      <c r="E560" s="19"/>
      <c r="F560" s="15"/>
      <c r="G560" s="19"/>
      <c r="H560" s="19"/>
      <c r="I560" s="19"/>
      <c r="J560" s="19"/>
    </row>
    <row r="561" spans="5:10">
      <c r="E561" s="19"/>
      <c r="F561" s="15"/>
      <c r="G561" s="19"/>
      <c r="H561" s="19"/>
      <c r="I561" s="19"/>
      <c r="J561" s="19"/>
    </row>
    <row r="562" spans="5:10">
      <c r="E562" s="19"/>
      <c r="F562" s="15"/>
      <c r="G562" s="19"/>
      <c r="H562" s="19"/>
      <c r="I562" s="19"/>
      <c r="J562" s="19"/>
    </row>
    <row r="563" spans="5:10">
      <c r="E563" s="19"/>
      <c r="F563" s="15"/>
      <c r="G563" s="19"/>
      <c r="H563" s="19"/>
      <c r="I563" s="19"/>
      <c r="J563" s="19"/>
    </row>
    <row r="564" spans="5:10">
      <c r="E564" s="19"/>
      <c r="F564" s="15"/>
      <c r="G564" s="19"/>
      <c r="H564" s="19"/>
      <c r="I564" s="19"/>
      <c r="J564" s="19"/>
    </row>
    <row r="565" spans="5:10">
      <c r="E565" s="19"/>
      <c r="F565" s="15"/>
      <c r="G565" s="19"/>
      <c r="H565" s="19"/>
      <c r="I565" s="19"/>
      <c r="J565" s="19"/>
    </row>
    <row r="566" spans="5:10">
      <c r="E566" s="19"/>
      <c r="F566" s="15"/>
      <c r="G566" s="19"/>
      <c r="H566" s="19"/>
      <c r="I566" s="19"/>
      <c r="J566" s="19"/>
    </row>
    <row r="567" spans="5:10">
      <c r="E567" s="19"/>
      <c r="F567" s="15"/>
      <c r="G567" s="19"/>
      <c r="H567" s="19"/>
      <c r="I567" s="19"/>
      <c r="J567" s="19"/>
    </row>
    <row r="568" spans="5:10">
      <c r="E568" s="19"/>
      <c r="F568" s="15"/>
      <c r="G568" s="19"/>
      <c r="H568" s="19"/>
      <c r="I568" s="19"/>
      <c r="J568" s="19"/>
    </row>
    <row r="569" spans="5:10">
      <c r="E569" s="19"/>
      <c r="F569" s="15"/>
      <c r="G569" s="19"/>
      <c r="H569" s="19"/>
      <c r="I569" s="19"/>
      <c r="J569" s="19"/>
    </row>
    <row r="570" spans="5:10">
      <c r="E570" s="19"/>
      <c r="F570" s="15"/>
      <c r="G570" s="19"/>
      <c r="H570" s="19"/>
      <c r="I570" s="19"/>
      <c r="J570" s="19"/>
    </row>
    <row r="571" spans="5:10">
      <c r="E571" s="19"/>
      <c r="F571" s="15"/>
      <c r="G571" s="19"/>
      <c r="H571" s="19"/>
      <c r="I571" s="19"/>
      <c r="J571" s="19"/>
    </row>
    <row r="572" spans="5:10">
      <c r="E572" s="19"/>
      <c r="F572" s="15"/>
      <c r="G572" s="19"/>
      <c r="H572" s="19"/>
      <c r="I572" s="19"/>
      <c r="J572" s="19"/>
    </row>
    <row r="573" spans="5:10">
      <c r="E573" s="19"/>
      <c r="F573" s="15"/>
      <c r="G573" s="19"/>
      <c r="H573" s="19"/>
      <c r="I573" s="19"/>
      <c r="J573" s="19"/>
    </row>
  </sheetData>
  <mergeCells count="44">
    <mergeCell ref="Z163:AG163"/>
    <mergeCell ref="A1:J1"/>
    <mergeCell ref="A2:J2"/>
    <mergeCell ref="B3:D3"/>
    <mergeCell ref="B4:D4"/>
    <mergeCell ref="B5:D5"/>
    <mergeCell ref="B6:D6"/>
    <mergeCell ref="B7:D7"/>
    <mergeCell ref="Z116:AF116"/>
    <mergeCell ref="S154:U155"/>
    <mergeCell ref="M157:T157"/>
    <mergeCell ref="Z159:AG159"/>
    <mergeCell ref="Z162:AB162"/>
    <mergeCell ref="A9:J9"/>
    <mergeCell ref="T11:X11"/>
    <mergeCell ref="T65:X65"/>
    <mergeCell ref="T91:X91"/>
    <mergeCell ref="T116:X116"/>
    <mergeCell ref="B283:D283"/>
    <mergeCell ref="L285:R286"/>
    <mergeCell ref="A217:D217"/>
    <mergeCell ref="A222:A229"/>
    <mergeCell ref="A230:D230"/>
    <mergeCell ref="B251:D251"/>
    <mergeCell ref="B256:D256"/>
    <mergeCell ref="B265:D265"/>
    <mergeCell ref="B271:D271"/>
    <mergeCell ref="L276:M277"/>
    <mergeCell ref="B292:D292"/>
    <mergeCell ref="A295:B295"/>
    <mergeCell ref="A297:B297"/>
    <mergeCell ref="A303:B303"/>
    <mergeCell ref="AH116:AO116"/>
    <mergeCell ref="AH120:AJ120"/>
    <mergeCell ref="B179:D179"/>
    <mergeCell ref="A185:D185"/>
    <mergeCell ref="A190:A197"/>
    <mergeCell ref="A198:D198"/>
    <mergeCell ref="A203:A210"/>
    <mergeCell ref="A211:D211"/>
    <mergeCell ref="B212:D212"/>
    <mergeCell ref="A235:A242"/>
    <mergeCell ref="A243:D243"/>
    <mergeCell ref="B244:D244"/>
  </mergeCells>
  <dataValidations count="1">
    <dataValidation type="list" allowBlank="1" showInputMessage="1" showErrorMessage="1" promptTitle="College" prompt="Choose college for graduate student.  If tuition is not allowed by sponsor, choose Not Allowed." sqref="C119:C123 C147:C151 C140:C144 C133:C137 C126:C130" xr:uid="{00000000-0002-0000-1300-000000000000}">
      <formula1>$AH$125:$AH$150</formula1>
    </dataValidation>
  </dataValidations>
  <pageMargins left="0.25" right="0.25" top="0.75" bottom="0.75" header="0.3" footer="0.3"/>
  <pageSetup scale="58" fitToHeight="0"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0070C0"/>
  </sheetPr>
  <dimension ref="A1:I30"/>
  <sheetViews>
    <sheetView workbookViewId="0">
      <selection sqref="A1:D30"/>
    </sheetView>
  </sheetViews>
  <sheetFormatPr defaultRowHeight="12.75"/>
  <cols>
    <col min="1" max="1" width="23.28515625" customWidth="1"/>
    <col min="2" max="2" width="4.7109375" customWidth="1"/>
    <col min="3" max="3" width="11.28515625" bestFit="1" customWidth="1"/>
    <col min="4" max="4" width="11.5703125" bestFit="1" customWidth="1"/>
    <col min="9" max="9" width="8.7109375" bestFit="1" customWidth="1"/>
    <col min="10" max="10" width="11.7109375" bestFit="1" customWidth="1"/>
    <col min="11" max="11" width="13.28515625" bestFit="1" customWidth="1"/>
  </cols>
  <sheetData>
    <row r="1" spans="1:9">
      <c r="A1" s="55" t="s">
        <v>339</v>
      </c>
      <c r="B1" s="577">
        <f ca="1">TODAY()</f>
        <v>44544</v>
      </c>
      <c r="C1" s="577"/>
      <c r="D1" s="577"/>
    </row>
    <row r="2" spans="1:9">
      <c r="B2" s="50"/>
      <c r="C2" s="50" t="s">
        <v>340</v>
      </c>
      <c r="D2" s="50" t="s">
        <v>341</v>
      </c>
    </row>
    <row r="3" spans="1:9">
      <c r="D3" s="13" t="s">
        <v>342</v>
      </c>
      <c r="E3" s="3"/>
      <c r="F3" s="3"/>
    </row>
    <row r="4" spans="1:9">
      <c r="A4" s="34" t="s">
        <v>343</v>
      </c>
      <c r="B4" s="13"/>
      <c r="C4" s="314">
        <v>4032.01</v>
      </c>
      <c r="D4" s="54">
        <f>ROUND(C4/9,0)</f>
        <v>448</v>
      </c>
    </row>
    <row r="5" spans="1:9">
      <c r="A5" s="34" t="s">
        <v>344</v>
      </c>
      <c r="B5" s="13"/>
      <c r="C5" s="314">
        <v>4496.01</v>
      </c>
      <c r="D5" s="54">
        <f t="shared" ref="D5:D30" si="0">ROUND(C5/9,0)</f>
        <v>500</v>
      </c>
    </row>
    <row r="6" spans="1:9">
      <c r="A6" s="34" t="s">
        <v>345</v>
      </c>
      <c r="B6" s="13"/>
      <c r="C6" s="314">
        <v>4052.01</v>
      </c>
      <c r="D6" s="54">
        <f t="shared" si="0"/>
        <v>450</v>
      </c>
    </row>
    <row r="7" spans="1:9">
      <c r="A7" s="34" t="s">
        <v>346</v>
      </c>
      <c r="B7" s="13"/>
      <c r="C7" s="314">
        <v>4254.01</v>
      </c>
      <c r="D7" s="54">
        <f t="shared" si="0"/>
        <v>473</v>
      </c>
    </row>
    <row r="8" spans="1:9">
      <c r="A8" s="34" t="s">
        <v>347</v>
      </c>
      <c r="B8" s="13"/>
      <c r="C8" s="315">
        <f>3901.01+2565</f>
        <v>6466.01</v>
      </c>
      <c r="D8" s="54">
        <f t="shared" si="0"/>
        <v>718</v>
      </c>
      <c r="F8" s="54"/>
      <c r="G8" s="54"/>
      <c r="I8" s="54"/>
    </row>
    <row r="9" spans="1:9">
      <c r="A9" s="34" t="s">
        <v>348</v>
      </c>
      <c r="B9" s="13"/>
      <c r="C9" s="315">
        <v>3901.01</v>
      </c>
      <c r="D9" s="54">
        <f t="shared" si="0"/>
        <v>433</v>
      </c>
    </row>
    <row r="10" spans="1:9">
      <c r="A10" s="34" t="s">
        <v>349</v>
      </c>
      <c r="B10" s="13"/>
      <c r="C10" s="315">
        <v>3982.01</v>
      </c>
      <c r="D10" s="54">
        <f t="shared" si="0"/>
        <v>442</v>
      </c>
    </row>
    <row r="11" spans="1:9">
      <c r="A11" s="34" t="s">
        <v>350</v>
      </c>
      <c r="B11" s="13"/>
      <c r="C11" s="315">
        <v>3987.01</v>
      </c>
      <c r="D11" s="54">
        <f t="shared" si="0"/>
        <v>443</v>
      </c>
    </row>
    <row r="12" spans="1:9">
      <c r="A12" s="34" t="s">
        <v>351</v>
      </c>
      <c r="B12" s="13"/>
      <c r="C12" s="315">
        <v>12680.72</v>
      </c>
      <c r="D12" s="54">
        <f t="shared" si="0"/>
        <v>1409</v>
      </c>
    </row>
    <row r="13" spans="1:9">
      <c r="A13" s="34" t="s">
        <v>352</v>
      </c>
      <c r="B13" s="13"/>
      <c r="C13" s="315">
        <v>3972.01</v>
      </c>
      <c r="D13" s="54">
        <f t="shared" si="0"/>
        <v>441</v>
      </c>
    </row>
    <row r="14" spans="1:9">
      <c r="A14" s="34" t="s">
        <v>353</v>
      </c>
      <c r="B14" s="13"/>
      <c r="C14" s="315">
        <v>4036.01</v>
      </c>
      <c r="D14" s="54">
        <f t="shared" si="0"/>
        <v>448</v>
      </c>
    </row>
    <row r="15" spans="1:9">
      <c r="A15" s="34" t="s">
        <v>354</v>
      </c>
      <c r="B15" s="13"/>
      <c r="C15" s="315">
        <v>2874.9</v>
      </c>
      <c r="D15" s="54">
        <f t="shared" si="0"/>
        <v>319</v>
      </c>
    </row>
    <row r="16" spans="1:9">
      <c r="A16" s="34" t="s">
        <v>355</v>
      </c>
      <c r="B16" s="13"/>
      <c r="C16" s="315">
        <v>2758.62</v>
      </c>
      <c r="D16" s="54">
        <f t="shared" si="0"/>
        <v>307</v>
      </c>
    </row>
    <row r="17" spans="1:5">
      <c r="A17" s="34" t="s">
        <v>356</v>
      </c>
      <c r="B17" s="13"/>
      <c r="C17" s="315">
        <v>4687.43</v>
      </c>
      <c r="D17" s="54">
        <f t="shared" si="0"/>
        <v>521</v>
      </c>
    </row>
    <row r="18" spans="1:5">
      <c r="A18" s="34" t="s">
        <v>357</v>
      </c>
      <c r="B18" s="13"/>
      <c r="C18" s="315">
        <v>3430.36</v>
      </c>
      <c r="D18" s="54">
        <f t="shared" si="0"/>
        <v>381</v>
      </c>
    </row>
    <row r="19" spans="1:5">
      <c r="A19" s="34" t="s">
        <v>358</v>
      </c>
      <c r="B19" s="13"/>
      <c r="C19" s="315">
        <v>4861.3599999999997</v>
      </c>
      <c r="D19" s="54">
        <f t="shared" si="0"/>
        <v>540</v>
      </c>
    </row>
    <row r="20" spans="1:5">
      <c r="A20" s="34" t="s">
        <v>359</v>
      </c>
      <c r="B20" s="13"/>
      <c r="C20" s="315">
        <v>3377.09</v>
      </c>
      <c r="D20" s="54">
        <f t="shared" si="0"/>
        <v>375</v>
      </c>
    </row>
    <row r="21" spans="1:5">
      <c r="A21" s="34" t="s">
        <v>360</v>
      </c>
      <c r="B21" s="13"/>
      <c r="C21" s="315">
        <v>4808.09</v>
      </c>
      <c r="D21" s="54">
        <f t="shared" si="0"/>
        <v>534</v>
      </c>
      <c r="E21" s="54"/>
    </row>
    <row r="22" spans="1:5">
      <c r="A22" s="34" t="s">
        <v>361</v>
      </c>
      <c r="B22" s="13"/>
      <c r="C22" s="315">
        <v>3545.4</v>
      </c>
      <c r="D22" s="54">
        <f t="shared" si="0"/>
        <v>394</v>
      </c>
    </row>
    <row r="23" spans="1:5">
      <c r="A23" s="34" t="s">
        <v>362</v>
      </c>
      <c r="B23" s="13"/>
      <c r="C23" s="315">
        <v>3018.51</v>
      </c>
      <c r="D23" s="54">
        <f t="shared" si="0"/>
        <v>335</v>
      </c>
    </row>
    <row r="24" spans="1:5">
      <c r="A24" s="34" t="s">
        <v>363</v>
      </c>
      <c r="B24" s="13"/>
      <c r="C24" s="315">
        <v>4512.67</v>
      </c>
      <c r="D24" s="54">
        <f t="shared" si="0"/>
        <v>501</v>
      </c>
    </row>
    <row r="25" spans="1:5">
      <c r="A25" s="34" t="s">
        <v>364</v>
      </c>
      <c r="B25" s="13"/>
      <c r="C25" s="315">
        <v>4400.17</v>
      </c>
      <c r="D25" s="54">
        <f t="shared" si="0"/>
        <v>489</v>
      </c>
    </row>
    <row r="26" spans="1:5">
      <c r="A26" s="34" t="s">
        <v>365</v>
      </c>
      <c r="B26" s="13"/>
      <c r="C26" s="315">
        <v>3691.06</v>
      </c>
      <c r="D26" s="54">
        <f t="shared" si="0"/>
        <v>410</v>
      </c>
    </row>
    <row r="27" spans="1:5">
      <c r="A27" s="34" t="s">
        <v>366</v>
      </c>
      <c r="B27" s="13"/>
      <c r="C27" s="315">
        <v>3785.89</v>
      </c>
      <c r="D27" s="54">
        <f t="shared" si="0"/>
        <v>421</v>
      </c>
    </row>
    <row r="28" spans="1:5">
      <c r="A28" s="34" t="s">
        <v>367</v>
      </c>
      <c r="B28" s="13"/>
      <c r="C28" s="315">
        <v>3818.92</v>
      </c>
      <c r="D28" s="54">
        <f t="shared" si="0"/>
        <v>424</v>
      </c>
    </row>
    <row r="29" spans="1:5">
      <c r="A29" s="34" t="s">
        <v>368</v>
      </c>
      <c r="B29" s="13"/>
      <c r="C29" s="315">
        <v>3589.15</v>
      </c>
      <c r="D29" s="54">
        <f t="shared" si="0"/>
        <v>399</v>
      </c>
    </row>
    <row r="30" spans="1:5">
      <c r="A30" s="34" t="s">
        <v>107</v>
      </c>
      <c r="B30" s="13"/>
      <c r="C30" s="315">
        <v>3783.43</v>
      </c>
      <c r="D30" s="54">
        <f t="shared" si="0"/>
        <v>420</v>
      </c>
    </row>
  </sheetData>
  <mergeCells count="1">
    <mergeCell ref="B1:D1"/>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00B0F0"/>
    <pageSetUpPr fitToPage="1"/>
  </sheetPr>
  <dimension ref="A1:AV750"/>
  <sheetViews>
    <sheetView zoomScaleNormal="100" workbookViewId="0">
      <selection sqref="A1:J1"/>
    </sheetView>
  </sheetViews>
  <sheetFormatPr defaultColWidth="9.28515625" defaultRowHeight="12.75"/>
  <cols>
    <col min="1" max="1" width="30.28515625" customWidth="1"/>
    <col min="2" max="2" width="24" customWidth="1"/>
    <col min="3" max="3" width="17.28515625" customWidth="1"/>
    <col min="4" max="4" width="15.5703125" customWidth="1"/>
    <col min="5" max="5" width="14.7109375" customWidth="1"/>
    <col min="6" max="6" width="14.7109375" style="3" customWidth="1"/>
    <col min="7" max="10" width="14.7109375" customWidth="1"/>
    <col min="11" max="11" width="10.28515625" customWidth="1"/>
    <col min="12" max="12" width="5.28515625" style="3" customWidth="1"/>
    <col min="13" max="13" width="15.7109375" customWidth="1"/>
    <col min="14" max="14" width="16.5703125" customWidth="1"/>
    <col min="15" max="26" width="10.7109375" customWidth="1"/>
    <col min="27" max="27" width="18" customWidth="1"/>
    <col min="28" max="33" width="10.7109375" customWidth="1"/>
    <col min="34" max="34" width="22.28515625" bestFit="1" customWidth="1"/>
  </cols>
  <sheetData>
    <row r="1" spans="1:29" s="107" customFormat="1" ht="18">
      <c r="A1" s="522" t="s">
        <v>0</v>
      </c>
      <c r="B1" s="522"/>
      <c r="C1" s="522"/>
      <c r="D1" s="522"/>
      <c r="E1" s="522"/>
      <c r="F1" s="522"/>
      <c r="G1" s="522"/>
      <c r="H1" s="522"/>
      <c r="I1" s="522"/>
      <c r="J1" s="522"/>
      <c r="K1" s="104"/>
      <c r="L1" s="266" t="s">
        <v>255</v>
      </c>
      <c r="M1" s="106"/>
      <c r="N1" s="106"/>
      <c r="O1" s="106"/>
      <c r="P1" s="106"/>
      <c r="Q1" s="106"/>
      <c r="R1" s="105"/>
    </row>
    <row r="2" spans="1:29" s="107" customFormat="1" ht="15.75">
      <c r="A2" s="130"/>
      <c r="B2" s="130"/>
      <c r="C2" s="130"/>
      <c r="D2" s="130"/>
      <c r="E2" s="130"/>
      <c r="F2" s="130"/>
      <c r="G2" s="130"/>
      <c r="H2" s="130"/>
      <c r="I2" s="130"/>
      <c r="J2" s="130"/>
      <c r="K2" s="104"/>
      <c r="L2" s="130"/>
      <c r="M2" s="106"/>
      <c r="N2" s="106"/>
      <c r="O2" s="106"/>
      <c r="P2" s="106"/>
      <c r="Q2" s="106"/>
      <c r="R2" s="105"/>
    </row>
    <row r="3" spans="1:29" s="107" customFormat="1" ht="15.75">
      <c r="A3" s="104" t="s">
        <v>4</v>
      </c>
      <c r="B3" s="530">
        <f>'Cumulative Budget Request '!B3</f>
        <v>0</v>
      </c>
      <c r="C3" s="530"/>
      <c r="D3" s="530"/>
      <c r="K3" s="104"/>
      <c r="L3" s="130"/>
      <c r="M3" s="106"/>
      <c r="N3" s="106"/>
      <c r="O3" s="106"/>
      <c r="P3" s="106"/>
      <c r="Q3" s="106"/>
      <c r="R3" s="105"/>
    </row>
    <row r="4" spans="1:29" s="107" customFormat="1" ht="15.75">
      <c r="A4" s="104" t="s">
        <v>8</v>
      </c>
      <c r="B4" s="530">
        <f>'Cumulative Budget Request '!B4</f>
        <v>0</v>
      </c>
      <c r="C4" s="530"/>
      <c r="D4" s="530"/>
      <c r="K4" s="104"/>
      <c r="L4" s="130"/>
    </row>
    <row r="5" spans="1:29" s="107" customFormat="1" ht="15.75">
      <c r="A5" s="104" t="s">
        <v>13</v>
      </c>
      <c r="B5" s="530" t="str">
        <f>'Cumulative Budget Request '!B5</f>
        <v>NSF</v>
      </c>
      <c r="C5" s="530"/>
      <c r="D5" s="530"/>
      <c r="K5" s="104"/>
      <c r="L5" s="130"/>
    </row>
    <row r="6" spans="1:29" s="107" customFormat="1" ht="15.75">
      <c r="A6" s="104" t="s">
        <v>253</v>
      </c>
      <c r="B6" s="520"/>
      <c r="C6" s="520"/>
      <c r="D6" s="520"/>
      <c r="F6" s="105"/>
      <c r="K6" s="104"/>
      <c r="L6" s="130"/>
    </row>
    <row r="7" spans="1:29" s="107" customFormat="1" ht="16.5" thickBot="1">
      <c r="A7" s="104"/>
      <c r="B7" s="130"/>
      <c r="C7" s="130"/>
      <c r="D7" s="130"/>
      <c r="F7" s="105"/>
      <c r="K7" s="104"/>
      <c r="L7" s="130"/>
      <c r="N7" s="415"/>
      <c r="O7" s="416"/>
      <c r="P7" s="416"/>
      <c r="Q7" s="416"/>
    </row>
    <row r="8" spans="1:29" ht="15" customHeight="1" thickBot="1">
      <c r="A8" s="523" t="s">
        <v>254</v>
      </c>
      <c r="B8" s="523"/>
      <c r="C8" s="523"/>
      <c r="D8" s="523"/>
      <c r="E8" s="523"/>
      <c r="F8" s="523"/>
      <c r="G8" s="523"/>
      <c r="H8" s="523"/>
      <c r="I8" s="523"/>
      <c r="J8" s="523"/>
      <c r="K8" s="103"/>
      <c r="L8" s="56"/>
      <c r="N8" s="35" t="s">
        <v>15</v>
      </c>
      <c r="O8" s="36"/>
      <c r="P8" s="37"/>
      <c r="Q8" s="237">
        <f>'Cumulative Budget Request '!Q6</f>
        <v>0.188</v>
      </c>
    </row>
    <row r="9" spans="1:29" ht="13.5" thickBot="1">
      <c r="J9" s="31"/>
      <c r="N9" s="38" t="s">
        <v>17</v>
      </c>
      <c r="O9" s="39"/>
      <c r="P9" s="39"/>
      <c r="Q9" s="238">
        <f>'Cumulative Budget Request '!Q7</f>
        <v>825</v>
      </c>
    </row>
    <row r="10" spans="1:29">
      <c r="A10" s="1" t="s">
        <v>18</v>
      </c>
      <c r="C10" s="55"/>
      <c r="D10" s="55"/>
      <c r="E10" s="6"/>
      <c r="F10" s="6"/>
      <c r="G10" s="6"/>
      <c r="H10" s="6"/>
      <c r="I10" s="6"/>
      <c r="J10" s="43"/>
      <c r="M10" s="55" t="s">
        <v>19</v>
      </c>
      <c r="N10" s="68" t="s">
        <v>6</v>
      </c>
      <c r="O10" s="68"/>
      <c r="P10" s="68" t="s">
        <v>20</v>
      </c>
      <c r="Q10" s="68" t="s">
        <v>21</v>
      </c>
      <c r="R10" s="68" t="s">
        <v>22</v>
      </c>
      <c r="S10" s="68"/>
      <c r="U10" s="489" t="s">
        <v>23</v>
      </c>
      <c r="V10" s="489"/>
      <c r="W10" s="489"/>
      <c r="X10" s="489"/>
      <c r="Y10" s="489"/>
    </row>
    <row r="11" spans="1:29">
      <c r="A11" s="1" t="s">
        <v>24</v>
      </c>
      <c r="C11" s="89"/>
      <c r="D11" s="89"/>
      <c r="E11" s="16" t="s">
        <v>25</v>
      </c>
      <c r="F11" s="16" t="s">
        <v>26</v>
      </c>
      <c r="G11" s="16" t="s">
        <v>27</v>
      </c>
      <c r="H11" s="16" t="s">
        <v>28</v>
      </c>
      <c r="I11" s="16" t="s">
        <v>29</v>
      </c>
      <c r="J11" s="44" t="s">
        <v>30</v>
      </c>
      <c r="M11" s="75" t="s">
        <v>31</v>
      </c>
      <c r="N11" s="44" t="s">
        <v>9</v>
      </c>
      <c r="O11" s="44" t="s">
        <v>20</v>
      </c>
      <c r="P11" s="44" t="s">
        <v>32</v>
      </c>
      <c r="Q11" s="44" t="s">
        <v>33</v>
      </c>
      <c r="R11" s="44" t="s">
        <v>34</v>
      </c>
      <c r="S11" s="44" t="s">
        <v>32</v>
      </c>
      <c r="T11" s="21"/>
      <c r="U11" s="424" t="s">
        <v>35</v>
      </c>
      <c r="V11" s="425" t="s">
        <v>36</v>
      </c>
      <c r="W11" s="425" t="s">
        <v>37</v>
      </c>
      <c r="X11" s="425" t="s">
        <v>38</v>
      </c>
      <c r="Y11" s="425" t="s">
        <v>39</v>
      </c>
    </row>
    <row r="12" spans="1:29">
      <c r="A12" s="55" t="s">
        <v>40</v>
      </c>
      <c r="B12" s="55" t="s">
        <v>41</v>
      </c>
      <c r="D12" s="3"/>
      <c r="E12" s="2"/>
      <c r="F12" s="2"/>
      <c r="G12" s="2"/>
      <c r="H12" s="2"/>
      <c r="I12" s="2"/>
      <c r="J12" s="45"/>
      <c r="M12" s="22"/>
      <c r="N12" s="60"/>
      <c r="O12" s="60"/>
      <c r="P12" s="60"/>
      <c r="Q12" s="241"/>
      <c r="R12" s="60"/>
      <c r="S12" s="241"/>
      <c r="T12" s="2"/>
      <c r="U12" s="424"/>
      <c r="V12" s="425"/>
      <c r="W12" s="425"/>
      <c r="X12" s="425"/>
      <c r="Y12" s="425"/>
      <c r="Z12" s="3"/>
      <c r="AA12" s="3"/>
      <c r="AB12" s="3"/>
      <c r="AC12" s="3"/>
    </row>
    <row r="13" spans="1:29">
      <c r="A13" s="417">
        <f>IF('Cumulative Budget Request '!L12='Split budget (B)'!$L$1,'Cumulative Budget Request '!A12,0)</f>
        <v>0</v>
      </c>
      <c r="B13" s="13">
        <f>IF('Cumulative Budget Request '!L12='Split budget (B)'!$L$1,'Cumulative Budget Request '!B12,0)</f>
        <v>0</v>
      </c>
      <c r="D13" s="32" t="s">
        <v>44</v>
      </c>
      <c r="E13" s="97">
        <f>ROUND($R13*$S13,6)</f>
        <v>0</v>
      </c>
      <c r="F13" s="97">
        <f>ROUND($R14*$S14,6)</f>
        <v>0</v>
      </c>
      <c r="G13" s="97">
        <f>ROUND($R15*$S15,6)</f>
        <v>0</v>
      </c>
      <c r="H13" s="97">
        <f>ROUND($R16*$S16,6)</f>
        <v>0</v>
      </c>
      <c r="I13" s="97">
        <f>ROUND($R17*$S17,6)</f>
        <v>0</v>
      </c>
      <c r="J13" s="45"/>
      <c r="M13" s="155">
        <f>IF('Cumulative Budget Request '!L12='Split budget (B)'!$L$1,'Cumulative Budget Request '!M12,0)</f>
        <v>0</v>
      </c>
      <c r="N13" s="242">
        <f>ROUND(M13/12,2)</f>
        <v>0</v>
      </c>
      <c r="O13" s="242">
        <f>IF('Cumulative Budget Request '!L12='Split budget (B)'!$L$1,'Cumulative Budget Request '!O12,0)</f>
        <v>0</v>
      </c>
      <c r="P13" s="236">
        <f>IF('Cumulative Budget Request '!L12='Split budget (B)'!$L$1,'Cumulative Budget Request '!P12,0)</f>
        <v>0</v>
      </c>
      <c r="Q13" s="239">
        <f>IF('Cumulative Budget Request '!L12='Split budget (B)'!$L$1,'Cumulative Budget Request '!Q12,0)</f>
        <v>0</v>
      </c>
      <c r="R13" s="240">
        <f>IF('Cumulative Budget Request '!L12='Split budget (B)'!$L$1,'Cumulative Budget Request '!R12,0)</f>
        <v>0</v>
      </c>
      <c r="S13" s="236">
        <f>IF('Cumulative Budget Request '!L12='Split budget (B)'!$L$1,'Cumulative Budget Request '!S12,0)</f>
        <v>0</v>
      </c>
      <c r="T13" s="2"/>
      <c r="U13" s="426">
        <f>IFERROR((E16+E17)/E15,0)</f>
        <v>0</v>
      </c>
      <c r="V13" s="426">
        <f t="shared" ref="V13" si="0">IFERROR((F16+F17)/F15,0)</f>
        <v>0</v>
      </c>
      <c r="W13" s="426">
        <f t="shared" ref="W13" si="1">IFERROR((G16+G17)/G15,0)</f>
        <v>0</v>
      </c>
      <c r="X13" s="426">
        <f t="shared" ref="X13" si="2">IFERROR((H16+H17)/H15,0)</f>
        <v>0</v>
      </c>
      <c r="Y13" s="426">
        <f t="shared" ref="Y13" si="3">IFERROR((I16+I17)/I15,0)</f>
        <v>0</v>
      </c>
      <c r="Z13" s="3"/>
      <c r="AA13" s="3"/>
      <c r="AB13" s="3"/>
      <c r="AC13" s="3"/>
    </row>
    <row r="14" spans="1:29">
      <c r="B14" s="3"/>
      <c r="C14" s="97"/>
      <c r="D14" s="71" t="s">
        <v>9</v>
      </c>
      <c r="E14" s="54">
        <f>ROUND((N13+O13)*E13*Q13,0)</f>
        <v>0</v>
      </c>
      <c r="F14" s="54">
        <f>ROUND((N13+O13)*F13*Q13*Q14,0)</f>
        <v>0</v>
      </c>
      <c r="G14" s="54">
        <f>ROUND((N13+O13)*G13*Q13*Q14*Q15,0)</f>
        <v>0</v>
      </c>
      <c r="H14" s="54">
        <f>ROUND((N13+O13)*H13*Q13*Q14*Q15*Q16,0)</f>
        <v>0</v>
      </c>
      <c r="I14" s="54">
        <f>ROUND((N13+O13)*I13*Q13*Q14*Q15*Q16*Q17,0)</f>
        <v>0</v>
      </c>
      <c r="J14" s="177">
        <f>SUM(E14:I14)</f>
        <v>0</v>
      </c>
      <c r="M14" s="243"/>
      <c r="N14" s="60"/>
      <c r="O14" s="60"/>
      <c r="P14" s="60"/>
      <c r="Q14" s="239">
        <f>IF('Cumulative Budget Request '!L13='Split budget (B)'!$L$1,'Cumulative Budget Request '!Q13,0)</f>
        <v>0</v>
      </c>
      <c r="R14" s="240">
        <f>IF('Cumulative Budget Request '!L13='Split budget (B)'!$L$1,'Cumulative Budget Request '!R13,0)</f>
        <v>0</v>
      </c>
      <c r="S14" s="236">
        <f>IF('Cumulative Budget Request '!L13='Split budget (B)'!$L$1,'Cumulative Budget Request '!S13,0)</f>
        <v>0</v>
      </c>
      <c r="T14" s="15"/>
      <c r="U14" s="427"/>
      <c r="V14" s="427"/>
      <c r="W14" s="427"/>
      <c r="X14" s="427"/>
      <c r="Y14" s="427"/>
    </row>
    <row r="15" spans="1:29">
      <c r="A15" s="8"/>
      <c r="B15" s="3"/>
      <c r="C15" s="97"/>
      <c r="D15" s="71" t="s">
        <v>46</v>
      </c>
      <c r="E15" s="54">
        <f>ROUND(E14*$Q$8,0)</f>
        <v>0</v>
      </c>
      <c r="F15" s="54">
        <f>ROUND(F14*$Q$8,0)</f>
        <v>0</v>
      </c>
      <c r="G15" s="54">
        <f>ROUND(G14*$Q$8,0)</f>
        <v>0</v>
      </c>
      <c r="H15" s="54">
        <f>ROUND(H14*$Q$8,0)</f>
        <v>0</v>
      </c>
      <c r="I15" s="54">
        <f>ROUND(I14*$Q$8,0)</f>
        <v>0</v>
      </c>
      <c r="J15" s="177">
        <f>SUM(E15:I15)</f>
        <v>0</v>
      </c>
      <c r="M15" s="243"/>
      <c r="N15" s="60"/>
      <c r="O15" s="60"/>
      <c r="P15" s="60"/>
      <c r="Q15" s="239">
        <f>IF('Cumulative Budget Request '!L14='Split budget (B)'!$L$1,'Cumulative Budget Request '!Q14,0)</f>
        <v>0</v>
      </c>
      <c r="R15" s="240">
        <f>IF('Cumulative Budget Request '!L14='Split budget (B)'!$L$1,'Cumulative Budget Request '!R14,0)</f>
        <v>0</v>
      </c>
      <c r="S15" s="236">
        <f>IF('Cumulative Budget Request '!L14='Split budget (B)'!$L$1,'Cumulative Budget Request '!S14,0)</f>
        <v>0</v>
      </c>
      <c r="T15" s="15"/>
      <c r="U15" s="426"/>
      <c r="V15" s="426"/>
      <c r="W15" s="426"/>
      <c r="X15" s="426"/>
      <c r="Y15" s="426"/>
    </row>
    <row r="16" spans="1:29" ht="15">
      <c r="A16" s="8"/>
      <c r="B16" s="3"/>
      <c r="C16" s="97"/>
      <c r="D16" s="71" t="s">
        <v>47</v>
      </c>
      <c r="E16" s="189">
        <f>ROUND($Q$9*E13,0)</f>
        <v>0</v>
      </c>
      <c r="F16" s="189">
        <f>ROUND($Q$9*F13,0)</f>
        <v>0</v>
      </c>
      <c r="G16" s="189">
        <f>ROUND($Q$9*G13,0)</f>
        <v>0</v>
      </c>
      <c r="H16" s="189">
        <f>ROUND($Q$9*H13,0)</f>
        <v>0</v>
      </c>
      <c r="I16" s="189">
        <f>ROUND($Q$9*I13,0)</f>
        <v>0</v>
      </c>
      <c r="J16" s="186">
        <f>SUM(E16:I16)</f>
        <v>0</v>
      </c>
      <c r="M16" s="243"/>
      <c r="N16" s="60"/>
      <c r="O16" s="60"/>
      <c r="P16" s="60"/>
      <c r="Q16" s="239">
        <f>IF('Cumulative Budget Request '!L15='Split budget (B)'!$L$1,'Cumulative Budget Request '!Q15,0)</f>
        <v>0</v>
      </c>
      <c r="R16" s="240">
        <f>IF('Cumulative Budget Request '!L15='Split budget (B)'!$L$1,'Cumulative Budget Request '!R15,0)</f>
        <v>0</v>
      </c>
      <c r="S16" s="236">
        <f>IF('Cumulative Budget Request '!L15='Split budget (B)'!$L$1,'Cumulative Budget Request '!S15,0)</f>
        <v>0</v>
      </c>
      <c r="T16" s="15"/>
      <c r="U16" s="426"/>
      <c r="V16" s="426"/>
      <c r="W16" s="426"/>
      <c r="X16" s="426"/>
      <c r="Y16" s="426"/>
    </row>
    <row r="17" spans="1:25">
      <c r="A17" s="8"/>
      <c r="B17" s="3"/>
      <c r="C17" s="97"/>
      <c r="D17" s="74" t="s">
        <v>48</v>
      </c>
      <c r="E17" s="190">
        <f>SUM(E15:E16)</f>
        <v>0</v>
      </c>
      <c r="F17" s="190">
        <f t="shared" ref="F17:I17" si="4">SUM(F15:F16)</f>
        <v>0</v>
      </c>
      <c r="G17" s="190">
        <f t="shared" si="4"/>
        <v>0</v>
      </c>
      <c r="H17" s="190">
        <f t="shared" si="4"/>
        <v>0</v>
      </c>
      <c r="I17" s="190">
        <f t="shared" si="4"/>
        <v>0</v>
      </c>
      <c r="J17" s="191">
        <f>SUM(J15:J16)</f>
        <v>0</v>
      </c>
      <c r="M17" s="243"/>
      <c r="N17" s="60"/>
      <c r="O17" s="60"/>
      <c r="P17" s="60"/>
      <c r="Q17" s="239">
        <f>IF('Cumulative Budget Request '!L16='Split budget (B)'!$L$1,'Cumulative Budget Request '!Q16,0)</f>
        <v>0</v>
      </c>
      <c r="R17" s="240">
        <f>IF('Cumulative Budget Request '!L16='Split budget (B)'!$L$1,'Cumulative Budget Request '!R16,0)</f>
        <v>0</v>
      </c>
      <c r="S17" s="236">
        <f>IF('Cumulative Budget Request '!L16='Split budget (B)'!$L$1,'Cumulative Budget Request '!S16,0)</f>
        <v>0</v>
      </c>
      <c r="T17" s="15"/>
      <c r="U17" s="426"/>
      <c r="V17" s="426"/>
      <c r="W17" s="426"/>
      <c r="X17" s="426"/>
      <c r="Y17" s="426"/>
    </row>
    <row r="18" spans="1:25">
      <c r="A18" s="8"/>
      <c r="B18" s="3"/>
      <c r="C18" s="97"/>
      <c r="D18" s="71"/>
      <c r="E18" s="15"/>
      <c r="F18" s="15"/>
      <c r="G18" s="15"/>
      <c r="H18" s="15"/>
      <c r="I18" s="15"/>
      <c r="J18" s="24"/>
      <c r="M18" s="243"/>
      <c r="N18" s="60"/>
      <c r="O18" s="60"/>
      <c r="P18" s="60"/>
      <c r="Q18" s="30"/>
      <c r="R18" s="60"/>
      <c r="S18" s="30"/>
      <c r="T18" s="15"/>
      <c r="U18" s="428"/>
      <c r="V18" s="429"/>
      <c r="W18" s="427"/>
      <c r="X18" s="427"/>
      <c r="Y18" s="427"/>
    </row>
    <row r="19" spans="1:25">
      <c r="A19" s="417">
        <f>IF('Cumulative Budget Request '!L18='Split budget (B)'!$L$1,'Cumulative Budget Request '!A18,0)</f>
        <v>0</v>
      </c>
      <c r="B19" s="13">
        <f>IF('Cumulative Budget Request '!L18='Split budget (B)'!$L$1,'Cumulative Budget Request '!B18,0)</f>
        <v>0</v>
      </c>
      <c r="C19" s="98"/>
      <c r="D19" s="32" t="s">
        <v>44</v>
      </c>
      <c r="E19" s="97">
        <f>ROUND($R19*$S19,6)</f>
        <v>0</v>
      </c>
      <c r="F19" s="97">
        <f>ROUND($R20*$S20,6)</f>
        <v>0</v>
      </c>
      <c r="G19" s="97">
        <f>ROUND($R21*$S21,6)</f>
        <v>0</v>
      </c>
      <c r="H19" s="97">
        <f>ROUND($R22*$S22,6)</f>
        <v>0</v>
      </c>
      <c r="I19" s="97">
        <f>ROUND($R23*$S23,6)</f>
        <v>0</v>
      </c>
      <c r="J19" s="45"/>
      <c r="M19" s="155">
        <f>IF('Cumulative Budget Request '!L18='Split budget (B)'!$L$1,'Cumulative Budget Request '!M18,0)</f>
        <v>0</v>
      </c>
      <c r="N19" s="242">
        <f>ROUND(M19/12,2)</f>
        <v>0</v>
      </c>
      <c r="O19" s="242">
        <f>IF('Cumulative Budget Request '!L18='Split budget (B)'!$L$1,'Cumulative Budget Request '!O18,0)</f>
        <v>0</v>
      </c>
      <c r="P19" s="236">
        <f>IF('Cumulative Budget Request '!L18='Split budget (B)'!$L$1,'Cumulative Budget Request '!P18,0)</f>
        <v>0</v>
      </c>
      <c r="Q19" s="239">
        <f>IF('Cumulative Budget Request '!L18='Split budget (B)'!$L$1,'Cumulative Budget Request '!Q18,0)</f>
        <v>0</v>
      </c>
      <c r="R19" s="240">
        <f>IF('Cumulative Budget Request '!L18='Split budget (B)'!$L$1,'Cumulative Budget Request '!R18,0)</f>
        <v>0</v>
      </c>
      <c r="S19" s="73">
        <f>IF('Cumulative Budget Request '!L18='Split budget (B)'!$L$1,'Cumulative Budget Request '!S18,0)</f>
        <v>0</v>
      </c>
      <c r="T19" s="2"/>
      <c r="U19" s="426">
        <f>IFERROR((E22+E23)/E21,0)</f>
        <v>0</v>
      </c>
      <c r="V19" s="426">
        <f t="shared" ref="V19" si="5">IFERROR((F22+F23)/F21,0)</f>
        <v>0</v>
      </c>
      <c r="W19" s="426">
        <f t="shared" ref="W19" si="6">IFERROR((G22+G23)/G21,0)</f>
        <v>0</v>
      </c>
      <c r="X19" s="426">
        <f t="shared" ref="X19" si="7">IFERROR((H22+H23)/H21,0)</f>
        <v>0</v>
      </c>
      <c r="Y19" s="426">
        <f t="shared" ref="Y19" si="8">IFERROR((I22+I23)/I21,0)</f>
        <v>0</v>
      </c>
    </row>
    <row r="20" spans="1:25">
      <c r="A20" s="8"/>
      <c r="B20" s="3"/>
      <c r="C20" s="97"/>
      <c r="D20" s="71" t="s">
        <v>9</v>
      </c>
      <c r="E20" s="54">
        <f>ROUND((N19+O19)*E19*Q19,0)</f>
        <v>0</v>
      </c>
      <c r="F20" s="54">
        <f>ROUND((N19+O19)*F19*Q19*Q20,0)</f>
        <v>0</v>
      </c>
      <c r="G20" s="54">
        <f>ROUND((N19+O19)*G19*Q19*Q20*Q21,0)</f>
        <v>0</v>
      </c>
      <c r="H20" s="54">
        <f>ROUND((N19+O19)*H19*Q19*Q20*Q21*Q22,0)</f>
        <v>0</v>
      </c>
      <c r="I20" s="54">
        <f>ROUND((N19+O19)*I19*Q19*Q20*Q21*Q22*Q23,0)</f>
        <v>0</v>
      </c>
      <c r="J20" s="177">
        <f>SUM(E20:I20)</f>
        <v>0</v>
      </c>
      <c r="M20" s="243"/>
      <c r="N20" s="60"/>
      <c r="O20" s="60"/>
      <c r="P20" s="60"/>
      <c r="Q20" s="239">
        <f>IF('Cumulative Budget Request '!L19='Split budget (B)'!$L$1,'Cumulative Budget Request '!Q19,0)</f>
        <v>0</v>
      </c>
      <c r="R20" s="240">
        <f>IF('Cumulative Budget Request '!L19='Split budget (B)'!$L$1,'Cumulative Budget Request '!R19,0)</f>
        <v>0</v>
      </c>
      <c r="S20" s="73">
        <f>IF('Cumulative Budget Request '!L19='Split budget (B)'!$L$1,'Cumulative Budget Request '!S19,0)</f>
        <v>0</v>
      </c>
      <c r="T20" s="15"/>
      <c r="U20" s="427"/>
      <c r="V20" s="427"/>
      <c r="W20" s="427"/>
      <c r="X20" s="427"/>
      <c r="Y20" s="427"/>
    </row>
    <row r="21" spans="1:25" ht="15" customHeight="1">
      <c r="A21" s="8"/>
      <c r="B21" s="3"/>
      <c r="C21" s="97"/>
      <c r="D21" s="71" t="s">
        <v>46</v>
      </c>
      <c r="E21" s="54">
        <f>ROUND(E20*$Q$8,0)</f>
        <v>0</v>
      </c>
      <c r="F21" s="54">
        <f>ROUND(F20*$Q$8,0)</f>
        <v>0</v>
      </c>
      <c r="G21" s="54">
        <f>ROUND(G20*$Q$8,0)</f>
        <v>0</v>
      </c>
      <c r="H21" s="54">
        <f>ROUND(H20*$Q$8,0)</f>
        <v>0</v>
      </c>
      <c r="I21" s="54">
        <f>ROUND(I20*$Q$8,0)</f>
        <v>0</v>
      </c>
      <c r="J21" s="177">
        <f>SUM(E21:I21)</f>
        <v>0</v>
      </c>
      <c r="M21" s="243"/>
      <c r="N21" s="60"/>
      <c r="O21" s="60"/>
      <c r="P21" s="60"/>
      <c r="Q21" s="239">
        <f>IF('Cumulative Budget Request '!L20='Split budget (B)'!$L$1,'Cumulative Budget Request '!Q20,0)</f>
        <v>0</v>
      </c>
      <c r="R21" s="240">
        <f>IF('Cumulative Budget Request '!L20='Split budget (B)'!$L$1,'Cumulative Budget Request '!R20,0)</f>
        <v>0</v>
      </c>
      <c r="S21" s="73">
        <f>IF('Cumulative Budget Request '!L20='Split budget (B)'!$L$1,'Cumulative Budget Request '!S20,0)</f>
        <v>0</v>
      </c>
      <c r="T21" s="15"/>
      <c r="U21" s="426"/>
      <c r="V21" s="426"/>
      <c r="W21" s="426"/>
      <c r="X21" s="426"/>
      <c r="Y21" s="426"/>
    </row>
    <row r="22" spans="1:25" ht="13.5" customHeight="1">
      <c r="A22" s="8"/>
      <c r="B22" s="3"/>
      <c r="C22" s="97"/>
      <c r="D22" s="71" t="s">
        <v>47</v>
      </c>
      <c r="E22" s="189">
        <f>ROUND($Q$9*E19,0)</f>
        <v>0</v>
      </c>
      <c r="F22" s="189">
        <f>ROUND($Q$9*F19,0)</f>
        <v>0</v>
      </c>
      <c r="G22" s="189">
        <f>ROUND($Q$9*G19,0)</f>
        <v>0</v>
      </c>
      <c r="H22" s="189">
        <f>ROUND($Q$9*H19,0)</f>
        <v>0</v>
      </c>
      <c r="I22" s="189">
        <f>ROUND($Q$9*I19,0)</f>
        <v>0</v>
      </c>
      <c r="J22" s="186">
        <f>SUM(E22:I22)</f>
        <v>0</v>
      </c>
      <c r="M22" s="243"/>
      <c r="N22" s="60"/>
      <c r="O22" s="60"/>
      <c r="P22" s="60"/>
      <c r="Q22" s="239">
        <f>IF('Cumulative Budget Request '!L21='Split budget (B)'!$L$1,'Cumulative Budget Request '!Q21,0)</f>
        <v>0</v>
      </c>
      <c r="R22" s="240">
        <f>IF('Cumulative Budget Request '!L21='Split budget (B)'!$L$1,'Cumulative Budget Request '!R21,0)</f>
        <v>0</v>
      </c>
      <c r="S22" s="73">
        <f>IF('Cumulative Budget Request '!L21='Split budget (B)'!$L$1,'Cumulative Budget Request '!S21,0)</f>
        <v>0</v>
      </c>
      <c r="T22" s="15"/>
      <c r="U22" s="426"/>
      <c r="V22" s="426"/>
      <c r="W22" s="426"/>
      <c r="X22" s="426"/>
      <c r="Y22" s="426"/>
    </row>
    <row r="23" spans="1:25">
      <c r="A23" s="8"/>
      <c r="B23" s="3"/>
      <c r="C23" s="97"/>
      <c r="D23" s="74" t="s">
        <v>48</v>
      </c>
      <c r="E23" s="190">
        <f>SUM(E21:E22)</f>
        <v>0</v>
      </c>
      <c r="F23" s="190">
        <f t="shared" ref="F23:I23" si="9">SUM(F21:F22)</f>
        <v>0</v>
      </c>
      <c r="G23" s="190">
        <f t="shared" si="9"/>
        <v>0</v>
      </c>
      <c r="H23" s="190">
        <f t="shared" si="9"/>
        <v>0</v>
      </c>
      <c r="I23" s="190">
        <f t="shared" si="9"/>
        <v>0</v>
      </c>
      <c r="J23" s="191">
        <f>SUM(J21:J22)</f>
        <v>0</v>
      </c>
      <c r="M23" s="243"/>
      <c r="N23" s="60"/>
      <c r="O23" s="60"/>
      <c r="P23" s="60"/>
      <c r="Q23" s="239">
        <f>IF('Cumulative Budget Request '!L22='Split budget (B)'!$L$1,'Cumulative Budget Request '!Q22,0)</f>
        <v>0</v>
      </c>
      <c r="R23" s="240">
        <f>IF('Cumulative Budget Request '!L22='Split budget (B)'!$L$1,'Cumulative Budget Request '!R22,0)</f>
        <v>0</v>
      </c>
      <c r="S23" s="73">
        <f>IF('Cumulative Budget Request '!L22='Split budget (B)'!$L$1,'Cumulative Budget Request '!S22,0)</f>
        <v>0</v>
      </c>
      <c r="T23" s="15"/>
      <c r="U23" s="426"/>
      <c r="V23" s="426"/>
      <c r="W23" s="426"/>
      <c r="X23" s="426"/>
      <c r="Y23" s="426"/>
    </row>
    <row r="24" spans="1:25">
      <c r="A24" s="8"/>
      <c r="B24" s="3"/>
      <c r="C24" s="97"/>
      <c r="D24" s="71"/>
      <c r="E24" s="15"/>
      <c r="F24" s="15"/>
      <c r="G24" s="15"/>
      <c r="H24" s="15"/>
      <c r="I24" s="15"/>
      <c r="J24" s="24"/>
      <c r="M24" s="243"/>
      <c r="N24" s="60"/>
      <c r="O24" s="60"/>
      <c r="P24" s="60"/>
      <c r="Q24" s="30"/>
      <c r="R24" s="60"/>
      <c r="S24" s="30"/>
      <c r="T24" s="15"/>
      <c r="U24" s="428"/>
      <c r="V24" s="429"/>
      <c r="W24" s="427"/>
      <c r="X24" s="427"/>
      <c r="Y24" s="427"/>
    </row>
    <row r="25" spans="1:25">
      <c r="A25" s="417">
        <f>IF('Cumulative Budget Request '!L24='Split budget (B)'!$L$1,'Cumulative Budget Request '!A24,0)</f>
        <v>0</v>
      </c>
      <c r="B25" s="13">
        <f>IF('Cumulative Budget Request '!L24='Split budget (B)'!$L$1,'Cumulative Budget Request '!B24,0)</f>
        <v>0</v>
      </c>
      <c r="C25" s="98"/>
      <c r="D25" s="32" t="s">
        <v>44</v>
      </c>
      <c r="E25" s="97">
        <f>ROUND($R25*$S25,6)</f>
        <v>0</v>
      </c>
      <c r="F25" s="97">
        <f>ROUND($R26*$S26,6)</f>
        <v>0</v>
      </c>
      <c r="G25" s="97">
        <f>ROUND($R27*$S27,6)</f>
        <v>0</v>
      </c>
      <c r="H25" s="97">
        <f>ROUND($R28*$S28,6)</f>
        <v>0</v>
      </c>
      <c r="I25" s="97">
        <f>ROUND($R29*$S29,6)</f>
        <v>0</v>
      </c>
      <c r="J25" s="45"/>
      <c r="M25" s="155">
        <f>IF('Cumulative Budget Request '!L24='Split budget (B)'!$L$1,'Cumulative Budget Request '!M24,0)</f>
        <v>0</v>
      </c>
      <c r="N25" s="242">
        <f>ROUND(M25/12,2)</f>
        <v>0</v>
      </c>
      <c r="O25" s="242">
        <f>IF('Cumulative Budget Request '!L24='Split budget (B)'!$L$1,'Cumulative Budget Request '!O24,0)</f>
        <v>0</v>
      </c>
      <c r="P25" s="236">
        <f>IF('Cumulative Budget Request '!L24='Split budget (B)'!$L$1,'Cumulative Budget Request '!P24,0)</f>
        <v>0</v>
      </c>
      <c r="Q25" s="239">
        <f>IF('Cumulative Budget Request '!L24='Split budget (B)'!$L$1,'Cumulative Budget Request '!Q24,0)</f>
        <v>0</v>
      </c>
      <c r="R25" s="240">
        <f>IF('Cumulative Budget Request '!L24='Split budget (B)'!$L$1,'Cumulative Budget Request '!R24,0)</f>
        <v>0</v>
      </c>
      <c r="S25" s="73">
        <f>IF('Cumulative Budget Request '!L24='Split budget (B)'!$L$1,'Cumulative Budget Request '!S24,0)</f>
        <v>0</v>
      </c>
      <c r="T25" s="2"/>
      <c r="U25" s="426">
        <f>IFERROR((E28+E29)/E27,0)</f>
        <v>0</v>
      </c>
      <c r="V25" s="426">
        <f t="shared" ref="V25" si="10">IFERROR((F28+F29)/F27,0)</f>
        <v>0</v>
      </c>
      <c r="W25" s="426">
        <f t="shared" ref="W25" si="11">IFERROR((G28+G29)/G27,0)</f>
        <v>0</v>
      </c>
      <c r="X25" s="426">
        <f t="shared" ref="X25" si="12">IFERROR((H28+H29)/H27,0)</f>
        <v>0</v>
      </c>
      <c r="Y25" s="426">
        <f t="shared" ref="Y25" si="13">IFERROR((I28+I29)/I27,0)</f>
        <v>0</v>
      </c>
    </row>
    <row r="26" spans="1:25">
      <c r="B26" s="3"/>
      <c r="C26" s="97"/>
      <c r="D26" s="71" t="s">
        <v>9</v>
      </c>
      <c r="E26" s="54">
        <f>ROUND((N25+O25)*E25*Q25,0)</f>
        <v>0</v>
      </c>
      <c r="F26" s="54">
        <f>ROUND((N25+O25)*F25*Q25*Q26,0)</f>
        <v>0</v>
      </c>
      <c r="G26" s="54">
        <f>ROUND((N25+O25)*G25*Q25*Q26*Q27,0)</f>
        <v>0</v>
      </c>
      <c r="H26" s="54">
        <f>ROUND((N25+O25)*H25*Q25*Q26*Q27*Q28,0)</f>
        <v>0</v>
      </c>
      <c r="I26" s="54">
        <f>ROUND((N25+O25)*I25*Q25*Q26*Q27*Q28*Q29,0)</f>
        <v>0</v>
      </c>
      <c r="J26" s="177">
        <f>SUM(E26:I26)</f>
        <v>0</v>
      </c>
      <c r="M26" s="243"/>
      <c r="N26" s="60"/>
      <c r="O26" s="60"/>
      <c r="P26" s="60"/>
      <c r="Q26" s="239">
        <f>IF('Cumulative Budget Request '!L25='Split budget (B)'!$L$1,'Cumulative Budget Request '!Q25,0)</f>
        <v>0</v>
      </c>
      <c r="R26" s="240">
        <f>IF('Cumulative Budget Request '!L25='Split budget (B)'!$L$1,'Cumulative Budget Request '!R25,0)</f>
        <v>0</v>
      </c>
      <c r="S26" s="73">
        <f>IF('Cumulative Budget Request '!L25='Split budget (B)'!$L$1,'Cumulative Budget Request '!S25,0)</f>
        <v>0</v>
      </c>
      <c r="T26" s="15"/>
      <c r="U26" s="427"/>
      <c r="V26" s="427"/>
      <c r="W26" s="427"/>
      <c r="X26" s="427"/>
      <c r="Y26" s="427"/>
    </row>
    <row r="27" spans="1:25">
      <c r="A27" s="8"/>
      <c r="B27" s="3"/>
      <c r="C27" s="97"/>
      <c r="D27" s="71" t="s">
        <v>46</v>
      </c>
      <c r="E27" s="54">
        <f>ROUND(E26*$Q$8,0)</f>
        <v>0</v>
      </c>
      <c r="F27" s="54">
        <f>ROUND(F26*$Q$8,0)</f>
        <v>0</v>
      </c>
      <c r="G27" s="54">
        <f>ROUND(G26*$Q$8,0)</f>
        <v>0</v>
      </c>
      <c r="H27" s="54">
        <f>ROUND(H26*$Q$8,0)</f>
        <v>0</v>
      </c>
      <c r="I27" s="54">
        <f>ROUND(I26*$Q$8,0)</f>
        <v>0</v>
      </c>
      <c r="J27" s="177">
        <f>SUM(E27:I27)</f>
        <v>0</v>
      </c>
      <c r="M27" s="243"/>
      <c r="N27" s="60"/>
      <c r="O27" s="60"/>
      <c r="P27" s="60"/>
      <c r="Q27" s="239">
        <f>IF('Cumulative Budget Request '!L26='Split budget (B)'!$L$1,'Cumulative Budget Request '!Q26,0)</f>
        <v>0</v>
      </c>
      <c r="R27" s="240">
        <f>IF('Cumulative Budget Request '!L26='Split budget (B)'!$L$1,'Cumulative Budget Request '!R26,0)</f>
        <v>0</v>
      </c>
      <c r="S27" s="73">
        <f>IF('Cumulative Budget Request '!L26='Split budget (B)'!$L$1,'Cumulative Budget Request '!S26,0)</f>
        <v>0</v>
      </c>
      <c r="T27" s="15"/>
      <c r="U27" s="426"/>
      <c r="V27" s="426"/>
      <c r="W27" s="426"/>
      <c r="X27" s="426"/>
      <c r="Y27" s="426"/>
    </row>
    <row r="28" spans="1:25" ht="15">
      <c r="A28" s="8"/>
      <c r="B28" s="3"/>
      <c r="C28" s="97"/>
      <c r="D28" s="71" t="s">
        <v>47</v>
      </c>
      <c r="E28" s="189">
        <f>ROUND($Q$9*E25,0)</f>
        <v>0</v>
      </c>
      <c r="F28" s="189">
        <f>ROUND($Q$9*F25,0)</f>
        <v>0</v>
      </c>
      <c r="G28" s="189">
        <f>ROUND($Q$9*G25,0)</f>
        <v>0</v>
      </c>
      <c r="H28" s="189">
        <f>ROUND($Q$9*H25,0)</f>
        <v>0</v>
      </c>
      <c r="I28" s="189">
        <f>ROUND($Q$9*I25,0)</f>
        <v>0</v>
      </c>
      <c r="J28" s="186">
        <f>SUM(E28:I28)</f>
        <v>0</v>
      </c>
      <c r="M28" s="243"/>
      <c r="N28" s="60"/>
      <c r="O28" s="60"/>
      <c r="P28" s="60"/>
      <c r="Q28" s="239">
        <f>IF('Cumulative Budget Request '!L27='Split budget (B)'!$L$1,'Cumulative Budget Request '!Q27,0)</f>
        <v>0</v>
      </c>
      <c r="R28" s="240">
        <f>IF('Cumulative Budget Request '!L27='Split budget (B)'!$L$1,'Cumulative Budget Request '!R27,0)</f>
        <v>0</v>
      </c>
      <c r="S28" s="73">
        <f>IF('Cumulative Budget Request '!L27='Split budget (B)'!$L$1,'Cumulative Budget Request '!S27,0)</f>
        <v>0</v>
      </c>
      <c r="T28" s="15"/>
      <c r="U28" s="426"/>
      <c r="V28" s="426"/>
      <c r="W28" s="426"/>
      <c r="X28" s="426"/>
      <c r="Y28" s="426"/>
    </row>
    <row r="29" spans="1:25">
      <c r="A29" s="8"/>
      <c r="B29" s="3"/>
      <c r="C29" s="97"/>
      <c r="D29" s="74" t="s">
        <v>48</v>
      </c>
      <c r="E29" s="190">
        <f>SUM(E27:E28)</f>
        <v>0</v>
      </c>
      <c r="F29" s="190">
        <f t="shared" ref="F29:I29" si="14">SUM(F27:F28)</f>
        <v>0</v>
      </c>
      <c r="G29" s="190">
        <f t="shared" si="14"/>
        <v>0</v>
      </c>
      <c r="H29" s="190">
        <f t="shared" si="14"/>
        <v>0</v>
      </c>
      <c r="I29" s="190">
        <f t="shared" si="14"/>
        <v>0</v>
      </c>
      <c r="J29" s="191">
        <f>SUM(J27:J28)</f>
        <v>0</v>
      </c>
      <c r="M29" s="243"/>
      <c r="N29" s="60"/>
      <c r="O29" s="60"/>
      <c r="P29" s="60"/>
      <c r="Q29" s="239">
        <f>IF('Cumulative Budget Request '!L28='Split budget (B)'!$L$1,'Cumulative Budget Request '!Q28,0)</f>
        <v>0</v>
      </c>
      <c r="R29" s="240">
        <f>IF('Cumulative Budget Request '!L28='Split budget (B)'!$L$1,'Cumulative Budget Request '!R28,0)</f>
        <v>0</v>
      </c>
      <c r="S29" s="73">
        <f>IF('Cumulative Budget Request '!L28='Split budget (B)'!$L$1,'Cumulative Budget Request '!S28,0)</f>
        <v>0</v>
      </c>
      <c r="T29" s="15"/>
      <c r="U29" s="426"/>
      <c r="V29" s="426"/>
      <c r="W29" s="426"/>
      <c r="X29" s="426"/>
      <c r="Y29" s="426"/>
    </row>
    <row r="30" spans="1:25">
      <c r="A30" s="8"/>
      <c r="B30" s="3"/>
      <c r="C30" s="97"/>
      <c r="D30" s="71"/>
      <c r="E30" s="15"/>
      <c r="F30" s="15"/>
      <c r="G30" s="15"/>
      <c r="H30" s="15"/>
      <c r="I30" s="15"/>
      <c r="J30" s="24"/>
      <c r="M30" s="243"/>
      <c r="N30" s="60"/>
      <c r="O30" s="60"/>
      <c r="P30" s="60"/>
      <c r="Q30" s="30"/>
      <c r="R30" s="60"/>
      <c r="S30" s="30"/>
      <c r="T30" s="15"/>
      <c r="U30" s="428"/>
      <c r="V30" s="429"/>
      <c r="W30" s="427"/>
      <c r="X30" s="427"/>
      <c r="Y30" s="427"/>
    </row>
    <row r="31" spans="1:25">
      <c r="A31" s="417">
        <f>IF('Cumulative Budget Request '!L30='Split budget (B)'!$L$1,'Cumulative Budget Request '!A30,0)</f>
        <v>0</v>
      </c>
      <c r="B31" s="13">
        <f>IF('Cumulative Budget Request '!L30='Split budget (B)'!$L$1,'Cumulative Budget Request '!B30,0)</f>
        <v>0</v>
      </c>
      <c r="C31" s="98"/>
      <c r="D31" s="32" t="s">
        <v>44</v>
      </c>
      <c r="E31" s="97">
        <f>ROUND($R31*$S31,6)</f>
        <v>0</v>
      </c>
      <c r="F31" s="97">
        <f>ROUND($R32*$S32,6)</f>
        <v>0</v>
      </c>
      <c r="G31" s="97">
        <f>ROUND($R33*$S33,6)</f>
        <v>0</v>
      </c>
      <c r="H31" s="97">
        <f>ROUND($R34*$S34,6)</f>
        <v>0</v>
      </c>
      <c r="I31" s="97">
        <f>ROUND($R35*$S35,6)</f>
        <v>0</v>
      </c>
      <c r="J31" s="45"/>
      <c r="M31" s="155">
        <f>IF('Cumulative Budget Request '!L30='Split budget (B)'!$L$1,'Cumulative Budget Request '!M30,0)</f>
        <v>0</v>
      </c>
      <c r="N31" s="242">
        <f>ROUND(M31/12,2)</f>
        <v>0</v>
      </c>
      <c r="O31" s="242">
        <f>IF('Cumulative Budget Request '!L30='Split budget (B)'!$L$1,'Cumulative Budget Request '!O30,0)</f>
        <v>0</v>
      </c>
      <c r="P31" s="236">
        <f>IF('Cumulative Budget Request '!L30='Split budget (B)'!$L$1,'Cumulative Budget Request '!P30,0)</f>
        <v>0</v>
      </c>
      <c r="Q31" s="239">
        <f>IF('Cumulative Budget Request '!L30='Split budget (B)'!$L$1,'Cumulative Budget Request '!Q30,0)</f>
        <v>0</v>
      </c>
      <c r="R31" s="240">
        <f>IF('Cumulative Budget Request '!L30='Split budget (B)'!$L$1,'Cumulative Budget Request '!R30,0)</f>
        <v>0</v>
      </c>
      <c r="S31" s="73">
        <f>IF('Cumulative Budget Request '!L30='Split budget (B)'!$L$1,'Cumulative Budget Request '!S30,0)</f>
        <v>0</v>
      </c>
      <c r="T31" s="2"/>
      <c r="U31" s="426">
        <f>IFERROR((E34+E35)/E33,0)</f>
        <v>0</v>
      </c>
      <c r="V31" s="426">
        <f t="shared" ref="V31" si="15">IFERROR((F34+F35)/F33,0)</f>
        <v>0</v>
      </c>
      <c r="W31" s="426">
        <f t="shared" ref="W31" si="16">IFERROR((G34+G35)/G33,0)</f>
        <v>0</v>
      </c>
      <c r="X31" s="426">
        <f t="shared" ref="X31" si="17">IFERROR((H34+H35)/H33,0)</f>
        <v>0</v>
      </c>
      <c r="Y31" s="426">
        <f t="shared" ref="Y31" si="18">IFERROR((I34+I35)/I33,0)</f>
        <v>0</v>
      </c>
    </row>
    <row r="32" spans="1:25">
      <c r="A32" s="8"/>
      <c r="C32" s="97"/>
      <c r="D32" s="71" t="s">
        <v>9</v>
      </c>
      <c r="E32" s="54">
        <f>ROUND((N31+O31)*E31*Q31,0)</f>
        <v>0</v>
      </c>
      <c r="F32" s="54">
        <f>ROUND((N31+O31)*F31*Q31*Q32,0)</f>
        <v>0</v>
      </c>
      <c r="G32" s="54">
        <f>ROUND((N31+O31)*G31*Q31*Q32*Q33,0)</f>
        <v>0</v>
      </c>
      <c r="H32" s="54">
        <f>ROUND((N31+O31)*H31*Q31*Q32*Q33*Q34,0)</f>
        <v>0</v>
      </c>
      <c r="I32" s="54">
        <f>ROUND((N31+O31)*I31*Q31*Q32*Q33*Q34*Q35,0)</f>
        <v>0</v>
      </c>
      <c r="J32" s="177">
        <f>SUM(E32:I32)</f>
        <v>0</v>
      </c>
      <c r="M32" s="243"/>
      <c r="N32" s="60"/>
      <c r="O32" s="60"/>
      <c r="P32" s="60"/>
      <c r="Q32" s="239">
        <f>IF('Cumulative Budget Request '!L31='Split budget (B)'!$L$1,'Cumulative Budget Request '!Q31,0)</f>
        <v>0</v>
      </c>
      <c r="R32" s="240">
        <f>IF('Cumulative Budget Request '!L31='Split budget (B)'!$L$1,'Cumulative Budget Request '!R31,0)</f>
        <v>0</v>
      </c>
      <c r="S32" s="73">
        <f>IF('Cumulative Budget Request '!L31='Split budget (B)'!$L$1,'Cumulative Budget Request '!S31,0)</f>
        <v>0</v>
      </c>
      <c r="T32" s="15"/>
      <c r="U32" s="427"/>
      <c r="V32" s="427"/>
      <c r="W32" s="427"/>
      <c r="X32" s="427"/>
      <c r="Y32" s="427"/>
    </row>
    <row r="33" spans="1:25">
      <c r="A33" s="8"/>
      <c r="B33" s="3"/>
      <c r="C33" s="97"/>
      <c r="D33" s="71" t="s">
        <v>46</v>
      </c>
      <c r="E33" s="54">
        <f>ROUND(E32*$Q$8,0)</f>
        <v>0</v>
      </c>
      <c r="F33" s="54">
        <f>ROUND(F32*$Q$8,0)</f>
        <v>0</v>
      </c>
      <c r="G33" s="54">
        <f>ROUND(G32*$Q$8,0)</f>
        <v>0</v>
      </c>
      <c r="H33" s="54">
        <f>ROUND(H32*$Q$8,0)</f>
        <v>0</v>
      </c>
      <c r="I33" s="54">
        <f>ROUND(I32*$Q$8,0)</f>
        <v>0</v>
      </c>
      <c r="J33" s="177">
        <f>SUM(E33:I33)</f>
        <v>0</v>
      </c>
      <c r="M33" s="243"/>
      <c r="N33" s="60"/>
      <c r="O33" s="60"/>
      <c r="P33" s="60"/>
      <c r="Q33" s="239">
        <f>IF('Cumulative Budget Request '!L32='Split budget (B)'!$L$1,'Cumulative Budget Request '!Q32,0)</f>
        <v>0</v>
      </c>
      <c r="R33" s="240">
        <f>IF('Cumulative Budget Request '!L32='Split budget (B)'!$L$1,'Cumulative Budget Request '!R32,0)</f>
        <v>0</v>
      </c>
      <c r="S33" s="73">
        <f>IF('Cumulative Budget Request '!L32='Split budget (B)'!$L$1,'Cumulative Budget Request '!S32,0)</f>
        <v>0</v>
      </c>
      <c r="T33" s="15"/>
      <c r="U33" s="426"/>
      <c r="V33" s="426"/>
      <c r="W33" s="426"/>
      <c r="X33" s="426"/>
      <c r="Y33" s="426"/>
    </row>
    <row r="34" spans="1:25" ht="15">
      <c r="A34" s="8"/>
      <c r="B34" s="3"/>
      <c r="C34" s="97"/>
      <c r="D34" s="71" t="s">
        <v>47</v>
      </c>
      <c r="E34" s="189">
        <f>ROUND($Q$9*E31,0)</f>
        <v>0</v>
      </c>
      <c r="F34" s="189">
        <f>ROUND($Q$9*F31,0)</f>
        <v>0</v>
      </c>
      <c r="G34" s="189">
        <f>ROUND($Q$9*G31,0)</f>
        <v>0</v>
      </c>
      <c r="H34" s="189">
        <f>ROUND($Q$9*H31,0)</f>
        <v>0</v>
      </c>
      <c r="I34" s="189">
        <f>ROUND($Q$9*I31,0)</f>
        <v>0</v>
      </c>
      <c r="J34" s="186">
        <f>SUM(E34:I34)</f>
        <v>0</v>
      </c>
      <c r="M34" s="243"/>
      <c r="N34" s="60"/>
      <c r="O34" s="60"/>
      <c r="P34" s="60"/>
      <c r="Q34" s="239">
        <f>IF('Cumulative Budget Request '!L33='Split budget (B)'!$L$1,'Cumulative Budget Request '!Q33,0)</f>
        <v>0</v>
      </c>
      <c r="R34" s="240">
        <f>IF('Cumulative Budget Request '!L33='Split budget (B)'!$L$1,'Cumulative Budget Request '!R33,0)</f>
        <v>0</v>
      </c>
      <c r="S34" s="73">
        <f>IF('Cumulative Budget Request '!L33='Split budget (B)'!$L$1,'Cumulative Budget Request '!S33,0)</f>
        <v>0</v>
      </c>
      <c r="T34" s="15"/>
      <c r="U34" s="426"/>
      <c r="V34" s="426"/>
      <c r="W34" s="426"/>
      <c r="X34" s="426"/>
      <c r="Y34" s="426"/>
    </row>
    <row r="35" spans="1:25">
      <c r="A35" s="8"/>
      <c r="B35" s="3"/>
      <c r="C35" s="97"/>
      <c r="D35" s="74" t="s">
        <v>48</v>
      </c>
      <c r="E35" s="190">
        <f>SUM(E33:E34)</f>
        <v>0</v>
      </c>
      <c r="F35" s="190">
        <f t="shared" ref="F35:I35" si="19">SUM(F33:F34)</f>
        <v>0</v>
      </c>
      <c r="G35" s="190">
        <f t="shared" si="19"/>
        <v>0</v>
      </c>
      <c r="H35" s="190">
        <f t="shared" si="19"/>
        <v>0</v>
      </c>
      <c r="I35" s="190">
        <f t="shared" si="19"/>
        <v>0</v>
      </c>
      <c r="J35" s="191">
        <f>SUM(J33:J34)</f>
        <v>0</v>
      </c>
      <c r="M35" s="243"/>
      <c r="N35" s="60"/>
      <c r="O35" s="60"/>
      <c r="P35" s="60"/>
      <c r="Q35" s="239">
        <f>IF('Cumulative Budget Request '!L34='Split budget (B)'!$L$1,'Cumulative Budget Request '!Q34,0)</f>
        <v>0</v>
      </c>
      <c r="R35" s="240">
        <f>IF('Cumulative Budget Request '!L34='Split budget (B)'!$L$1,'Cumulative Budget Request '!R34,0)</f>
        <v>0</v>
      </c>
      <c r="S35" s="73">
        <f>IF('Cumulative Budget Request '!L34='Split budget (B)'!$L$1,'Cumulative Budget Request '!S34,0)</f>
        <v>0</v>
      </c>
      <c r="T35" s="15"/>
      <c r="U35" s="426"/>
      <c r="V35" s="426"/>
      <c r="W35" s="426"/>
      <c r="X35" s="426"/>
      <c r="Y35" s="426"/>
    </row>
    <row r="36" spans="1:25">
      <c r="A36" s="8"/>
      <c r="B36" s="3"/>
      <c r="C36" s="97"/>
      <c r="D36" s="71"/>
      <c r="E36" s="15"/>
      <c r="F36" s="15"/>
      <c r="G36" s="15"/>
      <c r="H36" s="15"/>
      <c r="I36" s="15"/>
      <c r="J36" s="24"/>
      <c r="M36" s="243"/>
      <c r="N36" s="60"/>
      <c r="O36" s="60"/>
      <c r="P36" s="60"/>
      <c r="Q36" s="30"/>
      <c r="R36" s="60"/>
      <c r="S36" s="30"/>
      <c r="T36" s="15"/>
      <c r="U36" s="428"/>
      <c r="V36" s="429"/>
      <c r="W36" s="427"/>
      <c r="X36" s="427"/>
      <c r="Y36" s="427"/>
    </row>
    <row r="37" spans="1:25">
      <c r="A37" s="417">
        <f>IF('Cumulative Budget Request '!L36='Split budget (B)'!$L$1,'Cumulative Budget Request '!A36,0)</f>
        <v>0</v>
      </c>
      <c r="B37" s="13">
        <f>IF('Cumulative Budget Request '!L36='Split budget (B)'!$L$1,'Cumulative Budget Request '!B36,0)</f>
        <v>0</v>
      </c>
      <c r="C37" s="98"/>
      <c r="D37" s="32" t="s">
        <v>44</v>
      </c>
      <c r="E37" s="97">
        <f>ROUND($R37*$S37,6)</f>
        <v>0</v>
      </c>
      <c r="F37" s="97">
        <f>ROUND($R38*$S38,6)</f>
        <v>0</v>
      </c>
      <c r="G37" s="97">
        <f>ROUND($R39*$S39,6)</f>
        <v>0</v>
      </c>
      <c r="H37" s="97">
        <f>ROUND($R40*$S40,6)</f>
        <v>0</v>
      </c>
      <c r="I37" s="97">
        <f>ROUND($R41*$S41,6)</f>
        <v>0</v>
      </c>
      <c r="J37" s="45"/>
      <c r="M37" s="155">
        <f>IF('Cumulative Budget Request '!L36='Split budget (B)'!$L$1,'Cumulative Budget Request '!M36,0)</f>
        <v>0</v>
      </c>
      <c r="N37" s="242">
        <f>ROUND(M37/12,2)</f>
        <v>0</v>
      </c>
      <c r="O37" s="242">
        <f>IF('Cumulative Budget Request '!L36='Split budget (B)'!$L$1,'Cumulative Budget Request '!O36,0)</f>
        <v>0</v>
      </c>
      <c r="P37" s="236">
        <f>IF('Cumulative Budget Request '!L36='Split budget (B)'!$L$1,'Cumulative Budget Request '!P36,0)</f>
        <v>0</v>
      </c>
      <c r="Q37" s="239">
        <f>IF('Cumulative Budget Request '!L36='Split budget (B)'!$L$1,'Cumulative Budget Request '!Q36,0)</f>
        <v>0</v>
      </c>
      <c r="R37" s="240">
        <f>IF('Cumulative Budget Request '!L36='Split budget (B)'!$L$1,'Cumulative Budget Request '!R36,0)</f>
        <v>0</v>
      </c>
      <c r="S37" s="73">
        <f>IF('Cumulative Budget Request '!L36='Split budget (B)'!$L$1,'Cumulative Budget Request '!S36,0)</f>
        <v>0</v>
      </c>
      <c r="T37" s="2"/>
      <c r="U37" s="426">
        <f>IFERROR((E40+E41)/E39,0)</f>
        <v>0</v>
      </c>
      <c r="V37" s="426">
        <f t="shared" ref="V37" si="20">IFERROR((F40+F41)/F39,0)</f>
        <v>0</v>
      </c>
      <c r="W37" s="426">
        <f t="shared" ref="W37" si="21">IFERROR((G40+G41)/G39,0)</f>
        <v>0</v>
      </c>
      <c r="X37" s="426">
        <f t="shared" ref="X37" si="22">IFERROR((H40+H41)/H39,0)</f>
        <v>0</v>
      </c>
      <c r="Y37" s="426">
        <f t="shared" ref="Y37" si="23">IFERROR((I40+I41)/I39,0)</f>
        <v>0</v>
      </c>
    </row>
    <row r="38" spans="1:25">
      <c r="A38" s="8"/>
      <c r="C38" s="97"/>
      <c r="D38" s="71" t="s">
        <v>9</v>
      </c>
      <c r="E38" s="54">
        <f>ROUND((N37+O37)*E37*Q37,0)</f>
        <v>0</v>
      </c>
      <c r="F38" s="54">
        <f>ROUND((N37+O37)*F37*Q37*Q38,0)</f>
        <v>0</v>
      </c>
      <c r="G38" s="54">
        <f>ROUND((N37+O37)*G37*Q37*Q38*Q39,0)</f>
        <v>0</v>
      </c>
      <c r="H38" s="54">
        <f>ROUND((N37+O37)*H37*Q37*Q38*Q39*Q40,0)</f>
        <v>0</v>
      </c>
      <c r="I38" s="54">
        <f>ROUND((N37+O37)*I37*Q37*Q38*Q39*Q40*Q41,0)</f>
        <v>0</v>
      </c>
      <c r="J38" s="177">
        <f>SUM(E38:I38)</f>
        <v>0</v>
      </c>
      <c r="M38" s="243"/>
      <c r="N38" s="60"/>
      <c r="O38" s="60"/>
      <c r="P38" s="60"/>
      <c r="Q38" s="239">
        <f>IF('Cumulative Budget Request '!L37='Split budget (B)'!$L$1,'Cumulative Budget Request '!Q37,0)</f>
        <v>0</v>
      </c>
      <c r="R38" s="240">
        <f>IF('Cumulative Budget Request '!L37='Split budget (B)'!$L$1,'Cumulative Budget Request '!R37,0)</f>
        <v>0</v>
      </c>
      <c r="S38" s="73">
        <f>IF('Cumulative Budget Request '!L37='Split budget (B)'!$L$1,'Cumulative Budget Request '!S37,0)</f>
        <v>0</v>
      </c>
      <c r="T38" s="15"/>
      <c r="U38" s="427"/>
      <c r="V38" s="427"/>
      <c r="W38" s="427"/>
      <c r="X38" s="427"/>
      <c r="Y38" s="427"/>
    </row>
    <row r="39" spans="1:25">
      <c r="A39" s="8"/>
      <c r="B39" s="3"/>
      <c r="C39" s="97"/>
      <c r="D39" s="71" t="s">
        <v>46</v>
      </c>
      <c r="E39" s="54">
        <f>ROUND(E38*$Q$8,0)</f>
        <v>0</v>
      </c>
      <c r="F39" s="54">
        <f>ROUND(F38*$Q$8,0)</f>
        <v>0</v>
      </c>
      <c r="G39" s="54">
        <f>ROUND(G38*$Q$8,0)</f>
        <v>0</v>
      </c>
      <c r="H39" s="54">
        <f>ROUND(H38*$Q$8,0)</f>
        <v>0</v>
      </c>
      <c r="I39" s="54">
        <f>ROUND(I38*$Q$8,0)</f>
        <v>0</v>
      </c>
      <c r="J39" s="177">
        <f>SUM(E39:I39)</f>
        <v>0</v>
      </c>
      <c r="M39" s="243"/>
      <c r="N39" s="60"/>
      <c r="O39" s="60"/>
      <c r="P39" s="60"/>
      <c r="Q39" s="239">
        <f>IF('Cumulative Budget Request '!L38='Split budget (B)'!$L$1,'Cumulative Budget Request '!Q38,0)</f>
        <v>0</v>
      </c>
      <c r="R39" s="240">
        <f>IF('Cumulative Budget Request '!L38='Split budget (B)'!$L$1,'Cumulative Budget Request '!R38,0)</f>
        <v>0</v>
      </c>
      <c r="S39" s="73">
        <f>IF('Cumulative Budget Request '!L38='Split budget (B)'!$L$1,'Cumulative Budget Request '!S38,0)</f>
        <v>0</v>
      </c>
      <c r="T39" s="15"/>
      <c r="U39" s="426"/>
      <c r="V39" s="426"/>
      <c r="W39" s="426"/>
      <c r="X39" s="426"/>
      <c r="Y39" s="426"/>
    </row>
    <row r="40" spans="1:25" ht="15">
      <c r="A40" s="8"/>
      <c r="B40" s="3"/>
      <c r="C40" s="97"/>
      <c r="D40" s="71" t="s">
        <v>47</v>
      </c>
      <c r="E40" s="189">
        <f>ROUND($Q$9*E37,0)</f>
        <v>0</v>
      </c>
      <c r="F40" s="189">
        <f>ROUND($Q$9*F37,0)</f>
        <v>0</v>
      </c>
      <c r="G40" s="189">
        <f>ROUND($Q$9*G37,0)</f>
        <v>0</v>
      </c>
      <c r="H40" s="189">
        <f>ROUND($Q$9*H37,0)</f>
        <v>0</v>
      </c>
      <c r="I40" s="189">
        <f>ROUND($Q$9*I37,0)</f>
        <v>0</v>
      </c>
      <c r="J40" s="186">
        <f>SUM(E40:I40)</f>
        <v>0</v>
      </c>
      <c r="M40" s="243"/>
      <c r="N40" s="60"/>
      <c r="O40" s="60"/>
      <c r="P40" s="60"/>
      <c r="Q40" s="239">
        <f>IF('Cumulative Budget Request '!L39='Split budget (B)'!$L$1,'Cumulative Budget Request '!Q39,0)</f>
        <v>0</v>
      </c>
      <c r="R40" s="240">
        <f>IF('Cumulative Budget Request '!L39='Split budget (B)'!$L$1,'Cumulative Budget Request '!R39,0)</f>
        <v>0</v>
      </c>
      <c r="S40" s="73">
        <f>IF('Cumulative Budget Request '!L39='Split budget (B)'!$L$1,'Cumulative Budget Request '!S39,0)</f>
        <v>0</v>
      </c>
      <c r="T40" s="15"/>
      <c r="U40" s="426"/>
      <c r="V40" s="426"/>
      <c r="W40" s="426"/>
      <c r="X40" s="426"/>
      <c r="Y40" s="426"/>
    </row>
    <row r="41" spans="1:25">
      <c r="A41" s="8"/>
      <c r="B41" s="3"/>
      <c r="C41" s="97"/>
      <c r="D41" s="74" t="s">
        <v>48</v>
      </c>
      <c r="E41" s="190">
        <f>SUM(E39:E40)</f>
        <v>0</v>
      </c>
      <c r="F41" s="190">
        <f t="shared" ref="F41:I41" si="24">SUM(F39:F40)</f>
        <v>0</v>
      </c>
      <c r="G41" s="190">
        <f t="shared" si="24"/>
        <v>0</v>
      </c>
      <c r="H41" s="190">
        <f t="shared" si="24"/>
        <v>0</v>
      </c>
      <c r="I41" s="190">
        <f t="shared" si="24"/>
        <v>0</v>
      </c>
      <c r="J41" s="191">
        <f>SUM(J39:J40)</f>
        <v>0</v>
      </c>
      <c r="M41" s="243"/>
      <c r="N41" s="60"/>
      <c r="O41" s="60"/>
      <c r="P41" s="60"/>
      <c r="Q41" s="239">
        <f>IF('Cumulative Budget Request '!L40='Split budget (B)'!$L$1,'Cumulative Budget Request '!Q40,0)</f>
        <v>0</v>
      </c>
      <c r="R41" s="240">
        <f>IF('Cumulative Budget Request '!L40='Split budget (B)'!$L$1,'Cumulative Budget Request '!R40,0)</f>
        <v>0</v>
      </c>
      <c r="S41" s="73">
        <f>IF('Cumulative Budget Request '!L40='Split budget (B)'!$L$1,'Cumulative Budget Request '!S40,0)</f>
        <v>0</v>
      </c>
      <c r="T41" s="15"/>
      <c r="U41" s="426"/>
      <c r="V41" s="426"/>
      <c r="W41" s="426"/>
      <c r="X41" s="426"/>
      <c r="Y41" s="426"/>
    </row>
    <row r="42" spans="1:25">
      <c r="A42" s="8"/>
      <c r="B42" s="3"/>
      <c r="C42" s="97"/>
      <c r="D42" s="71"/>
      <c r="E42" s="15"/>
      <c r="F42" s="15"/>
      <c r="G42" s="15"/>
      <c r="H42" s="15"/>
      <c r="I42" s="15"/>
      <c r="J42" s="24"/>
      <c r="M42" s="243"/>
      <c r="N42" s="60"/>
      <c r="O42" s="60"/>
      <c r="P42" s="60"/>
      <c r="Q42" s="30"/>
      <c r="R42" s="60"/>
      <c r="S42" s="30"/>
      <c r="T42" s="15"/>
      <c r="U42" s="428"/>
      <c r="V42" s="429"/>
      <c r="W42" s="427"/>
      <c r="X42" s="427"/>
      <c r="Y42" s="427"/>
    </row>
    <row r="43" spans="1:25">
      <c r="A43" s="417">
        <f>IF('Cumulative Budget Request '!L42='Split budget (B)'!$L$1,'Cumulative Budget Request '!A42,0)</f>
        <v>0</v>
      </c>
      <c r="B43" s="13">
        <f>IF('Cumulative Budget Request '!L42='Split budget (B)'!$L$1,'Cumulative Budget Request '!B42,0)</f>
        <v>0</v>
      </c>
      <c r="C43" s="98"/>
      <c r="D43" s="32" t="s">
        <v>44</v>
      </c>
      <c r="E43" s="97">
        <f>ROUND($R43*$S43,6)</f>
        <v>0</v>
      </c>
      <c r="F43" s="97">
        <f>ROUND($R44*$S44,6)</f>
        <v>0</v>
      </c>
      <c r="G43" s="97">
        <f>ROUND($R45*$S45,6)</f>
        <v>0</v>
      </c>
      <c r="H43" s="97">
        <f>ROUND($R46*$S46,6)</f>
        <v>0</v>
      </c>
      <c r="I43" s="97">
        <f>ROUND($R47*$S47,6)</f>
        <v>0</v>
      </c>
      <c r="J43" s="45"/>
      <c r="M43" s="155">
        <f>IF('Cumulative Budget Request '!L42='Split budget (B)'!$L$1,'Cumulative Budget Request '!M42,0)</f>
        <v>0</v>
      </c>
      <c r="N43" s="242">
        <f>ROUND(M43/12,2)</f>
        <v>0</v>
      </c>
      <c r="O43" s="242">
        <f>IF('Cumulative Budget Request '!L42='Split budget (B)'!$L$1,'Cumulative Budget Request '!O42,0)</f>
        <v>0</v>
      </c>
      <c r="P43" s="236">
        <f>IF('Cumulative Budget Request '!L42='Split budget (B)'!$L$1,'Cumulative Budget Request '!P42,0)</f>
        <v>0</v>
      </c>
      <c r="Q43" s="239">
        <f>IF('Cumulative Budget Request '!L42='Split budget (B)'!$L$1,'Cumulative Budget Request '!Q42,0)</f>
        <v>0</v>
      </c>
      <c r="R43" s="240">
        <f>IF('Cumulative Budget Request '!L42='Split budget (B)'!$L$1,'Cumulative Budget Request '!R42,0)</f>
        <v>0</v>
      </c>
      <c r="S43" s="73">
        <f>IF('Cumulative Budget Request '!L42='Split budget (B)'!$L$1,'Cumulative Budget Request '!S42,0)</f>
        <v>0</v>
      </c>
      <c r="T43" s="2"/>
      <c r="U43" s="426">
        <f>IFERROR((E46+E47)/E45,0)</f>
        <v>0</v>
      </c>
      <c r="V43" s="426">
        <f t="shared" ref="V43" si="25">IFERROR((F46+F47)/F45,0)</f>
        <v>0</v>
      </c>
      <c r="W43" s="426">
        <f t="shared" ref="W43" si="26">IFERROR((G46+G47)/G45,0)</f>
        <v>0</v>
      </c>
      <c r="X43" s="426">
        <f t="shared" ref="X43" si="27">IFERROR((H46+H47)/H45,0)</f>
        <v>0</v>
      </c>
      <c r="Y43" s="426">
        <f t="shared" ref="Y43" si="28">IFERROR((I46+I47)/I45,0)</f>
        <v>0</v>
      </c>
    </row>
    <row r="44" spans="1:25">
      <c r="A44" s="8"/>
      <c r="C44" s="97"/>
      <c r="D44" s="71" t="s">
        <v>9</v>
      </c>
      <c r="E44" s="54">
        <f>ROUND((N43+O43)*E43*Q43,0)</f>
        <v>0</v>
      </c>
      <c r="F44" s="54">
        <f>ROUND((N43+O43)*F43*Q43*Q44,0)</f>
        <v>0</v>
      </c>
      <c r="G44" s="54">
        <f>ROUND((N43+O43)*G43*Q43*Q44*Q45,0)</f>
        <v>0</v>
      </c>
      <c r="H44" s="54">
        <f>ROUND((N43+O43)*H43*Q43*Q44*Q45*Q46,0)</f>
        <v>0</v>
      </c>
      <c r="I44" s="54">
        <f>ROUND((N43+O43)*I43*Q43*Q44*Q45*Q46*Q47,0)</f>
        <v>0</v>
      </c>
      <c r="J44" s="177">
        <f>SUM(E44:I44)</f>
        <v>0</v>
      </c>
      <c r="M44" s="243"/>
      <c r="N44" s="60"/>
      <c r="O44" s="60"/>
      <c r="P44" s="60"/>
      <c r="Q44" s="239">
        <f>IF('Cumulative Budget Request '!L43='Split budget (B)'!$L$1,'Cumulative Budget Request '!Q43,0)</f>
        <v>0</v>
      </c>
      <c r="R44" s="240">
        <f>IF('Cumulative Budget Request '!L43='Split budget (B)'!$L$1,'Cumulative Budget Request '!R43,0)</f>
        <v>0</v>
      </c>
      <c r="S44" s="73">
        <f>IF('Cumulative Budget Request '!L43='Split budget (B)'!$L$1,'Cumulative Budget Request '!S43,0)</f>
        <v>0</v>
      </c>
      <c r="T44" s="15"/>
      <c r="U44" s="427"/>
      <c r="V44" s="427"/>
      <c r="W44" s="427"/>
      <c r="X44" s="427"/>
      <c r="Y44" s="427"/>
    </row>
    <row r="45" spans="1:25">
      <c r="A45" s="8"/>
      <c r="B45" s="3"/>
      <c r="C45" s="97"/>
      <c r="D45" s="71" t="s">
        <v>46</v>
      </c>
      <c r="E45" s="54">
        <f>ROUND(E44*$Q$8,0)</f>
        <v>0</v>
      </c>
      <c r="F45" s="54">
        <f>ROUND(F44*$Q$8,0)</f>
        <v>0</v>
      </c>
      <c r="G45" s="54">
        <f>ROUND(G44*$Q$8,0)</f>
        <v>0</v>
      </c>
      <c r="H45" s="54">
        <f>ROUND(H44*$Q$8,0)</f>
        <v>0</v>
      </c>
      <c r="I45" s="54">
        <f>ROUND(I44*$Q$8,0)</f>
        <v>0</v>
      </c>
      <c r="J45" s="177">
        <f>SUM(E45:I45)</f>
        <v>0</v>
      </c>
      <c r="M45" s="243"/>
      <c r="N45" s="60"/>
      <c r="O45" s="60"/>
      <c r="P45" s="60"/>
      <c r="Q45" s="239">
        <f>IF('Cumulative Budget Request '!L44='Split budget (B)'!$L$1,'Cumulative Budget Request '!Q44,0)</f>
        <v>0</v>
      </c>
      <c r="R45" s="240">
        <f>IF('Cumulative Budget Request '!L44='Split budget (B)'!$L$1,'Cumulative Budget Request '!R44,0)</f>
        <v>0</v>
      </c>
      <c r="S45" s="73">
        <f>IF('Cumulative Budget Request '!L44='Split budget (B)'!$L$1,'Cumulative Budget Request '!S44,0)</f>
        <v>0</v>
      </c>
      <c r="T45" s="15"/>
      <c r="U45" s="426"/>
      <c r="V45" s="426"/>
      <c r="W45" s="426"/>
      <c r="X45" s="426"/>
      <c r="Y45" s="426"/>
    </row>
    <row r="46" spans="1:25" ht="15">
      <c r="A46" s="8"/>
      <c r="B46" s="3"/>
      <c r="C46" s="97"/>
      <c r="D46" s="71" t="s">
        <v>47</v>
      </c>
      <c r="E46" s="189">
        <f>ROUND($Q$9*E43,0)</f>
        <v>0</v>
      </c>
      <c r="F46" s="189">
        <f>ROUND($Q$9*F43,0)</f>
        <v>0</v>
      </c>
      <c r="G46" s="189">
        <f>ROUND($Q$9*G43,0)</f>
        <v>0</v>
      </c>
      <c r="H46" s="189">
        <f>ROUND($Q$9*H43,0)</f>
        <v>0</v>
      </c>
      <c r="I46" s="189">
        <f>ROUND($Q$9*I43,0)</f>
        <v>0</v>
      </c>
      <c r="J46" s="186">
        <f>SUM(E46:I46)</f>
        <v>0</v>
      </c>
      <c r="M46" s="243"/>
      <c r="N46" s="60"/>
      <c r="O46" s="60"/>
      <c r="P46" s="60"/>
      <c r="Q46" s="239">
        <f>IF('Cumulative Budget Request '!L45='Split budget (B)'!$L$1,'Cumulative Budget Request '!Q45,0)</f>
        <v>0</v>
      </c>
      <c r="R46" s="240">
        <f>IF('Cumulative Budget Request '!L45='Split budget (B)'!$L$1,'Cumulative Budget Request '!R45,0)</f>
        <v>0</v>
      </c>
      <c r="S46" s="73">
        <f>IF('Cumulative Budget Request '!L45='Split budget (B)'!$L$1,'Cumulative Budget Request '!S45,0)</f>
        <v>0</v>
      </c>
      <c r="T46" s="15"/>
      <c r="U46" s="426"/>
      <c r="V46" s="426"/>
      <c r="W46" s="426"/>
      <c r="X46" s="426"/>
      <c r="Y46" s="426"/>
    </row>
    <row r="47" spans="1:25">
      <c r="A47" s="8"/>
      <c r="B47" s="3"/>
      <c r="C47" s="97"/>
      <c r="D47" s="74" t="s">
        <v>48</v>
      </c>
      <c r="E47" s="190">
        <f>SUM(E45:E46)</f>
        <v>0</v>
      </c>
      <c r="F47" s="190">
        <f t="shared" ref="F47:I47" si="29">SUM(F45:F46)</f>
        <v>0</v>
      </c>
      <c r="G47" s="190">
        <f t="shared" si="29"/>
        <v>0</v>
      </c>
      <c r="H47" s="190">
        <f t="shared" si="29"/>
        <v>0</v>
      </c>
      <c r="I47" s="190">
        <f t="shared" si="29"/>
        <v>0</v>
      </c>
      <c r="J47" s="191">
        <f>SUM(J45:J46)</f>
        <v>0</v>
      </c>
      <c r="M47" s="243"/>
      <c r="N47" s="60"/>
      <c r="O47" s="60"/>
      <c r="P47" s="60"/>
      <c r="Q47" s="239">
        <f>IF('Cumulative Budget Request '!L46='Split budget (B)'!$L$1,'Cumulative Budget Request '!Q46,0)</f>
        <v>0</v>
      </c>
      <c r="R47" s="240">
        <f>IF('Cumulative Budget Request '!L46='Split budget (B)'!$L$1,'Cumulative Budget Request '!R46,0)</f>
        <v>0</v>
      </c>
      <c r="S47" s="73">
        <f>IF('Cumulative Budget Request '!L46='Split budget (B)'!$L$1,'Cumulative Budget Request '!S46,0)</f>
        <v>0</v>
      </c>
      <c r="T47" s="15"/>
      <c r="U47" s="426"/>
      <c r="V47" s="426"/>
      <c r="W47" s="426"/>
      <c r="X47" s="426"/>
      <c r="Y47" s="426"/>
    </row>
    <row r="48" spans="1:25">
      <c r="A48" s="8"/>
      <c r="B48" s="3"/>
      <c r="C48" s="97"/>
      <c r="D48" s="71"/>
      <c r="E48" s="15"/>
      <c r="F48" s="15"/>
      <c r="G48" s="15"/>
      <c r="H48" s="15"/>
      <c r="I48" s="15"/>
      <c r="J48" s="24"/>
      <c r="M48" s="243"/>
      <c r="N48" s="60"/>
      <c r="O48" s="60"/>
      <c r="P48" s="60"/>
      <c r="Q48" s="30"/>
      <c r="R48" s="60"/>
      <c r="S48" s="30"/>
      <c r="T48" s="15"/>
      <c r="U48" s="428"/>
      <c r="V48" s="429"/>
      <c r="W48" s="427"/>
      <c r="X48" s="427"/>
      <c r="Y48" s="427"/>
    </row>
    <row r="49" spans="1:25">
      <c r="A49" s="417">
        <f>IF('Cumulative Budget Request '!L48='Split budget (B)'!$L$1,'Cumulative Budget Request '!A48,0)</f>
        <v>0</v>
      </c>
      <c r="B49" s="13">
        <f>IF('Cumulative Budget Request '!L48='Split budget (B)'!$L$1,'Cumulative Budget Request '!B48,0)</f>
        <v>0</v>
      </c>
      <c r="C49" s="98"/>
      <c r="D49" s="32" t="s">
        <v>44</v>
      </c>
      <c r="E49" s="97">
        <f>ROUND($R49*$S49,6)</f>
        <v>0</v>
      </c>
      <c r="F49" s="97">
        <f>ROUND($R50*$S50,6)</f>
        <v>0</v>
      </c>
      <c r="G49" s="97">
        <f>ROUND($R51*$S51,6)</f>
        <v>0</v>
      </c>
      <c r="H49" s="97">
        <f>ROUND($R52*$S52,6)</f>
        <v>0</v>
      </c>
      <c r="I49" s="97">
        <f>ROUND($R53*$S53,6)</f>
        <v>0</v>
      </c>
      <c r="J49" s="45"/>
      <c r="M49" s="155">
        <f>IF('Cumulative Budget Request '!L48='Split budget (B)'!$L$1,'Cumulative Budget Request '!M48,0)</f>
        <v>0</v>
      </c>
      <c r="N49" s="242">
        <f>ROUND(M49/12,2)</f>
        <v>0</v>
      </c>
      <c r="O49" s="242">
        <f>IF('Cumulative Budget Request '!L48='Split budget (B)'!$L$1,'Cumulative Budget Request '!O48,0)</f>
        <v>0</v>
      </c>
      <c r="P49" s="236">
        <f>IF('Cumulative Budget Request '!L48='Split budget (B)'!$L$1,'Cumulative Budget Request '!P48,0)</f>
        <v>0</v>
      </c>
      <c r="Q49" s="239">
        <f>IF('Cumulative Budget Request '!L48='Split budget (B)'!$L$1,'Cumulative Budget Request '!Q48,0)</f>
        <v>0</v>
      </c>
      <c r="R49" s="240">
        <f>IF('Cumulative Budget Request '!L48='Split budget (B)'!$L$1,'Cumulative Budget Request '!R48,0)</f>
        <v>0</v>
      </c>
      <c r="S49" s="73">
        <f>IF('Cumulative Budget Request '!L48='Split budget (B)'!$L$1,'Cumulative Budget Request '!S48,0)</f>
        <v>0</v>
      </c>
      <c r="T49" s="2"/>
      <c r="U49" s="426">
        <f>IFERROR((E52+E53)/E51,0)</f>
        <v>0</v>
      </c>
      <c r="V49" s="426">
        <f t="shared" ref="V49" si="30">IFERROR((F52+F53)/F51,0)</f>
        <v>0</v>
      </c>
      <c r="W49" s="426">
        <f t="shared" ref="W49" si="31">IFERROR((G52+G53)/G51,0)</f>
        <v>0</v>
      </c>
      <c r="X49" s="426">
        <f t="shared" ref="X49" si="32">IFERROR((H52+H53)/H51,0)</f>
        <v>0</v>
      </c>
      <c r="Y49" s="426">
        <f t="shared" ref="Y49" si="33">IFERROR((I52+I53)/I51,0)</f>
        <v>0</v>
      </c>
    </row>
    <row r="50" spans="1:25">
      <c r="A50" s="8"/>
      <c r="C50" s="97"/>
      <c r="D50" s="71" t="s">
        <v>9</v>
      </c>
      <c r="E50" s="54">
        <f>ROUND((N49+O49)*E49*Q49,0)</f>
        <v>0</v>
      </c>
      <c r="F50" s="54">
        <f>ROUND((N49+O49)*F49*Q49*Q50,0)</f>
        <v>0</v>
      </c>
      <c r="G50" s="54">
        <f>ROUND((N49+O49)*G49*Q49*Q50*Q51,0)</f>
        <v>0</v>
      </c>
      <c r="H50" s="54">
        <f>ROUND((N49+O49)*H49*Q49*Q50*Q51*Q52,0)</f>
        <v>0</v>
      </c>
      <c r="I50" s="54">
        <f>ROUND((N49+O49)*I49*Q49*Q50*Q51*Q52*Q53,0)</f>
        <v>0</v>
      </c>
      <c r="J50" s="177">
        <f>SUM(E50:I50)</f>
        <v>0</v>
      </c>
      <c r="M50" s="243"/>
      <c r="N50" s="60"/>
      <c r="O50" s="60"/>
      <c r="P50" s="60"/>
      <c r="Q50" s="239">
        <f>IF('Cumulative Budget Request '!L49='Split budget (B)'!$L$1,'Cumulative Budget Request '!Q49,0)</f>
        <v>0</v>
      </c>
      <c r="R50" s="240">
        <f>IF('Cumulative Budget Request '!L49='Split budget (B)'!$L$1,'Cumulative Budget Request '!R49,0)</f>
        <v>0</v>
      </c>
      <c r="S50" s="73">
        <f>IF('Cumulative Budget Request '!L49='Split budget (B)'!$L$1,'Cumulative Budget Request '!S49,0)</f>
        <v>0</v>
      </c>
      <c r="T50" s="15"/>
      <c r="U50" s="427"/>
      <c r="V50" s="427"/>
      <c r="W50" s="427"/>
      <c r="X50" s="427"/>
      <c r="Y50" s="427"/>
    </row>
    <row r="51" spans="1:25">
      <c r="A51" s="8"/>
      <c r="B51" s="3"/>
      <c r="C51" s="97"/>
      <c r="D51" s="71" t="s">
        <v>46</v>
      </c>
      <c r="E51" s="54">
        <f>ROUND(E50*$Q$8,0)</f>
        <v>0</v>
      </c>
      <c r="F51" s="54">
        <f>ROUND(F50*$Q$8,0)</f>
        <v>0</v>
      </c>
      <c r="G51" s="54">
        <f>ROUND(G50*$Q$8,0)</f>
        <v>0</v>
      </c>
      <c r="H51" s="54">
        <f>ROUND(H50*$Q$8,0)</f>
        <v>0</v>
      </c>
      <c r="I51" s="54">
        <f>ROUND(I50*$Q$8,0)</f>
        <v>0</v>
      </c>
      <c r="J51" s="177">
        <f>SUM(E51:I51)</f>
        <v>0</v>
      </c>
      <c r="M51" s="243"/>
      <c r="N51" s="60"/>
      <c r="O51" s="60"/>
      <c r="P51" s="60"/>
      <c r="Q51" s="239">
        <f>IF('Cumulative Budget Request '!L50='Split budget (B)'!$L$1,'Cumulative Budget Request '!Q50,0)</f>
        <v>0</v>
      </c>
      <c r="R51" s="240">
        <f>IF('Cumulative Budget Request '!L50='Split budget (B)'!$L$1,'Cumulative Budget Request '!R50,0)</f>
        <v>0</v>
      </c>
      <c r="S51" s="73">
        <f>IF('Cumulative Budget Request '!L50='Split budget (B)'!$L$1,'Cumulative Budget Request '!S50,0)</f>
        <v>0</v>
      </c>
      <c r="T51" s="15"/>
      <c r="U51" s="426"/>
      <c r="V51" s="426"/>
      <c r="W51" s="426"/>
      <c r="X51" s="426"/>
      <c r="Y51" s="426"/>
    </row>
    <row r="52" spans="1:25" ht="15">
      <c r="A52" s="8"/>
      <c r="B52" s="3"/>
      <c r="C52" s="97"/>
      <c r="D52" s="71" t="s">
        <v>47</v>
      </c>
      <c r="E52" s="189">
        <f>ROUND($Q$9*E49,0)</f>
        <v>0</v>
      </c>
      <c r="F52" s="189">
        <f>ROUND($Q$9*F49,0)</f>
        <v>0</v>
      </c>
      <c r="G52" s="189">
        <f>ROUND($Q$9*G49,0)</f>
        <v>0</v>
      </c>
      <c r="H52" s="189">
        <f>ROUND($Q$9*H49,0)</f>
        <v>0</v>
      </c>
      <c r="I52" s="189">
        <f>ROUND($Q$9*I49,0)</f>
        <v>0</v>
      </c>
      <c r="J52" s="186">
        <f>SUM(E52:I52)</f>
        <v>0</v>
      </c>
      <c r="M52" s="243"/>
      <c r="N52" s="60"/>
      <c r="O52" s="60"/>
      <c r="P52" s="60"/>
      <c r="Q52" s="239">
        <f>IF('Cumulative Budget Request '!L51='Split budget (B)'!$L$1,'Cumulative Budget Request '!Q51,0)</f>
        <v>0</v>
      </c>
      <c r="R52" s="240">
        <f>IF('Cumulative Budget Request '!L51='Split budget (B)'!$L$1,'Cumulative Budget Request '!R51,0)</f>
        <v>0</v>
      </c>
      <c r="S52" s="73">
        <f>IF('Cumulative Budget Request '!L51='Split budget (B)'!$L$1,'Cumulative Budget Request '!S51,0)</f>
        <v>0</v>
      </c>
      <c r="T52" s="15"/>
      <c r="U52" s="426"/>
      <c r="V52" s="426"/>
      <c r="W52" s="426"/>
      <c r="X52" s="426"/>
      <c r="Y52" s="426"/>
    </row>
    <row r="53" spans="1:25">
      <c r="A53" s="8"/>
      <c r="B53" s="3"/>
      <c r="C53" s="97"/>
      <c r="D53" s="74" t="s">
        <v>48</v>
      </c>
      <c r="E53" s="190">
        <f>SUM(E51:E52)</f>
        <v>0</v>
      </c>
      <c r="F53" s="190">
        <f t="shared" ref="F53:I53" si="34">SUM(F51:F52)</f>
        <v>0</v>
      </c>
      <c r="G53" s="190">
        <f t="shared" si="34"/>
        <v>0</v>
      </c>
      <c r="H53" s="190">
        <f t="shared" si="34"/>
        <v>0</v>
      </c>
      <c r="I53" s="190">
        <f t="shared" si="34"/>
        <v>0</v>
      </c>
      <c r="J53" s="191">
        <f>SUM(J51:J52)</f>
        <v>0</v>
      </c>
      <c r="M53" s="243"/>
      <c r="N53" s="60"/>
      <c r="O53" s="60"/>
      <c r="P53" s="60"/>
      <c r="Q53" s="239">
        <f>IF('Cumulative Budget Request '!L52='Split budget (B)'!$L$1,'Cumulative Budget Request '!Q52,0)</f>
        <v>0</v>
      </c>
      <c r="R53" s="240">
        <f>IF('Cumulative Budget Request '!L52='Split budget (B)'!$L$1,'Cumulative Budget Request '!R52,0)</f>
        <v>0</v>
      </c>
      <c r="S53" s="73">
        <f>IF('Cumulative Budget Request '!L52='Split budget (B)'!$L$1,'Cumulative Budget Request '!S52,0)</f>
        <v>0</v>
      </c>
      <c r="T53" s="15"/>
      <c r="U53" s="426"/>
      <c r="V53" s="426"/>
      <c r="W53" s="426"/>
      <c r="X53" s="426"/>
      <c r="Y53" s="426"/>
    </row>
    <row r="54" spans="1:25">
      <c r="A54" s="8"/>
      <c r="B54" s="3"/>
      <c r="C54" s="97"/>
      <c r="D54" s="71"/>
      <c r="E54" s="15"/>
      <c r="F54" s="15"/>
      <c r="G54" s="15"/>
      <c r="H54" s="15"/>
      <c r="I54" s="15"/>
      <c r="J54" s="24"/>
      <c r="M54" s="243"/>
      <c r="N54" s="60"/>
      <c r="O54" s="60"/>
      <c r="P54" s="60"/>
      <c r="Q54" s="30"/>
      <c r="R54" s="60"/>
      <c r="S54" s="30"/>
      <c r="T54" s="15"/>
      <c r="U54" s="428"/>
      <c r="V54" s="429"/>
      <c r="W54" s="427"/>
      <c r="X54" s="427"/>
      <c r="Y54" s="427"/>
    </row>
    <row r="55" spans="1:25">
      <c r="A55" s="417">
        <f>IF('Cumulative Budget Request '!L54='Split budget (B)'!$L$1,'Cumulative Budget Request '!A54,0)</f>
        <v>0</v>
      </c>
      <c r="B55" s="13">
        <f>IF('Cumulative Budget Request '!L54='Split budget (B)'!$L$1,'Cumulative Budget Request '!B54,0)</f>
        <v>0</v>
      </c>
      <c r="C55" s="98"/>
      <c r="D55" s="32" t="s">
        <v>44</v>
      </c>
      <c r="E55" s="97">
        <f>ROUND($R55*$S55,6)</f>
        <v>0</v>
      </c>
      <c r="F55" s="97">
        <f>ROUND($R56*$S56,6)</f>
        <v>0</v>
      </c>
      <c r="G55" s="97">
        <f>ROUND($R57*$S57,6)</f>
        <v>0</v>
      </c>
      <c r="H55" s="97">
        <f>ROUND($R58*$S58,6)</f>
        <v>0</v>
      </c>
      <c r="I55" s="97">
        <f>ROUND($R59*$S59,6)</f>
        <v>0</v>
      </c>
      <c r="J55" s="45"/>
      <c r="M55" s="155">
        <f>IF('Cumulative Budget Request '!L54='Split budget (B)'!$L$1,'Cumulative Budget Request '!M54,0)</f>
        <v>0</v>
      </c>
      <c r="N55" s="242">
        <f>ROUND(M55/12,2)</f>
        <v>0</v>
      </c>
      <c r="O55" s="242">
        <f>IF('Cumulative Budget Request '!L54='Split budget (B)'!$L$1,'Cumulative Budget Request '!O54,0)</f>
        <v>0</v>
      </c>
      <c r="P55" s="236">
        <f>IF('Cumulative Budget Request '!L54='Split budget (B)'!$L$1,'Cumulative Budget Request '!P54,0)</f>
        <v>0</v>
      </c>
      <c r="Q55" s="239">
        <f>IF('Cumulative Budget Request '!L54='Split budget (B)'!$L$1,'Cumulative Budget Request '!Q54,0)</f>
        <v>0</v>
      </c>
      <c r="R55" s="240">
        <f>IF('Cumulative Budget Request '!L54='Split budget (B)'!$L$1,'Cumulative Budget Request '!R54,0)</f>
        <v>0</v>
      </c>
      <c r="S55" s="73">
        <f>IF('Cumulative Budget Request '!L54='Split budget (B)'!$L$1,'Cumulative Budget Request '!S54,0)</f>
        <v>0</v>
      </c>
      <c r="T55" s="2"/>
      <c r="U55" s="426">
        <f>IFERROR((E58+E59)/E57,0)</f>
        <v>0</v>
      </c>
      <c r="V55" s="426">
        <f t="shared" ref="V55" si="35">IFERROR((F58+F59)/F57,0)</f>
        <v>0</v>
      </c>
      <c r="W55" s="426">
        <f t="shared" ref="W55" si="36">IFERROR((G58+G59)/G57,0)</f>
        <v>0</v>
      </c>
      <c r="X55" s="426">
        <f t="shared" ref="X55" si="37">IFERROR((H58+H59)/H57,0)</f>
        <v>0</v>
      </c>
      <c r="Y55" s="426">
        <f t="shared" ref="Y55" si="38">IFERROR((I58+I59)/I57,0)</f>
        <v>0</v>
      </c>
    </row>
    <row r="56" spans="1:25">
      <c r="A56" s="8"/>
      <c r="C56" s="97"/>
      <c r="D56" s="71" t="s">
        <v>9</v>
      </c>
      <c r="E56" s="54">
        <f>ROUND((N55+O55)*E55*Q55,0)</f>
        <v>0</v>
      </c>
      <c r="F56" s="54">
        <f>ROUND((N55+O55)*F55*Q55*Q56,0)</f>
        <v>0</v>
      </c>
      <c r="G56" s="54">
        <f>ROUND((N55+O55)*G55*Q55*Q56*Q57,0)</f>
        <v>0</v>
      </c>
      <c r="H56" s="54">
        <f>ROUND((N55+O55)*H55*Q55*Q56*Q57*Q58,0)</f>
        <v>0</v>
      </c>
      <c r="I56" s="54">
        <f>ROUND((N55+O55)*I55*Q55*Q56*Q57*Q58*Q59,0)</f>
        <v>0</v>
      </c>
      <c r="J56" s="177">
        <f>SUM(E56:I56)</f>
        <v>0</v>
      </c>
      <c r="M56" s="243"/>
      <c r="N56" s="60"/>
      <c r="O56" s="60"/>
      <c r="P56" s="60"/>
      <c r="Q56" s="239">
        <f>IF('Cumulative Budget Request '!L55='Split budget (B)'!$L$1,'Cumulative Budget Request '!Q55,0)</f>
        <v>0</v>
      </c>
      <c r="R56" s="240">
        <f>IF('Cumulative Budget Request '!L55='Split budget (B)'!$L$1,'Cumulative Budget Request '!R55,0)</f>
        <v>0</v>
      </c>
      <c r="S56" s="73">
        <f>IF('Cumulative Budget Request '!L55='Split budget (B)'!$L$1,'Cumulative Budget Request '!S55,0)</f>
        <v>0</v>
      </c>
      <c r="T56" s="15"/>
      <c r="U56" s="427"/>
      <c r="V56" s="427"/>
      <c r="W56" s="427"/>
      <c r="X56" s="427"/>
      <c r="Y56" s="427"/>
    </row>
    <row r="57" spans="1:25">
      <c r="A57" s="8"/>
      <c r="C57" s="97"/>
      <c r="D57" s="71" t="s">
        <v>46</v>
      </c>
      <c r="E57" s="54">
        <f>ROUND(E56*$Q$8,0)</f>
        <v>0</v>
      </c>
      <c r="F57" s="54">
        <f>ROUND(F56*$Q$8,0)</f>
        <v>0</v>
      </c>
      <c r="G57" s="54">
        <f>ROUND(G56*$Q$8,0)</f>
        <v>0</v>
      </c>
      <c r="H57" s="54">
        <f>ROUND(H56*$Q$8,0)</f>
        <v>0</v>
      </c>
      <c r="I57" s="54">
        <f>ROUND(I56*$Q$8,0)</f>
        <v>0</v>
      </c>
      <c r="J57" s="177">
        <f>SUM(E57:I57)</f>
        <v>0</v>
      </c>
      <c r="M57" s="243"/>
      <c r="N57" s="60"/>
      <c r="O57" s="60"/>
      <c r="P57" s="60"/>
      <c r="Q57" s="239">
        <f>IF('Cumulative Budget Request '!L56='Split budget (B)'!$L$1,'Cumulative Budget Request '!Q56,0)</f>
        <v>0</v>
      </c>
      <c r="R57" s="240">
        <f>IF('Cumulative Budget Request '!L56='Split budget (B)'!$L$1,'Cumulative Budget Request '!R56,0)</f>
        <v>0</v>
      </c>
      <c r="S57" s="73">
        <f>IF('Cumulative Budget Request '!L56='Split budget (B)'!$L$1,'Cumulative Budget Request '!S56,0)</f>
        <v>0</v>
      </c>
      <c r="T57" s="15"/>
      <c r="U57" s="426"/>
      <c r="V57" s="426"/>
      <c r="W57" s="426"/>
      <c r="X57" s="426"/>
      <c r="Y57" s="426"/>
    </row>
    <row r="58" spans="1:25" ht="15">
      <c r="A58" s="8"/>
      <c r="C58" s="97"/>
      <c r="D58" s="71" t="s">
        <v>47</v>
      </c>
      <c r="E58" s="189">
        <f>ROUND($Q$9*E55,0)</f>
        <v>0</v>
      </c>
      <c r="F58" s="189">
        <f>ROUND($Q$9*F55,0)</f>
        <v>0</v>
      </c>
      <c r="G58" s="189">
        <f>ROUND($Q$9*G55,0)</f>
        <v>0</v>
      </c>
      <c r="H58" s="189">
        <f>ROUND($Q$9*H55,0)</f>
        <v>0</v>
      </c>
      <c r="I58" s="189">
        <f>ROUND($Q$9*I55,0)</f>
        <v>0</v>
      </c>
      <c r="J58" s="186">
        <f>SUM(E58:I58)</f>
        <v>0</v>
      </c>
      <c r="M58" s="243"/>
      <c r="N58" s="60"/>
      <c r="O58" s="60"/>
      <c r="P58" s="60"/>
      <c r="Q58" s="239">
        <f>IF('Cumulative Budget Request '!L57='Split budget (B)'!$L$1,'Cumulative Budget Request '!Q57,0)</f>
        <v>0</v>
      </c>
      <c r="R58" s="240">
        <f>IF('Cumulative Budget Request '!L57='Split budget (B)'!$L$1,'Cumulative Budget Request '!R57,0)</f>
        <v>0</v>
      </c>
      <c r="S58" s="73">
        <f>IF('Cumulative Budget Request '!L57='Split budget (B)'!$L$1,'Cumulative Budget Request '!S57,0)</f>
        <v>0</v>
      </c>
      <c r="T58" s="15"/>
      <c r="U58" s="427"/>
      <c r="V58" s="427"/>
      <c r="W58" s="427"/>
      <c r="X58" s="427"/>
      <c r="Y58" s="427"/>
    </row>
    <row r="59" spans="1:25">
      <c r="A59" s="8"/>
      <c r="C59" s="97"/>
      <c r="D59" s="74" t="s">
        <v>48</v>
      </c>
      <c r="E59" s="190">
        <f>SUM(E57:E58)</f>
        <v>0</v>
      </c>
      <c r="F59" s="190">
        <f t="shared" ref="F59:I59" si="39">SUM(F57:F58)</f>
        <v>0</v>
      </c>
      <c r="G59" s="190">
        <f t="shared" si="39"/>
        <v>0</v>
      </c>
      <c r="H59" s="190">
        <f t="shared" si="39"/>
        <v>0</v>
      </c>
      <c r="I59" s="190">
        <f t="shared" si="39"/>
        <v>0</v>
      </c>
      <c r="J59" s="191">
        <f>SUM(J57:J58)</f>
        <v>0</v>
      </c>
      <c r="M59" s="243"/>
      <c r="N59" s="60"/>
      <c r="O59" s="60"/>
      <c r="P59" s="60"/>
      <c r="Q59" s="239">
        <f>IF('Cumulative Budget Request '!L58='Split budget (B)'!$L$1,'Cumulative Budget Request '!Q58,0)</f>
        <v>0</v>
      </c>
      <c r="R59" s="240">
        <f>IF('Cumulative Budget Request '!L58='Split budget (B)'!$L$1,'Cumulative Budget Request '!R58,0)</f>
        <v>0</v>
      </c>
      <c r="S59" s="73">
        <f>IF('Cumulative Budget Request '!L58='Split budget (B)'!$L$1,'Cumulative Budget Request '!S58,0)</f>
        <v>0</v>
      </c>
      <c r="T59" s="15"/>
      <c r="U59" s="426"/>
      <c r="V59" s="426"/>
      <c r="W59" s="426"/>
      <c r="X59" s="426"/>
      <c r="Y59" s="426"/>
    </row>
    <row r="60" spans="1:25">
      <c r="A60" s="8"/>
      <c r="C60" s="97"/>
      <c r="D60" s="71"/>
      <c r="E60" s="15"/>
      <c r="F60" s="15"/>
      <c r="G60" s="15"/>
      <c r="H60" s="15"/>
      <c r="I60" s="15"/>
      <c r="J60" s="24"/>
      <c r="M60" s="2"/>
      <c r="N60" s="2"/>
      <c r="O60" s="2"/>
      <c r="P60" s="2"/>
      <c r="Q60" s="2"/>
      <c r="R60" s="4"/>
      <c r="S60" s="3"/>
      <c r="T60" s="15"/>
      <c r="U60" s="23"/>
      <c r="V60" s="23"/>
      <c r="W60" s="23"/>
      <c r="X60" s="23"/>
      <c r="Y60" s="23"/>
    </row>
    <row r="61" spans="1:25" ht="3.75" customHeight="1">
      <c r="A61" s="8"/>
      <c r="D61" s="20"/>
      <c r="E61" s="20"/>
      <c r="F61" s="20"/>
      <c r="G61" s="20"/>
      <c r="H61" s="20"/>
      <c r="I61" s="20"/>
      <c r="J61" s="73"/>
      <c r="S61" s="15"/>
    </row>
    <row r="62" spans="1:25">
      <c r="A62" s="46" t="s">
        <v>53</v>
      </c>
      <c r="B62" s="47"/>
      <c r="C62" s="47"/>
      <c r="D62" s="48"/>
      <c r="E62" s="183">
        <f>SUMIF($D$12:$D$61,"*Salary",E12:E61)</f>
        <v>0</v>
      </c>
      <c r="F62" s="183">
        <f t="shared" ref="F62:I62" si="40">SUMIF($D$12:$D$61,"*Salary",F12:F61)</f>
        <v>0</v>
      </c>
      <c r="G62" s="183">
        <f t="shared" si="40"/>
        <v>0</v>
      </c>
      <c r="H62" s="183">
        <f t="shared" si="40"/>
        <v>0</v>
      </c>
      <c r="I62" s="183">
        <f t="shared" si="40"/>
        <v>0</v>
      </c>
      <c r="J62" s="177">
        <f>SUM(E62:I62)</f>
        <v>0</v>
      </c>
      <c r="S62" s="3"/>
    </row>
    <row r="63" spans="1:25" ht="15">
      <c r="A63" s="46" t="s">
        <v>54</v>
      </c>
      <c r="B63" s="47"/>
      <c r="C63" s="47"/>
      <c r="D63" s="48"/>
      <c r="E63" s="185">
        <f>SUMIF(D14:D61,"*Total Fringe",E14:E61)</f>
        <v>0</v>
      </c>
      <c r="F63" s="185">
        <f>SUMIF($D$14:$D$61,"*Total Fringe",F14:F61)</f>
        <v>0</v>
      </c>
      <c r="G63" s="185">
        <f t="shared" ref="G63:I63" si="41">SUMIF($D$14:$D$61,"*Total Fringe",G14:G61)</f>
        <v>0</v>
      </c>
      <c r="H63" s="185">
        <f t="shared" si="41"/>
        <v>0</v>
      </c>
      <c r="I63" s="185">
        <f t="shared" si="41"/>
        <v>0</v>
      </c>
      <c r="J63" s="186">
        <f>SUM(E63:I63)</f>
        <v>0</v>
      </c>
      <c r="S63" s="3"/>
    </row>
    <row r="64" spans="1:25">
      <c r="A64" s="46" t="s">
        <v>55</v>
      </c>
      <c r="B64" s="47"/>
      <c r="C64" s="47"/>
      <c r="D64" s="48"/>
      <c r="E64" s="196">
        <f>SUM(E62:E63)</f>
        <v>0</v>
      </c>
      <c r="F64" s="196">
        <f t="shared" ref="F64:I64" si="42">SUM(F62:F63)</f>
        <v>0</v>
      </c>
      <c r="G64" s="196">
        <f t="shared" si="42"/>
        <v>0</v>
      </c>
      <c r="H64" s="196">
        <f t="shared" si="42"/>
        <v>0</v>
      </c>
      <c r="I64" s="196">
        <f t="shared" si="42"/>
        <v>0</v>
      </c>
      <c r="J64" s="177">
        <f>SUM(E64:I64)</f>
        <v>0</v>
      </c>
    </row>
    <row r="65" spans="1:25">
      <c r="A65" s="1"/>
      <c r="B65" s="55"/>
      <c r="C65" s="55"/>
      <c r="D65" s="68"/>
      <c r="E65" s="6"/>
      <c r="F65" s="6"/>
      <c r="G65" s="6"/>
      <c r="H65" s="6"/>
      <c r="I65" s="6"/>
      <c r="J65" s="43"/>
    </row>
    <row r="66" spans="1:25">
      <c r="A66" s="18" t="s">
        <v>56</v>
      </c>
      <c r="B66" s="89"/>
      <c r="C66" s="89"/>
      <c r="D66" s="44"/>
      <c r="J66" s="31"/>
      <c r="M66" s="55" t="s">
        <v>19</v>
      </c>
      <c r="N66" s="68" t="s">
        <v>6</v>
      </c>
      <c r="O66" s="68"/>
      <c r="P66" s="68" t="s">
        <v>20</v>
      </c>
      <c r="Q66" s="68" t="s">
        <v>21</v>
      </c>
      <c r="R66" s="68" t="s">
        <v>22</v>
      </c>
      <c r="S66" s="68"/>
      <c r="T66" s="68" t="s">
        <v>57</v>
      </c>
      <c r="U66" s="489" t="s">
        <v>23</v>
      </c>
      <c r="V66" s="489"/>
      <c r="W66" s="489"/>
      <c r="X66" s="489"/>
      <c r="Y66" s="489"/>
    </row>
    <row r="67" spans="1:25">
      <c r="A67" s="55" t="s">
        <v>40</v>
      </c>
      <c r="B67" s="55" t="s">
        <v>41</v>
      </c>
      <c r="D67" s="44"/>
      <c r="E67" s="16" t="str">
        <f>E11</f>
        <v>Year 1</v>
      </c>
      <c r="F67" s="16" t="str">
        <f>F11</f>
        <v>Year 2</v>
      </c>
      <c r="G67" s="16" t="str">
        <f>G11</f>
        <v>Year 3</v>
      </c>
      <c r="H67" s="16" t="str">
        <f>H11</f>
        <v>Year 4</v>
      </c>
      <c r="I67" s="16" t="str">
        <f>I11</f>
        <v>Year 5</v>
      </c>
      <c r="J67" s="44" t="s">
        <v>30</v>
      </c>
      <c r="M67" s="89" t="s">
        <v>31</v>
      </c>
      <c r="N67" s="44" t="s">
        <v>9</v>
      </c>
      <c r="O67" s="44" t="s">
        <v>20</v>
      </c>
      <c r="P67" s="44" t="s">
        <v>32</v>
      </c>
      <c r="Q67" s="44" t="s">
        <v>33</v>
      </c>
      <c r="R67" s="44" t="s">
        <v>34</v>
      </c>
      <c r="S67" s="44" t="s">
        <v>32</v>
      </c>
      <c r="T67" s="44" t="s">
        <v>58</v>
      </c>
      <c r="U67" s="424" t="s">
        <v>35</v>
      </c>
      <c r="V67" s="425" t="s">
        <v>36</v>
      </c>
      <c r="W67" s="425" t="s">
        <v>37</v>
      </c>
      <c r="X67" s="425" t="s">
        <v>38</v>
      </c>
      <c r="Y67" s="425" t="s">
        <v>39</v>
      </c>
    </row>
    <row r="68" spans="1:25">
      <c r="A68" s="417">
        <f>IF('Cumulative Budget Request '!L67='Split budget (B)'!$L$1,'Cumulative Budget Request '!A67,0)</f>
        <v>0</v>
      </c>
      <c r="B68" s="13">
        <f>IF('Cumulative Budget Request '!L67='Split budget (B)'!$L$1,'Cumulative Budget Request '!B67,0)</f>
        <v>0</v>
      </c>
      <c r="C68" s="89"/>
      <c r="D68" s="32" t="s">
        <v>44</v>
      </c>
      <c r="E68" s="97">
        <f>ROUND($R68*$S68*T68,6)</f>
        <v>0</v>
      </c>
      <c r="F68" s="97">
        <f>ROUND($R69*$S69*T69,6)</f>
        <v>0</v>
      </c>
      <c r="G68" s="97">
        <f>ROUND($R70*$S70*T70,6)</f>
        <v>0</v>
      </c>
      <c r="H68" s="97">
        <f>ROUND($R71*$S71*T71,6)</f>
        <v>0</v>
      </c>
      <c r="I68" s="97">
        <f>ROUND($R72*$S72*T72,6)</f>
        <v>0</v>
      </c>
      <c r="J68" s="44"/>
      <c r="M68" s="155">
        <f>IF('Cumulative Budget Request '!L67='Split budget (B)'!$L$1,'Cumulative Budget Request '!M67,0)</f>
        <v>0</v>
      </c>
      <c r="N68" s="242">
        <f>ROUND(M68/12,2)</f>
        <v>0</v>
      </c>
      <c r="O68" s="242">
        <f>IF('Cumulative Budget Request '!L67='Split budget (B)'!$L$1,'Cumulative Budget Request '!O67,0)</f>
        <v>0</v>
      </c>
      <c r="P68" s="236">
        <f>IF('Cumulative Budget Request '!L67='Split budget (B)'!$L$1,'Cumulative Budget Request '!P67,0)</f>
        <v>0</v>
      </c>
      <c r="Q68" s="239">
        <f>IF('Cumulative Budget Request '!L67='Split budget (B)'!$L$1,'Cumulative Budget Request '!Q67,0)</f>
        <v>0</v>
      </c>
      <c r="R68" s="240">
        <f>IF('Cumulative Budget Request '!L67='Split budget (B)'!$L$1,'Cumulative Budget Request '!R67,0)</f>
        <v>0</v>
      </c>
      <c r="S68" s="73">
        <f>IF('Cumulative Budget Request '!L67='Split budget (B)'!$L$1,'Cumulative Budget Request '!S67,0)</f>
        <v>0</v>
      </c>
      <c r="T68" s="239">
        <f>IF('Cumulative Budget Request '!L67='Split budget (B)'!$L$1,'Cumulative Budget Request '!T67,0)</f>
        <v>0</v>
      </c>
      <c r="U68" s="426">
        <f>IFERROR((E71+E72)/E70,0)</f>
        <v>0</v>
      </c>
      <c r="V68" s="426">
        <f t="shared" ref="V68" si="43">IFERROR((F71+F72)/F70,0)</f>
        <v>0</v>
      </c>
      <c r="W68" s="426">
        <f t="shared" ref="W68" si="44">IFERROR((G71+G72)/G70,0)</f>
        <v>0</v>
      </c>
      <c r="X68" s="426">
        <f t="shared" ref="X68" si="45">IFERROR((H71+H72)/H70,0)</f>
        <v>0</v>
      </c>
      <c r="Y68" s="426">
        <f t="shared" ref="Y68" si="46">IFERROR((I71+I72)/I70,0)</f>
        <v>0</v>
      </c>
    </row>
    <row r="69" spans="1:25">
      <c r="A69" s="18"/>
      <c r="B69" s="99"/>
      <c r="C69" s="89"/>
      <c r="D69" s="32" t="s">
        <v>61</v>
      </c>
      <c r="E69" s="20">
        <f>T68</f>
        <v>0</v>
      </c>
      <c r="F69" s="20">
        <f>T69</f>
        <v>0</v>
      </c>
      <c r="G69" s="20">
        <f>T70</f>
        <v>0</v>
      </c>
      <c r="H69" s="20">
        <f>T71</f>
        <v>0</v>
      </c>
      <c r="I69" s="20">
        <f>T72</f>
        <v>0</v>
      </c>
      <c r="J69" s="44"/>
      <c r="M69" s="243"/>
      <c r="N69" s="242"/>
      <c r="O69" s="60"/>
      <c r="P69" s="60"/>
      <c r="Q69" s="239">
        <f>IF('Cumulative Budget Request '!L68='Split budget (B)'!$L$1,'Cumulative Budget Request '!Q68,0)</f>
        <v>0</v>
      </c>
      <c r="R69" s="240">
        <f>IF('Cumulative Budget Request '!L68='Split budget (B)'!$L$1,'Cumulative Budget Request '!R68,0)</f>
        <v>0</v>
      </c>
      <c r="S69" s="73">
        <f>IF('Cumulative Budget Request '!L68='Split budget (B)'!$L$1,'Cumulative Budget Request '!S68,0)</f>
        <v>0</v>
      </c>
      <c r="T69" s="239">
        <f>IF('Cumulative Budget Request '!L68='Split budget (B)'!$L$1,'Cumulative Budget Request '!T68,0)</f>
        <v>0</v>
      </c>
      <c r="U69" s="426"/>
      <c r="V69" s="426"/>
      <c r="W69" s="426"/>
      <c r="X69" s="426"/>
      <c r="Y69" s="426"/>
    </row>
    <row r="70" spans="1:25">
      <c r="A70" s="8"/>
      <c r="C70" s="97"/>
      <c r="D70" s="71" t="s">
        <v>9</v>
      </c>
      <c r="E70" s="54">
        <f>ROUND((N68+O68)*E68*E69*Q68,0)</f>
        <v>0</v>
      </c>
      <c r="F70" s="54">
        <f>ROUND((N68+O68)*F68*F69*Q68*Q69,0)</f>
        <v>0</v>
      </c>
      <c r="G70" s="54">
        <f>ROUND((N68+O68)*G68*G69*Q68*Q69*Q70,0)</f>
        <v>0</v>
      </c>
      <c r="H70" s="54">
        <f>ROUND((N68+O68)*H68*H69*Q68*Q69*Q70*Q71,0)</f>
        <v>0</v>
      </c>
      <c r="I70" s="54">
        <f>ROUND((N68+O68)*I68*I69*Q68*Q69*Q70*Q71*Q72,0)</f>
        <v>0</v>
      </c>
      <c r="J70" s="177">
        <f>SUM(E70:I70)</f>
        <v>0</v>
      </c>
      <c r="M70" s="243"/>
      <c r="N70" s="60"/>
      <c r="O70" s="60"/>
      <c r="P70" s="60"/>
      <c r="Q70" s="239">
        <f>IF('Cumulative Budget Request '!L69='Split budget (B)'!$L$1,'Cumulative Budget Request '!Q69,0)</f>
        <v>0</v>
      </c>
      <c r="R70" s="240">
        <f>IF('Cumulative Budget Request '!L69='Split budget (B)'!$L$1,'Cumulative Budget Request '!R69,0)</f>
        <v>0</v>
      </c>
      <c r="S70" s="73">
        <f>IF('Cumulative Budget Request '!L69='Split budget (B)'!$L$1,'Cumulative Budget Request '!S69,0)</f>
        <v>0</v>
      </c>
      <c r="T70" s="239">
        <f>IF('Cumulative Budget Request '!L69='Split budget (B)'!$L$1,'Cumulative Budget Request '!T69,0)</f>
        <v>0</v>
      </c>
      <c r="U70" s="427"/>
      <c r="V70" s="427"/>
      <c r="W70" s="427"/>
      <c r="X70" s="427"/>
      <c r="Y70" s="427"/>
    </row>
    <row r="71" spans="1:25">
      <c r="A71" s="8"/>
      <c r="B71" s="99"/>
      <c r="C71" s="97"/>
      <c r="D71" s="71" t="s">
        <v>46</v>
      </c>
      <c r="E71" s="54">
        <f>ROUND(E70*$Q$8,0)</f>
        <v>0</v>
      </c>
      <c r="F71" s="54">
        <f>ROUND(F70*$Q$8,0)</f>
        <v>0</v>
      </c>
      <c r="G71" s="54">
        <f>ROUND(G70*$Q$8,0)</f>
        <v>0</v>
      </c>
      <c r="H71" s="54">
        <f>ROUND(H70*$Q$8,0)</f>
        <v>0</v>
      </c>
      <c r="I71" s="54">
        <f>ROUND(I70*$Q$8,0)</f>
        <v>0</v>
      </c>
      <c r="J71" s="177">
        <f>SUM(E71:I71)</f>
        <v>0</v>
      </c>
      <c r="M71" s="243"/>
      <c r="N71" s="60"/>
      <c r="O71" s="60"/>
      <c r="P71" s="60"/>
      <c r="Q71" s="239">
        <f>IF('Cumulative Budget Request '!L70='Split budget (B)'!$L$1,'Cumulative Budget Request '!Q70,0)</f>
        <v>0</v>
      </c>
      <c r="R71" s="240">
        <f>IF('Cumulative Budget Request '!L70='Split budget (B)'!$L$1,'Cumulative Budget Request '!R70,0)</f>
        <v>0</v>
      </c>
      <c r="S71" s="73">
        <f>IF('Cumulative Budget Request '!L70='Split budget (B)'!$L$1,'Cumulative Budget Request '!S70,0)</f>
        <v>0</v>
      </c>
      <c r="T71" s="239">
        <f>IF('Cumulative Budget Request '!L70='Split budget (B)'!$L$1,'Cumulative Budget Request '!T70,0)</f>
        <v>0</v>
      </c>
      <c r="U71" s="426"/>
      <c r="V71" s="426"/>
      <c r="W71" s="426"/>
      <c r="X71" s="426"/>
      <c r="Y71" s="426"/>
    </row>
    <row r="72" spans="1:25" ht="15">
      <c r="A72" s="8"/>
      <c r="B72" s="99"/>
      <c r="C72" s="97"/>
      <c r="D72" s="71" t="s">
        <v>47</v>
      </c>
      <c r="E72" s="189">
        <f>ROUND($Q$9*E68,0)</f>
        <v>0</v>
      </c>
      <c r="F72" s="189">
        <f>ROUND($Q$9*F68,0)</f>
        <v>0</v>
      </c>
      <c r="G72" s="189">
        <f>ROUND($Q$9*G68,0)</f>
        <v>0</v>
      </c>
      <c r="H72" s="189">
        <f>ROUND($Q$9*H68,0)</f>
        <v>0</v>
      </c>
      <c r="I72" s="189">
        <f>ROUND($Q$9*I68,0)</f>
        <v>0</v>
      </c>
      <c r="J72" s="186">
        <f>SUM(E72:I72)</f>
        <v>0</v>
      </c>
      <c r="M72" s="243"/>
      <c r="N72" s="60"/>
      <c r="O72" s="60"/>
      <c r="P72" s="60"/>
      <c r="Q72" s="239">
        <f>IF('Cumulative Budget Request '!L71='Split budget (B)'!$L$1,'Cumulative Budget Request '!Q71,0)</f>
        <v>0</v>
      </c>
      <c r="R72" s="240">
        <f>IF('Cumulative Budget Request '!L71='Split budget (B)'!$L$1,'Cumulative Budget Request '!R71,0)</f>
        <v>0</v>
      </c>
      <c r="S72" s="73">
        <f>IF('Cumulative Budget Request '!L71='Split budget (B)'!$L$1,'Cumulative Budget Request '!S71,0)</f>
        <v>0</v>
      </c>
      <c r="T72" s="239">
        <f>IF('Cumulative Budget Request '!L71='Split budget (B)'!$L$1,'Cumulative Budget Request '!T71,0)</f>
        <v>0</v>
      </c>
      <c r="U72" s="426"/>
      <c r="V72" s="426"/>
      <c r="W72" s="426"/>
      <c r="X72" s="426"/>
      <c r="Y72" s="426"/>
    </row>
    <row r="73" spans="1:25">
      <c r="A73" s="8"/>
      <c r="B73" s="99"/>
      <c r="C73" s="97"/>
      <c r="D73" s="74" t="s">
        <v>48</v>
      </c>
      <c r="E73" s="190">
        <f>SUM(E71:E72)</f>
        <v>0</v>
      </c>
      <c r="F73" s="190">
        <f t="shared" ref="F73:I73" si="47">SUM(F71:F72)</f>
        <v>0</v>
      </c>
      <c r="G73" s="190">
        <f t="shared" si="47"/>
        <v>0</v>
      </c>
      <c r="H73" s="190">
        <f t="shared" si="47"/>
        <v>0</v>
      </c>
      <c r="I73" s="190">
        <f t="shared" si="47"/>
        <v>0</v>
      </c>
      <c r="J73" s="191">
        <f>SUM(J71:J72)</f>
        <v>0</v>
      </c>
      <c r="M73" s="243"/>
      <c r="N73" s="60"/>
      <c r="O73" s="60"/>
      <c r="P73" s="60"/>
      <c r="Q73" s="71"/>
      <c r="R73" s="244"/>
      <c r="S73" s="73"/>
      <c r="T73" s="71"/>
      <c r="U73" s="426"/>
      <c r="V73" s="426"/>
      <c r="W73" s="426"/>
      <c r="X73" s="426"/>
      <c r="Y73" s="426"/>
    </row>
    <row r="74" spans="1:25">
      <c r="A74" s="8"/>
      <c r="B74" s="99"/>
      <c r="C74" s="97"/>
      <c r="D74" s="71"/>
      <c r="E74" s="15"/>
      <c r="F74" s="15"/>
      <c r="G74" s="15"/>
      <c r="H74" s="15"/>
      <c r="I74" s="15"/>
      <c r="J74" s="24"/>
      <c r="M74" s="243"/>
      <c r="N74" s="60"/>
      <c r="O74" s="60"/>
      <c r="P74" s="60"/>
      <c r="Q74" s="32"/>
      <c r="R74" s="60"/>
      <c r="S74" s="32"/>
      <c r="T74" s="241"/>
      <c r="U74" s="428"/>
      <c r="V74" s="429"/>
      <c r="W74" s="427"/>
      <c r="X74" s="427"/>
      <c r="Y74" s="427"/>
    </row>
    <row r="75" spans="1:25">
      <c r="A75" s="417">
        <f>IF('Cumulative Budget Request '!L74='Split budget (B)'!$L$1,'Cumulative Budget Request '!A74,0)</f>
        <v>0</v>
      </c>
      <c r="B75" s="13">
        <f>IF('Cumulative Budget Request '!L74='Split budget (B)'!$L$1,'Cumulative Budget Request '!B74,0)</f>
        <v>0</v>
      </c>
      <c r="D75" s="32" t="s">
        <v>44</v>
      </c>
      <c r="E75" s="97">
        <f>ROUND($R75*$S75*T75,6)</f>
        <v>0</v>
      </c>
      <c r="F75" s="97">
        <f>ROUND($R76*$S76*T76,6)</f>
        <v>0</v>
      </c>
      <c r="G75" s="97">
        <f>ROUND($R77*$S77*T77,6)</f>
        <v>0</v>
      </c>
      <c r="H75" s="97">
        <f>ROUND($R78*$S78*T78,6)</f>
        <v>0</v>
      </c>
      <c r="I75" s="97">
        <f>ROUND($R79*$S79*T79,6)</f>
        <v>0</v>
      </c>
      <c r="J75" s="44"/>
      <c r="M75" s="155">
        <f>IF('Cumulative Budget Request '!L74='Split budget (B)'!$L$1,'Cumulative Budget Request '!M74,0)</f>
        <v>0</v>
      </c>
      <c r="N75" s="242">
        <f>ROUND(M75/12,2)</f>
        <v>0</v>
      </c>
      <c r="O75" s="242">
        <f>IF('Cumulative Budget Request '!L74='Split budget (B)'!$L$1,'Cumulative Budget Request '!O74,0)</f>
        <v>0</v>
      </c>
      <c r="P75" s="236">
        <f>IF('Cumulative Budget Request '!L74='Split budget (B)'!$L$1,'Cumulative Budget Request '!P74,0)</f>
        <v>0</v>
      </c>
      <c r="Q75" s="239">
        <f>IF('Cumulative Budget Request '!L74='Split budget (B)'!$L$1,'Cumulative Budget Request '!Q74,0)</f>
        <v>0</v>
      </c>
      <c r="R75" s="240">
        <f>IF('Cumulative Budget Request '!L74='Split budget (B)'!$L$1,'Cumulative Budget Request '!R74,0)</f>
        <v>0</v>
      </c>
      <c r="S75" s="73">
        <f>IF('Cumulative Budget Request '!L74='Split budget (B)'!$L$1,'Cumulative Budget Request '!S74,0)</f>
        <v>0</v>
      </c>
      <c r="T75" s="239">
        <f>IF('Cumulative Budget Request '!L74='Split budget (B)'!$L$1,'Cumulative Budget Request '!T74,0)</f>
        <v>0</v>
      </c>
      <c r="U75" s="426">
        <f>IFERROR((E78+E79)/E77,0)</f>
        <v>0</v>
      </c>
      <c r="V75" s="426">
        <f t="shared" ref="V75" si="48">IFERROR((F78+F79)/F77,0)</f>
        <v>0</v>
      </c>
      <c r="W75" s="426">
        <f t="shared" ref="W75" si="49">IFERROR((G78+G79)/G77,0)</f>
        <v>0</v>
      </c>
      <c r="X75" s="426">
        <f t="shared" ref="X75" si="50">IFERROR((H78+H79)/H77,0)</f>
        <v>0</v>
      </c>
      <c r="Y75" s="426">
        <f t="shared" ref="Y75" si="51">IFERROR((I78+I79)/I77,0)</f>
        <v>0</v>
      </c>
    </row>
    <row r="76" spans="1:25">
      <c r="B76" s="99"/>
      <c r="D76" s="32" t="s">
        <v>61</v>
      </c>
      <c r="E76" s="20">
        <f>T75</f>
        <v>0</v>
      </c>
      <c r="F76" s="20">
        <f>T76</f>
        <v>0</v>
      </c>
      <c r="G76" s="20">
        <f>T77</f>
        <v>0</v>
      </c>
      <c r="H76" s="20">
        <f>T78</f>
        <v>0</v>
      </c>
      <c r="I76" s="20">
        <f>T79</f>
        <v>0</v>
      </c>
      <c r="J76" s="168"/>
      <c r="M76" s="243"/>
      <c r="N76" s="242"/>
      <c r="O76" s="60"/>
      <c r="P76" s="60"/>
      <c r="Q76" s="239">
        <f>IF('Cumulative Budget Request '!L75='Split budget (B)'!$L$1,'Cumulative Budget Request '!Q75,0)</f>
        <v>0</v>
      </c>
      <c r="R76" s="240">
        <f>IF('Cumulative Budget Request '!L75='Split budget (B)'!$L$1,'Cumulative Budget Request '!R75,0)</f>
        <v>0</v>
      </c>
      <c r="S76" s="73">
        <f>IF('Cumulative Budget Request '!L75='Split budget (B)'!$L$1,'Cumulative Budget Request '!S75,0)</f>
        <v>0</v>
      </c>
      <c r="T76" s="239">
        <f>IF('Cumulative Budget Request '!L75='Split budget (B)'!$L$1,'Cumulative Budget Request '!T75,0)</f>
        <v>0</v>
      </c>
      <c r="U76" s="426"/>
      <c r="V76" s="426"/>
      <c r="W76" s="426"/>
      <c r="X76" s="426"/>
      <c r="Y76" s="426"/>
    </row>
    <row r="77" spans="1:25">
      <c r="A77" s="8"/>
      <c r="C77" s="97"/>
      <c r="D77" s="71" t="s">
        <v>9</v>
      </c>
      <c r="E77" s="54">
        <f>ROUND((N75+O75)*E75*E76*Q75,0)</f>
        <v>0</v>
      </c>
      <c r="F77" s="54">
        <f>ROUND((N75+O75)*F75*F76*Q75*Q76,0)</f>
        <v>0</v>
      </c>
      <c r="G77" s="54">
        <f>ROUND((N75+O75)*G75*G76*Q75*Q76*Q77,0)</f>
        <v>0</v>
      </c>
      <c r="H77" s="54">
        <f>ROUND((N75+O75)*H75*H76*Q75*Q76*Q77*Q78,0)</f>
        <v>0</v>
      </c>
      <c r="I77" s="54">
        <f>ROUND((N75+O75)*I75*I76*Q75*Q76*Q77*Q78*Q79,0)</f>
        <v>0</v>
      </c>
      <c r="J77" s="177">
        <f>SUM(E77:I77)</f>
        <v>0</v>
      </c>
      <c r="M77" s="243"/>
      <c r="N77" s="60"/>
      <c r="O77" s="60"/>
      <c r="P77" s="60"/>
      <c r="Q77" s="239">
        <f>IF('Cumulative Budget Request '!L76='Split budget (B)'!$L$1,'Cumulative Budget Request '!Q76,0)</f>
        <v>0</v>
      </c>
      <c r="R77" s="240">
        <f>IF('Cumulative Budget Request '!L76='Split budget (B)'!$L$1,'Cumulative Budget Request '!R76,0)</f>
        <v>0</v>
      </c>
      <c r="S77" s="73">
        <f>IF('Cumulative Budget Request '!L76='Split budget (B)'!$L$1,'Cumulative Budget Request '!S76,0)</f>
        <v>0</v>
      </c>
      <c r="T77" s="239">
        <f>IF('Cumulative Budget Request '!L76='Split budget (B)'!$L$1,'Cumulative Budget Request '!T76,0)</f>
        <v>0</v>
      </c>
      <c r="U77" s="427"/>
      <c r="V77" s="427"/>
      <c r="W77" s="427"/>
      <c r="X77" s="427"/>
      <c r="Y77" s="427"/>
    </row>
    <row r="78" spans="1:25">
      <c r="A78" s="8"/>
      <c r="B78" s="99"/>
      <c r="C78" s="97"/>
      <c r="D78" s="71" t="s">
        <v>46</v>
      </c>
      <c r="E78" s="54">
        <f>ROUND(E77*$Q$8,0)</f>
        <v>0</v>
      </c>
      <c r="F78" s="54">
        <f>ROUND(F77*$Q$8,0)</f>
        <v>0</v>
      </c>
      <c r="G78" s="54">
        <f>ROUND(G77*$Q$8,0)</f>
        <v>0</v>
      </c>
      <c r="H78" s="54">
        <f>ROUND(H77*$Q$8,0)</f>
        <v>0</v>
      </c>
      <c r="I78" s="54">
        <f>ROUND(I77*$Q$8,0)</f>
        <v>0</v>
      </c>
      <c r="J78" s="177">
        <f>SUM(E78:I78)</f>
        <v>0</v>
      </c>
      <c r="M78" s="243"/>
      <c r="N78" s="60"/>
      <c r="O78" s="60"/>
      <c r="P78" s="60"/>
      <c r="Q78" s="239">
        <f>IF('Cumulative Budget Request '!L77='Split budget (B)'!$L$1,'Cumulative Budget Request '!Q77,0)</f>
        <v>0</v>
      </c>
      <c r="R78" s="240">
        <f>IF('Cumulative Budget Request '!L77='Split budget (B)'!$L$1,'Cumulative Budget Request '!R77,0)</f>
        <v>0</v>
      </c>
      <c r="S78" s="73">
        <f>IF('Cumulative Budget Request '!L77='Split budget (B)'!$L$1,'Cumulative Budget Request '!S77,0)</f>
        <v>0</v>
      </c>
      <c r="T78" s="239">
        <f>IF('Cumulative Budget Request '!L77='Split budget (B)'!$L$1,'Cumulative Budget Request '!T77,0)</f>
        <v>0</v>
      </c>
      <c r="U78" s="426"/>
      <c r="V78" s="426"/>
      <c r="W78" s="426"/>
      <c r="X78" s="426"/>
      <c r="Y78" s="426"/>
    </row>
    <row r="79" spans="1:25" ht="15">
      <c r="A79" s="8"/>
      <c r="B79" s="99"/>
      <c r="C79" s="97"/>
      <c r="D79" s="71" t="s">
        <v>47</v>
      </c>
      <c r="E79" s="189">
        <f>ROUND($Q$9*E75,0)</f>
        <v>0</v>
      </c>
      <c r="F79" s="189">
        <f>ROUND($Q$9*F75,0)</f>
        <v>0</v>
      </c>
      <c r="G79" s="189">
        <f>ROUND($Q$9*G75,0)</f>
        <v>0</v>
      </c>
      <c r="H79" s="189">
        <f>ROUND($Q$9*H75,0)</f>
        <v>0</v>
      </c>
      <c r="I79" s="189">
        <f>ROUND($Q$9*I75,0)</f>
        <v>0</v>
      </c>
      <c r="J79" s="186">
        <f>SUM(E79:I79)</f>
        <v>0</v>
      </c>
      <c r="M79" s="243"/>
      <c r="N79" s="60"/>
      <c r="O79" s="60"/>
      <c r="P79" s="60"/>
      <c r="Q79" s="239">
        <f>IF('Cumulative Budget Request '!L78='Split budget (B)'!$L$1,'Cumulative Budget Request '!Q78,0)</f>
        <v>0</v>
      </c>
      <c r="R79" s="240">
        <f>IF('Cumulative Budget Request '!L78='Split budget (B)'!$L$1,'Cumulative Budget Request '!R78,0)</f>
        <v>0</v>
      </c>
      <c r="S79" s="73">
        <f>IF('Cumulative Budget Request '!L78='Split budget (B)'!$L$1,'Cumulative Budget Request '!S78,0)</f>
        <v>0</v>
      </c>
      <c r="T79" s="239">
        <f>IF('Cumulative Budget Request '!L78='Split budget (B)'!$L$1,'Cumulative Budget Request '!T78,0)</f>
        <v>0</v>
      </c>
      <c r="U79" s="426"/>
      <c r="V79" s="426"/>
      <c r="W79" s="426"/>
      <c r="X79" s="426"/>
      <c r="Y79" s="426"/>
    </row>
    <row r="80" spans="1:25">
      <c r="A80" s="8"/>
      <c r="B80" s="99"/>
      <c r="C80" s="97"/>
      <c r="D80" s="74" t="s">
        <v>48</v>
      </c>
      <c r="E80" s="190">
        <f>SUM(E78:E79)</f>
        <v>0</v>
      </c>
      <c r="F80" s="190">
        <f t="shared" ref="F80:I80" si="52">SUM(F78:F79)</f>
        <v>0</v>
      </c>
      <c r="G80" s="190">
        <f t="shared" si="52"/>
        <v>0</v>
      </c>
      <c r="H80" s="190">
        <f t="shared" si="52"/>
        <v>0</v>
      </c>
      <c r="I80" s="190">
        <f t="shared" si="52"/>
        <v>0</v>
      </c>
      <c r="J80" s="191">
        <f>SUM(J78:J79)</f>
        <v>0</v>
      </c>
      <c r="M80" s="243"/>
      <c r="N80" s="60"/>
      <c r="O80" s="60"/>
      <c r="P80" s="60"/>
      <c r="Q80" s="71"/>
      <c r="R80" s="244"/>
      <c r="S80" s="73"/>
      <c r="T80" s="71"/>
      <c r="U80" s="426"/>
      <c r="V80" s="426"/>
      <c r="W80" s="426"/>
      <c r="X80" s="426"/>
      <c r="Y80" s="426"/>
    </row>
    <row r="81" spans="1:25">
      <c r="A81" s="8"/>
      <c r="B81" s="99"/>
      <c r="C81" s="97"/>
      <c r="D81" s="71"/>
      <c r="E81" s="15"/>
      <c r="F81" s="15"/>
      <c r="G81" s="15"/>
      <c r="H81" s="15"/>
      <c r="I81" s="15"/>
      <c r="J81" s="24"/>
      <c r="M81" s="243"/>
      <c r="N81" s="60"/>
      <c r="O81" s="60"/>
      <c r="P81" s="60"/>
      <c r="Q81" s="32"/>
      <c r="R81" s="60"/>
      <c r="S81" s="32"/>
      <c r="T81" s="241"/>
      <c r="U81" s="428"/>
      <c r="V81" s="429"/>
      <c r="W81" s="427"/>
      <c r="X81" s="427"/>
      <c r="Y81" s="427"/>
    </row>
    <row r="82" spans="1:25">
      <c r="A82" s="417">
        <f>IF('Cumulative Budget Request '!L81='Split budget (B)'!$L$1,'Cumulative Budget Request '!A81,0)</f>
        <v>0</v>
      </c>
      <c r="B82" s="13">
        <f>IF('Cumulative Budget Request '!L81='Split budget (B)'!$L$1,'Cumulative Budget Request '!B81,0)</f>
        <v>0</v>
      </c>
      <c r="D82" s="32" t="s">
        <v>44</v>
      </c>
      <c r="E82" s="97">
        <f>ROUND($R82*$S82*T82,6)</f>
        <v>0</v>
      </c>
      <c r="F82" s="97">
        <f>ROUND($R83*$S83*T83,6)</f>
        <v>0</v>
      </c>
      <c r="G82" s="97">
        <f>ROUND($R84*$S84*T84,6)</f>
        <v>0</v>
      </c>
      <c r="H82" s="97">
        <f>ROUND($R85*$S85*T85,6)</f>
        <v>0</v>
      </c>
      <c r="I82" s="97">
        <f>ROUND($R86*$S86*T86,6)</f>
        <v>0</v>
      </c>
      <c r="J82" s="44"/>
      <c r="M82" s="155">
        <f>IF('Cumulative Budget Request '!L81='Split budget (B)'!$L$1,'Cumulative Budget Request '!M81,0)</f>
        <v>0</v>
      </c>
      <c r="N82" s="242">
        <f>ROUND(M82/12,2)</f>
        <v>0</v>
      </c>
      <c r="O82" s="242">
        <f>IF('Cumulative Budget Request '!L81='Split budget (B)'!$L$1,'Cumulative Budget Request '!O81,0)</f>
        <v>0</v>
      </c>
      <c r="P82" s="236">
        <f>IF('Cumulative Budget Request '!L81='Split budget (B)'!$L$1,'Cumulative Budget Request '!P81,0)</f>
        <v>0</v>
      </c>
      <c r="Q82" s="239">
        <f>IF('Cumulative Budget Request '!L81='Split budget (B)'!$L$1,'Cumulative Budget Request '!Q81,0)</f>
        <v>0</v>
      </c>
      <c r="R82" s="240">
        <f>IF('Cumulative Budget Request '!L81='Split budget (B)'!$L$1,'Cumulative Budget Request '!R81,0)</f>
        <v>0</v>
      </c>
      <c r="S82" s="73">
        <f>IF('Cumulative Budget Request '!L81='Split budget (B)'!$L$1,'Cumulative Budget Request '!S81,0)</f>
        <v>0</v>
      </c>
      <c r="T82" s="239">
        <f>IF('Cumulative Budget Request '!L81='Split budget (B)'!$L$1,'Cumulative Budget Request '!T81,0)</f>
        <v>0</v>
      </c>
      <c r="U82" s="426">
        <f>IFERROR((E85+E86)/E84,0)</f>
        <v>0</v>
      </c>
      <c r="V82" s="426">
        <f t="shared" ref="V82" si="53">IFERROR((F85+F86)/F84,0)</f>
        <v>0</v>
      </c>
      <c r="W82" s="426">
        <f t="shared" ref="W82" si="54">IFERROR((G85+G86)/G84,0)</f>
        <v>0</v>
      </c>
      <c r="X82" s="426">
        <f t="shared" ref="X82" si="55">IFERROR((H85+H86)/H84,0)</f>
        <v>0</v>
      </c>
      <c r="Y82" s="426">
        <f t="shared" ref="Y82" si="56">IFERROR((I85+I86)/I84,0)</f>
        <v>0</v>
      </c>
    </row>
    <row r="83" spans="1:25">
      <c r="B83" s="99"/>
      <c r="D83" s="32" t="s">
        <v>61</v>
      </c>
      <c r="E83" s="20">
        <f>T82</f>
        <v>0</v>
      </c>
      <c r="F83" s="20">
        <f>T83</f>
        <v>0</v>
      </c>
      <c r="G83" s="20">
        <f>T84</f>
        <v>0</v>
      </c>
      <c r="H83" s="20">
        <f>T85</f>
        <v>0</v>
      </c>
      <c r="I83" s="20">
        <f>T86</f>
        <v>0</v>
      </c>
      <c r="J83" s="44"/>
      <c r="M83" s="243"/>
      <c r="N83" s="242"/>
      <c r="O83" s="60"/>
      <c r="P83" s="60"/>
      <c r="Q83" s="239">
        <f>IF('Cumulative Budget Request '!L82='Split budget (B)'!$L$1,'Cumulative Budget Request '!Q82,0)</f>
        <v>0</v>
      </c>
      <c r="R83" s="240">
        <f>IF('Cumulative Budget Request '!L82='Split budget (B)'!$L$1,'Cumulative Budget Request '!R82,0)</f>
        <v>0</v>
      </c>
      <c r="S83" s="73">
        <f>IF('Cumulative Budget Request '!L82='Split budget (B)'!$L$1,'Cumulative Budget Request '!S82,0)</f>
        <v>0</v>
      </c>
      <c r="T83" s="239">
        <f>IF('Cumulative Budget Request '!L82='Split budget (B)'!$L$1,'Cumulative Budget Request '!T82,0)</f>
        <v>0</v>
      </c>
      <c r="U83" s="426"/>
      <c r="V83" s="426"/>
      <c r="W83" s="426"/>
      <c r="X83" s="426"/>
      <c r="Y83" s="426"/>
    </row>
    <row r="84" spans="1:25">
      <c r="A84" s="8"/>
      <c r="C84" s="97"/>
      <c r="D84" s="71" t="s">
        <v>9</v>
      </c>
      <c r="E84" s="54">
        <f>ROUND((N82+O82)*E82*E83*Q82,0)</f>
        <v>0</v>
      </c>
      <c r="F84" s="54">
        <f>ROUND((N82+O82)*F82*F83*Q82*Q83,0)</f>
        <v>0</v>
      </c>
      <c r="G84" s="54">
        <f>ROUND((N82+O82)*G82*G83*Q82*Q83*Q84,0)</f>
        <v>0</v>
      </c>
      <c r="H84" s="54">
        <f>ROUND((N82+O82)*H82*H83*Q82*Q83*Q84*Q85,0)</f>
        <v>0</v>
      </c>
      <c r="I84" s="54">
        <f>ROUND((N82+O82)*I82*I83*Q82*Q83*Q84*Q85*Q86,0)</f>
        <v>0</v>
      </c>
      <c r="J84" s="177">
        <f>SUM(E84:I84)</f>
        <v>0</v>
      </c>
      <c r="M84" s="243"/>
      <c r="N84" s="60"/>
      <c r="O84" s="60"/>
      <c r="P84" s="60"/>
      <c r="Q84" s="239">
        <f>IF('Cumulative Budget Request '!L83='Split budget (B)'!$L$1,'Cumulative Budget Request '!Q83,0)</f>
        <v>0</v>
      </c>
      <c r="R84" s="240">
        <f>IF('Cumulative Budget Request '!L83='Split budget (B)'!$L$1,'Cumulative Budget Request '!R83,0)</f>
        <v>0</v>
      </c>
      <c r="S84" s="73">
        <f>IF('Cumulative Budget Request '!L83='Split budget (B)'!$L$1,'Cumulative Budget Request '!S83,0)</f>
        <v>0</v>
      </c>
      <c r="T84" s="239">
        <f>IF('Cumulative Budget Request '!L83='Split budget (B)'!$L$1,'Cumulative Budget Request '!T83,0)</f>
        <v>0</v>
      </c>
      <c r="U84" s="427"/>
      <c r="V84" s="427"/>
      <c r="W84" s="427"/>
      <c r="X84" s="427"/>
      <c r="Y84" s="427"/>
    </row>
    <row r="85" spans="1:25">
      <c r="A85" s="8"/>
      <c r="B85" s="99"/>
      <c r="C85" s="97"/>
      <c r="D85" s="71" t="s">
        <v>46</v>
      </c>
      <c r="E85" s="54">
        <f>ROUND(E84*$Q$8,0)</f>
        <v>0</v>
      </c>
      <c r="F85" s="54">
        <f>ROUND(F84*$Q$8,0)</f>
        <v>0</v>
      </c>
      <c r="G85" s="54">
        <f>ROUND(G84*$Q$8,0)</f>
        <v>0</v>
      </c>
      <c r="H85" s="54">
        <f>ROUND(H84*$Q$8,0)</f>
        <v>0</v>
      </c>
      <c r="I85" s="54">
        <f>ROUND(I84*$Q$8,0)</f>
        <v>0</v>
      </c>
      <c r="J85" s="177">
        <f>SUM(E85:I85)</f>
        <v>0</v>
      </c>
      <c r="M85" s="243"/>
      <c r="N85" s="60"/>
      <c r="O85" s="60"/>
      <c r="P85" s="60"/>
      <c r="Q85" s="239">
        <f>IF('Cumulative Budget Request '!L84='Split budget (B)'!$L$1,'Cumulative Budget Request '!Q84,0)</f>
        <v>0</v>
      </c>
      <c r="R85" s="240">
        <f>IF('Cumulative Budget Request '!L84='Split budget (B)'!$L$1,'Cumulative Budget Request '!R84,0)</f>
        <v>0</v>
      </c>
      <c r="S85" s="73">
        <f>IF('Cumulative Budget Request '!L84='Split budget (B)'!$L$1,'Cumulative Budget Request '!S84,0)</f>
        <v>0</v>
      </c>
      <c r="T85" s="239">
        <f>IF('Cumulative Budget Request '!L84='Split budget (B)'!$L$1,'Cumulative Budget Request '!T84,0)</f>
        <v>0</v>
      </c>
      <c r="U85" s="427"/>
      <c r="V85" s="427"/>
      <c r="W85" s="427"/>
      <c r="X85" s="427"/>
      <c r="Y85" s="427"/>
    </row>
    <row r="86" spans="1:25" ht="15">
      <c r="A86" s="8"/>
      <c r="B86" s="99"/>
      <c r="C86" s="97"/>
      <c r="D86" s="71" t="s">
        <v>47</v>
      </c>
      <c r="E86" s="189">
        <f>ROUND($Q$9*E82,0)</f>
        <v>0</v>
      </c>
      <c r="F86" s="189">
        <f>ROUND($Q$9*F82,0)</f>
        <v>0</v>
      </c>
      <c r="G86" s="189">
        <f>ROUND($Q$9*G82,0)</f>
        <v>0</v>
      </c>
      <c r="H86" s="189">
        <f>ROUND($Q$9*H82,0)</f>
        <v>0</v>
      </c>
      <c r="I86" s="189">
        <f>ROUND($Q$9*I82,0)</f>
        <v>0</v>
      </c>
      <c r="J86" s="186">
        <f>SUM(E86:I86)</f>
        <v>0</v>
      </c>
      <c r="M86" s="243"/>
      <c r="N86" s="60"/>
      <c r="O86" s="60"/>
      <c r="P86" s="60"/>
      <c r="Q86" s="239">
        <f>IF('Cumulative Budget Request '!L85='Split budget (B)'!$L$1,'Cumulative Budget Request '!Q85,0)</f>
        <v>0</v>
      </c>
      <c r="R86" s="240">
        <f>IF('Cumulative Budget Request '!L85='Split budget (B)'!$L$1,'Cumulative Budget Request '!R85,0)</f>
        <v>0</v>
      </c>
      <c r="S86" s="73">
        <f>IF('Cumulative Budget Request '!L85='Split budget (B)'!$L$1,'Cumulative Budget Request '!S85,0)</f>
        <v>0</v>
      </c>
      <c r="T86" s="239">
        <f>IF('Cumulative Budget Request '!L85='Split budget (B)'!$L$1,'Cumulative Budget Request '!T85,0)</f>
        <v>0</v>
      </c>
      <c r="U86" s="426"/>
      <c r="V86" s="426"/>
      <c r="W86" s="426"/>
      <c r="X86" s="426"/>
      <c r="Y86" s="426"/>
    </row>
    <row r="87" spans="1:25">
      <c r="A87" s="8"/>
      <c r="B87" s="99"/>
      <c r="C87" s="97"/>
      <c r="D87" s="74" t="s">
        <v>48</v>
      </c>
      <c r="E87" s="190">
        <f>SUM(E85:E86)</f>
        <v>0</v>
      </c>
      <c r="F87" s="190">
        <f t="shared" ref="F87:I87" si="57">SUM(F85:F86)</f>
        <v>0</v>
      </c>
      <c r="G87" s="190">
        <f t="shared" si="57"/>
        <v>0</v>
      </c>
      <c r="H87" s="190">
        <f t="shared" si="57"/>
        <v>0</v>
      </c>
      <c r="I87" s="190">
        <f t="shared" si="57"/>
        <v>0</v>
      </c>
      <c r="J87" s="191">
        <f>SUM(J85:J86)</f>
        <v>0</v>
      </c>
      <c r="M87" s="17"/>
      <c r="N87" s="31"/>
      <c r="O87" s="31"/>
      <c r="P87" s="31"/>
      <c r="Q87" s="45"/>
      <c r="R87" s="45"/>
      <c r="S87" s="45"/>
      <c r="T87" s="24"/>
      <c r="U87" s="426"/>
      <c r="V87" s="426"/>
      <c r="W87" s="426"/>
      <c r="X87" s="426"/>
      <c r="Y87" s="426"/>
    </row>
    <row r="88" spans="1:25">
      <c r="A88" s="8"/>
      <c r="B88" s="99"/>
      <c r="C88" s="97"/>
      <c r="D88" s="71"/>
      <c r="E88" s="15"/>
      <c r="F88" s="15"/>
      <c r="G88" s="15"/>
      <c r="H88" s="15"/>
      <c r="I88" s="15"/>
      <c r="J88" s="24"/>
      <c r="M88" s="17"/>
      <c r="N88" s="91"/>
      <c r="O88" s="91"/>
      <c r="P88" s="91"/>
      <c r="Q88" s="45"/>
      <c r="R88" s="45"/>
      <c r="S88" s="45"/>
      <c r="T88" s="24"/>
      <c r="U88" s="426"/>
      <c r="V88" s="426"/>
      <c r="W88" s="426"/>
      <c r="X88" s="426"/>
      <c r="Y88" s="426"/>
    </row>
    <row r="89" spans="1:25">
      <c r="A89" s="8"/>
      <c r="C89" s="72"/>
      <c r="D89" s="72" t="s">
        <v>64</v>
      </c>
      <c r="E89" s="169">
        <f>SUMIF($D$67:$D$88,"*Salary",E67:E88)</f>
        <v>0</v>
      </c>
      <c r="F89" s="169">
        <f>SUMIF($D$67:$D$88,"*Salary",F67:F88)</f>
        <v>0</v>
      </c>
      <c r="G89" s="169">
        <f>SUMIF($D$67:$D$88,"*Salary",G67:G88)</f>
        <v>0</v>
      </c>
      <c r="H89" s="169">
        <f>SUMIF($D$67:$D$88,"*Salary",H67:H88)</f>
        <v>0</v>
      </c>
      <c r="I89" s="169">
        <f>SUMIF($D$67:$D$88,"*Salary",I67:I88)</f>
        <v>0</v>
      </c>
      <c r="J89" s="170">
        <f>SUM(E89:I89)</f>
        <v>0</v>
      </c>
      <c r="M89" s="55"/>
      <c r="N89" s="68"/>
      <c r="O89" s="68"/>
      <c r="P89" s="68"/>
      <c r="Q89" s="68"/>
      <c r="R89" s="68"/>
      <c r="S89" s="68"/>
      <c r="T89" s="24"/>
      <c r="U89" s="426"/>
      <c r="V89" s="426"/>
      <c r="W89" s="426"/>
      <c r="X89" s="426"/>
      <c r="Y89" s="426"/>
    </row>
    <row r="90" spans="1:25">
      <c r="A90" s="8"/>
      <c r="C90" s="72"/>
      <c r="D90" s="72" t="s">
        <v>65</v>
      </c>
      <c r="E90" s="171">
        <f>SUMIF($D$70:$D$88,"*Total Fringe",E70:E88)</f>
        <v>0</v>
      </c>
      <c r="F90" s="171">
        <f t="shared" ref="F90:I90" si="58">SUMIF($D$70:$D$88,"*Total Fringe",F70:F88)</f>
        <v>0</v>
      </c>
      <c r="G90" s="171">
        <f t="shared" si="58"/>
        <v>0</v>
      </c>
      <c r="H90" s="171">
        <f t="shared" si="58"/>
        <v>0</v>
      </c>
      <c r="I90" s="171">
        <f t="shared" si="58"/>
        <v>0</v>
      </c>
      <c r="J90" s="172">
        <f>SUM(E90:I90)</f>
        <v>0</v>
      </c>
      <c r="M90" s="55"/>
      <c r="N90" s="68"/>
      <c r="O90" s="68"/>
      <c r="P90" s="68"/>
      <c r="Q90" s="68"/>
      <c r="R90" s="68"/>
      <c r="S90" s="68"/>
      <c r="T90" s="68"/>
      <c r="U90" s="489"/>
      <c r="V90" s="489"/>
      <c r="W90" s="489"/>
      <c r="X90" s="489"/>
      <c r="Y90" s="489"/>
    </row>
    <row r="91" spans="1:25">
      <c r="A91" s="8"/>
      <c r="C91" s="72"/>
      <c r="D91" s="174"/>
      <c r="E91" s="69"/>
      <c r="F91" s="69"/>
      <c r="G91" s="69"/>
      <c r="H91" s="69"/>
      <c r="I91" s="69"/>
      <c r="J91" s="70"/>
      <c r="M91" s="55" t="s">
        <v>19</v>
      </c>
      <c r="N91" s="68" t="s">
        <v>6</v>
      </c>
      <c r="O91" s="68"/>
      <c r="P91" s="68" t="s">
        <v>20</v>
      </c>
      <c r="Q91" s="68" t="s">
        <v>21</v>
      </c>
      <c r="R91" s="68" t="s">
        <v>22</v>
      </c>
      <c r="S91" s="68"/>
      <c r="T91" s="68" t="s">
        <v>57</v>
      </c>
      <c r="U91" s="489" t="s">
        <v>23</v>
      </c>
      <c r="V91" s="489"/>
      <c r="W91" s="489"/>
      <c r="X91" s="489"/>
      <c r="Y91" s="489"/>
    </row>
    <row r="92" spans="1:25">
      <c r="A92" s="55" t="s">
        <v>40</v>
      </c>
      <c r="B92" s="55" t="s">
        <v>41</v>
      </c>
      <c r="C92" s="72"/>
      <c r="D92" s="174"/>
      <c r="E92" s="16" t="str">
        <f>E11</f>
        <v>Year 1</v>
      </c>
      <c r="F92" s="16" t="str">
        <f>F11</f>
        <v>Year 2</v>
      </c>
      <c r="G92" s="16" t="str">
        <f>G11</f>
        <v>Year 3</v>
      </c>
      <c r="H92" s="16" t="str">
        <f>H11</f>
        <v>Year 4</v>
      </c>
      <c r="I92" s="16" t="str">
        <f>I11</f>
        <v>Year 5</v>
      </c>
      <c r="J92" s="44" t="s">
        <v>30</v>
      </c>
      <c r="M92" s="89" t="s">
        <v>31</v>
      </c>
      <c r="N92" s="44" t="s">
        <v>9</v>
      </c>
      <c r="O92" s="44" t="s">
        <v>20</v>
      </c>
      <c r="P92" s="44" t="s">
        <v>32</v>
      </c>
      <c r="Q92" s="44" t="s">
        <v>33</v>
      </c>
      <c r="R92" s="44" t="s">
        <v>34</v>
      </c>
      <c r="S92" s="44" t="s">
        <v>32</v>
      </c>
      <c r="T92" s="44" t="s">
        <v>58</v>
      </c>
      <c r="U92" s="424" t="s">
        <v>35</v>
      </c>
      <c r="V92" s="425" t="s">
        <v>36</v>
      </c>
      <c r="W92" s="425" t="s">
        <v>37</v>
      </c>
      <c r="X92" s="425" t="s">
        <v>38</v>
      </c>
      <c r="Y92" s="425" t="s">
        <v>39</v>
      </c>
    </row>
    <row r="93" spans="1:25">
      <c r="A93" s="417">
        <f>IF('Cumulative Budget Request '!L92='Split budget (B)'!$L$1,'Cumulative Budget Request '!A92,0)</f>
        <v>0</v>
      </c>
      <c r="B93" s="13">
        <f>IF('Cumulative Budget Request '!L92='Split budget (B)'!$L$1,'Cumulative Budget Request '!B92,0)</f>
        <v>0</v>
      </c>
      <c r="D93" s="32" t="s">
        <v>44</v>
      </c>
      <c r="E93" s="97">
        <f>ROUND($R93*$S93*T93,6)</f>
        <v>0</v>
      </c>
      <c r="F93" s="97">
        <f>ROUND($R94*$S94*T94,6)</f>
        <v>0</v>
      </c>
      <c r="G93" s="97">
        <f>ROUND($R95*$S95*T95,6)</f>
        <v>0</v>
      </c>
      <c r="H93" s="97">
        <f>ROUND($R96*$S96*T96,6)</f>
        <v>0</v>
      </c>
      <c r="I93" s="97">
        <f>ROUND($R97*$S97*T97,6)</f>
        <v>0</v>
      </c>
      <c r="J93" s="44"/>
      <c r="K93" s="15"/>
      <c r="L93" s="15"/>
      <c r="M93" s="155">
        <f>IF('Cumulative Budget Request '!L92='Split budget (B)'!$L$1,'Cumulative Budget Request '!M92,0)</f>
        <v>0</v>
      </c>
      <c r="N93" s="242">
        <f>ROUND(M93/12,2)</f>
        <v>0</v>
      </c>
      <c r="O93" s="242">
        <f>IF('Cumulative Budget Request '!L92='Split budget (B)'!$L$1,'Cumulative Budget Request '!O92,0)</f>
        <v>0</v>
      </c>
      <c r="P93" s="236">
        <f>IF('Cumulative Budget Request '!L92='Split budget (B)'!$L$1,'Cumulative Budget Request '!P92,0)</f>
        <v>0</v>
      </c>
      <c r="Q93" s="239">
        <f>IF('Cumulative Budget Request '!L92='Split budget (B)'!$L$1,'Cumulative Budget Request '!Q92,0)</f>
        <v>0</v>
      </c>
      <c r="R93" s="240">
        <f>IF('Cumulative Budget Request '!L92='Split budget (B)'!$L$1,'Cumulative Budget Request '!R92,0)</f>
        <v>0</v>
      </c>
      <c r="S93" s="73">
        <f>IF('Cumulative Budget Request '!L92='Split budget (B)'!$L$1,'Cumulative Budget Request '!S92,0)</f>
        <v>0</v>
      </c>
      <c r="T93" s="239">
        <f>IF('Cumulative Budget Request '!L92='Split budget (B)'!$L$1,'Cumulative Budget Request '!T92,0)</f>
        <v>0</v>
      </c>
      <c r="U93" s="426">
        <f>IFERROR((E96+E97)/E95,0)</f>
        <v>0</v>
      </c>
      <c r="V93" s="426">
        <f t="shared" ref="V93:Y93" si="59">IFERROR((F96+F97)/F95,0)</f>
        <v>0</v>
      </c>
      <c r="W93" s="426">
        <f t="shared" si="59"/>
        <v>0</v>
      </c>
      <c r="X93" s="426">
        <f t="shared" si="59"/>
        <v>0</v>
      </c>
      <c r="Y93" s="426">
        <f t="shared" si="59"/>
        <v>0</v>
      </c>
    </row>
    <row r="94" spans="1:25">
      <c r="B94" s="99"/>
      <c r="D94" s="32" t="s">
        <v>61</v>
      </c>
      <c r="E94" s="20">
        <f>T93</f>
        <v>0</v>
      </c>
      <c r="F94" s="20">
        <f>T94</f>
        <v>0</v>
      </c>
      <c r="G94" s="20">
        <f>T95</f>
        <v>0</v>
      </c>
      <c r="H94" s="20">
        <f>T96</f>
        <v>0</v>
      </c>
      <c r="I94" s="20">
        <f>T97</f>
        <v>0</v>
      </c>
      <c r="J94" s="44"/>
      <c r="K94" s="15"/>
      <c r="L94" s="15"/>
      <c r="M94" s="243"/>
      <c r="N94" s="242"/>
      <c r="O94" s="60"/>
      <c r="P94" s="60"/>
      <c r="Q94" s="239">
        <f>IF('Cumulative Budget Request '!L93='Split budget (B)'!$L$1,'Cumulative Budget Request '!Q93,0)</f>
        <v>0</v>
      </c>
      <c r="R94" s="240">
        <f>IF('Cumulative Budget Request '!L93='Split budget (B)'!$L$1,'Cumulative Budget Request '!R93,0)</f>
        <v>0</v>
      </c>
      <c r="S94" s="73">
        <f>IF('Cumulative Budget Request '!L93='Split budget (B)'!$L$1,'Cumulative Budget Request '!S93,0)</f>
        <v>0</v>
      </c>
      <c r="T94" s="239">
        <f>IF('Cumulative Budget Request '!L93='Split budget (B)'!$L$1,'Cumulative Budget Request '!T93,0)</f>
        <v>0</v>
      </c>
      <c r="U94" s="426"/>
      <c r="V94" s="426"/>
      <c r="W94" s="426"/>
      <c r="X94" s="426"/>
      <c r="Y94" s="426"/>
    </row>
    <row r="95" spans="1:25">
      <c r="A95" s="8"/>
      <c r="C95" s="97"/>
      <c r="D95" s="71" t="s">
        <v>9</v>
      </c>
      <c r="E95" s="54">
        <f>ROUND((N93+O93)*E93*E94*Q93,0)</f>
        <v>0</v>
      </c>
      <c r="F95" s="54">
        <f>ROUND((N93+O93)*F93*F94*Q93*Q94,0)</f>
        <v>0</v>
      </c>
      <c r="G95" s="54">
        <f>ROUND((N93+O93)*G93*G94*Q93*Q94*Q95,0)</f>
        <v>0</v>
      </c>
      <c r="H95" s="54">
        <f>ROUND((N93+O93)*H93*H94*Q93*Q94*Q95*Q96,0)</f>
        <v>0</v>
      </c>
      <c r="I95" s="54">
        <f>ROUND((N93+O93)*I93*I94*Q93*Q94*Q95*Q96*Q97,0)</f>
        <v>0</v>
      </c>
      <c r="J95" s="177">
        <f>SUM(E95:I95)</f>
        <v>0</v>
      </c>
      <c r="M95" s="243"/>
      <c r="N95" s="60"/>
      <c r="O95" s="60"/>
      <c r="P95" s="60"/>
      <c r="Q95" s="239">
        <f>IF('Cumulative Budget Request '!L94='Split budget (B)'!$L$1,'Cumulative Budget Request '!Q94,0)</f>
        <v>0</v>
      </c>
      <c r="R95" s="240">
        <f>IF('Cumulative Budget Request '!L94='Split budget (B)'!$L$1,'Cumulative Budget Request '!R94,0)</f>
        <v>0</v>
      </c>
      <c r="S95" s="73">
        <f>IF('Cumulative Budget Request '!L94='Split budget (B)'!$L$1,'Cumulative Budget Request '!S94,0)</f>
        <v>0</v>
      </c>
      <c r="T95" s="239">
        <f>IF('Cumulative Budget Request '!L94='Split budget (B)'!$L$1,'Cumulative Budget Request '!T94,0)</f>
        <v>0</v>
      </c>
      <c r="U95" s="426"/>
      <c r="V95" s="426"/>
      <c r="W95" s="426"/>
      <c r="X95" s="426"/>
      <c r="Y95" s="426"/>
    </row>
    <row r="96" spans="1:25">
      <c r="A96" s="8"/>
      <c r="B96" s="90"/>
      <c r="C96" s="97"/>
      <c r="D96" s="71" t="s">
        <v>46</v>
      </c>
      <c r="E96" s="54">
        <f>ROUND(E95*$Q$8,0)</f>
        <v>0</v>
      </c>
      <c r="F96" s="54">
        <f>ROUND(F95*$Q$8,0)</f>
        <v>0</v>
      </c>
      <c r="G96" s="54">
        <f>ROUND(G95*$Q$8,0)</f>
        <v>0</v>
      </c>
      <c r="H96" s="54">
        <f>ROUND(H95*$Q$8,0)</f>
        <v>0</v>
      </c>
      <c r="I96" s="54">
        <f>ROUND(I95*$Q$8,0)</f>
        <v>0</v>
      </c>
      <c r="J96" s="177">
        <f>SUM(E96:I96)</f>
        <v>0</v>
      </c>
      <c r="M96" s="243"/>
      <c r="N96" s="60"/>
      <c r="O96" s="60"/>
      <c r="P96" s="60"/>
      <c r="Q96" s="239">
        <f>IF('Cumulative Budget Request '!L95='Split budget (B)'!$L$1,'Cumulative Budget Request '!Q95,0)</f>
        <v>0</v>
      </c>
      <c r="R96" s="240">
        <f>IF('Cumulative Budget Request '!L95='Split budget (B)'!$L$1,'Cumulative Budget Request '!R95,0)</f>
        <v>0</v>
      </c>
      <c r="S96" s="73">
        <f>IF('Cumulative Budget Request '!L95='Split budget (B)'!$L$1,'Cumulative Budget Request '!S95,0)</f>
        <v>0</v>
      </c>
      <c r="T96" s="239">
        <f>IF('Cumulative Budget Request '!L95='Split budget (B)'!$L$1,'Cumulative Budget Request '!T95,0)</f>
        <v>0</v>
      </c>
      <c r="U96" s="426"/>
      <c r="V96" s="426"/>
      <c r="W96" s="426"/>
      <c r="X96" s="426"/>
      <c r="Y96" s="426"/>
    </row>
    <row r="97" spans="1:25" ht="15">
      <c r="A97" s="8"/>
      <c r="B97" s="90"/>
      <c r="C97" s="97"/>
      <c r="D97" s="71" t="s">
        <v>47</v>
      </c>
      <c r="E97" s="189">
        <f>ROUND($Q$9*E93,0)</f>
        <v>0</v>
      </c>
      <c r="F97" s="189">
        <f>ROUND($Q$9*F93,0)</f>
        <v>0</v>
      </c>
      <c r="G97" s="189">
        <f>ROUND($Q$9*G93,0)</f>
        <v>0</v>
      </c>
      <c r="H97" s="189">
        <f>ROUND($Q$9*H93,0)</f>
        <v>0</v>
      </c>
      <c r="I97" s="189">
        <f>ROUND($Q$9*I93,0)</f>
        <v>0</v>
      </c>
      <c r="J97" s="186">
        <f>SUM(E97:I97)</f>
        <v>0</v>
      </c>
      <c r="M97" s="243"/>
      <c r="N97" s="60"/>
      <c r="O97" s="60"/>
      <c r="P97" s="60"/>
      <c r="Q97" s="239">
        <f>IF('Cumulative Budget Request '!L96='Split budget (B)'!$L$1,'Cumulative Budget Request '!Q96,0)</f>
        <v>0</v>
      </c>
      <c r="R97" s="240">
        <f>IF('Cumulative Budget Request '!L96='Split budget (B)'!$L$1,'Cumulative Budget Request '!R96,0)</f>
        <v>0</v>
      </c>
      <c r="S97" s="73">
        <f>IF('Cumulative Budget Request '!L96='Split budget (B)'!$L$1,'Cumulative Budget Request '!S96,0)</f>
        <v>0</v>
      </c>
      <c r="T97" s="239">
        <f>IF('Cumulative Budget Request '!L96='Split budget (B)'!$L$1,'Cumulative Budget Request '!T96,0)</f>
        <v>0</v>
      </c>
      <c r="U97" s="426"/>
      <c r="V97" s="426"/>
      <c r="W97" s="426"/>
      <c r="X97" s="426"/>
      <c r="Y97" s="426"/>
    </row>
    <row r="98" spans="1:25">
      <c r="A98" s="8"/>
      <c r="B98" s="90"/>
      <c r="C98" s="97"/>
      <c r="D98" s="74" t="s">
        <v>48</v>
      </c>
      <c r="E98" s="190">
        <f>SUM(E96:E97)</f>
        <v>0</v>
      </c>
      <c r="F98" s="190">
        <f t="shared" ref="F98:I98" si="60">SUM(F96:F97)</f>
        <v>0</v>
      </c>
      <c r="G98" s="190">
        <f t="shared" si="60"/>
        <v>0</v>
      </c>
      <c r="H98" s="190">
        <f t="shared" si="60"/>
        <v>0</v>
      </c>
      <c r="I98" s="190">
        <f t="shared" si="60"/>
        <v>0</v>
      </c>
      <c r="J98" s="191">
        <f>SUM(J96:J97)</f>
        <v>0</v>
      </c>
      <c r="M98" s="243"/>
      <c r="N98" s="60"/>
      <c r="O98" s="60"/>
      <c r="P98" s="60"/>
      <c r="Q98" s="71"/>
      <c r="R98" s="244"/>
      <c r="S98" s="73"/>
      <c r="T98" s="71"/>
      <c r="U98" s="428"/>
      <c r="V98" s="429"/>
      <c r="W98" s="427"/>
      <c r="X98" s="427"/>
      <c r="Y98" s="427"/>
    </row>
    <row r="99" spans="1:25">
      <c r="C99" s="97"/>
      <c r="D99" s="71"/>
      <c r="E99" s="15"/>
      <c r="F99" s="15"/>
      <c r="G99" s="15"/>
      <c r="H99" s="15"/>
      <c r="I99" s="15"/>
      <c r="J99" s="24"/>
      <c r="M99" s="243"/>
      <c r="N99" s="60"/>
      <c r="O99" s="60"/>
      <c r="P99" s="60"/>
      <c r="Q99" s="32"/>
      <c r="R99" s="60"/>
      <c r="S99" s="32"/>
      <c r="T99" s="241"/>
      <c r="U99" s="430"/>
      <c r="V99" s="430"/>
      <c r="W99" s="430"/>
      <c r="X99" s="430"/>
      <c r="Y99" s="430"/>
    </row>
    <row r="100" spans="1:25">
      <c r="A100" s="417">
        <f>IF('Cumulative Budget Request '!L99='Split budget (B)'!$L$1,'Cumulative Budget Request '!A99,0)</f>
        <v>0</v>
      </c>
      <c r="B100" s="13">
        <f>IF('Cumulative Budget Request '!L99='Split budget (B)'!$L$1,'Cumulative Budget Request '!B99,0)</f>
        <v>0</v>
      </c>
      <c r="D100" s="32" t="s">
        <v>44</v>
      </c>
      <c r="E100" s="97">
        <f>ROUND($R100*$S100*T100,6)</f>
        <v>0</v>
      </c>
      <c r="F100" s="97">
        <f>ROUND($R101*$S101*T101,6)</f>
        <v>0</v>
      </c>
      <c r="G100" s="97">
        <f>ROUND($R102*$S102*T102,6)</f>
        <v>0</v>
      </c>
      <c r="H100" s="97">
        <f>ROUND($R103*$S103*T103,6)</f>
        <v>0</v>
      </c>
      <c r="I100" s="97">
        <f>ROUND($R104*$S104*T104,6)</f>
        <v>0</v>
      </c>
      <c r="J100" s="44"/>
      <c r="M100" s="155">
        <f>IF('Cumulative Budget Request '!L99='Split budget (B)'!$L$1,'Cumulative Budget Request '!M99,0)</f>
        <v>0</v>
      </c>
      <c r="N100" s="242">
        <f>ROUND(M100/12,2)</f>
        <v>0</v>
      </c>
      <c r="O100" s="242">
        <f>IF('Cumulative Budget Request '!L99='Split budget (B)'!$L$1,'Cumulative Budget Request '!O99,0)</f>
        <v>0</v>
      </c>
      <c r="P100" s="236">
        <f>IF('Cumulative Budget Request '!L99='Split budget (B)'!$L$1,'Cumulative Budget Request '!P99,0)</f>
        <v>0</v>
      </c>
      <c r="Q100" s="239">
        <f>IF('Cumulative Budget Request '!L99='Split budget (B)'!$L$1,'Cumulative Budget Request '!Q99,0)</f>
        <v>0</v>
      </c>
      <c r="R100" s="240">
        <f>IF('Cumulative Budget Request '!L99='Split budget (B)'!$L$1,'Cumulative Budget Request '!R99,0)</f>
        <v>0</v>
      </c>
      <c r="S100" s="73">
        <f>IF('Cumulative Budget Request '!L99='Split budget (B)'!$L$1,'Cumulative Budget Request '!S99,0)</f>
        <v>0</v>
      </c>
      <c r="T100" s="239">
        <f>IF('Cumulative Budget Request '!L99='Split budget (B)'!$L$1,'Cumulative Budget Request '!T99,0)</f>
        <v>0</v>
      </c>
      <c r="U100" s="426">
        <f>IFERROR((E103+E104)/E102,0)</f>
        <v>0</v>
      </c>
      <c r="V100" s="426">
        <f t="shared" ref="V100" si="61">IFERROR((F103+F104)/F102,0)</f>
        <v>0</v>
      </c>
      <c r="W100" s="426">
        <f t="shared" ref="W100" si="62">IFERROR((G103+G104)/G102,0)</f>
        <v>0</v>
      </c>
      <c r="X100" s="426">
        <f t="shared" ref="X100" si="63">IFERROR((H103+H104)/H102,0)</f>
        <v>0</v>
      </c>
      <c r="Y100" s="426">
        <f t="shared" ref="Y100" si="64">IFERROR((I103+I104)/I102,0)</f>
        <v>0</v>
      </c>
    </row>
    <row r="101" spans="1:25">
      <c r="B101" s="99"/>
      <c r="D101" s="32" t="s">
        <v>61</v>
      </c>
      <c r="E101" s="20">
        <f>T100</f>
        <v>0</v>
      </c>
      <c r="F101" s="20">
        <f>T101</f>
        <v>0</v>
      </c>
      <c r="G101" s="20">
        <f>T102</f>
        <v>0</v>
      </c>
      <c r="H101" s="20">
        <f>T103</f>
        <v>0</v>
      </c>
      <c r="I101" s="20">
        <f>T104</f>
        <v>0</v>
      </c>
      <c r="J101" s="44"/>
      <c r="M101" s="243"/>
      <c r="N101" s="242"/>
      <c r="O101" s="60"/>
      <c r="P101" s="60"/>
      <c r="Q101" s="239">
        <f>IF('Cumulative Budget Request '!L100='Split budget (B)'!$L$1,'Cumulative Budget Request '!Q100,0)</f>
        <v>0</v>
      </c>
      <c r="R101" s="240">
        <f>IF('Cumulative Budget Request '!L100='Split budget (B)'!$L$1,'Cumulative Budget Request '!R100,0)</f>
        <v>0</v>
      </c>
      <c r="S101" s="73">
        <f>IF('Cumulative Budget Request '!L100='Split budget (B)'!$L$1,'Cumulative Budget Request '!S100,0)</f>
        <v>0</v>
      </c>
      <c r="T101" s="239">
        <f>IF('Cumulative Budget Request '!L100='Split budget (B)'!$L$1,'Cumulative Budget Request '!T100,0)</f>
        <v>0</v>
      </c>
      <c r="U101" s="426"/>
      <c r="V101" s="426"/>
      <c r="W101" s="426"/>
      <c r="X101" s="426"/>
      <c r="Y101" s="426"/>
    </row>
    <row r="102" spans="1:25">
      <c r="A102" s="8"/>
      <c r="B102" s="90"/>
      <c r="C102" s="97"/>
      <c r="D102" s="71" t="s">
        <v>9</v>
      </c>
      <c r="E102" s="54">
        <f>ROUND((N100+O100)*E100*E101*Q100,0)</f>
        <v>0</v>
      </c>
      <c r="F102" s="54">
        <f>ROUND((N100+O100)*F100*F101*Q100*Q101,0)</f>
        <v>0</v>
      </c>
      <c r="G102" s="54">
        <f>ROUND((N100+O100)*G100*G101*Q100*Q101*Q102,0)</f>
        <v>0</v>
      </c>
      <c r="H102" s="54">
        <f>ROUND((N100+O100)*H100*H101*Q100*Q101*Q102*Q103,0)</f>
        <v>0</v>
      </c>
      <c r="I102" s="54">
        <f>ROUND((N100+O100)*I100*I101*Q100*Q101*Q102*Q103*Q104,0)</f>
        <v>0</v>
      </c>
      <c r="J102" s="177">
        <f>SUM(E102:I102)</f>
        <v>0</v>
      </c>
      <c r="M102" s="243"/>
      <c r="N102" s="60"/>
      <c r="O102" s="60"/>
      <c r="P102" s="60"/>
      <c r="Q102" s="239">
        <f>IF('Cumulative Budget Request '!L101='Split budget (B)'!$L$1,'Cumulative Budget Request '!Q101,0)</f>
        <v>0</v>
      </c>
      <c r="R102" s="240">
        <f>IF('Cumulative Budget Request '!L101='Split budget (B)'!$L$1,'Cumulative Budget Request '!R101,0)</f>
        <v>0</v>
      </c>
      <c r="S102" s="73">
        <f>IF('Cumulative Budget Request '!L101='Split budget (B)'!$L$1,'Cumulative Budget Request '!S101,0)</f>
        <v>0</v>
      </c>
      <c r="T102" s="239">
        <f>IF('Cumulative Budget Request '!L101='Split budget (B)'!$L$1,'Cumulative Budget Request '!T101,0)</f>
        <v>0</v>
      </c>
      <c r="U102" s="426"/>
      <c r="V102" s="426"/>
      <c r="W102" s="426"/>
      <c r="X102" s="426"/>
      <c r="Y102" s="426"/>
    </row>
    <row r="103" spans="1:25">
      <c r="A103" s="8"/>
      <c r="B103" s="90"/>
      <c r="C103" s="97"/>
      <c r="D103" s="71" t="s">
        <v>46</v>
      </c>
      <c r="E103" s="54">
        <f>ROUND(E102*$Q$8,0)</f>
        <v>0</v>
      </c>
      <c r="F103" s="54">
        <f>ROUND(F102*$Q$8,0)</f>
        <v>0</v>
      </c>
      <c r="G103" s="54">
        <f>ROUND(G102*$Q$8,0)</f>
        <v>0</v>
      </c>
      <c r="H103" s="54">
        <f>ROUND(H102*$Q$8,0)</f>
        <v>0</v>
      </c>
      <c r="I103" s="54">
        <f>ROUND(I102*$Q$8,0)</f>
        <v>0</v>
      </c>
      <c r="J103" s="177">
        <f>SUM(E103:I103)</f>
        <v>0</v>
      </c>
      <c r="M103" s="243"/>
      <c r="N103" s="60"/>
      <c r="O103" s="60"/>
      <c r="P103" s="60"/>
      <c r="Q103" s="239">
        <f>IF('Cumulative Budget Request '!L102='Split budget (B)'!$L$1,'Cumulative Budget Request '!Q102,0)</f>
        <v>0</v>
      </c>
      <c r="R103" s="240">
        <f>IF('Cumulative Budget Request '!L102='Split budget (B)'!$L$1,'Cumulative Budget Request '!R102,0)</f>
        <v>0</v>
      </c>
      <c r="S103" s="73">
        <f>IF('Cumulative Budget Request '!L102='Split budget (B)'!$L$1,'Cumulative Budget Request '!S102,0)</f>
        <v>0</v>
      </c>
      <c r="T103" s="239">
        <f>IF('Cumulative Budget Request '!L102='Split budget (B)'!$L$1,'Cumulative Budget Request '!T102,0)</f>
        <v>0</v>
      </c>
      <c r="U103" s="426"/>
      <c r="V103" s="426"/>
      <c r="W103" s="426"/>
      <c r="X103" s="426"/>
      <c r="Y103" s="426"/>
    </row>
    <row r="104" spans="1:25" ht="15">
      <c r="A104" s="8"/>
      <c r="B104" s="90"/>
      <c r="C104" s="97"/>
      <c r="D104" s="71" t="s">
        <v>47</v>
      </c>
      <c r="E104" s="189">
        <f>ROUND($Q$9*E100,0)</f>
        <v>0</v>
      </c>
      <c r="F104" s="189">
        <f>ROUND($Q$9*F100,0)</f>
        <v>0</v>
      </c>
      <c r="G104" s="189">
        <f>ROUND($Q$9*G100,0)</f>
        <v>0</v>
      </c>
      <c r="H104" s="189">
        <f>ROUND($Q$9*H100,0)</f>
        <v>0</v>
      </c>
      <c r="I104" s="189">
        <f>ROUND($Q$9*I100,0)</f>
        <v>0</v>
      </c>
      <c r="J104" s="186">
        <f>SUM(E104:I104)</f>
        <v>0</v>
      </c>
      <c r="M104" s="243"/>
      <c r="N104" s="60"/>
      <c r="O104" s="60"/>
      <c r="P104" s="60"/>
      <c r="Q104" s="239">
        <f>IF('Cumulative Budget Request '!L103='Split budget (B)'!$L$1,'Cumulative Budget Request '!Q103,0)</f>
        <v>0</v>
      </c>
      <c r="R104" s="240">
        <f>IF('Cumulative Budget Request '!L103='Split budget (B)'!$L$1,'Cumulative Budget Request '!R103,0)</f>
        <v>0</v>
      </c>
      <c r="S104" s="73">
        <f>IF('Cumulative Budget Request '!L103='Split budget (B)'!$L$1,'Cumulative Budget Request '!S103,0)</f>
        <v>0</v>
      </c>
      <c r="T104" s="239">
        <f>IF('Cumulative Budget Request '!L103='Split budget (B)'!$L$1,'Cumulative Budget Request '!T103,0)</f>
        <v>0</v>
      </c>
      <c r="U104" s="426"/>
      <c r="V104" s="426"/>
      <c r="W104" s="426"/>
      <c r="X104" s="426"/>
      <c r="Y104" s="426"/>
    </row>
    <row r="105" spans="1:25">
      <c r="A105" s="8"/>
      <c r="B105" s="90"/>
      <c r="C105" s="97"/>
      <c r="D105" s="74" t="s">
        <v>48</v>
      </c>
      <c r="E105" s="190">
        <f>SUM(E103:E104)</f>
        <v>0</v>
      </c>
      <c r="F105" s="190">
        <f t="shared" ref="F105:I105" si="65">SUM(F103:F104)</f>
        <v>0</v>
      </c>
      <c r="G105" s="190">
        <f t="shared" si="65"/>
        <v>0</v>
      </c>
      <c r="H105" s="190">
        <f t="shared" si="65"/>
        <v>0</v>
      </c>
      <c r="I105" s="190">
        <f t="shared" si="65"/>
        <v>0</v>
      </c>
      <c r="J105" s="191">
        <f>SUM(J103:J104)</f>
        <v>0</v>
      </c>
      <c r="M105" s="243"/>
      <c r="N105" s="60"/>
      <c r="O105" s="60"/>
      <c r="P105" s="60"/>
      <c r="Q105" s="71"/>
      <c r="R105" s="244"/>
      <c r="S105" s="73"/>
      <c r="T105" s="71"/>
      <c r="U105" s="428"/>
      <c r="V105" s="429"/>
      <c r="W105" s="427"/>
      <c r="X105" s="427"/>
      <c r="Y105" s="427"/>
    </row>
    <row r="106" spans="1:25">
      <c r="A106" s="8"/>
      <c r="B106" s="90"/>
      <c r="C106" s="97"/>
      <c r="D106" s="71"/>
      <c r="E106" s="15"/>
      <c r="F106" s="15"/>
      <c r="G106" s="15"/>
      <c r="H106" s="15"/>
      <c r="I106" s="15"/>
      <c r="J106" s="24"/>
      <c r="M106" s="243"/>
      <c r="N106" s="60"/>
      <c r="O106" s="60"/>
      <c r="P106" s="60"/>
      <c r="Q106" s="32"/>
      <c r="R106" s="60"/>
      <c r="S106" s="32"/>
      <c r="T106" s="241"/>
      <c r="U106" s="430"/>
      <c r="V106" s="430"/>
      <c r="W106" s="430"/>
      <c r="X106" s="430"/>
      <c r="Y106" s="430"/>
    </row>
    <row r="107" spans="1:25">
      <c r="A107" s="417">
        <f>IF('Cumulative Budget Request '!L106='Split budget (B)'!$L$1,'Cumulative Budget Request '!A106,0)</f>
        <v>0</v>
      </c>
      <c r="B107" s="13">
        <f>IF('Cumulative Budget Request '!L106='Split budget (B)'!$L$1,'Cumulative Budget Request '!B106,0)</f>
        <v>0</v>
      </c>
      <c r="D107" s="32" t="s">
        <v>44</v>
      </c>
      <c r="E107" s="97">
        <f>ROUND($R107*$S107*T107,6)</f>
        <v>0</v>
      </c>
      <c r="F107" s="97">
        <f>ROUND($R108*$S108*T108,6)</f>
        <v>0</v>
      </c>
      <c r="G107" s="97">
        <f>ROUND($R109*$S109*T109,6)</f>
        <v>0</v>
      </c>
      <c r="H107" s="97">
        <f>ROUND($R110*$S110*T110,6)</f>
        <v>0</v>
      </c>
      <c r="I107" s="97">
        <f>ROUND($R111*$S111*T111,6)</f>
        <v>0</v>
      </c>
      <c r="J107" s="44"/>
      <c r="M107" s="155">
        <f>IF('Cumulative Budget Request '!L106='Split budget (B)'!$L$1,'Cumulative Budget Request '!M106,0)</f>
        <v>0</v>
      </c>
      <c r="N107" s="242">
        <f>ROUND(M107/12,2)</f>
        <v>0</v>
      </c>
      <c r="O107" s="242">
        <f>IF('Cumulative Budget Request '!L106='Split budget (B)'!$L$1,'Cumulative Budget Request '!O106,0)</f>
        <v>0</v>
      </c>
      <c r="P107" s="236">
        <f>IF('Cumulative Budget Request '!L106='Split budget (B)'!$L$1,'Cumulative Budget Request '!P106,0)</f>
        <v>0</v>
      </c>
      <c r="Q107" s="239">
        <f>IF('Cumulative Budget Request '!L106='Split budget (B)'!$L$1,'Cumulative Budget Request '!Q106,0)</f>
        <v>0</v>
      </c>
      <c r="R107" s="240">
        <f>IF('Cumulative Budget Request '!L106='Split budget (B)'!$L$1,'Cumulative Budget Request '!R106,0)</f>
        <v>0</v>
      </c>
      <c r="S107" s="73">
        <f>IF('Cumulative Budget Request '!L106='Split budget (B)'!$L$1,'Cumulative Budget Request '!S106,0)</f>
        <v>0</v>
      </c>
      <c r="T107" s="239">
        <f>IF('Cumulative Budget Request '!L106='Split budget (B)'!$L$1,'Cumulative Budget Request '!T106,0)</f>
        <v>0</v>
      </c>
      <c r="U107" s="426">
        <f>IFERROR((E110+E111)/E109,0)</f>
        <v>0</v>
      </c>
      <c r="V107" s="426">
        <f t="shared" ref="V107" si="66">IFERROR((F110+F111)/F109,0)</f>
        <v>0</v>
      </c>
      <c r="W107" s="426">
        <f t="shared" ref="W107" si="67">IFERROR((G110+G111)/G109,0)</f>
        <v>0</v>
      </c>
      <c r="X107" s="426">
        <f t="shared" ref="X107" si="68">IFERROR((H110+H111)/H109,0)</f>
        <v>0</v>
      </c>
      <c r="Y107" s="426">
        <f t="shared" ref="Y107" si="69">IFERROR((I110+I111)/I109,0)</f>
        <v>0</v>
      </c>
    </row>
    <row r="108" spans="1:25">
      <c r="B108" s="99"/>
      <c r="D108" s="32" t="s">
        <v>61</v>
      </c>
      <c r="E108" s="20">
        <f>T107</f>
        <v>0</v>
      </c>
      <c r="F108" s="20">
        <f>T108</f>
        <v>0</v>
      </c>
      <c r="G108" s="20">
        <f>T109</f>
        <v>0</v>
      </c>
      <c r="H108" s="20">
        <f>T110</f>
        <v>0</v>
      </c>
      <c r="I108" s="20">
        <f>T111</f>
        <v>0</v>
      </c>
      <c r="J108" s="44"/>
      <c r="M108" s="243"/>
      <c r="N108" s="242"/>
      <c r="O108" s="60"/>
      <c r="P108" s="60"/>
      <c r="Q108" s="239">
        <f>IF('Cumulative Budget Request '!L107='Split budget (B)'!$L$1,'Cumulative Budget Request '!Q107,0)</f>
        <v>0</v>
      </c>
      <c r="R108" s="240">
        <f>IF('Cumulative Budget Request '!L107='Split budget (B)'!$L$1,'Cumulative Budget Request '!R107,0)</f>
        <v>0</v>
      </c>
      <c r="S108" s="73">
        <f>IF('Cumulative Budget Request '!L107='Split budget (B)'!$L$1,'Cumulative Budget Request '!S107,0)</f>
        <v>0</v>
      </c>
      <c r="T108" s="239">
        <f>IF('Cumulative Budget Request '!L107='Split budget (B)'!$L$1,'Cumulative Budget Request '!T107,0)</f>
        <v>0</v>
      </c>
      <c r="U108" s="426"/>
      <c r="V108" s="426"/>
      <c r="W108" s="426"/>
      <c r="X108" s="426"/>
      <c r="Y108" s="426"/>
    </row>
    <row r="109" spans="1:25">
      <c r="A109" s="8"/>
      <c r="B109" s="90"/>
      <c r="C109" s="97"/>
      <c r="D109" s="71" t="s">
        <v>9</v>
      </c>
      <c r="E109" s="54">
        <f>ROUND((N107+O107)*E107*E108*Q107,0)</f>
        <v>0</v>
      </c>
      <c r="F109" s="54">
        <f>ROUND((N107+O107)*F107*F108*Q107*Q108,0)</f>
        <v>0</v>
      </c>
      <c r="G109" s="54">
        <f>ROUND((N107+O107)*G107*G108*Q107*Q108*Q109,0)</f>
        <v>0</v>
      </c>
      <c r="H109" s="54">
        <f>ROUND((N107+O107)*H107*H108*Q107*Q108*Q109*Q110,0)</f>
        <v>0</v>
      </c>
      <c r="I109" s="54">
        <f>ROUND((N107+O107)*I107*I108*Q107*Q108*Q109*Q110*Q111,0)</f>
        <v>0</v>
      </c>
      <c r="J109" s="177">
        <f>SUM(E109:I109)</f>
        <v>0</v>
      </c>
      <c r="M109" s="243"/>
      <c r="N109" s="60"/>
      <c r="O109" s="60"/>
      <c r="P109" s="60"/>
      <c r="Q109" s="239">
        <f>IF('Cumulative Budget Request '!L108='Split budget (B)'!$L$1,'Cumulative Budget Request '!Q108,0)</f>
        <v>0</v>
      </c>
      <c r="R109" s="240">
        <f>IF('Cumulative Budget Request '!L108='Split budget (B)'!$L$1,'Cumulative Budget Request '!R108,0)</f>
        <v>0</v>
      </c>
      <c r="S109" s="73">
        <f>IF('Cumulative Budget Request '!L108='Split budget (B)'!$L$1,'Cumulative Budget Request '!S108,0)</f>
        <v>0</v>
      </c>
      <c r="T109" s="239">
        <f>IF('Cumulative Budget Request '!L108='Split budget (B)'!$L$1,'Cumulative Budget Request '!T108,0)</f>
        <v>0</v>
      </c>
      <c r="U109" s="427"/>
      <c r="V109" s="427"/>
      <c r="W109" s="427"/>
      <c r="X109" s="427"/>
      <c r="Y109" s="427"/>
    </row>
    <row r="110" spans="1:25">
      <c r="A110" s="8"/>
      <c r="B110" s="90"/>
      <c r="C110" s="97"/>
      <c r="D110" s="71" t="s">
        <v>46</v>
      </c>
      <c r="E110" s="54">
        <f>ROUND(E109*$Q$8,0)</f>
        <v>0</v>
      </c>
      <c r="F110" s="54">
        <f>ROUND(F109*$Q$8,0)</f>
        <v>0</v>
      </c>
      <c r="G110" s="54">
        <f>ROUND(G109*$Q$8,0)</f>
        <v>0</v>
      </c>
      <c r="H110" s="54">
        <f>ROUND(H109*$Q$8,0)</f>
        <v>0</v>
      </c>
      <c r="I110" s="54">
        <f>ROUND(I109*$Q$8,0)</f>
        <v>0</v>
      </c>
      <c r="J110" s="177">
        <f>SUM(E110:I110)</f>
        <v>0</v>
      </c>
      <c r="M110" s="243"/>
      <c r="N110" s="60"/>
      <c r="O110" s="60"/>
      <c r="P110" s="60"/>
      <c r="Q110" s="239">
        <f>IF('Cumulative Budget Request '!L109='Split budget (B)'!$L$1,'Cumulative Budget Request '!Q109,0)</f>
        <v>0</v>
      </c>
      <c r="R110" s="240">
        <f>IF('Cumulative Budget Request '!L109='Split budget (B)'!$L$1,'Cumulative Budget Request '!R109,0)</f>
        <v>0</v>
      </c>
      <c r="S110" s="73">
        <f>IF('Cumulative Budget Request '!L109='Split budget (B)'!$L$1,'Cumulative Budget Request '!S109,0)</f>
        <v>0</v>
      </c>
      <c r="T110" s="239">
        <f>IF('Cumulative Budget Request '!L109='Split budget (B)'!$L$1,'Cumulative Budget Request '!T109,0)</f>
        <v>0</v>
      </c>
      <c r="U110" s="427"/>
      <c r="V110" s="427"/>
      <c r="W110" s="427"/>
      <c r="X110" s="427"/>
      <c r="Y110" s="427"/>
    </row>
    <row r="111" spans="1:25" ht="15">
      <c r="A111" s="8"/>
      <c r="B111" s="90"/>
      <c r="C111" s="97"/>
      <c r="D111" s="71" t="s">
        <v>47</v>
      </c>
      <c r="E111" s="189">
        <f>ROUND($Q$9*E107,0)</f>
        <v>0</v>
      </c>
      <c r="F111" s="189">
        <f>ROUND($Q$9*F107,0)</f>
        <v>0</v>
      </c>
      <c r="G111" s="189">
        <f>ROUND($Q$9*G107,0)</f>
        <v>0</v>
      </c>
      <c r="H111" s="189">
        <f>ROUND($Q$9*H107,0)</f>
        <v>0</v>
      </c>
      <c r="I111" s="189">
        <f>ROUND($Q$9*I107,0)</f>
        <v>0</v>
      </c>
      <c r="J111" s="186">
        <f>SUM(E111:I111)</f>
        <v>0</v>
      </c>
      <c r="M111" s="243"/>
      <c r="N111" s="60"/>
      <c r="O111" s="60"/>
      <c r="P111" s="60"/>
      <c r="Q111" s="239">
        <f>IF('Cumulative Budget Request '!L110='Split budget (B)'!$L$1,'Cumulative Budget Request '!Q110,0)</f>
        <v>0</v>
      </c>
      <c r="R111" s="240">
        <f>IF('Cumulative Budget Request '!L110='Split budget (B)'!$L$1,'Cumulative Budget Request '!R110,0)</f>
        <v>0</v>
      </c>
      <c r="S111" s="73">
        <f>IF('Cumulative Budget Request '!L110='Split budget (B)'!$L$1,'Cumulative Budget Request '!S110,0)</f>
        <v>0</v>
      </c>
      <c r="T111" s="239">
        <f>IF('Cumulative Budget Request '!L110='Split budget (B)'!$L$1,'Cumulative Budget Request '!T110,0)</f>
        <v>0</v>
      </c>
      <c r="U111" s="426"/>
      <c r="V111" s="426"/>
      <c r="W111" s="426"/>
      <c r="X111" s="426"/>
      <c r="Y111" s="426"/>
    </row>
    <row r="112" spans="1:25">
      <c r="A112" s="8"/>
      <c r="B112" s="90"/>
      <c r="C112" s="97"/>
      <c r="D112" s="74" t="s">
        <v>48</v>
      </c>
      <c r="E112" s="190">
        <f>SUM(E110:E111)</f>
        <v>0</v>
      </c>
      <c r="F112" s="190">
        <f t="shared" ref="F112:I112" si="70">SUM(F110:F111)</f>
        <v>0</v>
      </c>
      <c r="G112" s="190">
        <f t="shared" si="70"/>
        <v>0</v>
      </c>
      <c r="H112" s="190">
        <f t="shared" si="70"/>
        <v>0</v>
      </c>
      <c r="I112" s="190">
        <f t="shared" si="70"/>
        <v>0</v>
      </c>
      <c r="J112" s="191">
        <f>SUM(J110:J111)</f>
        <v>0</v>
      </c>
      <c r="M112" s="17"/>
      <c r="N112" s="31"/>
      <c r="O112" s="31"/>
      <c r="P112" s="31"/>
      <c r="Q112" s="110"/>
      <c r="R112" s="111"/>
      <c r="S112" s="73"/>
      <c r="T112" s="110"/>
      <c r="U112" s="426"/>
      <c r="V112" s="426"/>
      <c r="W112" s="426"/>
      <c r="X112" s="426"/>
      <c r="Y112" s="426"/>
    </row>
    <row r="113" spans="1:41">
      <c r="A113" s="8"/>
      <c r="B113" s="90"/>
      <c r="C113" s="97"/>
      <c r="D113" s="71"/>
      <c r="E113" s="15"/>
      <c r="F113" s="15"/>
      <c r="G113" s="15"/>
      <c r="H113" s="15"/>
      <c r="I113" s="15"/>
      <c r="J113" s="24"/>
      <c r="M113" s="17"/>
      <c r="N113" s="31"/>
      <c r="O113" s="31"/>
      <c r="P113" s="31"/>
      <c r="Q113" s="110"/>
      <c r="R113" s="111"/>
      <c r="S113" s="73"/>
      <c r="T113" s="24"/>
      <c r="U113" s="426"/>
      <c r="V113" s="426"/>
      <c r="W113" s="426"/>
      <c r="X113" s="426"/>
      <c r="Y113" s="426"/>
    </row>
    <row r="114" spans="1:41" ht="13.5" thickBot="1">
      <c r="A114" s="8"/>
      <c r="C114" s="72"/>
      <c r="D114" s="72" t="s">
        <v>68</v>
      </c>
      <c r="E114" s="192">
        <f>SUMIF($D$92:$D$113,"Salary",E92:E113)</f>
        <v>0</v>
      </c>
      <c r="F114" s="192">
        <f t="shared" ref="F114:I114" si="71">SUMIF($D$92:$D$113,"Salary",F92:F113)</f>
        <v>0</v>
      </c>
      <c r="G114" s="192">
        <f t="shared" si="71"/>
        <v>0</v>
      </c>
      <c r="H114" s="192">
        <f t="shared" si="71"/>
        <v>0</v>
      </c>
      <c r="I114" s="192">
        <f t="shared" si="71"/>
        <v>0</v>
      </c>
      <c r="J114" s="193">
        <f>SUM(E114:I114)</f>
        <v>0</v>
      </c>
      <c r="M114" s="17"/>
      <c r="N114" s="91"/>
      <c r="O114" s="91"/>
      <c r="P114" s="91"/>
      <c r="Q114" s="45"/>
      <c r="R114" s="45"/>
      <c r="S114" s="45"/>
      <c r="T114" s="24"/>
      <c r="U114" s="426"/>
      <c r="V114" s="426"/>
      <c r="W114" s="426"/>
      <c r="X114" s="426"/>
      <c r="Y114" s="426"/>
    </row>
    <row r="115" spans="1:41">
      <c r="A115" s="8"/>
      <c r="C115" s="72"/>
      <c r="D115" s="72" t="s">
        <v>69</v>
      </c>
      <c r="E115" s="194">
        <f>SUMIF($D$92:$D$113,"*Total Fringe",E92:E113)</f>
        <v>0</v>
      </c>
      <c r="F115" s="194">
        <f t="shared" ref="F115:I115" si="72">SUMIF($D$92:$D$113,"*Total Fringe",F92:F113)</f>
        <v>0</v>
      </c>
      <c r="G115" s="194">
        <f t="shared" si="72"/>
        <v>0</v>
      </c>
      <c r="H115" s="194">
        <f t="shared" si="72"/>
        <v>0</v>
      </c>
      <c r="I115" s="194">
        <f t="shared" si="72"/>
        <v>0</v>
      </c>
      <c r="J115" s="195">
        <f>SUM(E115:I115)</f>
        <v>0</v>
      </c>
      <c r="M115" s="55"/>
      <c r="N115" s="68"/>
      <c r="O115" s="68"/>
      <c r="P115" s="68"/>
      <c r="Q115" s="68"/>
      <c r="R115" s="68"/>
      <c r="S115" s="68"/>
      <c r="T115" s="68"/>
      <c r="U115" s="489"/>
      <c r="V115" s="489"/>
      <c r="W115" s="489"/>
      <c r="X115" s="489"/>
      <c r="Y115" s="499"/>
      <c r="Z115" s="490" t="s">
        <v>70</v>
      </c>
      <c r="AA115" s="491"/>
      <c r="AB115" s="491"/>
      <c r="AC115" s="491"/>
      <c r="AD115" s="491"/>
      <c r="AE115" s="491"/>
      <c r="AF115" s="492"/>
      <c r="AH115" s="484" t="s">
        <v>71</v>
      </c>
      <c r="AI115" s="485"/>
      <c r="AJ115" s="485"/>
      <c r="AK115" s="485"/>
      <c r="AL115" s="485"/>
      <c r="AM115" s="485"/>
      <c r="AN115" s="485"/>
      <c r="AO115" s="486"/>
    </row>
    <row r="116" spans="1:41">
      <c r="A116" s="8"/>
      <c r="C116" s="72"/>
      <c r="D116" s="174"/>
      <c r="E116" s="171"/>
      <c r="F116" s="171"/>
      <c r="G116" s="171"/>
      <c r="H116" s="171"/>
      <c r="I116" s="171"/>
      <c r="J116" s="172"/>
      <c r="M116" s="55" t="s">
        <v>19</v>
      </c>
      <c r="N116" s="68" t="s">
        <v>6</v>
      </c>
      <c r="O116" s="68" t="s">
        <v>21</v>
      </c>
      <c r="P116" s="68" t="s">
        <v>22</v>
      </c>
      <c r="Q116" s="68"/>
      <c r="R116" s="68" t="s">
        <v>57</v>
      </c>
      <c r="S116" s="68"/>
      <c r="T116" s="68"/>
      <c r="U116" s="489" t="s">
        <v>23</v>
      </c>
      <c r="V116" s="489"/>
      <c r="W116" s="489"/>
      <c r="X116" s="489"/>
      <c r="Y116" s="499"/>
      <c r="Z116" s="173"/>
      <c r="AA116" s="44"/>
      <c r="AB116" s="44"/>
      <c r="AC116" s="44"/>
      <c r="AD116" s="44"/>
      <c r="AE116" s="44"/>
      <c r="AF116" s="162"/>
      <c r="AH116" s="284"/>
      <c r="AI116" s="55"/>
      <c r="AJ116" s="55"/>
      <c r="AK116" s="55"/>
      <c r="AL116" s="55"/>
      <c r="AM116" s="55"/>
      <c r="AN116" s="55"/>
      <c r="AO116" s="113"/>
    </row>
    <row r="117" spans="1:41">
      <c r="A117" s="55" t="s">
        <v>40</v>
      </c>
      <c r="B117" s="55" t="s">
        <v>41</v>
      </c>
      <c r="C117" s="348" t="s">
        <v>72</v>
      </c>
      <c r="D117" s="174"/>
      <c r="E117" s="16" t="str">
        <f>E11</f>
        <v>Year 1</v>
      </c>
      <c r="F117" s="16" t="str">
        <f>F11</f>
        <v>Year 2</v>
      </c>
      <c r="G117" s="16" t="str">
        <f>G11</f>
        <v>Year 3</v>
      </c>
      <c r="H117" s="16" t="str">
        <f>H11</f>
        <v>Year 4</v>
      </c>
      <c r="I117" s="16" t="str">
        <f>I11</f>
        <v>Year 5</v>
      </c>
      <c r="J117" s="44" t="s">
        <v>30</v>
      </c>
      <c r="M117" s="89" t="s">
        <v>31</v>
      </c>
      <c r="N117" s="44" t="s">
        <v>9</v>
      </c>
      <c r="O117" s="44" t="s">
        <v>33</v>
      </c>
      <c r="P117" s="44" t="s">
        <v>34</v>
      </c>
      <c r="Q117" s="44" t="s">
        <v>32</v>
      </c>
      <c r="R117" s="44" t="s">
        <v>58</v>
      </c>
      <c r="S117" s="44"/>
      <c r="T117" s="44"/>
      <c r="U117" s="424" t="s">
        <v>35</v>
      </c>
      <c r="V117" s="425" t="s">
        <v>36</v>
      </c>
      <c r="W117" s="425" t="s">
        <v>37</v>
      </c>
      <c r="X117" s="425" t="s">
        <v>38</v>
      </c>
      <c r="Y117" s="425" t="s">
        <v>39</v>
      </c>
      <c r="Z117" s="157"/>
      <c r="AA117" s="159" t="str">
        <f>E11</f>
        <v>Year 1</v>
      </c>
      <c r="AB117" s="159" t="str">
        <f>F11</f>
        <v>Year 2</v>
      </c>
      <c r="AC117" s="159" t="str">
        <f>G11</f>
        <v>Year 3</v>
      </c>
      <c r="AD117" s="159" t="str">
        <f>H11</f>
        <v>Year 4</v>
      </c>
      <c r="AE117" s="159" t="str">
        <f>I11</f>
        <v>Year 5</v>
      </c>
      <c r="AF117" s="162" t="s">
        <v>30</v>
      </c>
      <c r="AH117" s="284"/>
      <c r="AI117" s="55"/>
      <c r="AJ117" s="55"/>
      <c r="AK117" s="55"/>
      <c r="AL117" s="55"/>
      <c r="AM117" s="55"/>
      <c r="AN117" s="55"/>
      <c r="AO117" s="113"/>
    </row>
    <row r="118" spans="1:41">
      <c r="A118" s="417">
        <f>IF('Cumulative Budget Request '!L117='Split budget (B)'!$L$1,'Cumulative Budget Request '!A117,0)</f>
        <v>0</v>
      </c>
      <c r="B118" s="13">
        <f>IF('Cumulative Budget Request '!L117='Split budget (B)'!$L$1,'Cumulative Budget Request '!B117,0)</f>
        <v>0</v>
      </c>
      <c r="C118" s="117">
        <f>IF('Cumulative Budget Request '!L117='Split budget (B)'!$L$1,'Cumulative Budget Request '!C117,0)</f>
        <v>0</v>
      </c>
      <c r="D118" s="32" t="s">
        <v>44</v>
      </c>
      <c r="E118" s="97">
        <f>ROUND($P118*$Q118*R118,6)</f>
        <v>0</v>
      </c>
      <c r="F118" s="97">
        <f>ROUND($P119*$Q119*R119,6)</f>
        <v>0</v>
      </c>
      <c r="G118" s="97">
        <f>ROUND($P120*$Q120*R120,6)</f>
        <v>0</v>
      </c>
      <c r="H118" s="97">
        <f>ROUND($P121*$Q121*R121,6)</f>
        <v>0</v>
      </c>
      <c r="I118" s="97">
        <f>ROUND($P122*$Q122*R122,6)</f>
        <v>0</v>
      </c>
      <c r="J118" s="24"/>
      <c r="K118" s="15"/>
      <c r="L118" s="15"/>
      <c r="M118" s="155">
        <f>IF('Cumulative Budget Request '!L117='Split budget (B)'!$L$1,'Cumulative Budget Request '!M117,0)</f>
        <v>0</v>
      </c>
      <c r="N118" s="242">
        <f>ROUND(M118/12,2)</f>
        <v>0</v>
      </c>
      <c r="O118" s="239">
        <f>IF('Cumulative Budget Request '!L117='Split budget (B)'!$L$1,'Cumulative Budget Request '!O117,0)</f>
        <v>0</v>
      </c>
      <c r="P118" s="240">
        <f>IF('Cumulative Budget Request '!L117='Split budget (B)'!$L$1,'Cumulative Budget Request '!P117,0)</f>
        <v>0</v>
      </c>
      <c r="Q118" s="73">
        <f>IF('Cumulative Budget Request '!L117='Split budget (B)'!$L$1,'Cumulative Budget Request '!Q117,0)</f>
        <v>0</v>
      </c>
      <c r="R118" s="239">
        <f>IF('Cumulative Budget Request '!L117='Split budget (B)'!$L$1,'Cumulative Budget Request '!R117,0)</f>
        <v>0</v>
      </c>
      <c r="S118" s="73"/>
      <c r="T118" s="71"/>
      <c r="U118" s="426">
        <f>IFERROR((E121+E122)/E120,0)</f>
        <v>0</v>
      </c>
      <c r="V118" s="426">
        <f t="shared" ref="V118" si="73">IFERROR((F121+F122)/F120,0)</f>
        <v>0</v>
      </c>
      <c r="W118" s="426">
        <f t="shared" ref="W118" si="74">IFERROR((G121+G122)/G120,0)</f>
        <v>0</v>
      </c>
      <c r="X118" s="426">
        <f t="shared" ref="X118" si="75">IFERROR((H121+H122)/H120,0)</f>
        <v>0</v>
      </c>
      <c r="Y118" s="426">
        <f t="shared" ref="Y118" si="76">IFERROR((I121+I122)/I120,0)</f>
        <v>0</v>
      </c>
      <c r="Z118" s="160">
        <f>C118</f>
        <v>0</v>
      </c>
      <c r="AA118" s="125" t="e">
        <f>ROUND(VLOOKUP($C118,$AH$124:AO152,4,FALSE)*E118,0)</f>
        <v>#N/A</v>
      </c>
      <c r="AB118" s="125" t="e">
        <f>ROUND(VLOOKUP($C119,$AH$124:AO152,5,FALSE)*F118,0)</f>
        <v>#N/A</v>
      </c>
      <c r="AC118" s="125" t="e">
        <f>ROUND(VLOOKUP($C120,$AH$124:AO152,6,FALSE)*G118,0)</f>
        <v>#N/A</v>
      </c>
      <c r="AD118" s="125" t="e">
        <f>ROUND(VLOOKUP($C121,$AH$124:AO152,7,FALSE)*H118,0)</f>
        <v>#N/A</v>
      </c>
      <c r="AE118" s="125" t="e">
        <f>ROUND(VLOOKUP($C122,$AH$124:AO152,8,FALSE)*I118,0)</f>
        <v>#N/A</v>
      </c>
      <c r="AF118" s="163" t="e">
        <f>SUM(AA118:AE118)</f>
        <v>#N/A</v>
      </c>
      <c r="AH118" s="112"/>
      <c r="AK118" s="55" t="s">
        <v>35</v>
      </c>
      <c r="AL118" s="55" t="s">
        <v>36</v>
      </c>
      <c r="AM118" s="55" t="s">
        <v>37</v>
      </c>
      <c r="AN118" s="55" t="s">
        <v>38</v>
      </c>
      <c r="AO118" s="113" t="s">
        <v>39</v>
      </c>
    </row>
    <row r="119" spans="1:41">
      <c r="A119" s="8"/>
      <c r="B119" s="99"/>
      <c r="C119" s="117">
        <f>IF('Cumulative Budget Request '!L118='Split budget (B)'!$L$1,'Cumulative Budget Request '!C118,0)</f>
        <v>0</v>
      </c>
      <c r="D119" s="32" t="s">
        <v>61</v>
      </c>
      <c r="E119" s="20">
        <f>R118</f>
        <v>0</v>
      </c>
      <c r="F119" s="20">
        <f>R119</f>
        <v>0</v>
      </c>
      <c r="G119" s="20">
        <f>R120</f>
        <v>0</v>
      </c>
      <c r="H119" s="20">
        <f>R121</f>
        <v>0</v>
      </c>
      <c r="I119" s="20">
        <f>R122</f>
        <v>0</v>
      </c>
      <c r="J119" s="24"/>
      <c r="K119" s="15"/>
      <c r="L119" s="15"/>
      <c r="M119" s="243"/>
      <c r="N119" s="242"/>
      <c r="O119" s="239">
        <f>IF('Cumulative Budget Request '!L118='Split budget (B)'!$L$1,'Cumulative Budget Request '!O118,0)</f>
        <v>0</v>
      </c>
      <c r="P119" s="240">
        <f>IF('Cumulative Budget Request '!L118='Split budget (B)'!$L$1,'Cumulative Budget Request '!P118,0)</f>
        <v>0</v>
      </c>
      <c r="Q119" s="73">
        <f>IF('Cumulative Budget Request '!L118='Split budget (B)'!$L$1,'Cumulative Budget Request '!Q118,0)</f>
        <v>0</v>
      </c>
      <c r="R119" s="239">
        <f>IF('Cumulative Budget Request '!L118='Split budget (B)'!$L$1,'Cumulative Budget Request '!R118,0)</f>
        <v>0</v>
      </c>
      <c r="S119" s="73"/>
      <c r="T119" s="71"/>
      <c r="U119" s="426"/>
      <c r="V119" s="426"/>
      <c r="W119" s="426"/>
      <c r="X119" s="426"/>
      <c r="Y119" s="426"/>
      <c r="Z119" s="160"/>
      <c r="AA119" s="125"/>
      <c r="AB119" s="125"/>
      <c r="AC119" s="125"/>
      <c r="AD119" s="125"/>
      <c r="AE119" s="125"/>
      <c r="AF119" s="163"/>
      <c r="AH119" s="505" t="s">
        <v>76</v>
      </c>
      <c r="AI119" s="488"/>
      <c r="AJ119" s="488"/>
      <c r="AK119" s="282">
        <v>1</v>
      </c>
      <c r="AL119" s="282">
        <v>1.05</v>
      </c>
      <c r="AM119" s="282">
        <v>1.05</v>
      </c>
      <c r="AN119" s="282">
        <v>1.05</v>
      </c>
      <c r="AO119" s="283">
        <v>1.05</v>
      </c>
    </row>
    <row r="120" spans="1:41">
      <c r="A120" s="8"/>
      <c r="C120" s="117">
        <f>IF('Cumulative Budget Request '!L119='Split budget (B)'!$L$1,'Cumulative Budget Request '!C119,0)</f>
        <v>0</v>
      </c>
      <c r="D120" s="71" t="s">
        <v>9</v>
      </c>
      <c r="E120" s="54">
        <f>ROUND(N118*E118*O118,0)</f>
        <v>0</v>
      </c>
      <c r="F120" s="54">
        <f>ROUND(N118*F118*O118*O119,0)</f>
        <v>0</v>
      </c>
      <c r="G120" s="54">
        <f>ROUND(N118*G118*O118*O119*O120,0)</f>
        <v>0</v>
      </c>
      <c r="H120" s="54">
        <f>ROUND(N118*H118*O118*O119*O120*O121,0)</f>
        <v>0</v>
      </c>
      <c r="I120" s="54">
        <f>ROUND(N118*I118*O118*O119*O120*O121*O122,0)</f>
        <v>0</v>
      </c>
      <c r="J120" s="177">
        <f>SUM(E120:I120)</f>
        <v>0</v>
      </c>
      <c r="M120" s="243"/>
      <c r="N120" s="60"/>
      <c r="O120" s="239">
        <f>IF('Cumulative Budget Request '!L119='Split budget (B)'!$L$1,'Cumulative Budget Request '!O119,0)</f>
        <v>0</v>
      </c>
      <c r="P120" s="240">
        <f>IF('Cumulative Budget Request '!L119='Split budget (B)'!$L$1,'Cumulative Budget Request '!P119,0)</f>
        <v>0</v>
      </c>
      <c r="Q120" s="73">
        <f>IF('Cumulative Budget Request '!L119='Split budget (B)'!$L$1,'Cumulative Budget Request '!Q119,0)</f>
        <v>0</v>
      </c>
      <c r="R120" s="239">
        <f>IF('Cumulative Budget Request '!L119='Split budget (B)'!$L$1,'Cumulative Budget Request '!R119,0)</f>
        <v>0</v>
      </c>
      <c r="S120" s="73"/>
      <c r="T120" s="71"/>
      <c r="U120" s="426"/>
      <c r="V120" s="426"/>
      <c r="W120" s="426"/>
      <c r="X120" s="426"/>
      <c r="Y120" s="426"/>
      <c r="Z120" s="59"/>
      <c r="AA120" s="125"/>
      <c r="AB120" s="125"/>
      <c r="AC120" s="125"/>
      <c r="AD120" s="125"/>
      <c r="AE120" s="125"/>
      <c r="AF120" s="163"/>
      <c r="AH120" s="463"/>
      <c r="AI120" s="316"/>
      <c r="AJ120" s="316"/>
      <c r="AK120" s="131"/>
      <c r="AL120" s="131"/>
      <c r="AM120" s="131"/>
      <c r="AN120" s="131"/>
      <c r="AO120" s="281"/>
    </row>
    <row r="121" spans="1:41">
      <c r="A121" s="8"/>
      <c r="B121" s="90"/>
      <c r="C121" s="117">
        <f>IF('Cumulative Budget Request '!L120='Split budget (B)'!$L$1,'Cumulative Budget Request '!C120,0)</f>
        <v>0</v>
      </c>
      <c r="D121" s="71" t="s">
        <v>46</v>
      </c>
      <c r="E121" s="54">
        <f>ROUND($E$120*$S$153,0)</f>
        <v>0</v>
      </c>
      <c r="F121" s="54">
        <f>ROUND($F$120*$S$153,0)</f>
        <v>0</v>
      </c>
      <c r="G121" s="54">
        <f>ROUND($G$120*$S$153,0)</f>
        <v>0</v>
      </c>
      <c r="H121" s="54">
        <f>ROUND($H$120*$S$153,0)</f>
        <v>0</v>
      </c>
      <c r="I121" s="54">
        <f>ROUND($I$120*$S$153,0)</f>
        <v>0</v>
      </c>
      <c r="J121" s="177">
        <f>SUM(E121:I121)</f>
        <v>0</v>
      </c>
      <c r="M121" s="243"/>
      <c r="N121" s="60"/>
      <c r="O121" s="239">
        <f>IF('Cumulative Budget Request '!L120='Split budget (B)'!$L$1,'Cumulative Budget Request '!O120,0)</f>
        <v>0</v>
      </c>
      <c r="P121" s="240">
        <f>IF('Cumulative Budget Request '!L120='Split budget (B)'!$L$1,'Cumulative Budget Request '!P120,0)</f>
        <v>0</v>
      </c>
      <c r="Q121" s="73">
        <f>IF('Cumulative Budget Request '!L120='Split budget (B)'!$L$1,'Cumulative Budget Request '!Q120,0)</f>
        <v>0</v>
      </c>
      <c r="R121" s="239">
        <f>IF('Cumulative Budget Request '!L120='Split budget (B)'!$L$1,'Cumulative Budget Request '!R120,0)</f>
        <v>0</v>
      </c>
      <c r="S121" s="73"/>
      <c r="T121" s="71"/>
      <c r="U121" s="426"/>
      <c r="V121" s="426"/>
      <c r="W121" s="426"/>
      <c r="X121" s="426"/>
      <c r="Y121" s="426"/>
      <c r="Z121" s="59"/>
      <c r="AA121" s="125"/>
      <c r="AB121" s="125"/>
      <c r="AC121" s="125"/>
      <c r="AD121" s="125"/>
      <c r="AE121" s="125"/>
      <c r="AF121" s="163"/>
      <c r="AH121" s="463"/>
      <c r="AI121" s="316"/>
      <c r="AJ121" s="316"/>
      <c r="AK121" s="131"/>
      <c r="AL121" s="131"/>
      <c r="AM121" s="131"/>
      <c r="AN121" s="131"/>
      <c r="AO121" s="281"/>
    </row>
    <row r="122" spans="1:41" ht="15">
      <c r="A122" s="8"/>
      <c r="B122" s="90"/>
      <c r="C122" s="117">
        <f>IF('Cumulative Budget Request '!L121='Split budget (B)'!$L$1,'Cumulative Budget Request '!C121,0)</f>
        <v>0</v>
      </c>
      <c r="D122" s="71" t="s">
        <v>47</v>
      </c>
      <c r="E122" s="189">
        <f>ROUND($S$154*$E$118,0)</f>
        <v>0</v>
      </c>
      <c r="F122" s="189">
        <f>ROUND($S$154*$F$118,0)</f>
        <v>0</v>
      </c>
      <c r="G122" s="189">
        <f>ROUND($S$154*$G$118,0)</f>
        <v>0</v>
      </c>
      <c r="H122" s="189">
        <f>ROUND($S$154*$H$118,0)</f>
        <v>0</v>
      </c>
      <c r="I122" s="189">
        <f>ROUND($S$154*$I$118,0)</f>
        <v>0</v>
      </c>
      <c r="J122" s="186">
        <f>SUM(E122:I122)</f>
        <v>0</v>
      </c>
      <c r="M122" s="243"/>
      <c r="N122" s="60"/>
      <c r="O122" s="239">
        <f>IF('Cumulative Budget Request '!L121='Split budget (B)'!$L$1,'Cumulative Budget Request '!O121,0)</f>
        <v>0</v>
      </c>
      <c r="P122" s="240">
        <f>IF('Cumulative Budget Request '!L121='Split budget (B)'!$L$1,'Cumulative Budget Request '!P121,0)</f>
        <v>0</v>
      </c>
      <c r="Q122" s="73">
        <f>IF('Cumulative Budget Request '!L121='Split budget (B)'!$L$1,'Cumulative Budget Request '!Q121,0)</f>
        <v>0</v>
      </c>
      <c r="R122" s="239">
        <f>IF('Cumulative Budget Request '!L121='Split budget (B)'!$L$1,'Cumulative Budget Request '!R121,0)</f>
        <v>0</v>
      </c>
      <c r="S122" s="73"/>
      <c r="T122" s="71"/>
      <c r="U122" s="426"/>
      <c r="V122" s="426"/>
      <c r="W122" s="426"/>
      <c r="X122" s="426"/>
      <c r="Y122" s="426"/>
      <c r="Z122" s="59"/>
      <c r="AA122" s="125"/>
      <c r="AB122" s="125"/>
      <c r="AC122" s="125"/>
      <c r="AD122" s="125"/>
      <c r="AE122" s="125"/>
      <c r="AF122" s="163"/>
      <c r="AH122" s="112"/>
      <c r="AO122" s="114"/>
    </row>
    <row r="123" spans="1:41">
      <c r="A123" s="8"/>
      <c r="B123" s="90"/>
      <c r="C123" s="97"/>
      <c r="D123" s="74" t="s">
        <v>48</v>
      </c>
      <c r="E123" s="190">
        <f>SUM(E121:E122)</f>
        <v>0</v>
      </c>
      <c r="F123" s="190">
        <f t="shared" ref="F123:I123" si="77">SUM(F121:F122)</f>
        <v>0</v>
      </c>
      <c r="G123" s="190">
        <f t="shared" si="77"/>
        <v>0</v>
      </c>
      <c r="H123" s="190">
        <f t="shared" si="77"/>
        <v>0</v>
      </c>
      <c r="I123" s="190">
        <f t="shared" si="77"/>
        <v>0</v>
      </c>
      <c r="J123" s="191">
        <f>SUM(J121:J122)</f>
        <v>0</v>
      </c>
      <c r="M123" s="243"/>
      <c r="N123" s="60"/>
      <c r="O123" s="71"/>
      <c r="P123" s="244"/>
      <c r="Q123" s="73"/>
      <c r="R123" s="71"/>
      <c r="S123" s="73"/>
      <c r="T123" s="71"/>
      <c r="U123" s="428"/>
      <c r="V123" s="429"/>
      <c r="W123" s="427"/>
      <c r="X123" s="427"/>
      <c r="Y123" s="427"/>
      <c r="Z123" s="59"/>
      <c r="AA123" s="125"/>
      <c r="AB123" s="125"/>
      <c r="AC123" s="125"/>
      <c r="AD123" s="125"/>
      <c r="AE123" s="125"/>
      <c r="AF123" s="163"/>
      <c r="AH123" s="280" t="s">
        <v>80</v>
      </c>
      <c r="AO123" s="114"/>
    </row>
    <row r="124" spans="1:41">
      <c r="A124" s="8"/>
      <c r="B124" s="90"/>
      <c r="C124" s="97"/>
      <c r="D124" s="71"/>
      <c r="E124" s="15"/>
      <c r="F124" s="15"/>
      <c r="G124" s="15"/>
      <c r="H124" s="15"/>
      <c r="I124" s="15"/>
      <c r="J124" s="24"/>
      <c r="M124" s="243"/>
      <c r="N124" s="60"/>
      <c r="O124" s="32"/>
      <c r="P124" s="60"/>
      <c r="Q124" s="32"/>
      <c r="R124" s="241"/>
      <c r="S124" s="32"/>
      <c r="T124" s="241"/>
      <c r="U124" s="430"/>
      <c r="V124" s="430"/>
      <c r="W124" s="430"/>
      <c r="X124" s="430"/>
      <c r="Y124" s="430"/>
      <c r="Z124" s="59"/>
      <c r="AA124" s="125"/>
      <c r="AB124" s="125"/>
      <c r="AC124" s="125"/>
      <c r="AD124" s="125"/>
      <c r="AE124" s="125"/>
      <c r="AF124" s="163"/>
      <c r="AH124" s="280" t="s">
        <v>74</v>
      </c>
      <c r="AI124">
        <v>0</v>
      </c>
      <c r="AJ124">
        <v>0</v>
      </c>
      <c r="AK124">
        <v>0</v>
      </c>
      <c r="AL124">
        <v>0</v>
      </c>
      <c r="AM124">
        <v>0</v>
      </c>
      <c r="AN124">
        <v>0</v>
      </c>
      <c r="AO124" s="114">
        <v>0</v>
      </c>
    </row>
    <row r="125" spans="1:41">
      <c r="A125" s="417">
        <f>IF('Cumulative Budget Request '!L124='Split budget (B)'!$L$1,'Cumulative Budget Request '!A124,0)</f>
        <v>0</v>
      </c>
      <c r="B125" s="13">
        <f>IF('Cumulative Budget Request '!L124='Split budget (B)'!$L$1,'Cumulative Budget Request '!B124,0)</f>
        <v>0</v>
      </c>
      <c r="C125" s="117">
        <f>IF('Cumulative Budget Request '!L124='Split budget (B)'!$L$1,'Cumulative Budget Request '!C124,0)</f>
        <v>0</v>
      </c>
      <c r="D125" s="32" t="s">
        <v>44</v>
      </c>
      <c r="E125" s="97">
        <f>ROUND($P125*$Q125*R125,6)</f>
        <v>0</v>
      </c>
      <c r="F125" s="97">
        <f>ROUND($P126*$Q126*R126,6)</f>
        <v>0</v>
      </c>
      <c r="G125" s="97">
        <f>ROUND($P127*$Q127*R127,6)</f>
        <v>0</v>
      </c>
      <c r="H125" s="97">
        <f>ROUND($P128*$Q128*R128,6)</f>
        <v>0</v>
      </c>
      <c r="I125" s="97">
        <f>ROUND($P129*$Q129*R129,6)</f>
        <v>0</v>
      </c>
      <c r="J125" s="24"/>
      <c r="M125" s="155">
        <f>IF('Cumulative Budget Request '!L124='Split budget (B)'!$L$1,'Cumulative Budget Request '!M124,0)</f>
        <v>0</v>
      </c>
      <c r="N125" s="242">
        <f>ROUND(M125/12,2)</f>
        <v>0</v>
      </c>
      <c r="O125" s="239">
        <f>IF('Cumulative Budget Request '!L124='Split budget (B)'!$L$1,'Cumulative Budget Request '!O124,0)</f>
        <v>0</v>
      </c>
      <c r="P125" s="240">
        <f>IF('Cumulative Budget Request '!L124='Split budget (B)'!$L$1,'Cumulative Budget Request '!P124,0)</f>
        <v>0</v>
      </c>
      <c r="Q125" s="73">
        <f>IF('Cumulative Budget Request '!L124='Split budget (B)'!$L$1,'Cumulative Budget Request '!Q124,0)</f>
        <v>0</v>
      </c>
      <c r="R125" s="239">
        <f>IF('Cumulative Budget Request '!L124='Split budget (B)'!$L$1,'Cumulative Budget Request '!R124,0)</f>
        <v>0</v>
      </c>
      <c r="S125" s="73"/>
      <c r="T125" s="71"/>
      <c r="U125" s="426">
        <f>IFERROR((E128+E129)/E127,0)</f>
        <v>0</v>
      </c>
      <c r="V125" s="426">
        <f t="shared" ref="V125" si="78">IFERROR((F128+F129)/F127,0)</f>
        <v>0</v>
      </c>
      <c r="W125" s="426">
        <f t="shared" ref="W125" si="79">IFERROR((G128+G129)/G127,0)</f>
        <v>0</v>
      </c>
      <c r="X125" s="426">
        <f t="shared" ref="X125" si="80">IFERROR((H128+H129)/H127,0)</f>
        <v>0</v>
      </c>
      <c r="Y125" s="426">
        <f t="shared" ref="Y125" si="81">IFERROR((I128+I129)/I127,0)</f>
        <v>0</v>
      </c>
      <c r="Z125" s="160">
        <f>C125</f>
        <v>0</v>
      </c>
      <c r="AA125" s="125" t="e">
        <f>ROUND(VLOOKUP($C125,$AH$124:AO159,4,FALSE)*E125,0)</f>
        <v>#N/A</v>
      </c>
      <c r="AB125" s="125" t="e">
        <f>ROUND(VLOOKUP($C126,$AH$124:AO159,5,FALSE)*F125,0)</f>
        <v>#N/A</v>
      </c>
      <c r="AC125" s="125" t="e">
        <f>ROUND(VLOOKUP($C127,$AH$124:AO159,6,FALSE)*G125,0)</f>
        <v>#N/A</v>
      </c>
      <c r="AD125" s="125" t="e">
        <f>ROUND(VLOOKUP($C128,$AH$124:AO159,7,FALSE)*H125,0)</f>
        <v>#N/A</v>
      </c>
      <c r="AE125" s="125" t="e">
        <f>ROUND(VLOOKUP($C129,$AH$124:AO159,8,FALSE)*I125,0)</f>
        <v>#N/A</v>
      </c>
      <c r="AF125" s="163" t="e">
        <f>SUM(AA125:AE125)</f>
        <v>#N/A</v>
      </c>
      <c r="AH125" s="274" t="s">
        <v>81</v>
      </c>
      <c r="AI125" s="273">
        <f>'Tuition Lookup'!$D4*24</f>
        <v>10752</v>
      </c>
      <c r="AJ125" s="272">
        <f>AI125/6</f>
        <v>1792</v>
      </c>
      <c r="AK125" s="277">
        <f>AJ125*AK$119</f>
        <v>1792</v>
      </c>
      <c r="AL125" s="277">
        <f>AK125*AL$119</f>
        <v>1881.6000000000001</v>
      </c>
      <c r="AM125" s="277">
        <f>AL125*AM$119</f>
        <v>1975.6800000000003</v>
      </c>
      <c r="AN125" s="278">
        <f>AM125*AN$119</f>
        <v>2074.4640000000004</v>
      </c>
      <c r="AO125" s="279">
        <f>AN125*AO$119</f>
        <v>2178.1872000000003</v>
      </c>
    </row>
    <row r="126" spans="1:41">
      <c r="B126" s="99"/>
      <c r="C126" s="117">
        <f>IF('Cumulative Budget Request '!L125='Split budget (B)'!$L$1,'Cumulative Budget Request '!C125,0)</f>
        <v>0</v>
      </c>
      <c r="D126" s="32" t="s">
        <v>61</v>
      </c>
      <c r="E126" s="20">
        <f>R125</f>
        <v>0</v>
      </c>
      <c r="F126" s="20">
        <f>R126</f>
        <v>0</v>
      </c>
      <c r="G126" s="20">
        <f>R127</f>
        <v>0</v>
      </c>
      <c r="H126" s="20">
        <f>R128</f>
        <v>0</v>
      </c>
      <c r="I126" s="20">
        <f>R129</f>
        <v>0</v>
      </c>
      <c r="J126" s="24"/>
      <c r="M126" s="243"/>
      <c r="N126" s="242"/>
      <c r="O126" s="239">
        <f>IF('Cumulative Budget Request '!L125='Split budget (B)'!$L$1,'Cumulative Budget Request '!O125,0)</f>
        <v>0</v>
      </c>
      <c r="P126" s="240">
        <f>IF('Cumulative Budget Request '!L125='Split budget (B)'!$L$1,'Cumulative Budget Request '!P125,0)</f>
        <v>0</v>
      </c>
      <c r="Q126" s="73">
        <f>IF('Cumulative Budget Request '!L125='Split budget (B)'!$L$1,'Cumulative Budget Request '!Q125,0)</f>
        <v>0</v>
      </c>
      <c r="R126" s="239">
        <f>IF('Cumulative Budget Request '!L125='Split budget (B)'!$L$1,'Cumulative Budget Request '!R125,0)</f>
        <v>0</v>
      </c>
      <c r="S126" s="73"/>
      <c r="T126" s="71"/>
      <c r="U126" s="426"/>
      <c r="V126" s="426"/>
      <c r="W126" s="426"/>
      <c r="X126" s="426"/>
      <c r="Y126" s="426"/>
      <c r="Z126" s="160"/>
      <c r="AA126" s="125"/>
      <c r="AB126" s="125"/>
      <c r="AC126" s="125"/>
      <c r="AD126" s="125"/>
      <c r="AE126" s="125"/>
      <c r="AF126" s="163"/>
      <c r="AH126" s="275" t="s">
        <v>82</v>
      </c>
      <c r="AI126" s="273">
        <f>'Tuition Lookup'!$D5*24</f>
        <v>12000</v>
      </c>
      <c r="AJ126" s="272">
        <f t="shared" ref="AJ126:AJ151" si="82">AI126/6</f>
        <v>2000</v>
      </c>
      <c r="AK126" s="277">
        <f t="shared" ref="AK126:AO141" si="83">AJ126*AK$119</f>
        <v>2000</v>
      </c>
      <c r="AL126" s="277">
        <f t="shared" si="83"/>
        <v>2100</v>
      </c>
      <c r="AM126" s="277">
        <f t="shared" si="83"/>
        <v>2205</v>
      </c>
      <c r="AN126" s="278">
        <f t="shared" si="83"/>
        <v>2315.25</v>
      </c>
      <c r="AO126" s="279">
        <f t="shared" si="83"/>
        <v>2431.0125000000003</v>
      </c>
    </row>
    <row r="127" spans="1:41">
      <c r="A127" s="8"/>
      <c r="B127" s="90"/>
      <c r="C127" s="117">
        <f>IF('Cumulative Budget Request '!L126='Split budget (B)'!$L$1,'Cumulative Budget Request '!C126,0)</f>
        <v>0</v>
      </c>
      <c r="D127" s="71" t="s">
        <v>9</v>
      </c>
      <c r="E127" s="54">
        <f>ROUND(N125*E125*O125,0)</f>
        <v>0</v>
      </c>
      <c r="F127" s="54">
        <f>ROUND(N125*F125*O125*O126,0)</f>
        <v>0</v>
      </c>
      <c r="G127" s="54">
        <f>ROUND(N125*G125*O125*O126*O127,0)</f>
        <v>0</v>
      </c>
      <c r="H127" s="54">
        <f>ROUND(N125*H125*O125*O126*O127*O128,0)</f>
        <v>0</v>
      </c>
      <c r="I127" s="54">
        <f>ROUND(N125*I125*O125*O126*O127*O128*O129,0)</f>
        <v>0</v>
      </c>
      <c r="J127" s="177">
        <f>SUM(E127:I127)</f>
        <v>0</v>
      </c>
      <c r="M127" s="243"/>
      <c r="N127" s="60"/>
      <c r="O127" s="239">
        <f>IF('Cumulative Budget Request '!L126='Split budget (B)'!$L$1,'Cumulative Budget Request '!O126,0)</f>
        <v>0</v>
      </c>
      <c r="P127" s="240">
        <f>IF('Cumulative Budget Request '!L126='Split budget (B)'!$L$1,'Cumulative Budget Request '!P126,0)</f>
        <v>0</v>
      </c>
      <c r="Q127" s="73">
        <f>IF('Cumulative Budget Request '!L126='Split budget (B)'!$L$1,'Cumulative Budget Request '!Q126,0)</f>
        <v>0</v>
      </c>
      <c r="R127" s="239">
        <f>IF('Cumulative Budget Request '!L126='Split budget (B)'!$L$1,'Cumulative Budget Request '!R126,0)</f>
        <v>0</v>
      </c>
      <c r="S127" s="73"/>
      <c r="T127" s="71"/>
      <c r="U127" s="426"/>
      <c r="V127" s="426"/>
      <c r="W127" s="426"/>
      <c r="X127" s="426"/>
      <c r="Y127" s="426"/>
      <c r="Z127" s="59"/>
      <c r="AA127" s="125"/>
      <c r="AB127" s="125"/>
      <c r="AC127" s="125"/>
      <c r="AD127" s="125"/>
      <c r="AE127" s="125"/>
      <c r="AF127" s="163"/>
      <c r="AH127" s="275" t="s">
        <v>83</v>
      </c>
      <c r="AI127" s="273">
        <f>'Tuition Lookup'!$D6*24</f>
        <v>10800</v>
      </c>
      <c r="AJ127" s="272">
        <f t="shared" si="82"/>
        <v>1800</v>
      </c>
      <c r="AK127" s="277">
        <f t="shared" si="83"/>
        <v>1800</v>
      </c>
      <c r="AL127" s="277">
        <f t="shared" si="83"/>
        <v>1890</v>
      </c>
      <c r="AM127" s="277">
        <f t="shared" si="83"/>
        <v>1984.5</v>
      </c>
      <c r="AN127" s="278">
        <f t="shared" si="83"/>
        <v>2083.7249999999999</v>
      </c>
      <c r="AO127" s="279">
        <f t="shared" si="83"/>
        <v>2187.9112500000001</v>
      </c>
    </row>
    <row r="128" spans="1:41">
      <c r="A128" s="8"/>
      <c r="B128" s="90"/>
      <c r="C128" s="117">
        <f>IF('Cumulative Budget Request '!L127='Split budget (B)'!$L$1,'Cumulative Budget Request '!C127,0)</f>
        <v>0</v>
      </c>
      <c r="D128" s="71" t="s">
        <v>46</v>
      </c>
      <c r="E128" s="54">
        <f>ROUND(E127*$S$153,0)</f>
        <v>0</v>
      </c>
      <c r="F128" s="54">
        <f>ROUND(F127*$S$153,0)</f>
        <v>0</v>
      </c>
      <c r="G128" s="54">
        <f>ROUND(G127*$S$153,0)</f>
        <v>0</v>
      </c>
      <c r="H128" s="54">
        <f>ROUND(H127*$S$153,0)</f>
        <v>0</v>
      </c>
      <c r="I128" s="54">
        <f>ROUND(I127*$S$153,0)</f>
        <v>0</v>
      </c>
      <c r="J128" s="177">
        <f>SUM(E128:I128)</f>
        <v>0</v>
      </c>
      <c r="M128" s="243"/>
      <c r="N128" s="60"/>
      <c r="O128" s="239">
        <f>IF('Cumulative Budget Request '!L127='Split budget (B)'!$L$1,'Cumulative Budget Request '!O127,0)</f>
        <v>0</v>
      </c>
      <c r="P128" s="240">
        <f>IF('Cumulative Budget Request '!L127='Split budget (B)'!$L$1,'Cumulative Budget Request '!P127,0)</f>
        <v>0</v>
      </c>
      <c r="Q128" s="73">
        <f>IF('Cumulative Budget Request '!L127='Split budget (B)'!$L$1,'Cumulative Budget Request '!Q127,0)</f>
        <v>0</v>
      </c>
      <c r="R128" s="239">
        <f>IF('Cumulative Budget Request '!L127='Split budget (B)'!$L$1,'Cumulative Budget Request '!R127,0)</f>
        <v>0</v>
      </c>
      <c r="S128" s="73"/>
      <c r="T128" s="71"/>
      <c r="U128" s="426"/>
      <c r="V128" s="426"/>
      <c r="W128" s="426"/>
      <c r="X128" s="426"/>
      <c r="Y128" s="426"/>
      <c r="Z128" s="59"/>
      <c r="AA128" s="125"/>
      <c r="AB128" s="125"/>
      <c r="AC128" s="125"/>
      <c r="AD128" s="125"/>
      <c r="AE128" s="125"/>
      <c r="AF128" s="163"/>
      <c r="AH128" s="275" t="s">
        <v>84</v>
      </c>
      <c r="AI128" s="273">
        <f>'Tuition Lookup'!$D7*24</f>
        <v>11352</v>
      </c>
      <c r="AJ128" s="272">
        <f t="shared" si="82"/>
        <v>1892</v>
      </c>
      <c r="AK128" s="277">
        <f t="shared" si="83"/>
        <v>1892</v>
      </c>
      <c r="AL128" s="277">
        <f t="shared" si="83"/>
        <v>1986.6000000000001</v>
      </c>
      <c r="AM128" s="277">
        <f t="shared" si="83"/>
        <v>2085.9300000000003</v>
      </c>
      <c r="AN128" s="278">
        <f t="shared" si="83"/>
        <v>2190.2265000000002</v>
      </c>
      <c r="AO128" s="279">
        <f t="shared" si="83"/>
        <v>2299.7378250000002</v>
      </c>
    </row>
    <row r="129" spans="1:41" ht="15">
      <c r="A129" s="8"/>
      <c r="B129" s="90"/>
      <c r="C129" s="117">
        <f>IF('Cumulative Budget Request '!L128='Split budget (B)'!$L$1,'Cumulative Budget Request '!C128,0)</f>
        <v>0</v>
      </c>
      <c r="D129" s="71" t="s">
        <v>47</v>
      </c>
      <c r="E129" s="189">
        <f>ROUND($S$154*E125,0)</f>
        <v>0</v>
      </c>
      <c r="F129" s="189">
        <f>ROUND($S$154*F125,0)</f>
        <v>0</v>
      </c>
      <c r="G129" s="189">
        <f>ROUND($S$154*G125,0)</f>
        <v>0</v>
      </c>
      <c r="H129" s="189">
        <f>ROUND($S$154*H125,0)</f>
        <v>0</v>
      </c>
      <c r="I129" s="189">
        <f>ROUND($S$154*I125,0)</f>
        <v>0</v>
      </c>
      <c r="J129" s="186">
        <f>SUM(E129:I129)</f>
        <v>0</v>
      </c>
      <c r="M129" s="243"/>
      <c r="N129" s="60"/>
      <c r="O129" s="239">
        <f>IF('Cumulative Budget Request '!L128='Split budget (B)'!$L$1,'Cumulative Budget Request '!O128,0)</f>
        <v>0</v>
      </c>
      <c r="P129" s="240">
        <f>IF('Cumulative Budget Request '!L128='Split budget (B)'!$L$1,'Cumulative Budget Request '!P128,0)</f>
        <v>0</v>
      </c>
      <c r="Q129" s="73">
        <f>IF('Cumulative Budget Request '!L128='Split budget (B)'!$L$1,'Cumulative Budget Request '!Q128,0)</f>
        <v>0</v>
      </c>
      <c r="R129" s="239">
        <f>IF('Cumulative Budget Request '!L128='Split budget (B)'!$L$1,'Cumulative Budget Request '!R128,0)</f>
        <v>0</v>
      </c>
      <c r="S129" s="73"/>
      <c r="T129" s="71"/>
      <c r="U129" s="426"/>
      <c r="V129" s="426"/>
      <c r="W129" s="426"/>
      <c r="X129" s="426"/>
      <c r="Y129" s="426"/>
      <c r="Z129" s="59"/>
      <c r="AA129" s="125"/>
      <c r="AB129" s="125"/>
      <c r="AC129" s="125"/>
      <c r="AD129" s="125"/>
      <c r="AE129" s="125"/>
      <c r="AF129" s="163"/>
      <c r="AH129" s="275" t="s">
        <v>85</v>
      </c>
      <c r="AI129" s="273">
        <f>'Tuition Lookup'!$D8*24</f>
        <v>17232</v>
      </c>
      <c r="AJ129" s="272">
        <f t="shared" si="82"/>
        <v>2872</v>
      </c>
      <c r="AK129" s="277">
        <f t="shared" si="83"/>
        <v>2872</v>
      </c>
      <c r="AL129" s="277">
        <f t="shared" si="83"/>
        <v>3015.6</v>
      </c>
      <c r="AM129" s="277">
        <f t="shared" si="83"/>
        <v>3166.38</v>
      </c>
      <c r="AN129" s="278">
        <f t="shared" si="83"/>
        <v>3324.6990000000001</v>
      </c>
      <c r="AO129" s="279">
        <f t="shared" si="83"/>
        <v>3490.9339500000001</v>
      </c>
    </row>
    <row r="130" spans="1:41">
      <c r="A130" s="8"/>
      <c r="B130" s="90"/>
      <c r="C130" s="97"/>
      <c r="D130" s="74" t="s">
        <v>48</v>
      </c>
      <c r="E130" s="190">
        <f>SUM(E128:E129)</f>
        <v>0</v>
      </c>
      <c r="F130" s="190">
        <f t="shared" ref="F130:I130" si="84">SUM(F128:F129)</f>
        <v>0</v>
      </c>
      <c r="G130" s="190">
        <f t="shared" si="84"/>
        <v>0</v>
      </c>
      <c r="H130" s="190">
        <f t="shared" si="84"/>
        <v>0</v>
      </c>
      <c r="I130" s="190">
        <f t="shared" si="84"/>
        <v>0</v>
      </c>
      <c r="J130" s="191">
        <f>SUM(J128:J129)</f>
        <v>0</v>
      </c>
      <c r="M130" s="243"/>
      <c r="N130" s="60"/>
      <c r="O130" s="71"/>
      <c r="P130" s="244"/>
      <c r="Q130" s="73"/>
      <c r="R130" s="71"/>
      <c r="S130" s="73"/>
      <c r="T130" s="71"/>
      <c r="U130" s="428"/>
      <c r="V130" s="429"/>
      <c r="W130" s="427"/>
      <c r="X130" s="427"/>
      <c r="Y130" s="427"/>
      <c r="Z130" s="59"/>
      <c r="AA130" s="125"/>
      <c r="AB130" s="125"/>
      <c r="AC130" s="125"/>
      <c r="AD130" s="125"/>
      <c r="AE130" s="125"/>
      <c r="AF130" s="163"/>
      <c r="AH130" s="275" t="s">
        <v>86</v>
      </c>
      <c r="AI130" s="273">
        <f>'Tuition Lookup'!$D9*24</f>
        <v>10392</v>
      </c>
      <c r="AJ130" s="272">
        <f t="shared" si="82"/>
        <v>1732</v>
      </c>
      <c r="AK130" s="277">
        <f t="shared" si="83"/>
        <v>1732</v>
      </c>
      <c r="AL130" s="277">
        <f t="shared" si="83"/>
        <v>1818.6000000000001</v>
      </c>
      <c r="AM130" s="277">
        <f t="shared" si="83"/>
        <v>1909.5300000000002</v>
      </c>
      <c r="AN130" s="278">
        <f t="shared" si="83"/>
        <v>2005.0065000000002</v>
      </c>
      <c r="AO130" s="279">
        <f t="shared" si="83"/>
        <v>2105.2568250000004</v>
      </c>
    </row>
    <row r="131" spans="1:41">
      <c r="A131" s="8"/>
      <c r="B131" s="90"/>
      <c r="C131" s="97"/>
      <c r="D131" s="71"/>
      <c r="E131" s="15"/>
      <c r="F131" s="15"/>
      <c r="G131" s="15"/>
      <c r="H131" s="15"/>
      <c r="I131" s="15"/>
      <c r="J131" s="24"/>
      <c r="M131" s="243"/>
      <c r="N131" s="60"/>
      <c r="O131" s="32"/>
      <c r="P131" s="60"/>
      <c r="Q131" s="32"/>
      <c r="R131" s="241"/>
      <c r="S131" s="32"/>
      <c r="T131" s="241"/>
      <c r="U131" s="430"/>
      <c r="V131" s="430"/>
      <c r="W131" s="430"/>
      <c r="X131" s="430"/>
      <c r="Y131" s="430"/>
      <c r="Z131" s="59"/>
      <c r="AA131" s="125"/>
      <c r="AB131" s="125"/>
      <c r="AC131" s="125"/>
      <c r="AD131" s="125"/>
      <c r="AE131" s="125"/>
      <c r="AF131" s="163"/>
      <c r="AH131" s="274" t="s">
        <v>87</v>
      </c>
      <c r="AI131" s="273">
        <f>'Tuition Lookup'!$D10*24</f>
        <v>10608</v>
      </c>
      <c r="AJ131" s="272">
        <f t="shared" si="82"/>
        <v>1768</v>
      </c>
      <c r="AK131" s="277">
        <f t="shared" si="83"/>
        <v>1768</v>
      </c>
      <c r="AL131" s="277">
        <f t="shared" si="83"/>
        <v>1856.4</v>
      </c>
      <c r="AM131" s="277">
        <f t="shared" si="83"/>
        <v>1949.2200000000003</v>
      </c>
      <c r="AN131" s="278">
        <f t="shared" si="83"/>
        <v>2046.6810000000003</v>
      </c>
      <c r="AO131" s="279">
        <f t="shared" si="83"/>
        <v>2149.0150500000004</v>
      </c>
    </row>
    <row r="132" spans="1:41">
      <c r="A132" s="417">
        <f>IF('Cumulative Budget Request '!L131='Split budget (B)'!$L$1,'Cumulative Budget Request '!A131,0)</f>
        <v>0</v>
      </c>
      <c r="B132" s="13">
        <f>IF('Cumulative Budget Request '!L131='Split budget (B)'!$L$1,'Cumulative Budget Request '!B131,0)</f>
        <v>0</v>
      </c>
      <c r="C132" s="117">
        <f>IF('Cumulative Budget Request '!L131='Split budget (B)'!$L$1,'Cumulative Budget Request '!C131,0)</f>
        <v>0</v>
      </c>
      <c r="D132" s="32" t="s">
        <v>44</v>
      </c>
      <c r="E132" s="97">
        <f>ROUND($P132*$Q132*R132,6)</f>
        <v>0</v>
      </c>
      <c r="F132" s="97">
        <f>ROUND($P133*$Q133*R133,6)</f>
        <v>0</v>
      </c>
      <c r="G132" s="97">
        <f>ROUND($P134*$Q134*R134,6)</f>
        <v>0</v>
      </c>
      <c r="H132" s="97">
        <f>ROUND($P135*$Q135*R135,6)</f>
        <v>0</v>
      </c>
      <c r="I132" s="97">
        <f>ROUND($P136*$Q136*R136,6)</f>
        <v>0</v>
      </c>
      <c r="J132" s="24"/>
      <c r="M132" s="155">
        <f>IF('Cumulative Budget Request '!L131='Split budget (B)'!$L$1,'Cumulative Budget Request '!M131,0)</f>
        <v>0</v>
      </c>
      <c r="N132" s="242">
        <f>ROUND(M132/12,2)</f>
        <v>0</v>
      </c>
      <c r="O132" s="239">
        <f>IF('Cumulative Budget Request '!L131='Split budget (B)'!$L$1,'Cumulative Budget Request '!O131,0)</f>
        <v>0</v>
      </c>
      <c r="P132" s="240">
        <f>IF('Cumulative Budget Request '!L131='Split budget (B)'!$L$1,'Cumulative Budget Request '!P131,0)</f>
        <v>0</v>
      </c>
      <c r="Q132" s="73">
        <f>IF('Cumulative Budget Request '!L131='Split budget (B)'!$L$1,'Cumulative Budget Request '!Q131,0)</f>
        <v>0</v>
      </c>
      <c r="R132" s="239">
        <f>IF('Cumulative Budget Request '!L131='Split budget (B)'!$L$1,'Cumulative Budget Request '!R131,0)</f>
        <v>0</v>
      </c>
      <c r="S132" s="73"/>
      <c r="T132" s="71"/>
      <c r="U132" s="426">
        <f>IFERROR((E135+E136)/E134,0)</f>
        <v>0</v>
      </c>
      <c r="V132" s="426">
        <f t="shared" ref="V132" si="85">IFERROR((F135+F136)/F134,0)</f>
        <v>0</v>
      </c>
      <c r="W132" s="426">
        <f t="shared" ref="W132" si="86">IFERROR((G135+G136)/G134,0)</f>
        <v>0</v>
      </c>
      <c r="X132" s="426">
        <f t="shared" ref="X132" si="87">IFERROR((H135+H136)/H134,0)</f>
        <v>0</v>
      </c>
      <c r="Y132" s="426">
        <f t="shared" ref="Y132" si="88">IFERROR((I135+I136)/I134,0)</f>
        <v>0</v>
      </c>
      <c r="Z132" s="160">
        <f>C132</f>
        <v>0</v>
      </c>
      <c r="AA132" s="125" t="e">
        <f>ROUND(VLOOKUP($C132,$AH$124:AO166,4,FALSE)*E132,0)</f>
        <v>#N/A</v>
      </c>
      <c r="AB132" s="125" t="e">
        <f>ROUND(VLOOKUP($C133,$AH$124:AO166,5,FALSE)*F132,0)</f>
        <v>#N/A</v>
      </c>
      <c r="AC132" s="125" t="e">
        <f>ROUND(VLOOKUP($C134,$AH$124:AO166,6,FALSE)*G132,0)</f>
        <v>#N/A</v>
      </c>
      <c r="AD132" s="125" t="e">
        <f>ROUND(VLOOKUP($C135,$AH$124:AO166,7,FALSE)*H132,0)</f>
        <v>#N/A</v>
      </c>
      <c r="AE132" s="125" t="e">
        <f>ROUND(VLOOKUP($C136,$AH$124:AO166,8,FALSE)*I132,0)</f>
        <v>#N/A</v>
      </c>
      <c r="AF132" s="163" t="e">
        <f>SUM(AA132:AE132)</f>
        <v>#N/A</v>
      </c>
      <c r="AH132" s="274" t="s">
        <v>88</v>
      </c>
      <c r="AI132" s="273">
        <f>'Tuition Lookup'!$D11*24</f>
        <v>10632</v>
      </c>
      <c r="AJ132" s="272">
        <f t="shared" si="82"/>
        <v>1772</v>
      </c>
      <c r="AK132" s="277">
        <f t="shared" si="83"/>
        <v>1772</v>
      </c>
      <c r="AL132" s="277">
        <f t="shared" si="83"/>
        <v>1860.6000000000001</v>
      </c>
      <c r="AM132" s="277">
        <f t="shared" si="83"/>
        <v>1953.6300000000003</v>
      </c>
      <c r="AN132" s="278">
        <f t="shared" si="83"/>
        <v>2051.3115000000003</v>
      </c>
      <c r="AO132" s="279">
        <f t="shared" si="83"/>
        <v>2153.8770750000003</v>
      </c>
    </row>
    <row r="133" spans="1:41">
      <c r="B133" s="99"/>
      <c r="C133" s="117">
        <f>IF('Cumulative Budget Request '!L132='Split budget (B)'!$L$1,'Cumulative Budget Request '!C132,0)</f>
        <v>0</v>
      </c>
      <c r="D133" s="32" t="s">
        <v>61</v>
      </c>
      <c r="E133" s="20">
        <f>R132</f>
        <v>0</v>
      </c>
      <c r="F133" s="20">
        <f>R133</f>
        <v>0</v>
      </c>
      <c r="G133" s="20">
        <f>R134</f>
        <v>0</v>
      </c>
      <c r="H133" s="20">
        <f>R135</f>
        <v>0</v>
      </c>
      <c r="I133" s="20">
        <f>R136</f>
        <v>0</v>
      </c>
      <c r="J133" s="24"/>
      <c r="M133" s="243"/>
      <c r="N133" s="242"/>
      <c r="O133" s="239">
        <f>IF('Cumulative Budget Request '!L132='Split budget (B)'!$L$1,'Cumulative Budget Request '!O132,0)</f>
        <v>0</v>
      </c>
      <c r="P133" s="240">
        <f>IF('Cumulative Budget Request '!L132='Split budget (B)'!$L$1,'Cumulative Budget Request '!P132,0)</f>
        <v>0</v>
      </c>
      <c r="Q133" s="73">
        <f>IF('Cumulative Budget Request '!L132='Split budget (B)'!$L$1,'Cumulative Budget Request '!Q132,0)</f>
        <v>0</v>
      </c>
      <c r="R133" s="239">
        <f>IF('Cumulative Budget Request '!L132='Split budget (B)'!$L$1,'Cumulative Budget Request '!R132,0)</f>
        <v>0</v>
      </c>
      <c r="S133" s="73"/>
      <c r="T133" s="71"/>
      <c r="U133" s="426"/>
      <c r="V133" s="426"/>
      <c r="W133" s="426"/>
      <c r="X133" s="426"/>
      <c r="Y133" s="426"/>
      <c r="Z133" s="160"/>
      <c r="AA133" s="125"/>
      <c r="AB133" s="125"/>
      <c r="AC133" s="125"/>
      <c r="AD133" s="125"/>
      <c r="AE133" s="125"/>
      <c r="AF133" s="163"/>
      <c r="AH133" s="274" t="s">
        <v>89</v>
      </c>
      <c r="AI133" s="273">
        <f>'Tuition Lookup'!$D12*24</f>
        <v>33816</v>
      </c>
      <c r="AJ133" s="272">
        <f t="shared" si="82"/>
        <v>5636</v>
      </c>
      <c r="AK133" s="277">
        <f t="shared" si="83"/>
        <v>5636</v>
      </c>
      <c r="AL133" s="277">
        <f t="shared" si="83"/>
        <v>5917.8</v>
      </c>
      <c r="AM133" s="277">
        <f t="shared" si="83"/>
        <v>6213.6900000000005</v>
      </c>
      <c r="AN133" s="278">
        <f t="shared" si="83"/>
        <v>6524.3745000000008</v>
      </c>
      <c r="AO133" s="279">
        <f t="shared" si="83"/>
        <v>6850.5932250000014</v>
      </c>
    </row>
    <row r="134" spans="1:41">
      <c r="A134" s="8"/>
      <c r="B134" s="90"/>
      <c r="C134" s="117">
        <f>IF('Cumulative Budget Request '!L133='Split budget (B)'!$L$1,'Cumulative Budget Request '!C133,0)</f>
        <v>0</v>
      </c>
      <c r="D134" s="71" t="s">
        <v>9</v>
      </c>
      <c r="E134" s="54">
        <f>ROUND(N132*E132*O132,0)</f>
        <v>0</v>
      </c>
      <c r="F134" s="54">
        <f>ROUND(N132*F132*O132*O133,0)</f>
        <v>0</v>
      </c>
      <c r="G134" s="54">
        <f>ROUND(N132*G132*O132*O133*O134,0)</f>
        <v>0</v>
      </c>
      <c r="H134" s="54">
        <f>ROUND(N132*H132*O132*O133*O134*O135,0)</f>
        <v>0</v>
      </c>
      <c r="I134" s="54">
        <f>ROUND(N132*I132*O132*O133*O134*O135*O136,0)</f>
        <v>0</v>
      </c>
      <c r="J134" s="177">
        <f>SUM(E134:I134)</f>
        <v>0</v>
      </c>
      <c r="M134" s="243"/>
      <c r="N134" s="60"/>
      <c r="O134" s="239">
        <f>IF('Cumulative Budget Request '!L133='Split budget (B)'!$L$1,'Cumulative Budget Request '!O133,0)</f>
        <v>0</v>
      </c>
      <c r="P134" s="240">
        <f>IF('Cumulative Budget Request '!L133='Split budget (B)'!$L$1,'Cumulative Budget Request '!P133,0)</f>
        <v>0</v>
      </c>
      <c r="Q134" s="73">
        <f>IF('Cumulative Budget Request '!L133='Split budget (B)'!$L$1,'Cumulative Budget Request '!Q133,0)</f>
        <v>0</v>
      </c>
      <c r="R134" s="239">
        <f>IF('Cumulative Budget Request '!L133='Split budget (B)'!$L$1,'Cumulative Budget Request '!R133,0)</f>
        <v>0</v>
      </c>
      <c r="S134" s="73"/>
      <c r="T134" s="71"/>
      <c r="U134" s="426"/>
      <c r="V134" s="426"/>
      <c r="W134" s="426"/>
      <c r="X134" s="426"/>
      <c r="Y134" s="426"/>
      <c r="Z134" s="59"/>
      <c r="AA134" s="125"/>
      <c r="AB134" s="125"/>
      <c r="AC134" s="125"/>
      <c r="AD134" s="125"/>
      <c r="AE134" s="125"/>
      <c r="AF134" s="163"/>
      <c r="AH134" s="274" t="s">
        <v>90</v>
      </c>
      <c r="AI134" s="273">
        <f>'Tuition Lookup'!$D13*24</f>
        <v>10584</v>
      </c>
      <c r="AJ134" s="272">
        <f t="shared" si="82"/>
        <v>1764</v>
      </c>
      <c r="AK134" s="277">
        <f t="shared" si="83"/>
        <v>1764</v>
      </c>
      <c r="AL134" s="277">
        <f t="shared" si="83"/>
        <v>1852.2</v>
      </c>
      <c r="AM134" s="277">
        <f t="shared" si="83"/>
        <v>1944.8100000000002</v>
      </c>
      <c r="AN134" s="278">
        <f t="shared" si="83"/>
        <v>2042.0505000000003</v>
      </c>
      <c r="AO134" s="279">
        <f t="shared" si="83"/>
        <v>2144.1530250000005</v>
      </c>
    </row>
    <row r="135" spans="1:41">
      <c r="A135" s="8"/>
      <c r="B135" s="90"/>
      <c r="C135" s="117">
        <f>IF('Cumulative Budget Request '!L134='Split budget (B)'!$L$1,'Cumulative Budget Request '!C134,0)</f>
        <v>0</v>
      </c>
      <c r="D135" s="71" t="s">
        <v>46</v>
      </c>
      <c r="E135" s="54">
        <f>ROUND(E134*$S$153,0)</f>
        <v>0</v>
      </c>
      <c r="F135" s="54">
        <f>ROUND(F134*$S$153,0)</f>
        <v>0</v>
      </c>
      <c r="G135" s="54">
        <f>ROUND(G134*$S$153,0)</f>
        <v>0</v>
      </c>
      <c r="H135" s="54">
        <f>ROUND(H134*$S$153,0)</f>
        <v>0</v>
      </c>
      <c r="I135" s="54">
        <f>ROUND(I134*$S$153,0)</f>
        <v>0</v>
      </c>
      <c r="J135" s="177">
        <f>SUM(E135:I135)</f>
        <v>0</v>
      </c>
      <c r="M135" s="243"/>
      <c r="N135" s="60"/>
      <c r="O135" s="239">
        <f>IF('Cumulative Budget Request '!L134='Split budget (B)'!$L$1,'Cumulative Budget Request '!O134,0)</f>
        <v>0</v>
      </c>
      <c r="P135" s="240">
        <f>IF('Cumulative Budget Request '!L134='Split budget (B)'!$L$1,'Cumulative Budget Request '!P134,0)</f>
        <v>0</v>
      </c>
      <c r="Q135" s="73">
        <f>IF('Cumulative Budget Request '!L134='Split budget (B)'!$L$1,'Cumulative Budget Request '!Q134,0)</f>
        <v>0</v>
      </c>
      <c r="R135" s="239">
        <f>IF('Cumulative Budget Request '!L134='Split budget (B)'!$L$1,'Cumulative Budget Request '!R134,0)</f>
        <v>0</v>
      </c>
      <c r="S135" s="73"/>
      <c r="T135" s="71"/>
      <c r="U135" s="426"/>
      <c r="V135" s="426"/>
      <c r="W135" s="426"/>
      <c r="X135" s="426"/>
      <c r="Y135" s="426"/>
      <c r="Z135" s="59"/>
      <c r="AA135" s="125"/>
      <c r="AB135" s="125"/>
      <c r="AC135" s="125"/>
      <c r="AD135" s="125"/>
      <c r="AE135" s="125"/>
      <c r="AF135" s="163"/>
      <c r="AH135" s="274" t="s">
        <v>91</v>
      </c>
      <c r="AI135" s="273">
        <f>'Tuition Lookup'!$D14*24</f>
        <v>10752</v>
      </c>
      <c r="AJ135" s="272">
        <f t="shared" si="82"/>
        <v>1792</v>
      </c>
      <c r="AK135" s="277">
        <f t="shared" si="83"/>
        <v>1792</v>
      </c>
      <c r="AL135" s="277">
        <f t="shared" si="83"/>
        <v>1881.6000000000001</v>
      </c>
      <c r="AM135" s="277">
        <f t="shared" si="83"/>
        <v>1975.6800000000003</v>
      </c>
      <c r="AN135" s="278">
        <f t="shared" si="83"/>
        <v>2074.4640000000004</v>
      </c>
      <c r="AO135" s="279">
        <f t="shared" si="83"/>
        <v>2178.1872000000003</v>
      </c>
    </row>
    <row r="136" spans="1:41" ht="15">
      <c r="A136" s="8"/>
      <c r="B136" s="90"/>
      <c r="C136" s="117">
        <f>IF('Cumulative Budget Request '!L135='Split budget (B)'!$L$1,'Cumulative Budget Request '!C135,0)</f>
        <v>0</v>
      </c>
      <c r="D136" s="71" t="s">
        <v>47</v>
      </c>
      <c r="E136" s="189">
        <f>ROUND($S$154*E132,0)</f>
        <v>0</v>
      </c>
      <c r="F136" s="189">
        <f>ROUND($S$154*F132,0)</f>
        <v>0</v>
      </c>
      <c r="G136" s="189">
        <f>ROUND($S$154*G132,0)</f>
        <v>0</v>
      </c>
      <c r="H136" s="189">
        <f>ROUND($S$154*H132,0)</f>
        <v>0</v>
      </c>
      <c r="I136" s="189">
        <f>ROUND($S$154*I132,0)</f>
        <v>0</v>
      </c>
      <c r="J136" s="186">
        <f>SUM(E136:I136)</f>
        <v>0</v>
      </c>
      <c r="M136" s="243"/>
      <c r="N136" s="60"/>
      <c r="O136" s="239">
        <f>IF('Cumulative Budget Request '!L135='Split budget (B)'!$L$1,'Cumulative Budget Request '!O135,0)</f>
        <v>0</v>
      </c>
      <c r="P136" s="240">
        <f>IF('Cumulative Budget Request '!L135='Split budget (B)'!$L$1,'Cumulative Budget Request '!P135,0)</f>
        <v>0</v>
      </c>
      <c r="Q136" s="73">
        <f>IF('Cumulative Budget Request '!L135='Split budget (B)'!$L$1,'Cumulative Budget Request '!Q135,0)</f>
        <v>0</v>
      </c>
      <c r="R136" s="239">
        <f>IF('Cumulative Budget Request '!L135='Split budget (B)'!$L$1,'Cumulative Budget Request '!R135,0)</f>
        <v>0</v>
      </c>
      <c r="S136" s="73"/>
      <c r="T136" s="71"/>
      <c r="U136" s="426"/>
      <c r="V136" s="426"/>
      <c r="W136" s="426"/>
      <c r="X136" s="426"/>
      <c r="Y136" s="426"/>
      <c r="Z136" s="59"/>
      <c r="AA136" s="125"/>
      <c r="AB136" s="125"/>
      <c r="AC136" s="125"/>
      <c r="AD136" s="125"/>
      <c r="AE136" s="125"/>
      <c r="AF136" s="163"/>
      <c r="AH136" s="274" t="s">
        <v>92</v>
      </c>
      <c r="AI136" s="273">
        <f>'Tuition Lookup'!$D15*24</f>
        <v>7656</v>
      </c>
      <c r="AJ136" s="272">
        <f t="shared" si="82"/>
        <v>1276</v>
      </c>
      <c r="AK136" s="277">
        <f t="shared" si="83"/>
        <v>1276</v>
      </c>
      <c r="AL136" s="277">
        <f t="shared" si="83"/>
        <v>1339.8</v>
      </c>
      <c r="AM136" s="277">
        <f t="shared" si="83"/>
        <v>1406.79</v>
      </c>
      <c r="AN136" s="278">
        <f t="shared" si="83"/>
        <v>1477.1295</v>
      </c>
      <c r="AO136" s="279">
        <f t="shared" si="83"/>
        <v>1550.9859750000001</v>
      </c>
    </row>
    <row r="137" spans="1:41">
      <c r="A137" s="8"/>
      <c r="B137" s="90"/>
      <c r="C137" s="97"/>
      <c r="D137" s="74" t="s">
        <v>48</v>
      </c>
      <c r="E137" s="190">
        <f>SUM(E135:E136)</f>
        <v>0</v>
      </c>
      <c r="F137" s="190">
        <f t="shared" ref="F137:I137" si="89">SUM(F135:F136)</f>
        <v>0</v>
      </c>
      <c r="G137" s="190">
        <f t="shared" si="89"/>
        <v>0</v>
      </c>
      <c r="H137" s="190">
        <f t="shared" si="89"/>
        <v>0</v>
      </c>
      <c r="I137" s="190">
        <f t="shared" si="89"/>
        <v>0</v>
      </c>
      <c r="J137" s="191">
        <f>SUM(J135:J136)</f>
        <v>0</v>
      </c>
      <c r="M137" s="243"/>
      <c r="N137" s="60"/>
      <c r="O137" s="71"/>
      <c r="P137" s="244"/>
      <c r="Q137" s="73"/>
      <c r="R137" s="71"/>
      <c r="S137" s="73"/>
      <c r="T137" s="71"/>
      <c r="U137" s="428"/>
      <c r="V137" s="429"/>
      <c r="W137" s="427"/>
      <c r="X137" s="427"/>
      <c r="Y137" s="427"/>
      <c r="Z137" s="59"/>
      <c r="AA137" s="125"/>
      <c r="AB137" s="125"/>
      <c r="AC137" s="125"/>
      <c r="AD137" s="125"/>
      <c r="AE137" s="125"/>
      <c r="AF137" s="163"/>
      <c r="AH137" s="274" t="s">
        <v>93</v>
      </c>
      <c r="AI137" s="273">
        <f>'Tuition Lookup'!$D16*24</f>
        <v>7368</v>
      </c>
      <c r="AJ137" s="272">
        <f t="shared" si="82"/>
        <v>1228</v>
      </c>
      <c r="AK137" s="277">
        <f t="shared" si="83"/>
        <v>1228</v>
      </c>
      <c r="AL137" s="277">
        <f t="shared" si="83"/>
        <v>1289.4000000000001</v>
      </c>
      <c r="AM137" s="277">
        <f t="shared" si="83"/>
        <v>1353.8700000000001</v>
      </c>
      <c r="AN137" s="278">
        <f t="shared" si="83"/>
        <v>1421.5635000000002</v>
      </c>
      <c r="AO137" s="279">
        <f t="shared" si="83"/>
        <v>1492.6416750000003</v>
      </c>
    </row>
    <row r="138" spans="1:41">
      <c r="A138" s="8"/>
      <c r="B138" s="90"/>
      <c r="C138" s="97"/>
      <c r="D138" s="71"/>
      <c r="E138" s="19"/>
      <c r="F138" s="19"/>
      <c r="G138" s="19"/>
      <c r="H138" s="19"/>
      <c r="I138" s="19"/>
      <c r="J138" s="125"/>
      <c r="M138" s="243"/>
      <c r="N138" s="60"/>
      <c r="O138" s="32"/>
      <c r="P138" s="60"/>
      <c r="Q138" s="32"/>
      <c r="R138" s="241"/>
      <c r="S138" s="32"/>
      <c r="T138" s="241"/>
      <c r="U138" s="430"/>
      <c r="V138" s="430"/>
      <c r="W138" s="430"/>
      <c r="X138" s="430"/>
      <c r="Y138" s="430"/>
      <c r="Z138" s="59"/>
      <c r="AA138" s="125"/>
      <c r="AB138" s="125"/>
      <c r="AC138" s="125"/>
      <c r="AD138" s="125"/>
      <c r="AE138" s="125"/>
      <c r="AF138" s="163"/>
      <c r="AH138" s="274" t="s">
        <v>94</v>
      </c>
      <c r="AI138" s="273">
        <f>'Tuition Lookup'!$D17*24</f>
        <v>12504</v>
      </c>
      <c r="AJ138" s="272">
        <f t="shared" si="82"/>
        <v>2084</v>
      </c>
      <c r="AK138" s="277">
        <f t="shared" si="83"/>
        <v>2084</v>
      </c>
      <c r="AL138" s="277">
        <f t="shared" si="83"/>
        <v>2188.2000000000003</v>
      </c>
      <c r="AM138" s="277">
        <f t="shared" si="83"/>
        <v>2297.6100000000006</v>
      </c>
      <c r="AN138" s="278">
        <f t="shared" si="83"/>
        <v>2412.4905000000008</v>
      </c>
      <c r="AO138" s="279">
        <f t="shared" si="83"/>
        <v>2533.115025000001</v>
      </c>
    </row>
    <row r="139" spans="1:41">
      <c r="A139" s="417">
        <f>IF('Cumulative Budget Request '!L138='Split budget (B)'!$L$1,'Cumulative Budget Request '!A138,0)</f>
        <v>0</v>
      </c>
      <c r="B139" s="13">
        <f>IF('Cumulative Budget Request '!L138='Split budget (B)'!$L$1,'Cumulative Budget Request '!B138,0)</f>
        <v>0</v>
      </c>
      <c r="C139" s="117">
        <f>IF('Cumulative Budget Request '!L138='Split budget (B)'!$L$1,'Cumulative Budget Request '!C138,0)</f>
        <v>0</v>
      </c>
      <c r="D139" s="32" t="s">
        <v>44</v>
      </c>
      <c r="E139" s="97">
        <f>ROUND($P139*$Q139*R139,6)</f>
        <v>0</v>
      </c>
      <c r="F139" s="97">
        <f>ROUND($P140*$Q140*R140,6)</f>
        <v>0</v>
      </c>
      <c r="G139" s="97">
        <f>ROUND($P141*$Q141*R141,6)</f>
        <v>0</v>
      </c>
      <c r="H139" s="97">
        <f>ROUND($P142*$Q142*R142,6)</f>
        <v>0</v>
      </c>
      <c r="I139" s="97">
        <f>ROUND($P143*$Q143*R143,6)</f>
        <v>0</v>
      </c>
      <c r="J139" s="24"/>
      <c r="M139" s="155">
        <f>IF('Cumulative Budget Request '!L138='Split budget (B)'!$L$1,'Cumulative Budget Request '!M138,0)</f>
        <v>0</v>
      </c>
      <c r="N139" s="242">
        <f>ROUND(M139/12,2)</f>
        <v>0</v>
      </c>
      <c r="O139" s="239">
        <f>IF('Cumulative Budget Request '!L138='Split budget (B)'!$L$1,'Cumulative Budget Request '!O138,0)</f>
        <v>0</v>
      </c>
      <c r="P139" s="240">
        <f>IF('Cumulative Budget Request '!L138='Split budget (B)'!$L$1,'Cumulative Budget Request '!P138,0)</f>
        <v>0</v>
      </c>
      <c r="Q139" s="73">
        <f>IF('Cumulative Budget Request '!L138='Split budget (B)'!$L$1,'Cumulative Budget Request '!Q138,0)</f>
        <v>0</v>
      </c>
      <c r="R139" s="239">
        <f>IF('Cumulative Budget Request '!L138='Split budget (B)'!$L$1,'Cumulative Budget Request '!R138,0)</f>
        <v>0</v>
      </c>
      <c r="S139" s="73"/>
      <c r="T139" s="71"/>
      <c r="U139" s="426">
        <f>IFERROR((E142+E143)/E141,0)</f>
        <v>0</v>
      </c>
      <c r="V139" s="426">
        <f t="shared" ref="V139" si="90">IFERROR((F142+F143)/F141,0)</f>
        <v>0</v>
      </c>
      <c r="W139" s="426">
        <f t="shared" ref="W139" si="91">IFERROR((G142+G143)/G141,0)</f>
        <v>0</v>
      </c>
      <c r="X139" s="426">
        <f t="shared" ref="X139" si="92">IFERROR((H142+H143)/H141,0)</f>
        <v>0</v>
      </c>
      <c r="Y139" s="426">
        <f t="shared" ref="Y139" si="93">IFERROR((I142+I143)/I141,0)</f>
        <v>0</v>
      </c>
      <c r="Z139" s="160">
        <f>C139</f>
        <v>0</v>
      </c>
      <c r="AA139" s="125" t="e">
        <f>ROUND(VLOOKUP($C139,$AH$124:AO173,4,FALSE)*E139,0)</f>
        <v>#N/A</v>
      </c>
      <c r="AB139" s="125" t="e">
        <f>ROUND(VLOOKUP($C140,$AH$124:AO173,5,FALSE)*F139,0)</f>
        <v>#N/A</v>
      </c>
      <c r="AC139" s="125" t="e">
        <f>ROUND(VLOOKUP($C141,$AH$124:AO173,6,FALSE)*G139,0)</f>
        <v>#N/A</v>
      </c>
      <c r="AD139" s="125" t="e">
        <f>ROUND(VLOOKUP($C142,$AH$124:AO173,7,FALSE)*H139,0)</f>
        <v>#N/A</v>
      </c>
      <c r="AE139" s="125" t="e">
        <f>ROUND(VLOOKUP($C143,$AH$124:AO173,8,FALSE)*I139,0)</f>
        <v>#N/A</v>
      </c>
      <c r="AF139" s="163" t="e">
        <f>SUM(AA139:AE139)</f>
        <v>#N/A</v>
      </c>
      <c r="AH139" s="274" t="s">
        <v>95</v>
      </c>
      <c r="AI139" s="273">
        <f>'Tuition Lookup'!$D18*24</f>
        <v>9144</v>
      </c>
      <c r="AJ139" s="272">
        <f t="shared" si="82"/>
        <v>1524</v>
      </c>
      <c r="AK139" s="277">
        <f t="shared" si="83"/>
        <v>1524</v>
      </c>
      <c r="AL139" s="277">
        <f t="shared" si="83"/>
        <v>1600.2</v>
      </c>
      <c r="AM139" s="277">
        <f t="shared" si="83"/>
        <v>1680.21</v>
      </c>
      <c r="AN139" s="278">
        <f t="shared" si="83"/>
        <v>1764.2205000000001</v>
      </c>
      <c r="AO139" s="279">
        <f t="shared" si="83"/>
        <v>1852.4315250000002</v>
      </c>
    </row>
    <row r="140" spans="1:41">
      <c r="B140" s="99"/>
      <c r="C140" s="117">
        <f>IF('Cumulative Budget Request '!L139='Split budget (B)'!$L$1,'Cumulative Budget Request '!C139,0)</f>
        <v>0</v>
      </c>
      <c r="D140" s="32" t="s">
        <v>61</v>
      </c>
      <c r="E140" s="20">
        <f>R139</f>
        <v>0</v>
      </c>
      <c r="F140" s="20">
        <f>R140</f>
        <v>0</v>
      </c>
      <c r="G140" s="20">
        <f>R141</f>
        <v>0</v>
      </c>
      <c r="H140" s="20">
        <f>R142</f>
        <v>0</v>
      </c>
      <c r="I140" s="20">
        <f>R143</f>
        <v>0</v>
      </c>
      <c r="J140" s="24"/>
      <c r="M140" s="243"/>
      <c r="N140" s="242"/>
      <c r="O140" s="239">
        <f>IF('Cumulative Budget Request '!L139='Split budget (B)'!$L$1,'Cumulative Budget Request '!O139,0)</f>
        <v>0</v>
      </c>
      <c r="P140" s="240">
        <f>IF('Cumulative Budget Request '!L139='Split budget (B)'!$L$1,'Cumulative Budget Request '!P139,0)</f>
        <v>0</v>
      </c>
      <c r="Q140" s="73">
        <f>IF('Cumulative Budget Request '!L139='Split budget (B)'!$L$1,'Cumulative Budget Request '!Q139,0)</f>
        <v>0</v>
      </c>
      <c r="R140" s="239">
        <f>IF('Cumulative Budget Request '!L139='Split budget (B)'!$L$1,'Cumulative Budget Request '!R139,0)</f>
        <v>0</v>
      </c>
      <c r="S140" s="73"/>
      <c r="T140" s="71"/>
      <c r="U140" s="426"/>
      <c r="V140" s="426"/>
      <c r="W140" s="426"/>
      <c r="X140" s="426"/>
      <c r="Y140" s="426"/>
      <c r="Z140" s="160"/>
      <c r="AA140" s="125"/>
      <c r="AB140" s="125"/>
      <c r="AC140" s="125"/>
      <c r="AD140" s="125"/>
      <c r="AE140" s="125"/>
      <c r="AF140" s="163"/>
      <c r="AH140" s="274" t="s">
        <v>96</v>
      </c>
      <c r="AI140" s="273">
        <f>'Tuition Lookup'!$D19*24</f>
        <v>12960</v>
      </c>
      <c r="AJ140" s="272">
        <f t="shared" si="82"/>
        <v>2160</v>
      </c>
      <c r="AK140" s="277">
        <f t="shared" si="83"/>
        <v>2160</v>
      </c>
      <c r="AL140" s="277">
        <f t="shared" si="83"/>
        <v>2268</v>
      </c>
      <c r="AM140" s="277">
        <f t="shared" si="83"/>
        <v>2381.4</v>
      </c>
      <c r="AN140" s="278">
        <f t="shared" si="83"/>
        <v>2500.4700000000003</v>
      </c>
      <c r="AO140" s="279">
        <f t="shared" si="83"/>
        <v>2625.4935000000005</v>
      </c>
    </row>
    <row r="141" spans="1:41">
      <c r="A141" s="8"/>
      <c r="B141" s="90"/>
      <c r="C141" s="117">
        <f>IF('Cumulative Budget Request '!L140='Split budget (B)'!$L$1,'Cumulative Budget Request '!C140,0)</f>
        <v>0</v>
      </c>
      <c r="D141" s="71" t="s">
        <v>9</v>
      </c>
      <c r="E141" s="54">
        <f>ROUND(N139*E139*O139,0)</f>
        <v>0</v>
      </c>
      <c r="F141" s="54">
        <f>ROUND(N139*F139*O139*O140,0)</f>
        <v>0</v>
      </c>
      <c r="G141" s="54">
        <f>ROUND(N139*G139*O139*O140*O141,0)</f>
        <v>0</v>
      </c>
      <c r="H141" s="54">
        <f>ROUND(N139*H139*O139*O140*O141*O142,0)</f>
        <v>0</v>
      </c>
      <c r="I141" s="54">
        <f>ROUND(N139*I139*O139*O140*O141*O142*O143,0)</f>
        <v>0</v>
      </c>
      <c r="J141" s="177">
        <f>SUM(E141:I141)</f>
        <v>0</v>
      </c>
      <c r="M141" s="243"/>
      <c r="N141" s="60"/>
      <c r="O141" s="239">
        <f>IF('Cumulative Budget Request '!L140='Split budget (B)'!$L$1,'Cumulative Budget Request '!O140,0)</f>
        <v>0</v>
      </c>
      <c r="P141" s="240">
        <f>IF('Cumulative Budget Request '!L140='Split budget (B)'!$L$1,'Cumulative Budget Request '!P140,0)</f>
        <v>0</v>
      </c>
      <c r="Q141" s="73">
        <f>IF('Cumulative Budget Request '!L140='Split budget (B)'!$L$1,'Cumulative Budget Request '!Q140,0)</f>
        <v>0</v>
      </c>
      <c r="R141" s="239">
        <f>IF('Cumulative Budget Request '!L140='Split budget (B)'!$L$1,'Cumulative Budget Request '!R140,0)</f>
        <v>0</v>
      </c>
      <c r="S141" s="73"/>
      <c r="T141" s="71"/>
      <c r="U141" s="426"/>
      <c r="V141" s="426"/>
      <c r="W141" s="426"/>
      <c r="X141" s="426"/>
      <c r="Y141" s="426"/>
      <c r="Z141" s="59"/>
      <c r="AA141" s="125"/>
      <c r="AB141" s="125"/>
      <c r="AC141" s="125"/>
      <c r="AD141" s="125"/>
      <c r="AE141" s="125"/>
      <c r="AF141" s="163"/>
      <c r="AH141" s="274" t="s">
        <v>97</v>
      </c>
      <c r="AI141" s="273">
        <f>'Tuition Lookup'!$D20*24</f>
        <v>9000</v>
      </c>
      <c r="AJ141" s="272">
        <f t="shared" si="82"/>
        <v>1500</v>
      </c>
      <c r="AK141" s="277">
        <f t="shared" si="83"/>
        <v>1500</v>
      </c>
      <c r="AL141" s="277">
        <f t="shared" si="83"/>
        <v>1575</v>
      </c>
      <c r="AM141" s="277">
        <f t="shared" si="83"/>
        <v>1653.75</v>
      </c>
      <c r="AN141" s="278">
        <f t="shared" si="83"/>
        <v>1736.4375</v>
      </c>
      <c r="AO141" s="279">
        <f t="shared" si="83"/>
        <v>1823.2593750000001</v>
      </c>
    </row>
    <row r="142" spans="1:41">
      <c r="A142" s="8"/>
      <c r="B142" s="90"/>
      <c r="C142" s="117">
        <f>IF('Cumulative Budget Request '!L141='Split budget (B)'!$L$1,'Cumulative Budget Request '!C141,0)</f>
        <v>0</v>
      </c>
      <c r="D142" s="71" t="s">
        <v>46</v>
      </c>
      <c r="E142" s="54">
        <f>ROUND(E141*$S$153,0)</f>
        <v>0</v>
      </c>
      <c r="F142" s="54">
        <f>ROUND(F141*$S$153,0)</f>
        <v>0</v>
      </c>
      <c r="G142" s="54">
        <f>ROUND(G141*$S$153,0)</f>
        <v>0</v>
      </c>
      <c r="H142" s="54">
        <f>ROUND(H141*$S$153,0)</f>
        <v>0</v>
      </c>
      <c r="I142" s="54">
        <f>ROUND(I141*$S$153,0)</f>
        <v>0</v>
      </c>
      <c r="J142" s="177">
        <f>SUM(E142:I142)</f>
        <v>0</v>
      </c>
      <c r="M142" s="243"/>
      <c r="N142" s="60"/>
      <c r="O142" s="239">
        <f>IF('Cumulative Budget Request '!L141='Split budget (B)'!$L$1,'Cumulative Budget Request '!O141,0)</f>
        <v>0</v>
      </c>
      <c r="P142" s="240">
        <f>IF('Cumulative Budget Request '!L141='Split budget (B)'!$L$1,'Cumulative Budget Request '!P141,0)</f>
        <v>0</v>
      </c>
      <c r="Q142" s="73">
        <f>IF('Cumulative Budget Request '!L141='Split budget (B)'!$L$1,'Cumulative Budget Request '!Q141,0)</f>
        <v>0</v>
      </c>
      <c r="R142" s="239">
        <f>IF('Cumulative Budget Request '!L141='Split budget (B)'!$L$1,'Cumulative Budget Request '!R141,0)</f>
        <v>0</v>
      </c>
      <c r="S142" s="73"/>
      <c r="T142" s="71"/>
      <c r="U142" s="426"/>
      <c r="V142" s="426"/>
      <c r="W142" s="426"/>
      <c r="X142" s="426"/>
      <c r="Y142" s="426"/>
      <c r="Z142" s="59"/>
      <c r="AA142" s="125"/>
      <c r="AB142" s="125"/>
      <c r="AC142" s="125"/>
      <c r="AD142" s="125"/>
      <c r="AE142" s="125"/>
      <c r="AF142" s="163"/>
      <c r="AH142" s="274" t="s">
        <v>98</v>
      </c>
      <c r="AI142" s="273">
        <f>'Tuition Lookup'!$D21*24</f>
        <v>12816</v>
      </c>
      <c r="AJ142" s="272">
        <f t="shared" si="82"/>
        <v>2136</v>
      </c>
      <c r="AK142" s="277">
        <f t="shared" ref="AK142:AO151" si="94">AJ142*AK$119</f>
        <v>2136</v>
      </c>
      <c r="AL142" s="277">
        <f t="shared" si="94"/>
        <v>2242.8000000000002</v>
      </c>
      <c r="AM142" s="277">
        <f t="shared" si="94"/>
        <v>2354.9400000000005</v>
      </c>
      <c r="AN142" s="278">
        <f t="shared" si="94"/>
        <v>2472.6870000000008</v>
      </c>
      <c r="AO142" s="279">
        <f t="shared" si="94"/>
        <v>2596.3213500000011</v>
      </c>
    </row>
    <row r="143" spans="1:41" ht="15">
      <c r="A143" s="8"/>
      <c r="B143" s="90"/>
      <c r="C143" s="117">
        <f>IF('Cumulative Budget Request '!L142='Split budget (B)'!$L$1,'Cumulative Budget Request '!C142,0)</f>
        <v>0</v>
      </c>
      <c r="D143" s="71" t="s">
        <v>47</v>
      </c>
      <c r="E143" s="189">
        <f>ROUND($S$154*E139,0)</f>
        <v>0</v>
      </c>
      <c r="F143" s="189">
        <f>ROUND($S$154*F139,0)</f>
        <v>0</v>
      </c>
      <c r="G143" s="189">
        <f>ROUND($S$154*G139,0)</f>
        <v>0</v>
      </c>
      <c r="H143" s="189">
        <f>ROUND($S$154*H139,0)</f>
        <v>0</v>
      </c>
      <c r="I143" s="189">
        <f>ROUND($S$154*I139,0)</f>
        <v>0</v>
      </c>
      <c r="J143" s="186">
        <f>SUM(E143:I143)</f>
        <v>0</v>
      </c>
      <c r="M143" s="243"/>
      <c r="N143" s="60"/>
      <c r="O143" s="239">
        <f>IF('Cumulative Budget Request '!L142='Split budget (B)'!$L$1,'Cumulative Budget Request '!O142,0)</f>
        <v>0</v>
      </c>
      <c r="P143" s="240">
        <f>IF('Cumulative Budget Request '!L142='Split budget (B)'!$L$1,'Cumulative Budget Request '!P142,0)</f>
        <v>0</v>
      </c>
      <c r="Q143" s="73">
        <f>IF('Cumulative Budget Request '!L142='Split budget (B)'!$L$1,'Cumulative Budget Request '!Q142,0)</f>
        <v>0</v>
      </c>
      <c r="R143" s="239">
        <f>IF('Cumulative Budget Request '!L142='Split budget (B)'!$L$1,'Cumulative Budget Request '!R142,0)</f>
        <v>0</v>
      </c>
      <c r="S143" s="73"/>
      <c r="T143" s="71"/>
      <c r="U143" s="426"/>
      <c r="V143" s="426"/>
      <c r="W143" s="426"/>
      <c r="X143" s="426"/>
      <c r="Y143" s="426"/>
      <c r="Z143" s="59"/>
      <c r="AA143" s="125"/>
      <c r="AB143" s="125"/>
      <c r="AC143" s="125"/>
      <c r="AD143" s="125"/>
      <c r="AE143" s="125"/>
      <c r="AF143" s="163"/>
      <c r="AH143" s="274" t="s">
        <v>99</v>
      </c>
      <c r="AI143" s="273">
        <f>'Tuition Lookup'!$D22*24</f>
        <v>9456</v>
      </c>
      <c r="AJ143" s="272">
        <f t="shared" si="82"/>
        <v>1576</v>
      </c>
      <c r="AK143" s="277">
        <f t="shared" si="94"/>
        <v>1576</v>
      </c>
      <c r="AL143" s="277">
        <f t="shared" si="94"/>
        <v>1654.8000000000002</v>
      </c>
      <c r="AM143" s="277">
        <f t="shared" si="94"/>
        <v>1737.5400000000002</v>
      </c>
      <c r="AN143" s="278">
        <f t="shared" si="94"/>
        <v>1824.4170000000004</v>
      </c>
      <c r="AO143" s="279">
        <f t="shared" si="94"/>
        <v>1915.6378500000005</v>
      </c>
    </row>
    <row r="144" spans="1:41" ht="13.5" customHeight="1">
      <c r="A144" s="8"/>
      <c r="B144" s="90"/>
      <c r="C144" s="97"/>
      <c r="D144" s="74" t="s">
        <v>48</v>
      </c>
      <c r="E144" s="190">
        <f>SUM(E142:E143)</f>
        <v>0</v>
      </c>
      <c r="F144" s="190">
        <f t="shared" ref="F144:I144" si="95">SUM(F142:F143)</f>
        <v>0</v>
      </c>
      <c r="G144" s="190">
        <f t="shared" si="95"/>
        <v>0</v>
      </c>
      <c r="H144" s="190">
        <f t="shared" si="95"/>
        <v>0</v>
      </c>
      <c r="I144" s="190">
        <f t="shared" si="95"/>
        <v>0</v>
      </c>
      <c r="J144" s="191">
        <f>SUM(J142:J143)</f>
        <v>0</v>
      </c>
      <c r="M144" s="243"/>
      <c r="N144" s="60"/>
      <c r="O144" s="71"/>
      <c r="P144" s="244"/>
      <c r="Q144" s="73"/>
      <c r="R144" s="71"/>
      <c r="S144" s="73"/>
      <c r="T144" s="71"/>
      <c r="U144" s="428"/>
      <c r="V144" s="429"/>
      <c r="W144" s="427"/>
      <c r="X144" s="427"/>
      <c r="Y144" s="427"/>
      <c r="Z144" s="59"/>
      <c r="AA144" s="125"/>
      <c r="AB144" s="125"/>
      <c r="AC144" s="125"/>
      <c r="AD144" s="125"/>
      <c r="AE144" s="125"/>
      <c r="AF144" s="163"/>
      <c r="AH144" s="274" t="s">
        <v>100</v>
      </c>
      <c r="AI144" s="273">
        <f>'Tuition Lookup'!$D23*24</f>
        <v>8040</v>
      </c>
      <c r="AJ144" s="272">
        <f t="shared" si="82"/>
        <v>1340</v>
      </c>
      <c r="AK144" s="277">
        <f t="shared" si="94"/>
        <v>1340</v>
      </c>
      <c r="AL144" s="277">
        <f t="shared" si="94"/>
        <v>1407</v>
      </c>
      <c r="AM144" s="277">
        <f t="shared" si="94"/>
        <v>1477.3500000000001</v>
      </c>
      <c r="AN144" s="278">
        <f t="shared" si="94"/>
        <v>1551.2175000000002</v>
      </c>
      <c r="AO144" s="279">
        <f t="shared" si="94"/>
        <v>1628.7783750000003</v>
      </c>
    </row>
    <row r="145" spans="1:41">
      <c r="A145" s="8"/>
      <c r="B145" s="90"/>
      <c r="C145" s="97"/>
      <c r="D145" s="71"/>
      <c r="E145" s="15"/>
      <c r="F145" s="15"/>
      <c r="G145" s="15"/>
      <c r="H145" s="15"/>
      <c r="I145" s="15"/>
      <c r="J145" s="24"/>
      <c r="M145" s="243"/>
      <c r="N145" s="60"/>
      <c r="O145" s="32"/>
      <c r="P145" s="60"/>
      <c r="Q145" s="32"/>
      <c r="R145" s="241"/>
      <c r="S145" s="32"/>
      <c r="T145" s="241"/>
      <c r="U145" s="430"/>
      <c r="V145" s="430"/>
      <c r="W145" s="430"/>
      <c r="X145" s="430"/>
      <c r="Y145" s="430"/>
      <c r="Z145" s="59"/>
      <c r="AA145" s="125"/>
      <c r="AB145" s="125"/>
      <c r="AC145" s="125"/>
      <c r="AD145" s="125"/>
      <c r="AE145" s="125"/>
      <c r="AF145" s="163"/>
      <c r="AH145" s="274" t="s">
        <v>101</v>
      </c>
      <c r="AI145" s="273">
        <f>'Tuition Lookup'!$D24*24</f>
        <v>12024</v>
      </c>
      <c r="AJ145" s="272">
        <f t="shared" si="82"/>
        <v>2004</v>
      </c>
      <c r="AK145" s="277">
        <f t="shared" si="94"/>
        <v>2004</v>
      </c>
      <c r="AL145" s="277">
        <f t="shared" si="94"/>
        <v>2104.2000000000003</v>
      </c>
      <c r="AM145" s="277">
        <f t="shared" si="94"/>
        <v>2209.4100000000003</v>
      </c>
      <c r="AN145" s="278">
        <f t="shared" si="94"/>
        <v>2319.8805000000002</v>
      </c>
      <c r="AO145" s="279">
        <f t="shared" si="94"/>
        <v>2435.8745250000002</v>
      </c>
    </row>
    <row r="146" spans="1:41">
      <c r="A146" s="417">
        <f>IF('Cumulative Budget Request '!L145='Split budget (B)'!$L$1,'Cumulative Budget Request '!A145,0)</f>
        <v>0</v>
      </c>
      <c r="B146" s="13">
        <f>IF('Cumulative Budget Request '!L145='Split budget (B)'!$L$1,'Cumulative Budget Request '!B145,0)</f>
        <v>0</v>
      </c>
      <c r="C146" s="117">
        <f>IF('Cumulative Budget Request '!L145='Split budget (B)'!$L$1,'Cumulative Budget Request '!C145,0)</f>
        <v>0</v>
      </c>
      <c r="D146" s="32" t="s">
        <v>44</v>
      </c>
      <c r="E146" s="97">
        <f>ROUND($P146*$Q146*R146,6)</f>
        <v>0</v>
      </c>
      <c r="F146" s="97">
        <f>ROUND($P147*$Q147*R147,6)</f>
        <v>0</v>
      </c>
      <c r="G146" s="97">
        <f>ROUND($P148*$Q148*R148,6)</f>
        <v>0</v>
      </c>
      <c r="H146" s="97">
        <f>ROUND($P149*$Q149*R149,6)</f>
        <v>0</v>
      </c>
      <c r="I146" s="97">
        <f>ROUND($P150*$Q150*R150,6)</f>
        <v>0</v>
      </c>
      <c r="J146" s="24"/>
      <c r="M146" s="155">
        <f>IF('Cumulative Budget Request '!L145='Split budget (B)'!$L$1,'Cumulative Budget Request '!M145,0)</f>
        <v>0</v>
      </c>
      <c r="N146" s="242">
        <f>ROUND(M146/12,2)</f>
        <v>0</v>
      </c>
      <c r="O146" s="239">
        <f>IF('Cumulative Budget Request '!L145='Split budget (B)'!$L$1,'Cumulative Budget Request '!O145,0)</f>
        <v>0</v>
      </c>
      <c r="P146" s="240">
        <f>IF('Cumulative Budget Request '!L145='Split budget (B)'!$L$1,'Cumulative Budget Request '!P145,0)</f>
        <v>0</v>
      </c>
      <c r="Q146" s="73">
        <f>IF('Cumulative Budget Request '!L145='Split budget (B)'!$L$1,'Cumulative Budget Request '!Q145,0)</f>
        <v>0</v>
      </c>
      <c r="R146" s="239">
        <f>IF('Cumulative Budget Request '!L145='Split budget (B)'!$L$1,'Cumulative Budget Request '!R145,0)</f>
        <v>0</v>
      </c>
      <c r="S146" s="73"/>
      <c r="T146" s="71"/>
      <c r="U146" s="426">
        <f>IFERROR((E149+E150)/E148,0)</f>
        <v>0</v>
      </c>
      <c r="V146" s="426">
        <f t="shared" ref="V146" si="96">IFERROR((F149+F150)/F148,0)</f>
        <v>0</v>
      </c>
      <c r="W146" s="426">
        <f t="shared" ref="W146" si="97">IFERROR((G149+G150)/G148,0)</f>
        <v>0</v>
      </c>
      <c r="X146" s="426">
        <f t="shared" ref="X146" si="98">IFERROR((H149+H150)/H148,0)</f>
        <v>0</v>
      </c>
      <c r="Y146" s="426">
        <f t="shared" ref="Y146" si="99">IFERROR((I149+I150)/I148,0)</f>
        <v>0</v>
      </c>
      <c r="Z146" s="160">
        <f>C146</f>
        <v>0</v>
      </c>
      <c r="AA146" s="125" t="e">
        <f>ROUND(VLOOKUP($C146,$AH$124:AO180,4,FALSE)*E146,0)</f>
        <v>#N/A</v>
      </c>
      <c r="AB146" s="125" t="e">
        <f>ROUND(VLOOKUP($C147,$AH$124:AO180,5,FALSE)*F146,0)</f>
        <v>#N/A</v>
      </c>
      <c r="AC146" s="125" t="e">
        <f>ROUND(VLOOKUP($C148,$AH$124:AO180,6,FALSE)*G146,0)</f>
        <v>#N/A</v>
      </c>
      <c r="AD146" s="125" t="e">
        <f>ROUND(VLOOKUP($C149,$AH$124:AO180,7,FALSE)*H146,0)</f>
        <v>#N/A</v>
      </c>
      <c r="AE146" s="125" t="e">
        <f>ROUND(VLOOKUP($C150,$AH$124:AO180,8,FALSE)*I146,0)</f>
        <v>#N/A</v>
      </c>
      <c r="AF146" s="163" t="e">
        <f>SUM(AA146:AE146)</f>
        <v>#N/A</v>
      </c>
      <c r="AH146" s="274" t="s">
        <v>102</v>
      </c>
      <c r="AI146" s="273">
        <f>'Tuition Lookup'!$D25*24</f>
        <v>11736</v>
      </c>
      <c r="AJ146" s="272">
        <f t="shared" si="82"/>
        <v>1956</v>
      </c>
      <c r="AK146" s="277">
        <f t="shared" si="94"/>
        <v>1956</v>
      </c>
      <c r="AL146" s="277">
        <f t="shared" si="94"/>
        <v>2053.8000000000002</v>
      </c>
      <c r="AM146" s="277">
        <f t="shared" si="94"/>
        <v>2156.4900000000002</v>
      </c>
      <c r="AN146" s="278">
        <f t="shared" si="94"/>
        <v>2264.3145000000004</v>
      </c>
      <c r="AO146" s="279">
        <f t="shared" si="94"/>
        <v>2377.5302250000004</v>
      </c>
    </row>
    <row r="147" spans="1:41">
      <c r="B147" s="99"/>
      <c r="C147" s="117">
        <f>IF('Cumulative Budget Request '!L146='Split budget (B)'!$L$1,'Cumulative Budget Request '!C146,0)</f>
        <v>0</v>
      </c>
      <c r="D147" s="32" t="s">
        <v>61</v>
      </c>
      <c r="E147" s="20">
        <f>R146</f>
        <v>0</v>
      </c>
      <c r="F147" s="20">
        <f>R147</f>
        <v>0</v>
      </c>
      <c r="G147" s="20">
        <f>R148</f>
        <v>0</v>
      </c>
      <c r="H147" s="20">
        <f>R149</f>
        <v>0</v>
      </c>
      <c r="I147" s="20">
        <f>R150</f>
        <v>0</v>
      </c>
      <c r="J147" s="24"/>
      <c r="M147" s="243"/>
      <c r="N147" s="242"/>
      <c r="O147" s="239">
        <f>IF('Cumulative Budget Request '!L146='Split budget (B)'!$L$1,'Cumulative Budget Request '!O146,0)</f>
        <v>0</v>
      </c>
      <c r="P147" s="240">
        <f>IF('Cumulative Budget Request '!L146='Split budget (B)'!$L$1,'Cumulative Budget Request '!P146,0)</f>
        <v>0</v>
      </c>
      <c r="Q147" s="73">
        <f>IF('Cumulative Budget Request '!L146='Split budget (B)'!$L$1,'Cumulative Budget Request '!Q146,0)</f>
        <v>0</v>
      </c>
      <c r="R147" s="239">
        <f>IF('Cumulative Budget Request '!L146='Split budget (B)'!$L$1,'Cumulative Budget Request '!R146,0)</f>
        <v>0</v>
      </c>
      <c r="S147" s="73"/>
      <c r="T147" s="71"/>
      <c r="U147" s="426"/>
      <c r="V147" s="426"/>
      <c r="W147" s="426"/>
      <c r="X147" s="426"/>
      <c r="Y147" s="426"/>
      <c r="Z147" s="160"/>
      <c r="AA147" s="125"/>
      <c r="AB147" s="125"/>
      <c r="AC147" s="125"/>
      <c r="AD147" s="125"/>
      <c r="AE147" s="125"/>
      <c r="AF147" s="163"/>
      <c r="AH147" s="274" t="s">
        <v>103</v>
      </c>
      <c r="AI147" s="273">
        <f>'Tuition Lookup'!$D26*24</f>
        <v>9840</v>
      </c>
      <c r="AJ147" s="272">
        <f t="shared" si="82"/>
        <v>1640</v>
      </c>
      <c r="AK147" s="277">
        <f t="shared" si="94"/>
        <v>1640</v>
      </c>
      <c r="AL147" s="277">
        <f t="shared" si="94"/>
        <v>1722</v>
      </c>
      <c r="AM147" s="277">
        <f t="shared" si="94"/>
        <v>1808.1000000000001</v>
      </c>
      <c r="AN147" s="278">
        <f t="shared" si="94"/>
        <v>1898.5050000000003</v>
      </c>
      <c r="AO147" s="279">
        <f t="shared" si="94"/>
        <v>1993.4302500000003</v>
      </c>
    </row>
    <row r="148" spans="1:41">
      <c r="A148" s="8"/>
      <c r="B148" s="90"/>
      <c r="C148" s="117">
        <f>IF('Cumulative Budget Request '!L147='Split budget (B)'!$L$1,'Cumulative Budget Request '!C147,0)</f>
        <v>0</v>
      </c>
      <c r="D148" s="71" t="s">
        <v>9</v>
      </c>
      <c r="E148" s="54">
        <f>ROUND(N146*E146*O146,0)</f>
        <v>0</v>
      </c>
      <c r="F148" s="54">
        <f>ROUND(N146*F146*O146*O147,0)</f>
        <v>0</v>
      </c>
      <c r="G148" s="54">
        <f>ROUND(N146*G146*O146*O147*O148,0)</f>
        <v>0</v>
      </c>
      <c r="H148" s="54">
        <f>ROUND(N146*H146*O146*O147*O148*O149,0)</f>
        <v>0</v>
      </c>
      <c r="I148" s="54">
        <f>ROUND(N146*I146*O146*O147*O148*O149*O150,0)</f>
        <v>0</v>
      </c>
      <c r="J148" s="177">
        <f>SUM(E148:I148)</f>
        <v>0</v>
      </c>
      <c r="M148" s="243"/>
      <c r="N148" s="60"/>
      <c r="O148" s="239">
        <f>IF('Cumulative Budget Request '!L147='Split budget (B)'!$L$1,'Cumulative Budget Request '!O147,0)</f>
        <v>0</v>
      </c>
      <c r="P148" s="240">
        <f>IF('Cumulative Budget Request '!L147='Split budget (B)'!$L$1,'Cumulative Budget Request '!P147,0)</f>
        <v>0</v>
      </c>
      <c r="Q148" s="73">
        <f>IF('Cumulative Budget Request '!L147='Split budget (B)'!$L$1,'Cumulative Budget Request '!Q147,0)</f>
        <v>0</v>
      </c>
      <c r="R148" s="239">
        <f>IF('Cumulative Budget Request '!L147='Split budget (B)'!$L$1,'Cumulative Budget Request '!R147,0)</f>
        <v>0</v>
      </c>
      <c r="S148" s="73"/>
      <c r="T148" s="71"/>
      <c r="U148" s="427"/>
      <c r="V148" s="427"/>
      <c r="W148" s="427"/>
      <c r="X148" s="427"/>
      <c r="Y148" s="427"/>
      <c r="Z148" s="59"/>
      <c r="AA148" s="125"/>
      <c r="AB148" s="125"/>
      <c r="AC148" s="125"/>
      <c r="AD148" s="125"/>
      <c r="AE148" s="125"/>
      <c r="AF148" s="163"/>
      <c r="AH148" s="274" t="s">
        <v>104</v>
      </c>
      <c r="AI148" s="273">
        <f>'Tuition Lookup'!$D27*24</f>
        <v>10104</v>
      </c>
      <c r="AJ148" s="272">
        <f t="shared" si="82"/>
        <v>1684</v>
      </c>
      <c r="AK148" s="277">
        <f t="shared" si="94"/>
        <v>1684</v>
      </c>
      <c r="AL148" s="277">
        <f t="shared" si="94"/>
        <v>1768.2</v>
      </c>
      <c r="AM148" s="277">
        <f t="shared" si="94"/>
        <v>1856.6100000000001</v>
      </c>
      <c r="AN148" s="278">
        <f t="shared" si="94"/>
        <v>1949.4405000000002</v>
      </c>
      <c r="AO148" s="279">
        <f t="shared" si="94"/>
        <v>2046.9125250000002</v>
      </c>
    </row>
    <row r="149" spans="1:41">
      <c r="A149" s="8"/>
      <c r="B149" s="90"/>
      <c r="C149" s="117">
        <f>IF('Cumulative Budget Request '!L148='Split budget (B)'!$L$1,'Cumulative Budget Request '!C148,0)</f>
        <v>0</v>
      </c>
      <c r="D149" s="71" t="s">
        <v>46</v>
      </c>
      <c r="E149" s="54">
        <f>ROUND(E148*$S$153,0)</f>
        <v>0</v>
      </c>
      <c r="F149" s="54">
        <f>ROUND(F148*$S$153,0)</f>
        <v>0</v>
      </c>
      <c r="G149" s="54">
        <f>ROUND(G148*$S$153,0)</f>
        <v>0</v>
      </c>
      <c r="H149" s="54">
        <f>ROUND(H148*$S$153,0)</f>
        <v>0</v>
      </c>
      <c r="I149" s="54">
        <f>ROUND(I148*$S$153,0)</f>
        <v>0</v>
      </c>
      <c r="J149" s="177">
        <f>SUM(E149:I149)</f>
        <v>0</v>
      </c>
      <c r="M149" s="243"/>
      <c r="N149" s="60"/>
      <c r="O149" s="239">
        <f>IF('Cumulative Budget Request '!L148='Split budget (B)'!$L$1,'Cumulative Budget Request '!O148,0)</f>
        <v>0</v>
      </c>
      <c r="P149" s="240">
        <f>IF('Cumulative Budget Request '!L148='Split budget (B)'!$L$1,'Cumulative Budget Request '!P148,0)</f>
        <v>0</v>
      </c>
      <c r="Q149" s="73">
        <f>IF('Cumulative Budget Request '!L148='Split budget (B)'!$L$1,'Cumulative Budget Request '!Q148,0)</f>
        <v>0</v>
      </c>
      <c r="R149" s="239">
        <f>IF('Cumulative Budget Request '!L148='Split budget (B)'!$L$1,'Cumulative Budget Request '!R148,0)</f>
        <v>0</v>
      </c>
      <c r="S149" s="73"/>
      <c r="T149" s="71"/>
      <c r="U149" s="427"/>
      <c r="V149" s="427"/>
      <c r="W149" s="427"/>
      <c r="X149" s="427"/>
      <c r="Y149" s="427"/>
      <c r="Z149" s="59"/>
      <c r="AA149" s="125"/>
      <c r="AB149" s="125"/>
      <c r="AC149" s="125"/>
      <c r="AD149" s="125"/>
      <c r="AE149" s="125"/>
      <c r="AF149" s="163"/>
      <c r="AH149" s="274" t="s">
        <v>105</v>
      </c>
      <c r="AI149" s="273">
        <f>'Tuition Lookup'!$D28*24</f>
        <v>10176</v>
      </c>
      <c r="AJ149" s="272">
        <f t="shared" si="82"/>
        <v>1696</v>
      </c>
      <c r="AK149" s="277">
        <f t="shared" si="94"/>
        <v>1696</v>
      </c>
      <c r="AL149" s="277">
        <f t="shared" si="94"/>
        <v>1780.8000000000002</v>
      </c>
      <c r="AM149" s="277">
        <f t="shared" si="94"/>
        <v>1869.8400000000004</v>
      </c>
      <c r="AN149" s="278">
        <f t="shared" si="94"/>
        <v>1963.3320000000006</v>
      </c>
      <c r="AO149" s="279">
        <f t="shared" si="94"/>
        <v>2061.4986000000008</v>
      </c>
    </row>
    <row r="150" spans="1:41" ht="15">
      <c r="A150" s="8"/>
      <c r="B150" s="90"/>
      <c r="C150" s="117">
        <f>IF('Cumulative Budget Request '!L149='Split budget (B)'!$L$1,'Cumulative Budget Request '!C149,0)</f>
        <v>0</v>
      </c>
      <c r="D150" s="71" t="s">
        <v>47</v>
      </c>
      <c r="E150" s="189">
        <f>ROUND($S$154*E146,0)</f>
        <v>0</v>
      </c>
      <c r="F150" s="189">
        <f>ROUND($S$154*F146,0)</f>
        <v>0</v>
      </c>
      <c r="G150" s="189">
        <f>ROUND($S$154*G146,0)</f>
        <v>0</v>
      </c>
      <c r="H150" s="189">
        <f>ROUND($S$154*H146,0)</f>
        <v>0</v>
      </c>
      <c r="I150" s="189">
        <f>ROUND($S$154*I146,0)</f>
        <v>0</v>
      </c>
      <c r="J150" s="186">
        <f>SUM(E150:I150)</f>
        <v>0</v>
      </c>
      <c r="M150" s="243"/>
      <c r="N150" s="60"/>
      <c r="O150" s="239">
        <f>IF('Cumulative Budget Request '!L149='Split budget (B)'!$L$1,'Cumulative Budget Request '!O149,0)</f>
        <v>0</v>
      </c>
      <c r="P150" s="240">
        <f>IF('Cumulative Budget Request '!L149='Split budget (B)'!$L$1,'Cumulative Budget Request '!P149,0)</f>
        <v>0</v>
      </c>
      <c r="Q150" s="73">
        <f>IF('Cumulative Budget Request '!L149='Split budget (B)'!$L$1,'Cumulative Budget Request '!Q149,0)</f>
        <v>0</v>
      </c>
      <c r="R150" s="239">
        <f>IF('Cumulative Budget Request '!L149='Split budget (B)'!$L$1,'Cumulative Budget Request '!R149,0)</f>
        <v>0</v>
      </c>
      <c r="S150" s="73"/>
      <c r="T150" s="71"/>
      <c r="U150" s="426"/>
      <c r="V150" s="426"/>
      <c r="W150" s="426"/>
      <c r="X150" s="426"/>
      <c r="Y150" s="426"/>
      <c r="Z150" s="59"/>
      <c r="AA150" s="125"/>
      <c r="AB150" s="125"/>
      <c r="AC150" s="125"/>
      <c r="AD150" s="125"/>
      <c r="AE150" s="125"/>
      <c r="AF150" s="163"/>
      <c r="AH150" s="274" t="s">
        <v>106</v>
      </c>
      <c r="AI150" s="273">
        <f>'Tuition Lookup'!$D29*24</f>
        <v>9576</v>
      </c>
      <c r="AJ150" s="272">
        <f t="shared" si="82"/>
        <v>1596</v>
      </c>
      <c r="AK150" s="277">
        <f t="shared" si="94"/>
        <v>1596</v>
      </c>
      <c r="AL150" s="277">
        <f t="shared" si="94"/>
        <v>1675.8000000000002</v>
      </c>
      <c r="AM150" s="277">
        <f t="shared" si="94"/>
        <v>1759.5900000000004</v>
      </c>
      <c r="AN150" s="278">
        <f t="shared" si="94"/>
        <v>1847.5695000000005</v>
      </c>
      <c r="AO150" s="279">
        <f t="shared" si="94"/>
        <v>1939.9479750000007</v>
      </c>
    </row>
    <row r="151" spans="1:41" ht="13.5" thickBot="1">
      <c r="A151" s="8"/>
      <c r="B151" s="90"/>
      <c r="C151" s="97"/>
      <c r="D151" s="74" t="s">
        <v>48</v>
      </c>
      <c r="E151" s="190">
        <f>SUM(E149:E150)</f>
        <v>0</v>
      </c>
      <c r="F151" s="190">
        <f t="shared" ref="F151:I151" si="100">SUM(F149:F150)</f>
        <v>0</v>
      </c>
      <c r="G151" s="190">
        <f t="shared" si="100"/>
        <v>0</v>
      </c>
      <c r="H151" s="190">
        <f t="shared" si="100"/>
        <v>0</v>
      </c>
      <c r="I151" s="190">
        <f t="shared" si="100"/>
        <v>0</v>
      </c>
      <c r="J151" s="191">
        <f>SUM(J149:J150)</f>
        <v>0</v>
      </c>
      <c r="M151" s="17"/>
      <c r="N151" s="31"/>
      <c r="O151" s="31"/>
      <c r="P151" s="31"/>
      <c r="Q151" s="110"/>
      <c r="R151" s="111"/>
      <c r="S151" s="73"/>
      <c r="T151" s="110"/>
      <c r="U151" s="426"/>
      <c r="V151" s="426"/>
      <c r="W151" s="426"/>
      <c r="X151" s="426"/>
      <c r="Y151" s="426"/>
      <c r="Z151" s="161"/>
      <c r="AA151" s="164"/>
      <c r="AB151" s="164"/>
      <c r="AC151" s="164"/>
      <c r="AD151" s="164"/>
      <c r="AE151" s="164"/>
      <c r="AF151" s="165"/>
      <c r="AH151" s="464" t="s">
        <v>107</v>
      </c>
      <c r="AI151" s="276">
        <f>'Tuition Lookup'!$D30*24</f>
        <v>10080</v>
      </c>
      <c r="AJ151" s="465">
        <f t="shared" si="82"/>
        <v>1680</v>
      </c>
      <c r="AK151" s="466">
        <f t="shared" si="94"/>
        <v>1680</v>
      </c>
      <c r="AL151" s="466">
        <f t="shared" si="94"/>
        <v>1764</v>
      </c>
      <c r="AM151" s="466">
        <f t="shared" si="94"/>
        <v>1852.2</v>
      </c>
      <c r="AN151" s="467">
        <f t="shared" si="94"/>
        <v>1944.8100000000002</v>
      </c>
      <c r="AO151" s="468">
        <f t="shared" si="94"/>
        <v>2042.0505000000003</v>
      </c>
    </row>
    <row r="152" spans="1:41" ht="13.5" thickBot="1">
      <c r="A152" s="8"/>
      <c r="B152" s="90"/>
      <c r="C152" s="97"/>
      <c r="D152" s="71"/>
      <c r="E152" s="20"/>
      <c r="F152" s="20"/>
      <c r="G152" s="20"/>
      <c r="H152" s="20"/>
      <c r="I152" s="20"/>
      <c r="J152" s="73"/>
      <c r="M152" s="17"/>
      <c r="T152" s="15"/>
      <c r="U152" s="23"/>
      <c r="V152" s="23"/>
      <c r="W152" s="23"/>
      <c r="X152" s="23"/>
      <c r="Y152" s="23"/>
      <c r="Z152" s="158" t="s">
        <v>30</v>
      </c>
      <c r="AA152" s="166" t="e">
        <f>SUM(AA118:AA151)</f>
        <v>#N/A</v>
      </c>
      <c r="AB152" s="166" t="e">
        <f>SUM(AB118:AB151)</f>
        <v>#N/A</v>
      </c>
      <c r="AC152" s="166" t="e">
        <f t="shared" ref="AC152:AE152" si="101">SUM(AC118:AC151)</f>
        <v>#N/A</v>
      </c>
      <c r="AD152" s="166" t="e">
        <f t="shared" si="101"/>
        <v>#N/A</v>
      </c>
      <c r="AE152" s="166" t="e">
        <f t="shared" si="101"/>
        <v>#N/A</v>
      </c>
      <c r="AF152" s="167" t="e">
        <f>SUM(AA152:AE152)</f>
        <v>#N/A</v>
      </c>
    </row>
    <row r="153" spans="1:41" ht="13.5" customHeight="1" thickBot="1">
      <c r="A153" s="8"/>
      <c r="C153" s="72"/>
      <c r="D153" s="72" t="s">
        <v>108</v>
      </c>
      <c r="E153" s="192">
        <f>SUMIF($D$118:$D$152,"*Salary",E118:E152)</f>
        <v>0</v>
      </c>
      <c r="F153" s="192">
        <f t="shared" ref="F153:I153" si="102">SUMIF($D$118:$D$152,"*Salary",F118:F152)</f>
        <v>0</v>
      </c>
      <c r="G153" s="192">
        <f t="shared" si="102"/>
        <v>0</v>
      </c>
      <c r="H153" s="192">
        <f t="shared" si="102"/>
        <v>0</v>
      </c>
      <c r="I153" s="192">
        <f t="shared" si="102"/>
        <v>0</v>
      </c>
      <c r="J153" s="193">
        <f>SUM(E153:I153)</f>
        <v>0</v>
      </c>
      <c r="M153" s="17"/>
      <c r="N153" s="35" t="s">
        <v>109</v>
      </c>
      <c r="O153" s="411"/>
      <c r="P153" s="411"/>
      <c r="Q153" s="36"/>
      <c r="R153" s="37"/>
      <c r="S153" s="237">
        <f>'Cumulative Budget Request '!S152</f>
        <v>0.11</v>
      </c>
      <c r="T153" s="531" t="str">
        <f>'Cumulative Budget Request '!T152</f>
        <v>Use 0.11 for Students or 0.034 for FICA Exempt</v>
      </c>
      <c r="U153" s="532"/>
      <c r="V153" s="533"/>
    </row>
    <row r="154" spans="1:41" ht="13.5" thickBot="1">
      <c r="A154" s="8"/>
      <c r="C154" s="72"/>
      <c r="D154" s="72" t="s">
        <v>111</v>
      </c>
      <c r="E154" s="194">
        <f>SUMIF($D$118:$D$152,"*Total Fringe",E118:E152)</f>
        <v>0</v>
      </c>
      <c r="F154" s="194">
        <f t="shared" ref="F154:I154" si="103">SUMIF($D$118:$D$152,"*Total Fringe",F118:F152)</f>
        <v>0</v>
      </c>
      <c r="G154" s="194">
        <f t="shared" si="103"/>
        <v>0</v>
      </c>
      <c r="H154" s="194">
        <f t="shared" si="103"/>
        <v>0</v>
      </c>
      <c r="I154" s="194">
        <f t="shared" si="103"/>
        <v>0</v>
      </c>
      <c r="J154" s="195">
        <f>SUM(E154:I154)</f>
        <v>0</v>
      </c>
      <c r="M154" s="14"/>
      <c r="N154" s="197" t="s">
        <v>112</v>
      </c>
      <c r="O154" s="412"/>
      <c r="P154" s="412"/>
      <c r="Q154" s="198"/>
      <c r="R154" s="198"/>
      <c r="S154" s="245">
        <f>'Cumulative Budget Request '!S153</f>
        <v>560</v>
      </c>
      <c r="T154" s="534"/>
      <c r="U154" s="535"/>
      <c r="V154" s="536"/>
    </row>
    <row r="155" spans="1:41" ht="13.5" thickBot="1">
      <c r="A155" s="8"/>
      <c r="C155" s="72"/>
      <c r="D155" s="174"/>
      <c r="E155" s="171"/>
      <c r="F155" s="171"/>
      <c r="G155" s="171"/>
      <c r="H155" s="171"/>
      <c r="I155" s="171"/>
      <c r="J155" s="172"/>
      <c r="M155" s="14"/>
      <c r="N155" s="207"/>
      <c r="O155" s="207"/>
      <c r="P155" s="207"/>
      <c r="Q155" s="208"/>
      <c r="R155" s="208"/>
      <c r="S155" s="209"/>
      <c r="T155" s="23"/>
      <c r="U155" s="23"/>
      <c r="V155" s="23"/>
    </row>
    <row r="156" spans="1:41" ht="13.5" thickBot="1">
      <c r="C156" s="89"/>
      <c r="D156" s="44"/>
      <c r="E156" s="16" t="str">
        <f>E11</f>
        <v>Year 1</v>
      </c>
      <c r="F156" s="16" t="str">
        <f>F11</f>
        <v>Year 2</v>
      </c>
      <c r="G156" s="16" t="str">
        <f>G11</f>
        <v>Year 3</v>
      </c>
      <c r="H156" s="16" t="str">
        <f>H11</f>
        <v>Year 4</v>
      </c>
      <c r="I156" s="16" t="str">
        <f>I11</f>
        <v>Year 5</v>
      </c>
      <c r="J156" s="44" t="s">
        <v>30</v>
      </c>
      <c r="N156" s="500" t="s">
        <v>113</v>
      </c>
      <c r="O156" s="501"/>
      <c r="P156" s="501"/>
      <c r="Q156" s="501"/>
      <c r="R156" s="501"/>
      <c r="S156" s="501"/>
      <c r="T156" s="501"/>
      <c r="U156" s="502"/>
      <c r="V156" s="489" t="s">
        <v>23</v>
      </c>
      <c r="W156" s="489"/>
      <c r="X156" s="489"/>
      <c r="Y156" s="489"/>
      <c r="Z156" s="489"/>
    </row>
    <row r="157" spans="1:41">
      <c r="A157" s="418">
        <f>IF('Cumulative Budget Request '!L157='Split budget (B)'!$L$1,'Cumulative Budget Request '!A156,0)</f>
        <v>0</v>
      </c>
      <c r="B157" s="13" t="str">
        <f>'Cumulative Budget Request '!B156</f>
        <v xml:space="preserve"> </v>
      </c>
      <c r="C157" s="89"/>
      <c r="D157" s="32" t="s">
        <v>61</v>
      </c>
      <c r="E157" s="20">
        <f>Q158</f>
        <v>0</v>
      </c>
      <c r="F157" s="20">
        <f>R158</f>
        <v>0</v>
      </c>
      <c r="G157" s="20">
        <f>S158</f>
        <v>0</v>
      </c>
      <c r="H157" s="20">
        <f>T158</f>
        <v>0</v>
      </c>
      <c r="I157" s="20">
        <f>U158</f>
        <v>0</v>
      </c>
      <c r="J157" s="44"/>
      <c r="N157" s="199"/>
      <c r="O157" s="207"/>
      <c r="P157" s="207"/>
      <c r="Q157" s="200" t="s">
        <v>35</v>
      </c>
      <c r="R157" s="201" t="s">
        <v>36</v>
      </c>
      <c r="S157" s="201" t="s">
        <v>37</v>
      </c>
      <c r="T157" s="200" t="s">
        <v>38</v>
      </c>
      <c r="U157" s="202" t="s">
        <v>39</v>
      </c>
      <c r="V157" s="424" t="s">
        <v>35</v>
      </c>
      <c r="W157" s="425" t="s">
        <v>36</v>
      </c>
      <c r="X157" s="425" t="s">
        <v>37</v>
      </c>
      <c r="Y157" s="425" t="s">
        <v>38</v>
      </c>
      <c r="Z157" s="425" t="s">
        <v>39</v>
      </c>
    </row>
    <row r="158" spans="1:41">
      <c r="A158" s="8"/>
      <c r="C158" s="156"/>
      <c r="D158" s="153" t="s">
        <v>115</v>
      </c>
      <c r="E158" s="180">
        <f>IF('Cumulative Budget Request '!$L157='Split budget (B)'!$L$1,'Cumulative Budget Request '!E157,0)</f>
        <v>0</v>
      </c>
      <c r="F158" s="180">
        <f>IF('Cumulative Budget Request '!$L157='Split budget (B)'!$L$1,'Cumulative Budget Request '!F157,0)</f>
        <v>0</v>
      </c>
      <c r="G158" s="180">
        <f>IF('Cumulative Budget Request '!$L157='Split budget (B)'!$L$1,'Cumulative Budget Request '!G157,0)</f>
        <v>0</v>
      </c>
      <c r="H158" s="180">
        <f>IF('Cumulative Budget Request '!$L157='Split budget (B)'!$L$1,'Cumulative Budget Request '!H157,0)</f>
        <v>0</v>
      </c>
      <c r="I158" s="180">
        <f>IF('Cumulative Budget Request '!$L157='Split budget (B)'!$L$1,'Cumulative Budget Request '!I157,0)</f>
        <v>0</v>
      </c>
      <c r="J158" s="177">
        <f>SUM(E158:I158)</f>
        <v>0</v>
      </c>
      <c r="N158" s="173" t="s">
        <v>116</v>
      </c>
      <c r="O158" s="44"/>
      <c r="P158" s="44"/>
      <c r="Q158" s="239">
        <f>IF('Cumulative Budget Request '!L157='Split budget (B)'!$L$1,'Cumulative Budget Request '!Q157,0)</f>
        <v>0</v>
      </c>
      <c r="R158" s="239">
        <f>IF('Cumulative Budget Request '!L157='Split budget (B)'!$L$1,'Cumulative Budget Request '!R157,0)</f>
        <v>0</v>
      </c>
      <c r="S158" s="239">
        <f>IF('Cumulative Budget Request '!L157='Split budget (B)'!$L$1,'Cumulative Budget Request '!S157,0)</f>
        <v>0</v>
      </c>
      <c r="T158" s="239">
        <f>IF('Cumulative Budget Request '!L157='Split budget (B)'!$L$1,'Cumulative Budget Request '!T157,0)</f>
        <v>0</v>
      </c>
      <c r="U158" s="419">
        <f>IF('Cumulative Budget Request '!L157='Split budget (B)'!$L$1,'Cumulative Budget Request '!U157,0)</f>
        <v>0</v>
      </c>
      <c r="V158" s="426">
        <f>IFERROR((F161+F162)/F160,0)</f>
        <v>0</v>
      </c>
      <c r="W158" s="426">
        <f t="shared" ref="W158" si="104">IFERROR((G161+G162)/G160,0)</f>
        <v>0</v>
      </c>
      <c r="X158" s="426">
        <f t="shared" ref="X158" si="105">IFERROR((H161+H162)/H160,0)</f>
        <v>0</v>
      </c>
      <c r="Y158" s="426">
        <f t="shared" ref="Y158" si="106">IFERROR((I161+I162)/I160,0)</f>
        <v>0</v>
      </c>
      <c r="Z158" s="426">
        <f t="shared" ref="Z158" si="107">IFERROR((J161+J162)/J160,0)</f>
        <v>0</v>
      </c>
      <c r="AA158" s="487"/>
      <c r="AB158" s="487"/>
      <c r="AC158" s="487"/>
      <c r="AD158" s="487"/>
      <c r="AE158" s="487"/>
      <c r="AF158" s="487"/>
      <c r="AG158" s="487"/>
      <c r="AH158" s="487"/>
    </row>
    <row r="159" spans="1:41">
      <c r="D159" s="32" t="s">
        <v>46</v>
      </c>
      <c r="E159" s="180">
        <f>IF('Cumulative Budget Request '!$L158='Split budget (B)'!$L$1,'Cumulative Budget Request '!E158,0)</f>
        <v>0</v>
      </c>
      <c r="F159" s="180">
        <f>IF('Cumulative Budget Request '!$L158='Split budget (B)'!$L$1,'Cumulative Budget Request '!F158,0)</f>
        <v>0</v>
      </c>
      <c r="G159" s="180">
        <f>IF('Cumulative Budget Request '!$L158='Split budget (B)'!$L$1,'Cumulative Budget Request '!G158,0)</f>
        <v>0</v>
      </c>
      <c r="H159" s="180">
        <f>IF('Cumulative Budget Request '!$L158='Split budget (B)'!$L$1,'Cumulative Budget Request '!H158,0)</f>
        <v>0</v>
      </c>
      <c r="I159" s="180">
        <f>IF('Cumulative Budget Request '!$L158='Split budget (B)'!$L$1,'Cumulative Budget Request '!I158,0)</f>
        <v>0</v>
      </c>
      <c r="J159" s="177">
        <f>SUM(E159:I159)</f>
        <v>0</v>
      </c>
      <c r="N159" s="173"/>
      <c r="O159" s="44"/>
      <c r="P159" s="44"/>
      <c r="Q159" s="44" t="s">
        <v>117</v>
      </c>
      <c r="R159" s="44" t="s">
        <v>118</v>
      </c>
      <c r="S159" s="44" t="s">
        <v>119</v>
      </c>
      <c r="U159" s="114"/>
      <c r="V159" s="427"/>
      <c r="W159" s="427"/>
      <c r="X159" s="427"/>
      <c r="Y159" s="427"/>
      <c r="Z159" s="427"/>
      <c r="AA159" s="55"/>
      <c r="AB159" s="55"/>
      <c r="AC159" s="55"/>
      <c r="AD159" s="55"/>
      <c r="AE159" s="55"/>
      <c r="AF159" s="55"/>
      <c r="AG159" s="55"/>
      <c r="AH159" s="55"/>
    </row>
    <row r="160" spans="1:41">
      <c r="C160" s="89"/>
      <c r="D160" s="44"/>
      <c r="E160" s="15"/>
      <c r="F160" s="15"/>
      <c r="G160" s="15"/>
      <c r="H160" s="15"/>
      <c r="I160" s="15"/>
      <c r="J160" s="24"/>
      <c r="N160" s="204"/>
      <c r="O160" s="413"/>
      <c r="P160" s="413"/>
      <c r="Q160" s="431">
        <f>IF('Cumulative Budget Request '!L159='Split budget (B)'!$L$1,'Cumulative Budget Request '!Q159,0)</f>
        <v>0</v>
      </c>
      <c r="R160" s="239">
        <f>IF('Cumulative Budget Request '!L159='Split budget (B)'!$L$1,'Cumulative Budget Request '!R159,0)</f>
        <v>0</v>
      </c>
      <c r="S160" s="239">
        <f>IF('Cumulative Budget Request '!L159='Split budget (B)'!$L$1,'Cumulative Budget Request '!S159,0)</f>
        <v>0</v>
      </c>
      <c r="U160" s="114"/>
      <c r="V160" s="427"/>
      <c r="W160" s="427"/>
      <c r="X160" s="427"/>
      <c r="Y160" s="427"/>
      <c r="Z160" s="427"/>
      <c r="AD160" s="55"/>
      <c r="AE160" s="55"/>
      <c r="AF160" s="55"/>
      <c r="AG160" s="55"/>
      <c r="AH160" s="55"/>
    </row>
    <row r="161" spans="1:36">
      <c r="A161" s="418">
        <f>IF('Cumulative Budget Request '!L161='Split budget (B)'!$L$1,'Cumulative Budget Request '!A160,0)</f>
        <v>0</v>
      </c>
      <c r="B161" s="13" t="str">
        <f>'Cumulative Budget Request '!B160</f>
        <v xml:space="preserve"> </v>
      </c>
      <c r="C161" s="89"/>
      <c r="D161" s="32" t="s">
        <v>61</v>
      </c>
      <c r="E161" s="20">
        <f>Q162</f>
        <v>0</v>
      </c>
      <c r="F161" s="20">
        <f>R162</f>
        <v>0</v>
      </c>
      <c r="G161" s="20">
        <f>S162</f>
        <v>0</v>
      </c>
      <c r="H161" s="20">
        <f>T162</f>
        <v>0</v>
      </c>
      <c r="I161" s="20">
        <f>U162</f>
        <v>0</v>
      </c>
      <c r="J161" s="24"/>
      <c r="N161" s="112"/>
      <c r="Q161" s="55"/>
      <c r="R161" s="93"/>
      <c r="S161" s="93"/>
      <c r="T161" s="55"/>
      <c r="U161" s="113"/>
      <c r="V161" s="427"/>
      <c r="W161" s="427"/>
      <c r="X161" s="427"/>
      <c r="Y161" s="427"/>
      <c r="Z161" s="427"/>
      <c r="AA161" s="488"/>
      <c r="AB161" s="488"/>
      <c r="AC161" s="488"/>
      <c r="AD161" s="131"/>
      <c r="AE161" s="131"/>
      <c r="AF161" s="131"/>
      <c r="AG161" s="131"/>
      <c r="AH161" s="131"/>
    </row>
    <row r="162" spans="1:36">
      <c r="A162" s="8"/>
      <c r="C162" s="156"/>
      <c r="D162" s="153" t="s">
        <v>115</v>
      </c>
      <c r="E162" s="180">
        <f>IF('Cumulative Budget Request '!$L161='Split budget (B)'!$L$1,'Cumulative Budget Request '!E161,0)</f>
        <v>0</v>
      </c>
      <c r="F162" s="180">
        <f>IF('Cumulative Budget Request '!$L161='Split budget (B)'!$L$1,'Cumulative Budget Request '!F161,0)</f>
        <v>0</v>
      </c>
      <c r="G162" s="180">
        <f>IF('Cumulative Budget Request '!$L161='Split budget (B)'!$L$1,'Cumulative Budget Request '!G161,0)</f>
        <v>0</v>
      </c>
      <c r="H162" s="180">
        <f>IF('Cumulative Budget Request '!$L161='Split budget (B)'!$L$1,'Cumulative Budget Request '!H161,0)</f>
        <v>0</v>
      </c>
      <c r="I162" s="180">
        <f>IF('Cumulative Budget Request '!$L161='Split budget (B)'!$L$1,'Cumulative Budget Request '!I161,0)</f>
        <v>0</v>
      </c>
      <c r="J162" s="177">
        <f>SUM(E162:I162)</f>
        <v>0</v>
      </c>
      <c r="N162" s="173" t="s">
        <v>121</v>
      </c>
      <c r="O162" s="44"/>
      <c r="P162" s="44"/>
      <c r="Q162" s="239">
        <f>IF('Cumulative Budget Request '!L161='Split budget (B)'!$L$1,'Cumulative Budget Request '!Q161,0)</f>
        <v>0</v>
      </c>
      <c r="R162" s="239">
        <f>IF('Cumulative Budget Request '!L161='Split budget (B)'!$L$1,'Cumulative Budget Request '!R161,0)</f>
        <v>0</v>
      </c>
      <c r="S162" s="239">
        <f>IF('Cumulative Budget Request '!L161='Split budget (B)'!$L$1,'Cumulative Budget Request '!S161,0)</f>
        <v>0</v>
      </c>
      <c r="T162" s="239">
        <f>IF('Cumulative Budget Request '!L161='Split budget (B)'!$L$1,'Cumulative Budget Request '!T161,0)</f>
        <v>0</v>
      </c>
      <c r="U162" s="419">
        <f>IF('Cumulative Budget Request '!L161='Split budget (B)'!$L$1,'Cumulative Budget Request '!U161,0)</f>
        <v>0</v>
      </c>
      <c r="V162" s="426">
        <f>IFERROR((F165+F166)/F164,0)</f>
        <v>0</v>
      </c>
      <c r="W162" s="426">
        <f t="shared" ref="W162" si="108">IFERROR((G165+G166)/G164,0)</f>
        <v>0</v>
      </c>
      <c r="X162" s="426">
        <f t="shared" ref="X162" si="109">IFERROR((H165+H166)/H164,0)</f>
        <v>0</v>
      </c>
      <c r="Y162" s="426">
        <f t="shared" ref="Y162" si="110">IFERROR((I165+I166)/I164,0)</f>
        <v>0</v>
      </c>
      <c r="Z162" s="426">
        <f t="shared" ref="Z162" si="111">IFERROR((J165+J166)/J164,0)</f>
        <v>0</v>
      </c>
      <c r="AA162" s="487"/>
      <c r="AB162" s="487"/>
      <c r="AC162" s="487"/>
      <c r="AD162" s="487"/>
      <c r="AE162" s="487"/>
      <c r="AF162" s="487"/>
      <c r="AG162" s="487"/>
      <c r="AH162" s="487"/>
    </row>
    <row r="163" spans="1:36">
      <c r="D163" s="32" t="s">
        <v>46</v>
      </c>
      <c r="E163" s="180">
        <f>IF('Cumulative Budget Request '!$L162='Split budget (B)'!$L$1,'Cumulative Budget Request '!E162,0)</f>
        <v>0</v>
      </c>
      <c r="F163" s="180">
        <f>IF('Cumulative Budget Request '!$L162='Split budget (B)'!$L$1,'Cumulative Budget Request '!F162,0)</f>
        <v>0</v>
      </c>
      <c r="G163" s="180">
        <f>IF('Cumulative Budget Request '!$L162='Split budget (B)'!$L$1,'Cumulative Budget Request '!G162,0)</f>
        <v>0</v>
      </c>
      <c r="H163" s="180">
        <f>IF('Cumulative Budget Request '!$L162='Split budget (B)'!$L$1,'Cumulative Budget Request '!H162,0)</f>
        <v>0</v>
      </c>
      <c r="I163" s="180">
        <f>IF('Cumulative Budget Request '!$L162='Split budget (B)'!$L$1,'Cumulative Budget Request '!I162,0)</f>
        <v>0</v>
      </c>
      <c r="J163" s="177">
        <f>SUM(E163:I163)</f>
        <v>0</v>
      </c>
      <c r="N163" s="173"/>
      <c r="O163" s="44"/>
      <c r="P163" s="44"/>
      <c r="Q163" s="44" t="s">
        <v>117</v>
      </c>
      <c r="R163" s="44" t="s">
        <v>118</v>
      </c>
      <c r="S163" s="44" t="s">
        <v>119</v>
      </c>
      <c r="U163" s="114"/>
      <c r="V163" s="427"/>
      <c r="W163" s="427"/>
      <c r="X163" s="427"/>
      <c r="Y163" s="427"/>
      <c r="Z163" s="427"/>
      <c r="AA163" s="55"/>
      <c r="AB163" s="55"/>
      <c r="AC163" s="55"/>
      <c r="AD163" s="55"/>
      <c r="AE163" s="55"/>
      <c r="AF163" s="55"/>
      <c r="AG163" s="55"/>
      <c r="AH163" s="55"/>
    </row>
    <row r="164" spans="1:36">
      <c r="C164" s="89"/>
      <c r="D164" s="44"/>
      <c r="E164" s="15"/>
      <c r="F164" s="15"/>
      <c r="G164" s="15"/>
      <c r="H164" s="15"/>
      <c r="I164" s="15"/>
      <c r="J164" s="24"/>
      <c r="N164" s="204"/>
      <c r="O164" s="413"/>
      <c r="P164" s="413"/>
      <c r="Q164" s="431">
        <f>IF('Cumulative Budget Request '!L163='Split budget (B)'!$L$1,'Cumulative Budget Request '!Q163,0)</f>
        <v>0</v>
      </c>
      <c r="R164" s="239">
        <f>IF('Cumulative Budget Request '!L163='Split budget (B)'!$L$1,'Cumulative Budget Request '!R163,0)</f>
        <v>0</v>
      </c>
      <c r="S164" s="239">
        <f>IF('Cumulative Budget Request '!L163='Split budget (B)'!$L$1,'Cumulative Budget Request '!S163,0)</f>
        <v>0</v>
      </c>
      <c r="U164" s="114"/>
      <c r="V164" s="427"/>
      <c r="W164" s="427"/>
      <c r="X164" s="427"/>
      <c r="Y164" s="427"/>
      <c r="Z164" s="427"/>
      <c r="AD164" s="55"/>
      <c r="AE164" s="55"/>
      <c r="AF164" s="55"/>
      <c r="AG164" s="55"/>
      <c r="AH164" s="55"/>
    </row>
    <row r="165" spans="1:36">
      <c r="A165" s="418">
        <f>IF('Cumulative Budget Request '!L165='Split budget (B)'!$L$1,'Cumulative Budget Request '!A164,0)</f>
        <v>0</v>
      </c>
      <c r="B165" s="13" t="str">
        <f>'Cumulative Budget Request '!B164</f>
        <v xml:space="preserve"> </v>
      </c>
      <c r="C165" s="89"/>
      <c r="D165" s="32" t="s">
        <v>61</v>
      </c>
      <c r="E165" s="20">
        <f>Q166</f>
        <v>0</v>
      </c>
      <c r="F165" s="20">
        <f>R166</f>
        <v>0</v>
      </c>
      <c r="G165" s="20">
        <f>S166</f>
        <v>0</v>
      </c>
      <c r="H165" s="20">
        <f>T166</f>
        <v>0</v>
      </c>
      <c r="I165" s="20">
        <f>U166</f>
        <v>0</v>
      </c>
      <c r="J165" s="24"/>
      <c r="N165" s="112"/>
      <c r="Q165" s="55"/>
      <c r="R165" s="93"/>
      <c r="S165" s="93"/>
      <c r="T165" s="55"/>
      <c r="U165" s="113"/>
      <c r="V165" s="427"/>
      <c r="W165" s="427"/>
      <c r="X165" s="427"/>
      <c r="Y165" s="427"/>
      <c r="Z165" s="427"/>
      <c r="AA165" s="488"/>
      <c r="AB165" s="488"/>
      <c r="AC165" s="488"/>
      <c r="AD165" s="131"/>
      <c r="AE165" s="131"/>
      <c r="AF165" s="131"/>
      <c r="AG165" s="131"/>
      <c r="AH165" s="131"/>
    </row>
    <row r="166" spans="1:36">
      <c r="C166" s="156"/>
      <c r="D166" s="153" t="s">
        <v>115</v>
      </c>
      <c r="E166" s="180">
        <f>IF('Cumulative Budget Request '!$L165='Split budget (B)'!$L$1,'Cumulative Budget Request '!E165,0)</f>
        <v>0</v>
      </c>
      <c r="F166" s="180">
        <f>IF('Cumulative Budget Request '!$L165='Split budget (B)'!$L$1,'Cumulative Budget Request '!F165,0)</f>
        <v>0</v>
      </c>
      <c r="G166" s="180">
        <f>IF('Cumulative Budget Request '!$L165='Split budget (B)'!$L$1,'Cumulative Budget Request '!G165,0)</f>
        <v>0</v>
      </c>
      <c r="H166" s="180">
        <f>IF('Cumulative Budget Request '!$L165='Split budget (B)'!$L$1,'Cumulative Budget Request '!H165,0)</f>
        <v>0</v>
      </c>
      <c r="I166" s="180">
        <f>IF('Cumulative Budget Request '!$L165='Split budget (B)'!$L$1,'Cumulative Budget Request '!I165,0)</f>
        <v>0</v>
      </c>
      <c r="J166" s="177">
        <f>SUM(E166:I166)</f>
        <v>0</v>
      </c>
      <c r="N166" s="173" t="s">
        <v>123</v>
      </c>
      <c r="O166" s="44"/>
      <c r="P166" s="44"/>
      <c r="Q166" s="239">
        <f>IF('Cumulative Budget Request '!L165='Split budget (B)'!$L$1,'Cumulative Budget Request '!Q165,0)</f>
        <v>0</v>
      </c>
      <c r="R166" s="239">
        <f>IF('Cumulative Budget Request '!L165='Split budget (B)'!$L$1,'Cumulative Budget Request '!R165,0)</f>
        <v>0</v>
      </c>
      <c r="S166" s="239">
        <f>IF('Cumulative Budget Request '!L165='Split budget (B)'!$L$1,'Cumulative Budget Request '!S165,0)</f>
        <v>0</v>
      </c>
      <c r="T166" s="239">
        <f>IF('Cumulative Budget Request '!L165='Split budget (B)'!$L$1,'Cumulative Budget Request '!T165,0)</f>
        <v>0</v>
      </c>
      <c r="U166" s="419">
        <f>IF('Cumulative Budget Request '!L165='Split budget (B)'!$L$1,'Cumulative Budget Request '!U165,0)</f>
        <v>0</v>
      </c>
      <c r="V166" s="426">
        <f>IFERROR((F169+F170)/F168,0)</f>
        <v>0</v>
      </c>
      <c r="W166" s="426">
        <f t="shared" ref="W166" si="112">IFERROR((G169+G170)/G168,0)</f>
        <v>0</v>
      </c>
      <c r="X166" s="426">
        <f t="shared" ref="X166" si="113">IFERROR((H169+H170)/H168,0)</f>
        <v>0</v>
      </c>
      <c r="Y166" s="426">
        <f t="shared" ref="Y166" si="114">IFERROR((I169+I170)/I168,0)</f>
        <v>0</v>
      </c>
      <c r="Z166" s="426">
        <f t="shared" ref="Z166" si="115">IFERROR((J169+J170)/J168,0)</f>
        <v>0</v>
      </c>
    </row>
    <row r="167" spans="1:36">
      <c r="A167" s="8"/>
      <c r="D167" s="32" t="s">
        <v>46</v>
      </c>
      <c r="E167" s="180">
        <f>IF('Cumulative Budget Request '!$L166='Split budget (B)'!$L$1,'Cumulative Budget Request '!E166,0)</f>
        <v>0</v>
      </c>
      <c r="F167" s="180">
        <f>IF('Cumulative Budget Request '!$L166='Split budget (B)'!$L$1,'Cumulative Budget Request '!F166,0)</f>
        <v>0</v>
      </c>
      <c r="G167" s="180">
        <f>IF('Cumulative Budget Request '!$L166='Split budget (B)'!$L$1,'Cumulative Budget Request '!G166,0)</f>
        <v>0</v>
      </c>
      <c r="H167" s="180">
        <f>IF('Cumulative Budget Request '!$L166='Split budget (B)'!$L$1,'Cumulative Budget Request '!H166,0)</f>
        <v>0</v>
      </c>
      <c r="I167" s="180">
        <f>IF('Cumulative Budget Request '!$L166='Split budget (B)'!$L$1,'Cumulative Budget Request '!I166,0)</f>
        <v>0</v>
      </c>
      <c r="J167" s="177">
        <f>SUM(E167:I167)</f>
        <v>0</v>
      </c>
      <c r="M167" s="2"/>
      <c r="N167" s="173"/>
      <c r="O167" s="44"/>
      <c r="P167" s="44"/>
      <c r="Q167" s="44" t="s">
        <v>117</v>
      </c>
      <c r="R167" s="44" t="s">
        <v>118</v>
      </c>
      <c r="S167" s="44" t="s">
        <v>119</v>
      </c>
      <c r="U167" s="114"/>
      <c r="V167" s="427"/>
      <c r="W167" s="427"/>
      <c r="X167" s="427"/>
      <c r="Y167" s="427"/>
      <c r="Z167" s="427"/>
    </row>
    <row r="168" spans="1:36">
      <c r="A168" s="8"/>
      <c r="D168" s="32"/>
      <c r="E168" s="180"/>
      <c r="F168" s="180"/>
      <c r="G168" s="180"/>
      <c r="H168" s="180"/>
      <c r="I168" s="180"/>
      <c r="J168" s="177"/>
      <c r="M168" s="2"/>
      <c r="N168" s="204"/>
      <c r="O168" s="413"/>
      <c r="P168" s="413"/>
      <c r="Q168" s="431">
        <f>IF('Cumulative Budget Request '!L167='Split budget (B)'!$L$1,'Cumulative Budget Request '!Q167,0)</f>
        <v>0</v>
      </c>
      <c r="R168" s="239">
        <f>IF('Cumulative Budget Request '!L167='Split budget (B)'!$L$1,'Cumulative Budget Request '!R167,0)</f>
        <v>0</v>
      </c>
      <c r="S168" s="239">
        <f>IF('Cumulative Budget Request '!L167='Split budget (B)'!$L$1,'Cumulative Budget Request '!S167,0)</f>
        <v>0</v>
      </c>
      <c r="U168" s="114"/>
      <c r="V168" s="427"/>
      <c r="W168" s="427"/>
      <c r="X168" s="427"/>
      <c r="Y168" s="427"/>
      <c r="Z168" s="427"/>
    </row>
    <row r="169" spans="1:36" ht="13.5" thickBot="1">
      <c r="A169" s="8"/>
      <c r="C169" s="72"/>
      <c r="D169" s="72" t="s">
        <v>124</v>
      </c>
      <c r="E169" s="181">
        <f>SUMIF($D$156:$D$167,"*Wage",E156:E167)</f>
        <v>0</v>
      </c>
      <c r="F169" s="181">
        <f t="shared" ref="F169:I169" si="116">SUMIF($D$156:$D$167,"*Wage",F156:F167)</f>
        <v>0</v>
      </c>
      <c r="G169" s="181">
        <f t="shared" si="116"/>
        <v>0</v>
      </c>
      <c r="H169" s="181">
        <f t="shared" si="116"/>
        <v>0</v>
      </c>
      <c r="I169" s="181">
        <f t="shared" si="116"/>
        <v>0</v>
      </c>
      <c r="J169" s="182">
        <f>SUM(E169:I169)</f>
        <v>0</v>
      </c>
      <c r="M169" s="2"/>
      <c r="N169" s="303"/>
      <c r="O169" s="305"/>
      <c r="P169" s="305"/>
      <c r="Q169" s="304"/>
      <c r="R169" s="306"/>
      <c r="S169" s="306"/>
      <c r="T169" s="205"/>
      <c r="U169" s="206"/>
      <c r="V169" s="427"/>
      <c r="W169" s="427"/>
      <c r="X169" s="427"/>
      <c r="Y169" s="427"/>
      <c r="Z169" s="427"/>
    </row>
    <row r="170" spans="1:36">
      <c r="A170" s="8"/>
      <c r="C170" s="72"/>
      <c r="D170" s="72" t="s">
        <v>125</v>
      </c>
      <c r="E170" s="54">
        <f>SUMIF($D$156:$D$167,"*Fringe",E156:E167)</f>
        <v>0</v>
      </c>
      <c r="F170" s="54">
        <f t="shared" ref="F170:I170" si="117">SUMIF($D$156:$D$167,"*Fringe",F156:F167)</f>
        <v>0</v>
      </c>
      <c r="G170" s="54">
        <f t="shared" si="117"/>
        <v>0</v>
      </c>
      <c r="H170" s="54">
        <f t="shared" si="117"/>
        <v>0</v>
      </c>
      <c r="I170" s="54">
        <f t="shared" si="117"/>
        <v>0</v>
      </c>
      <c r="J170" s="177">
        <f>SUM(E170:I170)</f>
        <v>0</v>
      </c>
      <c r="M170" s="2"/>
    </row>
    <row r="171" spans="1:36" ht="3.75" customHeight="1" thickBot="1">
      <c r="A171" t="s">
        <v>126</v>
      </c>
      <c r="D171" s="3" t="s">
        <v>51</v>
      </c>
      <c r="E171" s="20"/>
      <c r="F171" s="20"/>
      <c r="G171" s="20"/>
      <c r="H171" s="20"/>
      <c r="I171" s="20"/>
      <c r="J171" s="73"/>
      <c r="M171" s="2"/>
    </row>
    <row r="172" spans="1:36">
      <c r="A172" s="46" t="s">
        <v>127</v>
      </c>
      <c r="B172" s="47"/>
      <c r="C172" s="47"/>
      <c r="D172" s="49"/>
      <c r="E172" s="183">
        <f>SUMIF($D$67:$D$170,"*Total Other Professional Salary",E67:E170)+SUMIF($D$67:$D$170,"*Total Post Doc Salary",E67:E170)+SUMIF($D$67:$D$170,"*Total Graduate Student Salary",E67:E170)+SUMIF($D$67:$D$170,"*Total Hourly Wages",E67:E170)</f>
        <v>0</v>
      </c>
      <c r="F172" s="183">
        <f>SUMIF($D$67:$D$170,"*Total Other Professional Salary",F67:F170)+SUMIF($D$67:$D$170,"*Total Post Doc Salary",F67:F170)+SUMIF($D$67:$D$170,"*Total Graduate Student Salary",F67:F170)+SUMIF($D$67:$D$170,"*Total Hourly Wages",F67:F170)</f>
        <v>0</v>
      </c>
      <c r="G172" s="183">
        <f>SUMIF($D$67:$D$170,"*Total Other Professional Salary",G67:G170)+SUMIF($D$67:$D$170,"*Total Post Doc Salary",G67:G170)+SUMIF($D$67:$D$170,"*Total Graduate Student Salary",G67:G170)+SUMIF($D$67:$D$170,"*Total Hourly Wages",G67:G170)</f>
        <v>0</v>
      </c>
      <c r="H172" s="183">
        <f>SUMIF($D$67:$D$170,"*Total Other Professional Salary",H67:H170)+SUMIF($D$67:$D$170,"*Total Post Doc Salary",H67:H170)+SUMIF($D$67:$D$170,"*Total Graduate Student Salary",H67:H170)+SUMIF($D$67:$D$170,"*Total Hourly Wages",H67:H170)</f>
        <v>0</v>
      </c>
      <c r="I172" s="183">
        <f>SUMIF($D$67:$D$170,"*Total Other Professional Salary",I67:I170)+SUMIF($D$67:$D$170,"*Total Post Doc Salary",I67:I170)+SUMIF($D$67:$D$170,"*Total Graduate Student Salary",I67:I170)+SUMIF($D$67:$D$170,"*Total Hourly Wages",I67:I170)</f>
        <v>0</v>
      </c>
      <c r="J172" s="184">
        <f>SUM(J169,J153,J114,J89)</f>
        <v>0</v>
      </c>
      <c r="M172" s="2"/>
      <c r="N172" s="35" t="s">
        <v>128</v>
      </c>
      <c r="O172" s="411"/>
      <c r="P172" s="411"/>
      <c r="Q172" s="36"/>
      <c r="R172" s="37"/>
      <c r="S172" s="237">
        <f>'Cumulative Budget Request '!S171</f>
        <v>0.11</v>
      </c>
    </row>
    <row r="173" spans="1:36" ht="15.75" thickBot="1">
      <c r="A173" s="46" t="s">
        <v>129</v>
      </c>
      <c r="B173" s="47"/>
      <c r="C173" s="47"/>
      <c r="D173" s="49"/>
      <c r="E173" s="185">
        <f>SUMIF($D$67:$D$170,"*Total Other Professional Fringe",E67:E170)+SUMIF($D$67:$D$170,"*Total Post Doc Fringe",E67:E170)++SUMIF($D$67:$D$170,"*Total Graduate Student Fringe",E67:E170)+SUMIF($D$67:$D$170,"*Total Fringe Benefits",E67:E170)</f>
        <v>0</v>
      </c>
      <c r="F173" s="185">
        <f>SUMIF($D$67:$D$170,"*Total Other Professional Fringe",F67:F170)+SUMIF($D$67:$D$170,"*Total Post Doc Fringe",F67:F170)++SUMIF($D$67:$D$170,"*Total Graduate Student Fringe",F67:F170)+SUMIF($D$67:$D$170,"*Total Fringe Benefits",F67:F170)</f>
        <v>0</v>
      </c>
      <c r="G173" s="185">
        <f>SUMIF($D$67:$D$170,"*Total Other Professional Fringe",G67:G170)+SUMIF($D$67:$D$170,"*Total Post Doc Fringe",G67:G170)++SUMIF($D$67:$D$170,"*Total Graduate Student Fringe",G67:G170)+SUMIF($D$67:$D$170,"*Total Fringe Benefits",G67:G170)</f>
        <v>0</v>
      </c>
      <c r="H173" s="185">
        <f>SUMIF($D$67:$D$170,"*Total Other Professional Fringe",H67:H170)+SUMIF($D$67:$D$170,"*Total Post Doc Fringe",H67:H170)++SUMIF($D$67:$D$170,"*Total Graduate Student Fringe",H67:H170)+SUMIF($D$67:$D$170,"*Total Fringe Benefits",H67:H170)</f>
        <v>0</v>
      </c>
      <c r="I173" s="185">
        <f>SUMIF($D$67:$D$170,"*Total Other Professional Fringe",I67:I170)+SUMIF($D$67:$D$170,"*Total Post Doc Fringe",I67:I170)++SUMIF($D$67:$D$170,"*Total Graduate Student Fringe",I67:I170)+SUMIF($D$67:$D$170,"*Total Fringe Benefits",I67:I170)</f>
        <v>0</v>
      </c>
      <c r="J173" s="186">
        <f>SUM(J170,J154,J115,J90)</f>
        <v>0</v>
      </c>
      <c r="M173" s="2"/>
      <c r="N173" s="40" t="str">
        <f>'Cumulative Budget Request '!N172</f>
        <v>Use 0.11 for non-exempt FICA or 0.034 for FICA Exempt</v>
      </c>
      <c r="O173" s="41"/>
      <c r="P173" s="41"/>
      <c r="Q173" s="41"/>
      <c r="R173" s="41"/>
      <c r="S173" s="42"/>
    </row>
    <row r="174" spans="1:36">
      <c r="A174" s="46" t="s">
        <v>131</v>
      </c>
      <c r="B174" s="47"/>
      <c r="C174" s="92"/>
      <c r="D174" s="92"/>
      <c r="E174" s="183">
        <f>SUM(E172:E173)</f>
        <v>0</v>
      </c>
      <c r="F174" s="183">
        <f>SUM(F172:F173)</f>
        <v>0</v>
      </c>
      <c r="G174" s="183">
        <f>SUM(G172:G173)</f>
        <v>0</v>
      </c>
      <c r="H174" s="183">
        <f>SUM(H172:H173)</f>
        <v>0</v>
      </c>
      <c r="I174" s="183">
        <f>SUM(I172:I173)</f>
        <v>0</v>
      </c>
      <c r="J174" s="184">
        <f>SUM(E174:I174)</f>
        <v>0</v>
      </c>
      <c r="M174" s="2"/>
      <c r="R174" s="2"/>
      <c r="AI174" s="116"/>
    </row>
    <row r="175" spans="1:36" ht="15">
      <c r="A175" s="1"/>
      <c r="B175" s="8"/>
      <c r="D175" s="3"/>
      <c r="E175" s="15"/>
      <c r="F175" s="15"/>
      <c r="G175" s="15"/>
      <c r="H175" s="15"/>
      <c r="I175" s="15"/>
      <c r="J175" s="24"/>
      <c r="M175" s="2"/>
      <c r="N175" s="83"/>
      <c r="O175" s="83"/>
      <c r="P175" s="83"/>
      <c r="Q175" s="2"/>
      <c r="AI175" s="115"/>
    </row>
    <row r="176" spans="1:36">
      <c r="A176" s="1" t="s">
        <v>132</v>
      </c>
      <c r="D176" s="3"/>
      <c r="E176" s="187">
        <f t="shared" ref="E176:I177" si="118">SUM(E62,E172)</f>
        <v>0</v>
      </c>
      <c r="F176" s="187">
        <f t="shared" si="118"/>
        <v>0</v>
      </c>
      <c r="G176" s="187">
        <f t="shared" si="118"/>
        <v>0</v>
      </c>
      <c r="H176" s="187">
        <f t="shared" si="118"/>
        <v>0</v>
      </c>
      <c r="I176" s="187">
        <f t="shared" si="118"/>
        <v>0</v>
      </c>
      <c r="J176" s="188">
        <f>SUM(E176:I176)</f>
        <v>0</v>
      </c>
      <c r="M176" s="2"/>
      <c r="N176" s="2"/>
      <c r="O176" s="2"/>
      <c r="P176" s="2"/>
      <c r="AI176" s="115"/>
      <c r="AJ176" s="8"/>
    </row>
    <row r="177" spans="1:36">
      <c r="A177" s="1" t="s">
        <v>133</v>
      </c>
      <c r="D177" s="3"/>
      <c r="E177" s="187">
        <f t="shared" si="118"/>
        <v>0</v>
      </c>
      <c r="F177" s="187">
        <f t="shared" si="118"/>
        <v>0</v>
      </c>
      <c r="G177" s="187">
        <f t="shared" si="118"/>
        <v>0</v>
      </c>
      <c r="H177" s="187">
        <f t="shared" si="118"/>
        <v>0</v>
      </c>
      <c r="I177" s="187">
        <f t="shared" si="118"/>
        <v>0</v>
      </c>
      <c r="J177" s="188">
        <f>SUM(E177:I177)</f>
        <v>0</v>
      </c>
      <c r="M177" s="2"/>
      <c r="N177" s="2"/>
      <c r="O177" s="2"/>
      <c r="P177" s="2"/>
      <c r="AJ177" s="8"/>
    </row>
    <row r="178" spans="1:36">
      <c r="A178" s="129"/>
      <c r="B178" s="513" t="s">
        <v>134</v>
      </c>
      <c r="C178" s="513"/>
      <c r="D178" s="513"/>
      <c r="E178" s="178">
        <f>SUM(E176:E177)</f>
        <v>0</v>
      </c>
      <c r="F178" s="178">
        <f t="shared" ref="F178:I178" si="119">SUM(F176:F177)</f>
        <v>0</v>
      </c>
      <c r="G178" s="178">
        <f t="shared" si="119"/>
        <v>0</v>
      </c>
      <c r="H178" s="178">
        <f t="shared" si="119"/>
        <v>0</v>
      </c>
      <c r="I178" s="178">
        <f t="shared" si="119"/>
        <v>0</v>
      </c>
      <c r="J178" s="179">
        <f>SUM(E178:I178)</f>
        <v>0</v>
      </c>
      <c r="M178" s="2"/>
      <c r="N178" s="2"/>
      <c r="O178" s="2"/>
      <c r="P178" s="2"/>
    </row>
    <row r="179" spans="1:36">
      <c r="A179" s="1"/>
      <c r="B179" s="8"/>
      <c r="G179" s="2"/>
      <c r="H179" s="2"/>
      <c r="I179" s="2"/>
      <c r="J179" s="45"/>
      <c r="K179" s="2"/>
      <c r="L179" s="2"/>
      <c r="M179" s="2"/>
      <c r="N179" s="2"/>
      <c r="O179" s="2"/>
      <c r="P179" s="2"/>
      <c r="Q179" s="2"/>
    </row>
    <row r="180" spans="1:36">
      <c r="A180" s="1" t="s">
        <v>135</v>
      </c>
      <c r="G180" s="2"/>
      <c r="H180" s="2"/>
      <c r="I180" s="2"/>
      <c r="J180" s="45"/>
      <c r="M180" s="2"/>
      <c r="N180" s="2"/>
      <c r="O180" s="2"/>
      <c r="P180" s="2"/>
      <c r="Q180" s="2"/>
    </row>
    <row r="181" spans="1:36">
      <c r="A181" s="29" t="s">
        <v>136</v>
      </c>
      <c r="G181" s="2"/>
      <c r="H181" s="2"/>
      <c r="I181" s="2"/>
      <c r="J181" s="45"/>
      <c r="K181" s="2"/>
      <c r="L181" s="2"/>
      <c r="M181" s="2"/>
    </row>
    <row r="182" spans="1:36">
      <c r="B182" s="442">
        <f>IF('Cumulative Budget Request '!$L181='Split budget (B)'!$L$1,'Cumulative Budget Request '!B181,0)</f>
        <v>0</v>
      </c>
      <c r="D182" s="3"/>
      <c r="E182" s="180">
        <f>IF('Cumulative Budget Request '!$L181='Split budget (B)'!$L$1,'Cumulative Budget Request '!E181,0)</f>
        <v>0</v>
      </c>
      <c r="F182" s="180">
        <f>IF('Cumulative Budget Request '!$L181='Split budget (B)'!$L$1,'Cumulative Budget Request '!F181,0)</f>
        <v>0</v>
      </c>
      <c r="G182" s="180">
        <f>IF('Cumulative Budget Request '!$L181='Split budget (B)'!$L$1,'Cumulative Budget Request '!G181,0)</f>
        <v>0</v>
      </c>
      <c r="H182" s="180">
        <f>IF('Cumulative Budget Request '!$L181='Split budget (B)'!$L$1,'Cumulative Budget Request '!H181,0)</f>
        <v>0</v>
      </c>
      <c r="I182" s="180">
        <f>IF('Cumulative Budget Request '!$L181='Split budget (B)'!$L$1,'Cumulative Budget Request '!I181,0)</f>
        <v>0</v>
      </c>
      <c r="J182" s="177">
        <f>SUM(E182:I182)</f>
        <v>0</v>
      </c>
      <c r="K182" s="2"/>
      <c r="L182" s="2"/>
      <c r="M182" s="2"/>
      <c r="Q182" s="225"/>
      <c r="R182" s="225"/>
      <c r="S182" s="225"/>
      <c r="T182" s="4"/>
    </row>
    <row r="183" spans="1:36">
      <c r="B183" s="442">
        <f>IF('Cumulative Budget Request '!$L182='Split budget (B)'!$L$1,'Cumulative Budget Request '!B182,0)</f>
        <v>0</v>
      </c>
      <c r="D183" s="3"/>
      <c r="E183" s="180">
        <f>IF('Cumulative Budget Request '!$L182='Split budget (B)'!$L$1,'Cumulative Budget Request '!E182,0)</f>
        <v>0</v>
      </c>
      <c r="F183" s="180">
        <f>IF('Cumulative Budget Request '!$L182='Split budget (B)'!$L$1,'Cumulative Budget Request '!F182,0)</f>
        <v>0</v>
      </c>
      <c r="G183" s="180">
        <f>IF('Cumulative Budget Request '!$L182='Split budget (B)'!$L$1,'Cumulative Budget Request '!G182,0)</f>
        <v>0</v>
      </c>
      <c r="H183" s="180">
        <f>IF('Cumulative Budget Request '!$L182='Split budget (B)'!$L$1,'Cumulative Budget Request '!H182,0)</f>
        <v>0</v>
      </c>
      <c r="I183" s="180">
        <f>IF('Cumulative Budget Request '!$L182='Split budget (B)'!$L$1,'Cumulative Budget Request '!I182,0)</f>
        <v>0</v>
      </c>
      <c r="J183" s="177">
        <f>SUM(E183:I183)</f>
        <v>0</v>
      </c>
      <c r="K183" s="2"/>
      <c r="L183" s="2"/>
      <c r="M183" s="2"/>
    </row>
    <row r="184" spans="1:36">
      <c r="A184" s="476" t="s">
        <v>138</v>
      </c>
      <c r="B184" s="476"/>
      <c r="C184" s="476"/>
      <c r="D184" s="476"/>
      <c r="E184" s="210">
        <f>SUM(E182:E183)</f>
        <v>0</v>
      </c>
      <c r="F184" s="210">
        <f t="shared" ref="F184:I184" si="120">SUM(F182:F183)</f>
        <v>0</v>
      </c>
      <c r="G184" s="210">
        <f t="shared" si="120"/>
        <v>0</v>
      </c>
      <c r="H184" s="210">
        <f t="shared" si="120"/>
        <v>0</v>
      </c>
      <c r="I184" s="210">
        <f t="shared" si="120"/>
        <v>0</v>
      </c>
      <c r="J184" s="211">
        <f>SUM(J182:J183)</f>
        <v>0</v>
      </c>
      <c r="K184" s="2"/>
      <c r="L184" s="2"/>
      <c r="M184" s="2"/>
      <c r="N184" s="2"/>
      <c r="O184" s="2"/>
      <c r="P184" s="2"/>
    </row>
    <row r="185" spans="1:36">
      <c r="E185" s="3"/>
      <c r="F185" s="2"/>
      <c r="G185" s="2"/>
      <c r="H185" s="2"/>
      <c r="I185" s="2"/>
      <c r="J185" s="45"/>
      <c r="K185" s="2"/>
      <c r="L185" s="2"/>
      <c r="M185" s="2"/>
      <c r="N185" s="2"/>
      <c r="O185" s="2"/>
      <c r="P185" s="2"/>
    </row>
    <row r="186" spans="1:36">
      <c r="A186" s="1" t="s">
        <v>139</v>
      </c>
      <c r="B186" s="93"/>
      <c r="C186" s="8"/>
      <c r="D186" s="258" t="s">
        <v>140</v>
      </c>
      <c r="E186" s="135">
        <f>IF('Cumulative Budget Request '!$L185='Split budget (B)'!$L$1,'Cumulative Budget Request '!E185,0)</f>
        <v>0</v>
      </c>
      <c r="F186" s="135">
        <f>IF('Cumulative Budget Request '!$L185='Split budget (B)'!$L$1,'Cumulative Budget Request '!F185,0)</f>
        <v>0</v>
      </c>
      <c r="G186" s="135">
        <f>IF('Cumulative Budget Request '!$L185='Split budget (B)'!$L$1,'Cumulative Budget Request '!G185,0)</f>
        <v>0</v>
      </c>
      <c r="H186" s="135">
        <f>IF('Cumulative Budget Request '!$L185='Split budget (B)'!$L$1,'Cumulative Budget Request '!H185,0)</f>
        <v>0</v>
      </c>
      <c r="I186" s="135">
        <f>IF('Cumulative Budget Request '!$L185='Split budget (B)'!$L$1,'Cumulative Budget Request '!I185,0)</f>
        <v>0</v>
      </c>
      <c r="J186" s="94"/>
      <c r="K186" s="2"/>
      <c r="L186" s="2"/>
      <c r="M186" s="2"/>
    </row>
    <row r="187" spans="1:36">
      <c r="D187" s="258" t="s">
        <v>141</v>
      </c>
      <c r="E187" s="135">
        <f>IF('Cumulative Budget Request '!$L186='Split budget (B)'!$L$1,'Cumulative Budget Request '!E186,0)</f>
        <v>0</v>
      </c>
      <c r="F187" s="135">
        <f>IF('Cumulative Budget Request '!$L186='Split budget (B)'!$L$1,'Cumulative Budget Request '!F186,0)</f>
        <v>0</v>
      </c>
      <c r="G187" s="135">
        <f>IF('Cumulative Budget Request '!$L186='Split budget (B)'!$L$1,'Cumulative Budget Request '!G186,0)</f>
        <v>0</v>
      </c>
      <c r="H187" s="135">
        <f>IF('Cumulative Budget Request '!$L186='Split budget (B)'!$L$1,'Cumulative Budget Request '!H186,0)</f>
        <v>0</v>
      </c>
      <c r="I187" s="135">
        <f>IF('Cumulative Budget Request '!$L186='Split budget (B)'!$L$1,'Cumulative Budget Request '!I186,0)</f>
        <v>0</v>
      </c>
      <c r="J187" s="94"/>
      <c r="K187" s="2"/>
      <c r="L187" s="2"/>
      <c r="M187" s="2"/>
    </row>
    <row r="188" spans="1:36">
      <c r="A188" s="1" t="s">
        <v>142</v>
      </c>
      <c r="B188" s="93"/>
      <c r="C188" s="8"/>
      <c r="D188" s="258" t="s">
        <v>143</v>
      </c>
      <c r="E188" s="135">
        <f>IF('Cumulative Budget Request '!$L187='Split budget (B)'!$L$1,'Cumulative Budget Request '!E187,0)</f>
        <v>0</v>
      </c>
      <c r="F188" s="135">
        <f>IF('Cumulative Budget Request '!$L187='Split budget (B)'!$L$1,'Cumulative Budget Request '!F187,0)</f>
        <v>0</v>
      </c>
      <c r="G188" s="135">
        <f>IF('Cumulative Budget Request '!$L187='Split budget (B)'!$L$1,'Cumulative Budget Request '!G187,0)</f>
        <v>0</v>
      </c>
      <c r="H188" s="135">
        <f>IF('Cumulative Budget Request '!$L187='Split budget (B)'!$L$1,'Cumulative Budget Request '!H187,0)</f>
        <v>0</v>
      </c>
      <c r="I188" s="135">
        <f>IF('Cumulative Budget Request '!$L187='Split budget (B)'!$L$1,'Cumulative Budget Request '!I187,0)</f>
        <v>0</v>
      </c>
      <c r="J188" s="94"/>
      <c r="K188" s="2"/>
      <c r="L188" s="2"/>
      <c r="M188" s="2"/>
    </row>
    <row r="189" spans="1:36">
      <c r="A189" s="474">
        <f>IF('Cumulative Budget Request '!$L188='Split budget (B)'!$L$1,'Cumulative Budget Request '!A188,0)</f>
        <v>0</v>
      </c>
      <c r="D189" s="258" t="s">
        <v>144</v>
      </c>
      <c r="E189" s="135">
        <f>IF('Cumulative Budget Request '!$L188='Split budget (B)'!$L$1,'Cumulative Budget Request '!E188,0)</f>
        <v>0</v>
      </c>
      <c r="F189" s="135">
        <f>IF('Cumulative Budget Request '!$L188='Split budget (B)'!$L$1,'Cumulative Budget Request '!F188,0)</f>
        <v>0</v>
      </c>
      <c r="G189" s="135">
        <f>IF('Cumulative Budget Request '!$L188='Split budget (B)'!$L$1,'Cumulative Budget Request '!G188,0)</f>
        <v>0</v>
      </c>
      <c r="H189" s="135">
        <f>IF('Cumulative Budget Request '!$L188='Split budget (B)'!$L$1,'Cumulative Budget Request '!H188,0)</f>
        <v>0</v>
      </c>
      <c r="I189" s="135">
        <f>IF('Cumulative Budget Request '!$L188='Split budget (B)'!$L$1,'Cumulative Budget Request '!I188,0)</f>
        <v>0</v>
      </c>
      <c r="J189" s="45"/>
      <c r="K189" s="2"/>
      <c r="L189" s="2"/>
      <c r="M189" s="2"/>
    </row>
    <row r="190" spans="1:36">
      <c r="A190" s="474"/>
      <c r="B190" s="89" t="s">
        <v>145</v>
      </c>
      <c r="C190" s="89" t="s">
        <v>146</v>
      </c>
      <c r="D190" s="25"/>
      <c r="E190" s="13"/>
      <c r="F190" s="13"/>
      <c r="G190" s="13"/>
      <c r="H190" s="13"/>
      <c r="I190" s="13"/>
      <c r="J190" s="45"/>
      <c r="K190" s="2"/>
      <c r="L190" s="2"/>
      <c r="M190" s="2"/>
    </row>
    <row r="191" spans="1:36">
      <c r="A191" s="475"/>
      <c r="B191" s="88" t="s">
        <v>147</v>
      </c>
      <c r="C191" s="134">
        <f>IF('Cumulative Budget Request '!$L190='Split budget (B)'!$L$1,'Cumulative Budget Request '!C190,0)</f>
        <v>0</v>
      </c>
      <c r="D191" s="25"/>
      <c r="E191" s="267">
        <f>IF('Cumulative Budget Request '!$L190='Split budget (B)'!$L$1,'Cumulative Budget Request '!E190,0)</f>
        <v>0</v>
      </c>
      <c r="F191" s="267">
        <f>IF('Cumulative Budget Request '!$L190='Split budget (B)'!$L$1,'Cumulative Budget Request '!F190,0)</f>
        <v>0</v>
      </c>
      <c r="G191" s="267">
        <f>IF('Cumulative Budget Request '!$L190='Split budget (B)'!$L$1,'Cumulative Budget Request '!G190,0)</f>
        <v>0</v>
      </c>
      <c r="H191" s="267">
        <f>IF('Cumulative Budget Request '!$L190='Split budget (B)'!$L$1,'Cumulative Budget Request '!H190,0)</f>
        <v>0</v>
      </c>
      <c r="I191" s="267">
        <f>IF('Cumulative Budget Request '!$L190='Split budget (B)'!$L$1,'Cumulative Budget Request '!I190,0)</f>
        <v>0</v>
      </c>
      <c r="J191" s="177">
        <f t="shared" ref="J191:J196" si="121">SUM(E191:I191)</f>
        <v>0</v>
      </c>
      <c r="K191" s="2"/>
      <c r="L191" s="2"/>
      <c r="M191" s="2"/>
    </row>
    <row r="192" spans="1:36">
      <c r="A192" s="475"/>
      <c r="B192" s="88" t="s">
        <v>148</v>
      </c>
      <c r="C192" s="134">
        <f>IF('Cumulative Budget Request '!$L191='Split budget (B)'!$L$1,'Cumulative Budget Request '!C191,0)</f>
        <v>0</v>
      </c>
      <c r="D192" s="25"/>
      <c r="E192" s="267">
        <f>IF('Cumulative Budget Request '!$L191='Split budget (B)'!$L$1,'Cumulative Budget Request '!E191,0)</f>
        <v>0</v>
      </c>
      <c r="F192" s="267">
        <f>IF('Cumulative Budget Request '!$L191='Split budget (B)'!$L$1,'Cumulative Budget Request '!F191,0)</f>
        <v>0</v>
      </c>
      <c r="G192" s="267">
        <f>IF('Cumulative Budget Request '!$L191='Split budget (B)'!$L$1,'Cumulative Budget Request '!G191,0)</f>
        <v>0</v>
      </c>
      <c r="H192" s="267">
        <f>IF('Cumulative Budget Request '!$L191='Split budget (B)'!$L$1,'Cumulative Budget Request '!H191,0)</f>
        <v>0</v>
      </c>
      <c r="I192" s="267">
        <f>IF('Cumulative Budget Request '!$L191='Split budget (B)'!$L$1,'Cumulative Budget Request '!I191,0)</f>
        <v>0</v>
      </c>
      <c r="J192" s="177">
        <f t="shared" si="121"/>
        <v>0</v>
      </c>
      <c r="K192" s="2"/>
      <c r="L192" s="2"/>
      <c r="M192" s="2"/>
    </row>
    <row r="193" spans="1:16">
      <c r="A193" s="475"/>
      <c r="B193" s="88" t="s">
        <v>149</v>
      </c>
      <c r="C193" s="134">
        <f>IF('Cumulative Budget Request '!$L192='Split budget (B)'!$L$1,'Cumulative Budget Request '!C192,0)</f>
        <v>0</v>
      </c>
      <c r="D193" s="25"/>
      <c r="E193" s="267">
        <f>IF('Cumulative Budget Request '!$L192='Split budget (B)'!$L$1,'Cumulative Budget Request '!E192,0)</f>
        <v>0</v>
      </c>
      <c r="F193" s="267">
        <f>IF('Cumulative Budget Request '!$L192='Split budget (B)'!$L$1,'Cumulative Budget Request '!F192,0)</f>
        <v>0</v>
      </c>
      <c r="G193" s="267">
        <f>IF('Cumulative Budget Request '!$L192='Split budget (B)'!$L$1,'Cumulative Budget Request '!G192,0)</f>
        <v>0</v>
      </c>
      <c r="H193" s="267">
        <f>IF('Cumulative Budget Request '!$L192='Split budget (B)'!$L$1,'Cumulative Budget Request '!H192,0)</f>
        <v>0</v>
      </c>
      <c r="I193" s="267">
        <f>IF('Cumulative Budget Request '!$L192='Split budget (B)'!$L$1,'Cumulative Budget Request '!I192,0)</f>
        <v>0</v>
      </c>
      <c r="J193" s="177">
        <f t="shared" si="121"/>
        <v>0</v>
      </c>
      <c r="K193" s="2"/>
      <c r="L193" s="2"/>
      <c r="M193" s="2"/>
    </row>
    <row r="194" spans="1:16">
      <c r="A194" s="475"/>
      <c r="B194" s="88" t="s">
        <v>150</v>
      </c>
      <c r="C194" s="134">
        <f>IF('Cumulative Budget Request '!$L193='Split budget (B)'!$L$1,'Cumulative Budget Request '!C193,0)</f>
        <v>0</v>
      </c>
      <c r="D194" s="25"/>
      <c r="E194" s="267">
        <f>IF('Cumulative Budget Request '!$L193='Split budget (B)'!$L$1,'Cumulative Budget Request '!E193,0)</f>
        <v>0</v>
      </c>
      <c r="F194" s="267">
        <f>IF('Cumulative Budget Request '!$L193='Split budget (B)'!$L$1,'Cumulative Budget Request '!F193,0)</f>
        <v>0</v>
      </c>
      <c r="G194" s="267">
        <f>IF('Cumulative Budget Request '!$L193='Split budget (B)'!$L$1,'Cumulative Budget Request '!G193,0)</f>
        <v>0</v>
      </c>
      <c r="H194" s="267">
        <f>IF('Cumulative Budget Request '!$L193='Split budget (B)'!$L$1,'Cumulative Budget Request '!H193,0)</f>
        <v>0</v>
      </c>
      <c r="I194" s="267">
        <f>IF('Cumulative Budget Request '!$L193='Split budget (B)'!$L$1,'Cumulative Budget Request '!I193,0)</f>
        <v>0</v>
      </c>
      <c r="J194" s="177">
        <f t="shared" si="121"/>
        <v>0</v>
      </c>
      <c r="K194" s="2"/>
      <c r="L194" s="2"/>
      <c r="M194" s="2"/>
    </row>
    <row r="195" spans="1:16">
      <c r="A195" s="475"/>
      <c r="B195" s="88" t="s">
        <v>151</v>
      </c>
      <c r="C195" s="134">
        <f>IF('Cumulative Budget Request '!$L194='Split budget (B)'!$L$1,'Cumulative Budget Request '!C194,0)</f>
        <v>0</v>
      </c>
      <c r="D195" s="25"/>
      <c r="E195" s="267">
        <f>IF('Cumulative Budget Request '!$L194='Split budget (B)'!$L$1,'Cumulative Budget Request '!E194,0)</f>
        <v>0</v>
      </c>
      <c r="F195" s="267">
        <f>IF('Cumulative Budget Request '!$L194='Split budget (B)'!$L$1,'Cumulative Budget Request '!F194,0)</f>
        <v>0</v>
      </c>
      <c r="G195" s="267">
        <f>IF('Cumulative Budget Request '!$L194='Split budget (B)'!$L$1,'Cumulative Budget Request '!G194,0)</f>
        <v>0</v>
      </c>
      <c r="H195" s="267">
        <f>IF('Cumulative Budget Request '!$L194='Split budget (B)'!$L$1,'Cumulative Budget Request '!H194,0)</f>
        <v>0</v>
      </c>
      <c r="I195" s="267">
        <f>IF('Cumulative Budget Request '!$L194='Split budget (B)'!$L$1,'Cumulative Budget Request '!I194,0)</f>
        <v>0</v>
      </c>
      <c r="J195" s="177">
        <f t="shared" si="121"/>
        <v>0</v>
      </c>
      <c r="K195" s="2"/>
      <c r="L195" s="2"/>
      <c r="M195" s="2"/>
    </row>
    <row r="196" spans="1:16">
      <c r="A196" s="475"/>
      <c r="B196" s="88" t="s">
        <v>63</v>
      </c>
      <c r="C196" s="134">
        <f>IF('Cumulative Budget Request '!$L195='Split budget (B)'!$L$1,'Cumulative Budget Request '!C195,0)</f>
        <v>0</v>
      </c>
      <c r="D196" s="25"/>
      <c r="E196" s="267">
        <f>IF('Cumulative Budget Request '!$L195='Split budget (B)'!$L$1,'Cumulative Budget Request '!E195,0)</f>
        <v>0</v>
      </c>
      <c r="F196" s="267">
        <f>IF('Cumulative Budget Request '!$L195='Split budget (B)'!$L$1,'Cumulative Budget Request '!F195,0)</f>
        <v>0</v>
      </c>
      <c r="G196" s="267">
        <f>IF('Cumulative Budget Request '!$L195='Split budget (B)'!$L$1,'Cumulative Budget Request '!G195,0)</f>
        <v>0</v>
      </c>
      <c r="H196" s="267">
        <f>IF('Cumulative Budget Request '!$L195='Split budget (B)'!$L$1,'Cumulative Budget Request '!H195,0)</f>
        <v>0</v>
      </c>
      <c r="I196" s="267">
        <f>IF('Cumulative Budget Request '!$L195='Split budget (B)'!$L$1,'Cumulative Budget Request '!I195,0)</f>
        <v>0</v>
      </c>
      <c r="J196" s="177">
        <f t="shared" si="121"/>
        <v>0</v>
      </c>
      <c r="K196" s="2"/>
      <c r="L196" s="2"/>
      <c r="M196" s="2"/>
    </row>
    <row r="197" spans="1:16">
      <c r="A197" s="476" t="s">
        <v>138</v>
      </c>
      <c r="B197" s="476"/>
      <c r="C197" s="476"/>
      <c r="D197" s="476"/>
      <c r="E197" s="210">
        <f>SUM(E191:E196)</f>
        <v>0</v>
      </c>
      <c r="F197" s="210">
        <f t="shared" ref="F197:J197" si="122">SUM(F191:F196)</f>
        <v>0</v>
      </c>
      <c r="G197" s="210">
        <f t="shared" si="122"/>
        <v>0</v>
      </c>
      <c r="H197" s="210">
        <f t="shared" si="122"/>
        <v>0</v>
      </c>
      <c r="I197" s="210">
        <f t="shared" si="122"/>
        <v>0</v>
      </c>
      <c r="J197" s="211">
        <f t="shared" si="122"/>
        <v>0</v>
      </c>
      <c r="K197" s="2"/>
      <c r="L197" s="2"/>
      <c r="M197" s="7"/>
    </row>
    <row r="198" spans="1:16">
      <c r="E198" s="3"/>
      <c r="F198" s="2"/>
      <c r="G198" s="2"/>
      <c r="H198" s="2"/>
      <c r="I198" s="2"/>
      <c r="J198" s="45"/>
      <c r="K198" s="2"/>
      <c r="L198" s="2"/>
      <c r="M198" s="2"/>
      <c r="N198" s="2"/>
      <c r="O198" s="2"/>
      <c r="P198" s="2"/>
    </row>
    <row r="199" spans="1:16">
      <c r="A199" s="1" t="s">
        <v>139</v>
      </c>
      <c r="B199" s="93"/>
      <c r="C199" s="8"/>
      <c r="D199" s="258" t="s">
        <v>140</v>
      </c>
      <c r="E199" s="135">
        <f>IF('Cumulative Budget Request '!$L198='Split budget (B)'!$L$1,'Cumulative Budget Request '!E198,0)</f>
        <v>0</v>
      </c>
      <c r="F199" s="135">
        <f>IF('Cumulative Budget Request '!$L198='Split budget (B)'!$L$1,'Cumulative Budget Request '!F198,0)</f>
        <v>0</v>
      </c>
      <c r="G199" s="135">
        <f>IF('Cumulative Budget Request '!$L198='Split budget (B)'!$L$1,'Cumulative Budget Request '!G198,0)</f>
        <v>0</v>
      </c>
      <c r="H199" s="135">
        <f>IF('Cumulative Budget Request '!$L198='Split budget (B)'!$L$1,'Cumulative Budget Request '!H198,0)</f>
        <v>0</v>
      </c>
      <c r="I199" s="135">
        <f>IF('Cumulative Budget Request '!$L198='Split budget (B)'!$L$1,'Cumulative Budget Request '!I198,0)</f>
        <v>0</v>
      </c>
      <c r="J199" s="94"/>
      <c r="K199" s="2"/>
      <c r="L199" s="2"/>
      <c r="M199" s="2"/>
    </row>
    <row r="200" spans="1:16">
      <c r="D200" s="258" t="s">
        <v>141</v>
      </c>
      <c r="E200" s="135">
        <f>IF('Cumulative Budget Request '!$L199='Split budget (B)'!$L$1,'Cumulative Budget Request '!E199,0)</f>
        <v>0</v>
      </c>
      <c r="F200" s="135">
        <f>IF('Cumulative Budget Request '!$L199='Split budget (B)'!$L$1,'Cumulative Budget Request '!F199,0)</f>
        <v>0</v>
      </c>
      <c r="G200" s="135">
        <f>IF('Cumulative Budget Request '!$L199='Split budget (B)'!$L$1,'Cumulative Budget Request '!G199,0)</f>
        <v>0</v>
      </c>
      <c r="H200" s="135">
        <f>IF('Cumulative Budget Request '!$L199='Split budget (B)'!$L$1,'Cumulative Budget Request '!H199,0)</f>
        <v>0</v>
      </c>
      <c r="I200" s="135">
        <f>IF('Cumulative Budget Request '!$L199='Split budget (B)'!$L$1,'Cumulative Budget Request '!I199,0)</f>
        <v>0</v>
      </c>
      <c r="J200" s="94"/>
      <c r="K200" s="2"/>
      <c r="L200" s="2"/>
      <c r="M200" s="2"/>
    </row>
    <row r="201" spans="1:16">
      <c r="A201" s="1" t="s">
        <v>142</v>
      </c>
      <c r="B201" s="93"/>
      <c r="C201" s="8"/>
      <c r="D201" s="258" t="s">
        <v>143</v>
      </c>
      <c r="E201" s="135">
        <f>IF('Cumulative Budget Request '!$L200='Split budget (B)'!$L$1,'Cumulative Budget Request '!E200,0)</f>
        <v>0</v>
      </c>
      <c r="F201" s="135">
        <f>IF('Cumulative Budget Request '!$L200='Split budget (B)'!$L$1,'Cumulative Budget Request '!F200,0)</f>
        <v>0</v>
      </c>
      <c r="G201" s="135">
        <f>IF('Cumulative Budget Request '!$L200='Split budget (B)'!$L$1,'Cumulative Budget Request '!G200,0)</f>
        <v>0</v>
      </c>
      <c r="H201" s="135">
        <f>IF('Cumulative Budget Request '!$L200='Split budget (B)'!$L$1,'Cumulative Budget Request '!H200,0)</f>
        <v>0</v>
      </c>
      <c r="I201" s="135">
        <f>IF('Cumulative Budget Request '!$L200='Split budget (B)'!$L$1,'Cumulative Budget Request '!I200,0)</f>
        <v>0</v>
      </c>
      <c r="J201" s="94"/>
      <c r="K201" s="2"/>
      <c r="L201" s="2"/>
      <c r="M201" s="2"/>
    </row>
    <row r="202" spans="1:16">
      <c r="A202" s="474">
        <f>IF('Cumulative Budget Request '!$L201='Split budget (B)'!$L$1,'Cumulative Budget Request '!A201,0)</f>
        <v>0</v>
      </c>
      <c r="D202" s="258" t="s">
        <v>144</v>
      </c>
      <c r="E202" s="135">
        <f>IF('Cumulative Budget Request '!$L201='Split budget (B)'!$L$1,'Cumulative Budget Request '!E201,0)</f>
        <v>0</v>
      </c>
      <c r="F202" s="135">
        <f>IF('Cumulative Budget Request '!$L201='Split budget (B)'!$L$1,'Cumulative Budget Request '!F201,0)</f>
        <v>0</v>
      </c>
      <c r="G202" s="135">
        <f>IF('Cumulative Budget Request '!$L201='Split budget (B)'!$L$1,'Cumulative Budget Request '!G201,0)</f>
        <v>0</v>
      </c>
      <c r="H202" s="135">
        <f>IF('Cumulative Budget Request '!$L201='Split budget (B)'!$L$1,'Cumulative Budget Request '!H201,0)</f>
        <v>0</v>
      </c>
      <c r="I202" s="135">
        <f>IF('Cumulative Budget Request '!$L201='Split budget (B)'!$L$1,'Cumulative Budget Request '!I201,0)</f>
        <v>0</v>
      </c>
      <c r="J202" s="45"/>
      <c r="K202" s="2"/>
      <c r="L202" s="2"/>
      <c r="M202" s="2"/>
    </row>
    <row r="203" spans="1:16">
      <c r="A203" s="474"/>
      <c r="B203" s="89" t="s">
        <v>145</v>
      </c>
      <c r="C203" s="89" t="s">
        <v>146</v>
      </c>
      <c r="D203" s="25"/>
      <c r="E203" s="13"/>
      <c r="F203" s="13"/>
      <c r="G203" s="13"/>
      <c r="H203" s="13"/>
      <c r="I203" s="13"/>
      <c r="J203" s="45"/>
      <c r="K203" s="2"/>
      <c r="L203" s="2"/>
      <c r="M203" s="2"/>
    </row>
    <row r="204" spans="1:16">
      <c r="A204" s="475"/>
      <c r="B204" s="88" t="s">
        <v>147</v>
      </c>
      <c r="C204" s="134">
        <f>IF('Cumulative Budget Request '!$L203='Split budget (B)'!$L$1,'Cumulative Budget Request '!C203,0)</f>
        <v>0</v>
      </c>
      <c r="D204" s="25"/>
      <c r="E204" s="267">
        <f>IF('Cumulative Budget Request '!$L203='Split budget (B)'!$L$1,'Cumulative Budget Request '!E203,0)</f>
        <v>0</v>
      </c>
      <c r="F204" s="267">
        <f>IF('Cumulative Budget Request '!$L203='Split budget (B)'!$L$1,'Cumulative Budget Request '!F203,0)</f>
        <v>0</v>
      </c>
      <c r="G204" s="267">
        <f>IF('Cumulative Budget Request '!$L203='Split budget (B)'!$L$1,'Cumulative Budget Request '!G203,0)</f>
        <v>0</v>
      </c>
      <c r="H204" s="267">
        <f>IF('Cumulative Budget Request '!$L203='Split budget (B)'!$L$1,'Cumulative Budget Request '!H203,0)</f>
        <v>0</v>
      </c>
      <c r="I204" s="267">
        <f>IF('Cumulative Budget Request '!$L203='Split budget (B)'!$L$1,'Cumulative Budget Request '!I203,0)</f>
        <v>0</v>
      </c>
      <c r="J204" s="177">
        <f t="shared" ref="J204:J209" si="123">SUM(E204:I204)</f>
        <v>0</v>
      </c>
      <c r="K204" s="2"/>
      <c r="L204" s="2"/>
      <c r="M204" s="2"/>
    </row>
    <row r="205" spans="1:16">
      <c r="A205" s="475"/>
      <c r="B205" s="88" t="s">
        <v>148</v>
      </c>
      <c r="C205" s="134">
        <f>IF('Cumulative Budget Request '!$L204='Split budget (B)'!$L$1,'Cumulative Budget Request '!C204,0)</f>
        <v>0</v>
      </c>
      <c r="D205" s="25"/>
      <c r="E205" s="267">
        <f>IF('Cumulative Budget Request '!$L204='Split budget (B)'!$L$1,'Cumulative Budget Request '!E204,0)</f>
        <v>0</v>
      </c>
      <c r="F205" s="267">
        <f>IF('Cumulative Budget Request '!$L204='Split budget (B)'!$L$1,'Cumulative Budget Request '!F204,0)</f>
        <v>0</v>
      </c>
      <c r="G205" s="267">
        <f>IF('Cumulative Budget Request '!$L204='Split budget (B)'!$L$1,'Cumulative Budget Request '!G204,0)</f>
        <v>0</v>
      </c>
      <c r="H205" s="267">
        <f>IF('Cumulative Budget Request '!$L204='Split budget (B)'!$L$1,'Cumulative Budget Request '!H204,0)</f>
        <v>0</v>
      </c>
      <c r="I205" s="267">
        <f>IF('Cumulative Budget Request '!$L204='Split budget (B)'!$L$1,'Cumulative Budget Request '!I204,0)</f>
        <v>0</v>
      </c>
      <c r="J205" s="177">
        <f t="shared" si="123"/>
        <v>0</v>
      </c>
      <c r="K205" s="2"/>
      <c r="L205" s="2"/>
      <c r="M205" s="2"/>
    </row>
    <row r="206" spans="1:16">
      <c r="A206" s="475"/>
      <c r="B206" s="88" t="s">
        <v>149</v>
      </c>
      <c r="C206" s="134">
        <f>IF('Cumulative Budget Request '!$L205='Split budget (B)'!$L$1,'Cumulative Budget Request '!C205,0)</f>
        <v>0</v>
      </c>
      <c r="D206" s="25"/>
      <c r="E206" s="267">
        <f>IF('Cumulative Budget Request '!$L205='Split budget (B)'!$L$1,'Cumulative Budget Request '!E205,0)</f>
        <v>0</v>
      </c>
      <c r="F206" s="267">
        <f>IF('Cumulative Budget Request '!$L205='Split budget (B)'!$L$1,'Cumulative Budget Request '!F205,0)</f>
        <v>0</v>
      </c>
      <c r="G206" s="267">
        <f>IF('Cumulative Budget Request '!$L205='Split budget (B)'!$L$1,'Cumulative Budget Request '!G205,0)</f>
        <v>0</v>
      </c>
      <c r="H206" s="267">
        <f>IF('Cumulative Budget Request '!$L205='Split budget (B)'!$L$1,'Cumulative Budget Request '!H205,0)</f>
        <v>0</v>
      </c>
      <c r="I206" s="267">
        <f>IF('Cumulative Budget Request '!$L205='Split budget (B)'!$L$1,'Cumulative Budget Request '!I205,0)</f>
        <v>0</v>
      </c>
      <c r="J206" s="177">
        <f t="shared" si="123"/>
        <v>0</v>
      </c>
      <c r="K206" s="2"/>
      <c r="L206" s="2"/>
      <c r="M206" s="2"/>
    </row>
    <row r="207" spans="1:16">
      <c r="A207" s="475"/>
      <c r="B207" s="88" t="s">
        <v>150</v>
      </c>
      <c r="C207" s="134">
        <f>IF('Cumulative Budget Request '!$L206='Split budget (B)'!$L$1,'Cumulative Budget Request '!C206,0)</f>
        <v>0</v>
      </c>
      <c r="D207" s="25"/>
      <c r="E207" s="267">
        <f>IF('Cumulative Budget Request '!$L206='Split budget (B)'!$L$1,'Cumulative Budget Request '!E206,0)</f>
        <v>0</v>
      </c>
      <c r="F207" s="267">
        <f>IF('Cumulative Budget Request '!$L206='Split budget (B)'!$L$1,'Cumulative Budget Request '!F206,0)</f>
        <v>0</v>
      </c>
      <c r="G207" s="267">
        <f>IF('Cumulative Budget Request '!$L206='Split budget (B)'!$L$1,'Cumulative Budget Request '!G206,0)</f>
        <v>0</v>
      </c>
      <c r="H207" s="267">
        <f>IF('Cumulative Budget Request '!$L206='Split budget (B)'!$L$1,'Cumulative Budget Request '!H206,0)</f>
        <v>0</v>
      </c>
      <c r="I207" s="267">
        <f>IF('Cumulative Budget Request '!$L206='Split budget (B)'!$L$1,'Cumulative Budget Request '!I206,0)</f>
        <v>0</v>
      </c>
      <c r="J207" s="177">
        <f t="shared" si="123"/>
        <v>0</v>
      </c>
      <c r="K207" s="2"/>
      <c r="L207" s="2"/>
      <c r="M207" s="2"/>
    </row>
    <row r="208" spans="1:16">
      <c r="A208" s="475"/>
      <c r="B208" s="88" t="s">
        <v>151</v>
      </c>
      <c r="C208" s="134">
        <f>IF('Cumulative Budget Request '!$L207='Split budget (B)'!$L$1,'Cumulative Budget Request '!C207,0)</f>
        <v>0</v>
      </c>
      <c r="D208" s="25"/>
      <c r="E208" s="267">
        <f>IF('Cumulative Budget Request '!$L207='Split budget (B)'!$L$1,'Cumulative Budget Request '!E207,0)</f>
        <v>0</v>
      </c>
      <c r="F208" s="267">
        <f>IF('Cumulative Budget Request '!$L207='Split budget (B)'!$L$1,'Cumulative Budget Request '!F207,0)</f>
        <v>0</v>
      </c>
      <c r="G208" s="267">
        <f>IF('Cumulative Budget Request '!$L207='Split budget (B)'!$L$1,'Cumulative Budget Request '!G207,0)</f>
        <v>0</v>
      </c>
      <c r="H208" s="267">
        <f>IF('Cumulative Budget Request '!$L207='Split budget (B)'!$L$1,'Cumulative Budget Request '!H207,0)</f>
        <v>0</v>
      </c>
      <c r="I208" s="267">
        <f>IF('Cumulative Budget Request '!$L207='Split budget (B)'!$L$1,'Cumulative Budget Request '!I207,0)</f>
        <v>0</v>
      </c>
      <c r="J208" s="177">
        <f t="shared" si="123"/>
        <v>0</v>
      </c>
      <c r="K208" s="2"/>
      <c r="L208" s="2"/>
      <c r="M208" s="2"/>
    </row>
    <row r="209" spans="1:17">
      <c r="A209" s="475"/>
      <c r="B209" s="88" t="s">
        <v>63</v>
      </c>
      <c r="C209" s="134">
        <f>IF('Cumulative Budget Request '!$L208='Split budget (B)'!$L$1,'Cumulative Budget Request '!C208,0)</f>
        <v>0</v>
      </c>
      <c r="D209" s="25"/>
      <c r="E209" s="267">
        <f>IF('Cumulative Budget Request '!$L208='Split budget (B)'!$L$1,'Cumulative Budget Request '!E208,0)</f>
        <v>0</v>
      </c>
      <c r="F209" s="267">
        <f>IF('Cumulative Budget Request '!$L208='Split budget (B)'!$L$1,'Cumulative Budget Request '!F208,0)</f>
        <v>0</v>
      </c>
      <c r="G209" s="267">
        <f>IF('Cumulative Budget Request '!$L208='Split budget (B)'!$L$1,'Cumulative Budget Request '!G208,0)</f>
        <v>0</v>
      </c>
      <c r="H209" s="267">
        <f>IF('Cumulative Budget Request '!$L208='Split budget (B)'!$L$1,'Cumulative Budget Request '!H208,0)</f>
        <v>0</v>
      </c>
      <c r="I209" s="267">
        <f>IF('Cumulative Budget Request '!$L208='Split budget (B)'!$L$1,'Cumulative Budget Request '!I208,0)</f>
        <v>0</v>
      </c>
      <c r="J209" s="177">
        <f t="shared" si="123"/>
        <v>0</v>
      </c>
      <c r="K209" s="2"/>
      <c r="L209" s="2"/>
      <c r="M209" s="2"/>
    </row>
    <row r="210" spans="1:17">
      <c r="A210" s="476" t="s">
        <v>138</v>
      </c>
      <c r="B210" s="476"/>
      <c r="C210" s="476"/>
      <c r="D210" s="476"/>
      <c r="E210" s="210">
        <f>SUM(E204:E209)</f>
        <v>0</v>
      </c>
      <c r="F210" s="210">
        <f t="shared" ref="F210:J210" si="124">SUM(F204:F209)</f>
        <v>0</v>
      </c>
      <c r="G210" s="210">
        <f t="shared" si="124"/>
        <v>0</v>
      </c>
      <c r="H210" s="210">
        <f t="shared" si="124"/>
        <v>0</v>
      </c>
      <c r="I210" s="210">
        <f t="shared" si="124"/>
        <v>0</v>
      </c>
      <c r="J210" s="211">
        <f t="shared" si="124"/>
        <v>0</v>
      </c>
      <c r="K210" s="2"/>
      <c r="L210" s="2"/>
      <c r="M210" s="7"/>
    </row>
    <row r="211" spans="1:17">
      <c r="A211" s="95"/>
      <c r="B211" s="513" t="s">
        <v>152</v>
      </c>
      <c r="C211" s="513"/>
      <c r="D211" s="513"/>
      <c r="E211" s="214">
        <f ca="1">SUMIF($A$182:$D$210,"*Total Trip", E182:E210)</f>
        <v>0</v>
      </c>
      <c r="F211" s="214">
        <f t="shared" ref="F211:I211" ca="1" si="125">SUMIF($A$182:$D$210,"*Total Trip", F182:F210)</f>
        <v>0</v>
      </c>
      <c r="G211" s="214">
        <f t="shared" ca="1" si="125"/>
        <v>0</v>
      </c>
      <c r="H211" s="214">
        <f t="shared" ca="1" si="125"/>
        <v>0</v>
      </c>
      <c r="I211" s="214">
        <f t="shared" ca="1" si="125"/>
        <v>0</v>
      </c>
      <c r="J211" s="215">
        <f ca="1">SUM(E211:I211)</f>
        <v>0</v>
      </c>
      <c r="K211" s="2"/>
      <c r="L211" s="2"/>
      <c r="M211" s="2"/>
      <c r="N211" s="2"/>
      <c r="O211" s="2"/>
      <c r="P211" s="2"/>
      <c r="Q211" s="2"/>
    </row>
    <row r="212" spans="1:17">
      <c r="A212" s="26"/>
      <c r="B212" s="27"/>
      <c r="C212" s="27"/>
      <c r="D212" s="27"/>
      <c r="E212" s="27"/>
      <c r="F212" s="27"/>
      <c r="G212" s="28"/>
      <c r="H212" s="28"/>
      <c r="I212" s="28"/>
      <c r="J212" s="96"/>
      <c r="K212" s="28"/>
      <c r="L212" s="28"/>
      <c r="M212" s="2"/>
      <c r="N212" s="2"/>
      <c r="O212" s="2"/>
      <c r="P212" s="2"/>
      <c r="Q212" s="2"/>
    </row>
    <row r="213" spans="1:17">
      <c r="A213" s="29" t="s">
        <v>153</v>
      </c>
      <c r="G213" s="2"/>
      <c r="H213" s="2"/>
      <c r="I213" s="2"/>
      <c r="J213" s="45"/>
      <c r="K213" s="2"/>
      <c r="L213" s="2"/>
      <c r="M213" s="2"/>
    </row>
    <row r="214" spans="1:17">
      <c r="B214" s="442">
        <f>IF('Cumulative Budget Request '!$L213='Split budget (B)'!$L$1,'Cumulative Budget Request '!B213,0)</f>
        <v>0</v>
      </c>
      <c r="D214" s="3"/>
      <c r="E214" s="180">
        <f>IF('Cumulative Budget Request '!$L213='Split budget (B)'!$L$1,'Cumulative Budget Request '!E213,0)</f>
        <v>0</v>
      </c>
      <c r="F214" s="180">
        <f>IF('Cumulative Budget Request '!$L213='Split budget (B)'!$L$1,'Cumulative Budget Request '!F213,0)</f>
        <v>0</v>
      </c>
      <c r="G214" s="180">
        <f>IF('Cumulative Budget Request '!$L213='Split budget (B)'!$L$1,'Cumulative Budget Request '!G213,0)</f>
        <v>0</v>
      </c>
      <c r="H214" s="180">
        <f>IF('Cumulative Budget Request '!$L213='Split budget (B)'!$L$1,'Cumulative Budget Request '!H213,0)</f>
        <v>0</v>
      </c>
      <c r="I214" s="180">
        <f>IF('Cumulative Budget Request '!$L213='Split budget (B)'!$L$1,'Cumulative Budget Request '!I213,0)</f>
        <v>0</v>
      </c>
      <c r="J214" s="91">
        <f>SUM(E214:I214)</f>
        <v>0</v>
      </c>
      <c r="K214" s="2"/>
      <c r="L214" s="2"/>
      <c r="M214" s="2"/>
    </row>
    <row r="215" spans="1:17">
      <c r="B215" s="442">
        <f>IF('Cumulative Budget Request '!$L214='Split budget (B)'!$L$1,'Cumulative Budget Request '!B214,0)</f>
        <v>0</v>
      </c>
      <c r="D215" s="3"/>
      <c r="E215" s="180">
        <f>IF('Cumulative Budget Request '!$L214='Split budget (B)'!$L$1,'Cumulative Budget Request '!E214,0)</f>
        <v>0</v>
      </c>
      <c r="F215" s="180">
        <f>IF('Cumulative Budget Request '!$L214='Split budget (B)'!$L$1,'Cumulative Budget Request '!F214,0)</f>
        <v>0</v>
      </c>
      <c r="G215" s="180">
        <f>IF('Cumulative Budget Request '!$L214='Split budget (B)'!$L$1,'Cumulative Budget Request '!G214,0)</f>
        <v>0</v>
      </c>
      <c r="H215" s="180">
        <f>IF('Cumulative Budget Request '!$L214='Split budget (B)'!$L$1,'Cumulative Budget Request '!H214,0)</f>
        <v>0</v>
      </c>
      <c r="I215" s="180">
        <f>IF('Cumulative Budget Request '!$L214='Split budget (B)'!$L$1,'Cumulative Budget Request '!I214,0)</f>
        <v>0</v>
      </c>
      <c r="J215" s="91">
        <f>SUM(E215:I215)</f>
        <v>0</v>
      </c>
      <c r="K215" s="2"/>
      <c r="L215" s="2"/>
      <c r="M215" s="2"/>
    </row>
    <row r="216" spans="1:17">
      <c r="A216" s="476" t="s">
        <v>138</v>
      </c>
      <c r="B216" s="476"/>
      <c r="C216" s="476"/>
      <c r="D216" s="476"/>
      <c r="E216" s="212">
        <f>SUM(E214:E215)</f>
        <v>0</v>
      </c>
      <c r="F216" s="212">
        <f t="shared" ref="F216:I216" si="126">SUM(F214:F215)</f>
        <v>0</v>
      </c>
      <c r="G216" s="212">
        <f t="shared" si="126"/>
        <v>0</v>
      </c>
      <c r="H216" s="212">
        <f t="shared" si="126"/>
        <v>0</v>
      </c>
      <c r="I216" s="212">
        <f t="shared" si="126"/>
        <v>0</v>
      </c>
      <c r="J216" s="213">
        <f>SUM(J214:J215)</f>
        <v>0</v>
      </c>
      <c r="K216" s="2"/>
      <c r="L216" s="2"/>
      <c r="M216" s="2"/>
      <c r="N216" s="2"/>
      <c r="O216" s="2"/>
      <c r="P216" s="2"/>
    </row>
    <row r="217" spans="1:17">
      <c r="E217" s="3"/>
      <c r="F217" s="2"/>
      <c r="G217" s="2"/>
      <c r="H217" s="2"/>
      <c r="I217" s="2"/>
      <c r="J217" s="45"/>
      <c r="K217" s="2"/>
      <c r="L217" s="2"/>
      <c r="M217" s="2"/>
      <c r="N217" s="2"/>
      <c r="O217" s="2"/>
      <c r="P217" s="2"/>
    </row>
    <row r="218" spans="1:17">
      <c r="A218" s="1" t="s">
        <v>139</v>
      </c>
      <c r="C218" s="257"/>
      <c r="D218" s="258" t="s">
        <v>140</v>
      </c>
      <c r="E218" s="135">
        <f>IF('Cumulative Budget Request '!$L217='Split budget (B)'!$L$1,'Cumulative Budget Request '!E217,0)</f>
        <v>0</v>
      </c>
      <c r="F218" s="135">
        <f>IF('Cumulative Budget Request '!$L217='Split budget (B)'!$L$1,'Cumulative Budget Request '!F217,0)</f>
        <v>0</v>
      </c>
      <c r="G218" s="135">
        <f>IF('Cumulative Budget Request '!$L217='Split budget (B)'!$L$1,'Cumulative Budget Request '!G217,0)</f>
        <v>0</v>
      </c>
      <c r="H218" s="135">
        <f>IF('Cumulative Budget Request '!$L217='Split budget (B)'!$L$1,'Cumulative Budget Request '!H217,0)</f>
        <v>0</v>
      </c>
      <c r="I218" s="135">
        <f>IF('Cumulative Budget Request '!$L217='Split budget (B)'!$L$1,'Cumulative Budget Request '!I217,0)</f>
        <v>0</v>
      </c>
      <c r="J218" s="94"/>
      <c r="K218" s="2"/>
      <c r="L218" s="2"/>
      <c r="M218" s="2"/>
    </row>
    <row r="219" spans="1:17">
      <c r="A219" s="1"/>
      <c r="B219" s="93"/>
      <c r="C219" s="8"/>
      <c r="D219" s="258" t="s">
        <v>141</v>
      </c>
      <c r="E219" s="135">
        <f>IF('Cumulative Budget Request '!$L218='Split budget (B)'!$L$1,'Cumulative Budget Request '!E218,0)</f>
        <v>0</v>
      </c>
      <c r="F219" s="135">
        <f>IF('Cumulative Budget Request '!$L218='Split budget (B)'!$L$1,'Cumulative Budget Request '!F218,0)</f>
        <v>0</v>
      </c>
      <c r="G219" s="135">
        <f>IF('Cumulative Budget Request '!$L218='Split budget (B)'!$L$1,'Cumulative Budget Request '!G218,0)</f>
        <v>0</v>
      </c>
      <c r="H219" s="135">
        <f>IF('Cumulative Budget Request '!$L218='Split budget (B)'!$L$1,'Cumulative Budget Request '!H218,0)</f>
        <v>0</v>
      </c>
      <c r="I219" s="135">
        <f>IF('Cumulative Budget Request '!$L218='Split budget (B)'!$L$1,'Cumulative Budget Request '!I218,0)</f>
        <v>0</v>
      </c>
      <c r="J219" s="94"/>
      <c r="K219" s="2"/>
      <c r="L219" s="2"/>
      <c r="M219" s="2"/>
    </row>
    <row r="220" spans="1:17">
      <c r="A220" s="1" t="s">
        <v>142</v>
      </c>
      <c r="B220" s="93"/>
      <c r="C220" s="8"/>
      <c r="D220" s="258" t="s">
        <v>143</v>
      </c>
      <c r="E220" s="135">
        <f>IF('Cumulative Budget Request '!$L219='Split budget (B)'!$L$1,'Cumulative Budget Request '!E219,0)</f>
        <v>0</v>
      </c>
      <c r="F220" s="135">
        <f>IF('Cumulative Budget Request '!$L219='Split budget (B)'!$L$1,'Cumulative Budget Request '!F219,0)</f>
        <v>0</v>
      </c>
      <c r="G220" s="135">
        <f>IF('Cumulative Budget Request '!$L219='Split budget (B)'!$L$1,'Cumulative Budget Request '!G219,0)</f>
        <v>0</v>
      </c>
      <c r="H220" s="135">
        <f>IF('Cumulative Budget Request '!$L219='Split budget (B)'!$L$1,'Cumulative Budget Request '!H219,0)</f>
        <v>0</v>
      </c>
      <c r="I220" s="135">
        <f>IF('Cumulative Budget Request '!$L219='Split budget (B)'!$L$1,'Cumulative Budget Request '!I219,0)</f>
        <v>0</v>
      </c>
      <c r="J220" s="94"/>
      <c r="K220" s="2"/>
      <c r="L220" s="2"/>
      <c r="M220" s="2"/>
    </row>
    <row r="221" spans="1:17">
      <c r="A221" s="474">
        <f>IF('Cumulative Budget Request '!$L220='Split budget (B)'!$L$1,'Cumulative Budget Request '!A220,0)</f>
        <v>0</v>
      </c>
      <c r="D221" s="258" t="s">
        <v>144</v>
      </c>
      <c r="E221" s="135">
        <f>IF('Cumulative Budget Request '!$L220='Split budget (B)'!$L$1,'Cumulative Budget Request '!E220,0)</f>
        <v>0</v>
      </c>
      <c r="F221" s="135">
        <f>IF('Cumulative Budget Request '!$L220='Split budget (B)'!$L$1,'Cumulative Budget Request '!F220,0)</f>
        <v>0</v>
      </c>
      <c r="G221" s="135">
        <f>IF('Cumulative Budget Request '!$L220='Split budget (B)'!$L$1,'Cumulative Budget Request '!G220,0)</f>
        <v>0</v>
      </c>
      <c r="H221" s="135">
        <f>IF('Cumulative Budget Request '!$L220='Split budget (B)'!$L$1,'Cumulative Budget Request '!H220,0)</f>
        <v>0</v>
      </c>
      <c r="I221" s="135">
        <f>IF('Cumulative Budget Request '!$L220='Split budget (B)'!$L$1,'Cumulative Budget Request '!I220,0)</f>
        <v>0</v>
      </c>
      <c r="J221" s="45"/>
      <c r="K221" s="2"/>
      <c r="L221" s="2"/>
      <c r="M221" s="2"/>
    </row>
    <row r="222" spans="1:17">
      <c r="A222" s="474"/>
      <c r="B222" s="89" t="s">
        <v>145</v>
      </c>
      <c r="C222" s="89" t="s">
        <v>146</v>
      </c>
      <c r="D222" s="25"/>
      <c r="E222" s="13"/>
      <c r="F222" s="13"/>
      <c r="G222" s="13"/>
      <c r="H222" s="13"/>
      <c r="I222" s="13"/>
      <c r="J222" s="45"/>
      <c r="K222" s="2"/>
      <c r="L222" s="2"/>
      <c r="M222" s="2"/>
    </row>
    <row r="223" spans="1:17">
      <c r="A223" s="475"/>
      <c r="B223" s="88" t="s">
        <v>147</v>
      </c>
      <c r="C223" s="134">
        <f>IF('Cumulative Budget Request '!$L190='Split budget (B)'!$L$1,'Cumulative Budget Request '!C190,0)</f>
        <v>0</v>
      </c>
      <c r="D223" s="25"/>
      <c r="E223" s="267">
        <f>IF('Cumulative Budget Request '!$L222='Split budget (B)'!$L$1,'Cumulative Budget Request '!E222,0)</f>
        <v>0</v>
      </c>
      <c r="F223" s="267">
        <f>IF('Cumulative Budget Request '!$L222='Split budget (B)'!$L$1,'Cumulative Budget Request '!F222,0)</f>
        <v>0</v>
      </c>
      <c r="G223" s="267">
        <f>IF('Cumulative Budget Request '!$L222='Split budget (B)'!$L$1,'Cumulative Budget Request '!G222,0)</f>
        <v>0</v>
      </c>
      <c r="H223" s="267">
        <f>IF('Cumulative Budget Request '!$L222='Split budget (B)'!$L$1,'Cumulative Budget Request '!H222,0)</f>
        <v>0</v>
      </c>
      <c r="I223" s="267">
        <f>IF('Cumulative Budget Request '!$L222='Split budget (B)'!$L$1,'Cumulative Budget Request '!I222,0)</f>
        <v>0</v>
      </c>
      <c r="J223" s="177">
        <f t="shared" ref="J223:J228" si="127">SUM(E223:I223)</f>
        <v>0</v>
      </c>
      <c r="K223" s="2"/>
      <c r="L223" s="2"/>
      <c r="M223" s="2"/>
    </row>
    <row r="224" spans="1:17">
      <c r="A224" s="475"/>
      <c r="B224" s="88" t="s">
        <v>148</v>
      </c>
      <c r="C224" s="134">
        <f>IF('Cumulative Budget Request '!$L191='Split budget (B)'!$L$1,'Cumulative Budget Request '!C191,0)</f>
        <v>0</v>
      </c>
      <c r="D224" s="25"/>
      <c r="E224" s="267">
        <f>IF('Cumulative Budget Request '!$L223='Split budget (B)'!$L$1,'Cumulative Budget Request '!E223,0)</f>
        <v>0</v>
      </c>
      <c r="F224" s="267">
        <f>IF('Cumulative Budget Request '!$L223='Split budget (B)'!$L$1,'Cumulative Budget Request '!F223,0)</f>
        <v>0</v>
      </c>
      <c r="G224" s="267">
        <f>IF('Cumulative Budget Request '!$L223='Split budget (B)'!$L$1,'Cumulative Budget Request '!G223,0)</f>
        <v>0</v>
      </c>
      <c r="H224" s="267">
        <f>IF('Cumulative Budget Request '!$L223='Split budget (B)'!$L$1,'Cumulative Budget Request '!H223,0)</f>
        <v>0</v>
      </c>
      <c r="I224" s="267">
        <f>IF('Cumulative Budget Request '!$L223='Split budget (B)'!$L$1,'Cumulative Budget Request '!I223,0)</f>
        <v>0</v>
      </c>
      <c r="J224" s="177">
        <f t="shared" si="127"/>
        <v>0</v>
      </c>
      <c r="K224" s="2"/>
      <c r="L224" s="2"/>
      <c r="M224" s="2"/>
    </row>
    <row r="225" spans="1:16">
      <c r="A225" s="475"/>
      <c r="B225" s="88" t="s">
        <v>149</v>
      </c>
      <c r="C225" s="134">
        <f>IF('Cumulative Budget Request '!$L192='Split budget (B)'!$L$1,'Cumulative Budget Request '!C192,0)</f>
        <v>0</v>
      </c>
      <c r="D225" s="25"/>
      <c r="E225" s="267">
        <f>IF('Cumulative Budget Request '!$L224='Split budget (B)'!$L$1,'Cumulative Budget Request '!E224,0)</f>
        <v>0</v>
      </c>
      <c r="F225" s="267">
        <f>IF('Cumulative Budget Request '!$L224='Split budget (B)'!$L$1,'Cumulative Budget Request '!F224,0)</f>
        <v>0</v>
      </c>
      <c r="G225" s="267">
        <f>IF('Cumulative Budget Request '!$L224='Split budget (B)'!$L$1,'Cumulative Budget Request '!G224,0)</f>
        <v>0</v>
      </c>
      <c r="H225" s="267">
        <f>IF('Cumulative Budget Request '!$L224='Split budget (B)'!$L$1,'Cumulative Budget Request '!H224,0)</f>
        <v>0</v>
      </c>
      <c r="I225" s="267">
        <f>IF('Cumulative Budget Request '!$L224='Split budget (B)'!$L$1,'Cumulative Budget Request '!I224,0)</f>
        <v>0</v>
      </c>
      <c r="J225" s="177">
        <f t="shared" si="127"/>
        <v>0</v>
      </c>
      <c r="K225" s="2"/>
      <c r="L225" s="2"/>
      <c r="M225" s="2"/>
    </row>
    <row r="226" spans="1:16">
      <c r="A226" s="475"/>
      <c r="B226" s="88" t="s">
        <v>150</v>
      </c>
      <c r="C226" s="134">
        <f>IF('Cumulative Budget Request '!$L193='Split budget (B)'!$L$1,'Cumulative Budget Request '!C193,0)</f>
        <v>0</v>
      </c>
      <c r="D226" s="25"/>
      <c r="E226" s="267">
        <f>IF('Cumulative Budget Request '!$L225='Split budget (B)'!$L$1,'Cumulative Budget Request '!E225,0)</f>
        <v>0</v>
      </c>
      <c r="F226" s="267">
        <f>IF('Cumulative Budget Request '!$L225='Split budget (B)'!$L$1,'Cumulative Budget Request '!F225,0)</f>
        <v>0</v>
      </c>
      <c r="G226" s="267">
        <f>IF('Cumulative Budget Request '!$L225='Split budget (B)'!$L$1,'Cumulative Budget Request '!G225,0)</f>
        <v>0</v>
      </c>
      <c r="H226" s="267">
        <f>IF('Cumulative Budget Request '!$L225='Split budget (B)'!$L$1,'Cumulative Budget Request '!H225,0)</f>
        <v>0</v>
      </c>
      <c r="I226" s="267">
        <f>IF('Cumulative Budget Request '!$L225='Split budget (B)'!$L$1,'Cumulative Budget Request '!I225,0)</f>
        <v>0</v>
      </c>
      <c r="J226" s="177">
        <f t="shared" si="127"/>
        <v>0</v>
      </c>
      <c r="K226" s="2"/>
      <c r="L226" s="2"/>
      <c r="M226" s="2"/>
    </row>
    <row r="227" spans="1:16">
      <c r="A227" s="475"/>
      <c r="B227" s="88" t="s">
        <v>151</v>
      </c>
      <c r="C227" s="134">
        <f>IF('Cumulative Budget Request '!$L194='Split budget (B)'!$L$1,'Cumulative Budget Request '!C194,0)</f>
        <v>0</v>
      </c>
      <c r="D227" s="25"/>
      <c r="E227" s="267">
        <f>IF('Cumulative Budget Request '!$L226='Split budget (B)'!$L$1,'Cumulative Budget Request '!E226,0)</f>
        <v>0</v>
      </c>
      <c r="F227" s="267">
        <f>IF('Cumulative Budget Request '!$L226='Split budget (B)'!$L$1,'Cumulative Budget Request '!F226,0)</f>
        <v>0</v>
      </c>
      <c r="G227" s="267">
        <f>IF('Cumulative Budget Request '!$L226='Split budget (B)'!$L$1,'Cumulative Budget Request '!G226,0)</f>
        <v>0</v>
      </c>
      <c r="H227" s="267">
        <f>IF('Cumulative Budget Request '!$L226='Split budget (B)'!$L$1,'Cumulative Budget Request '!H226,0)</f>
        <v>0</v>
      </c>
      <c r="I227" s="267">
        <f>IF('Cumulative Budget Request '!$L226='Split budget (B)'!$L$1,'Cumulative Budget Request '!I226,0)</f>
        <v>0</v>
      </c>
      <c r="J227" s="177">
        <f t="shared" si="127"/>
        <v>0</v>
      </c>
      <c r="K227" s="2"/>
      <c r="L227" s="2"/>
      <c r="M227" s="2"/>
    </row>
    <row r="228" spans="1:16">
      <c r="A228" s="475"/>
      <c r="B228" s="88" t="s">
        <v>63</v>
      </c>
      <c r="C228" s="134">
        <f>IF('Cumulative Budget Request '!$L195='Split budget (B)'!$L$1,'Cumulative Budget Request '!C195,0)</f>
        <v>0</v>
      </c>
      <c r="D228" s="25"/>
      <c r="E228" s="267">
        <f>IF('Cumulative Budget Request '!$L227='Split budget (B)'!$L$1,'Cumulative Budget Request '!E227,0)</f>
        <v>0</v>
      </c>
      <c r="F228" s="267">
        <f>IF('Cumulative Budget Request '!$L227='Split budget (B)'!$L$1,'Cumulative Budget Request '!F227,0)</f>
        <v>0</v>
      </c>
      <c r="G228" s="267">
        <f>IF('Cumulative Budget Request '!$L227='Split budget (B)'!$L$1,'Cumulative Budget Request '!G227,0)</f>
        <v>0</v>
      </c>
      <c r="H228" s="267">
        <f>IF('Cumulative Budget Request '!$L227='Split budget (B)'!$L$1,'Cumulative Budget Request '!H227,0)</f>
        <v>0</v>
      </c>
      <c r="I228" s="267">
        <f>IF('Cumulative Budget Request '!$L227='Split budget (B)'!$L$1,'Cumulative Budget Request '!I227,0)</f>
        <v>0</v>
      </c>
      <c r="J228" s="177">
        <f t="shared" si="127"/>
        <v>0</v>
      </c>
      <c r="K228" s="2"/>
      <c r="L228" s="2"/>
      <c r="M228" s="2"/>
    </row>
    <row r="229" spans="1:16">
      <c r="A229" s="476" t="s">
        <v>138</v>
      </c>
      <c r="B229" s="476"/>
      <c r="C229" s="476"/>
      <c r="D229" s="476"/>
      <c r="E229" s="210">
        <f>SUM(E223:E228)</f>
        <v>0</v>
      </c>
      <c r="F229" s="210">
        <f t="shared" ref="F229:J229" si="128">SUM(F223:F228)</f>
        <v>0</v>
      </c>
      <c r="G229" s="210">
        <f t="shared" si="128"/>
        <v>0</v>
      </c>
      <c r="H229" s="210">
        <f t="shared" si="128"/>
        <v>0</v>
      </c>
      <c r="I229" s="210">
        <f t="shared" si="128"/>
        <v>0</v>
      </c>
      <c r="J229" s="211">
        <f t="shared" si="128"/>
        <v>0</v>
      </c>
      <c r="K229" s="2"/>
      <c r="L229" s="2"/>
      <c r="M229" s="7"/>
    </row>
    <row r="230" spans="1:16">
      <c r="E230" s="3"/>
      <c r="F230" s="2"/>
      <c r="G230" s="2"/>
      <c r="H230" s="2"/>
      <c r="I230" s="2"/>
      <c r="J230" s="45"/>
      <c r="K230" s="2"/>
      <c r="L230" s="2"/>
      <c r="M230" s="2"/>
      <c r="N230" s="2"/>
      <c r="O230" s="2"/>
      <c r="P230" s="2"/>
    </row>
    <row r="231" spans="1:16">
      <c r="A231" s="1" t="s">
        <v>139</v>
      </c>
      <c r="C231" s="257"/>
      <c r="D231" s="258" t="s">
        <v>140</v>
      </c>
      <c r="E231" s="135">
        <f>IF('Cumulative Budget Request '!$L230='Split budget (B)'!$L$1,'Cumulative Budget Request '!E230,0)</f>
        <v>0</v>
      </c>
      <c r="F231" s="135">
        <f>IF('Cumulative Budget Request '!$L230='Split budget (B)'!$L$1,'Cumulative Budget Request '!F230,0)</f>
        <v>0</v>
      </c>
      <c r="G231" s="135">
        <f>IF('Cumulative Budget Request '!$L230='Split budget (B)'!$L$1,'Cumulative Budget Request '!G230,0)</f>
        <v>0</v>
      </c>
      <c r="H231" s="135">
        <f>IF('Cumulative Budget Request '!$L230='Split budget (B)'!$L$1,'Cumulative Budget Request '!H230,0)</f>
        <v>0</v>
      </c>
      <c r="I231" s="135">
        <f>IF('Cumulative Budget Request '!$L230='Split budget (B)'!$L$1,'Cumulative Budget Request '!I230,0)</f>
        <v>0</v>
      </c>
      <c r="J231" s="94"/>
      <c r="K231" s="2"/>
      <c r="L231" s="2"/>
      <c r="M231" s="2"/>
    </row>
    <row r="232" spans="1:16">
      <c r="A232" s="1"/>
      <c r="B232" s="93"/>
      <c r="C232" s="8"/>
      <c r="D232" s="258" t="s">
        <v>141</v>
      </c>
      <c r="E232" s="135">
        <f>IF('Cumulative Budget Request '!$L231='Split budget (B)'!$L$1,'Cumulative Budget Request '!E231,0)</f>
        <v>0</v>
      </c>
      <c r="F232" s="135">
        <f>IF('Cumulative Budget Request '!$L231='Split budget (B)'!$L$1,'Cumulative Budget Request '!F231,0)</f>
        <v>0</v>
      </c>
      <c r="G232" s="135">
        <f>IF('Cumulative Budget Request '!$L231='Split budget (B)'!$L$1,'Cumulative Budget Request '!G231,0)</f>
        <v>0</v>
      </c>
      <c r="H232" s="135">
        <f>IF('Cumulative Budget Request '!$L231='Split budget (B)'!$L$1,'Cumulative Budget Request '!H231,0)</f>
        <v>0</v>
      </c>
      <c r="I232" s="135">
        <f>IF('Cumulative Budget Request '!$L231='Split budget (B)'!$L$1,'Cumulative Budget Request '!I231,0)</f>
        <v>0</v>
      </c>
      <c r="J232" s="94"/>
      <c r="K232" s="2"/>
      <c r="L232" s="2"/>
      <c r="M232" s="2"/>
    </row>
    <row r="233" spans="1:16">
      <c r="A233" s="1" t="s">
        <v>142</v>
      </c>
      <c r="B233" s="93"/>
      <c r="C233" s="8"/>
      <c r="D233" s="258" t="s">
        <v>143</v>
      </c>
      <c r="E233" s="135">
        <f>IF('Cumulative Budget Request '!$L232='Split budget (B)'!$L$1,'Cumulative Budget Request '!E232,0)</f>
        <v>0</v>
      </c>
      <c r="F233" s="135">
        <f>IF('Cumulative Budget Request '!$L232='Split budget (B)'!$L$1,'Cumulative Budget Request '!F232,0)</f>
        <v>0</v>
      </c>
      <c r="G233" s="135">
        <f>IF('Cumulative Budget Request '!$L232='Split budget (B)'!$L$1,'Cumulative Budget Request '!G232,0)</f>
        <v>0</v>
      </c>
      <c r="H233" s="135">
        <f>IF('Cumulative Budget Request '!$L232='Split budget (B)'!$L$1,'Cumulative Budget Request '!H232,0)</f>
        <v>0</v>
      </c>
      <c r="I233" s="135">
        <f>IF('Cumulative Budget Request '!$L232='Split budget (B)'!$L$1,'Cumulative Budget Request '!I232,0)</f>
        <v>0</v>
      </c>
      <c r="J233" s="94"/>
      <c r="K233" s="2"/>
      <c r="L233" s="2"/>
      <c r="M233" s="2"/>
    </row>
    <row r="234" spans="1:16">
      <c r="A234" s="474">
        <f>IF('Cumulative Budget Request '!$L233='Split budget (B)'!$L$1,'Cumulative Budget Request '!A233,0)</f>
        <v>0</v>
      </c>
      <c r="D234" s="258" t="s">
        <v>144</v>
      </c>
      <c r="E234" s="135">
        <f>IF('Cumulative Budget Request '!$L233='Split budget (B)'!$L$1,'Cumulative Budget Request '!E233,0)</f>
        <v>0</v>
      </c>
      <c r="F234" s="135">
        <f>IF('Cumulative Budget Request '!$L233='Split budget (B)'!$L$1,'Cumulative Budget Request '!F233,0)</f>
        <v>0</v>
      </c>
      <c r="G234" s="135">
        <f>IF('Cumulative Budget Request '!$L233='Split budget (B)'!$L$1,'Cumulative Budget Request '!G233,0)</f>
        <v>0</v>
      </c>
      <c r="H234" s="135">
        <f>IF('Cumulative Budget Request '!$L233='Split budget (B)'!$L$1,'Cumulative Budget Request '!H233,0)</f>
        <v>0</v>
      </c>
      <c r="I234" s="135">
        <f>IF('Cumulative Budget Request '!$L233='Split budget (B)'!$L$1,'Cumulative Budget Request '!I233,0)</f>
        <v>0</v>
      </c>
      <c r="J234" s="45"/>
      <c r="K234" s="2"/>
      <c r="L234" s="2"/>
      <c r="M234" s="2"/>
    </row>
    <row r="235" spans="1:16">
      <c r="A235" s="474"/>
      <c r="B235" s="89" t="s">
        <v>145</v>
      </c>
      <c r="C235" s="89" t="s">
        <v>146</v>
      </c>
      <c r="D235" s="25"/>
      <c r="E235" s="13"/>
      <c r="F235" s="13"/>
      <c r="G235" s="13"/>
      <c r="H235" s="13"/>
      <c r="I235" s="13"/>
      <c r="J235" s="45"/>
      <c r="K235" s="2"/>
      <c r="L235" s="2"/>
      <c r="M235" s="2"/>
    </row>
    <row r="236" spans="1:16">
      <c r="A236" s="475"/>
      <c r="B236" s="88" t="s">
        <v>147</v>
      </c>
      <c r="C236" s="134">
        <f>IF('Cumulative Budget Request '!$L203='Split budget (B)'!$L$1,'Cumulative Budget Request '!C203,0)</f>
        <v>0</v>
      </c>
      <c r="D236" s="25"/>
      <c r="E236" s="267">
        <f>IF('Cumulative Budget Request '!$L235='Split budget (B)'!$L$1,'Cumulative Budget Request '!E235,0)</f>
        <v>0</v>
      </c>
      <c r="F236" s="267">
        <f>IF('Cumulative Budget Request '!$L235='Split budget (B)'!$L$1,'Cumulative Budget Request '!F235,0)</f>
        <v>0</v>
      </c>
      <c r="G236" s="267">
        <f>IF('Cumulative Budget Request '!$L235='Split budget (B)'!$L$1,'Cumulative Budget Request '!G235,0)</f>
        <v>0</v>
      </c>
      <c r="H236" s="267">
        <f>IF('Cumulative Budget Request '!$L235='Split budget (B)'!$L$1,'Cumulative Budget Request '!H235,0)</f>
        <v>0</v>
      </c>
      <c r="I236" s="267">
        <f>IF('Cumulative Budget Request '!$L235='Split budget (B)'!$L$1,'Cumulative Budget Request '!I235,0)</f>
        <v>0</v>
      </c>
      <c r="J236" s="177">
        <f t="shared" ref="J236:J241" si="129">SUM(E236:I236)</f>
        <v>0</v>
      </c>
      <c r="K236" s="2"/>
      <c r="L236" s="2"/>
      <c r="M236" s="2"/>
    </row>
    <row r="237" spans="1:16">
      <c r="A237" s="475"/>
      <c r="B237" s="88" t="s">
        <v>148</v>
      </c>
      <c r="C237" s="134">
        <f>IF('Cumulative Budget Request '!$L204='Split budget (B)'!$L$1,'Cumulative Budget Request '!C204,0)</f>
        <v>0</v>
      </c>
      <c r="D237" s="25"/>
      <c r="E237" s="267">
        <f>IF('Cumulative Budget Request '!$L236='Split budget (B)'!$L$1,'Cumulative Budget Request '!E236,0)</f>
        <v>0</v>
      </c>
      <c r="F237" s="267">
        <f>IF('Cumulative Budget Request '!$L236='Split budget (B)'!$L$1,'Cumulative Budget Request '!F236,0)</f>
        <v>0</v>
      </c>
      <c r="G237" s="267">
        <f>IF('Cumulative Budget Request '!$L236='Split budget (B)'!$L$1,'Cumulative Budget Request '!G236,0)</f>
        <v>0</v>
      </c>
      <c r="H237" s="267">
        <f>IF('Cumulative Budget Request '!$L236='Split budget (B)'!$L$1,'Cumulative Budget Request '!H236,0)</f>
        <v>0</v>
      </c>
      <c r="I237" s="267">
        <f>IF('Cumulative Budget Request '!$L236='Split budget (B)'!$L$1,'Cumulative Budget Request '!I236,0)</f>
        <v>0</v>
      </c>
      <c r="J237" s="177">
        <f t="shared" si="129"/>
        <v>0</v>
      </c>
      <c r="K237" s="2"/>
      <c r="L237" s="2"/>
      <c r="M237" s="2"/>
    </row>
    <row r="238" spans="1:16">
      <c r="A238" s="475"/>
      <c r="B238" s="88" t="s">
        <v>149</v>
      </c>
      <c r="C238" s="134">
        <f>IF('Cumulative Budget Request '!$L205='Split budget (B)'!$L$1,'Cumulative Budget Request '!C205,0)</f>
        <v>0</v>
      </c>
      <c r="D238" s="25"/>
      <c r="E238" s="267">
        <f>IF('Cumulative Budget Request '!$L237='Split budget (B)'!$L$1,'Cumulative Budget Request '!E237,0)</f>
        <v>0</v>
      </c>
      <c r="F238" s="267">
        <f>IF('Cumulative Budget Request '!$L237='Split budget (B)'!$L$1,'Cumulative Budget Request '!F237,0)</f>
        <v>0</v>
      </c>
      <c r="G238" s="267">
        <f>IF('Cumulative Budget Request '!$L237='Split budget (B)'!$L$1,'Cumulative Budget Request '!G237,0)</f>
        <v>0</v>
      </c>
      <c r="H238" s="267">
        <f>IF('Cumulative Budget Request '!$L237='Split budget (B)'!$L$1,'Cumulative Budget Request '!H237,0)</f>
        <v>0</v>
      </c>
      <c r="I238" s="267">
        <f>IF('Cumulative Budget Request '!$L237='Split budget (B)'!$L$1,'Cumulative Budget Request '!I237,0)</f>
        <v>0</v>
      </c>
      <c r="J238" s="177">
        <f t="shared" si="129"/>
        <v>0</v>
      </c>
      <c r="K238" s="2"/>
      <c r="L238" s="2"/>
      <c r="M238" s="2"/>
    </row>
    <row r="239" spans="1:16">
      <c r="A239" s="475"/>
      <c r="B239" s="88" t="s">
        <v>150</v>
      </c>
      <c r="C239" s="134">
        <f>IF('Cumulative Budget Request '!$L206='Split budget (B)'!$L$1,'Cumulative Budget Request '!C206,0)</f>
        <v>0</v>
      </c>
      <c r="D239" s="25"/>
      <c r="E239" s="267">
        <f>IF('Cumulative Budget Request '!$L238='Split budget (B)'!$L$1,'Cumulative Budget Request '!E238,0)</f>
        <v>0</v>
      </c>
      <c r="F239" s="267">
        <f>IF('Cumulative Budget Request '!$L238='Split budget (B)'!$L$1,'Cumulative Budget Request '!F238,0)</f>
        <v>0</v>
      </c>
      <c r="G239" s="267">
        <f>IF('Cumulative Budget Request '!$L238='Split budget (B)'!$L$1,'Cumulative Budget Request '!G238,0)</f>
        <v>0</v>
      </c>
      <c r="H239" s="267">
        <f>IF('Cumulative Budget Request '!$L238='Split budget (B)'!$L$1,'Cumulative Budget Request '!H238,0)</f>
        <v>0</v>
      </c>
      <c r="I239" s="267">
        <f>IF('Cumulative Budget Request '!$L238='Split budget (B)'!$L$1,'Cumulative Budget Request '!I238,0)</f>
        <v>0</v>
      </c>
      <c r="J239" s="177">
        <f t="shared" si="129"/>
        <v>0</v>
      </c>
      <c r="K239" s="2"/>
      <c r="L239" s="2"/>
      <c r="M239" s="2"/>
    </row>
    <row r="240" spans="1:16">
      <c r="A240" s="475"/>
      <c r="B240" s="88" t="s">
        <v>151</v>
      </c>
      <c r="C240" s="134">
        <f>IF('Cumulative Budget Request '!$L207='Split budget (B)'!$L$1,'Cumulative Budget Request '!C207,0)</f>
        <v>0</v>
      </c>
      <c r="D240" s="25"/>
      <c r="E240" s="267">
        <f>IF('Cumulative Budget Request '!$L239='Split budget (B)'!$L$1,'Cumulative Budget Request '!E239,0)</f>
        <v>0</v>
      </c>
      <c r="F240" s="267">
        <f>IF('Cumulative Budget Request '!$L239='Split budget (B)'!$L$1,'Cumulative Budget Request '!F239,0)</f>
        <v>0</v>
      </c>
      <c r="G240" s="267">
        <f>IF('Cumulative Budget Request '!$L239='Split budget (B)'!$L$1,'Cumulative Budget Request '!G239,0)</f>
        <v>0</v>
      </c>
      <c r="H240" s="267">
        <f>IF('Cumulative Budget Request '!$L239='Split budget (B)'!$L$1,'Cumulative Budget Request '!H239,0)</f>
        <v>0</v>
      </c>
      <c r="I240" s="267">
        <f>IF('Cumulative Budget Request '!$L239='Split budget (B)'!$L$1,'Cumulative Budget Request '!I239,0)</f>
        <v>0</v>
      </c>
      <c r="J240" s="177">
        <f t="shared" si="129"/>
        <v>0</v>
      </c>
      <c r="K240" s="2"/>
      <c r="L240" s="2"/>
      <c r="M240" s="2"/>
    </row>
    <row r="241" spans="1:17">
      <c r="A241" s="475"/>
      <c r="B241" s="88" t="s">
        <v>63</v>
      </c>
      <c r="C241" s="134">
        <f>IF('Cumulative Budget Request '!$L208='Split budget (B)'!$L$1,'Cumulative Budget Request '!C208,0)</f>
        <v>0</v>
      </c>
      <c r="D241" s="25"/>
      <c r="E241" s="267">
        <f>IF('Cumulative Budget Request '!$L240='Split budget (B)'!$L$1,'Cumulative Budget Request '!E240,0)</f>
        <v>0</v>
      </c>
      <c r="F241" s="267">
        <f>IF('Cumulative Budget Request '!$L240='Split budget (B)'!$L$1,'Cumulative Budget Request '!F240,0)</f>
        <v>0</v>
      </c>
      <c r="G241" s="267">
        <f>IF('Cumulative Budget Request '!$L240='Split budget (B)'!$L$1,'Cumulative Budget Request '!G240,0)</f>
        <v>0</v>
      </c>
      <c r="H241" s="267">
        <f>IF('Cumulative Budget Request '!$L240='Split budget (B)'!$L$1,'Cumulative Budget Request '!H240,0)</f>
        <v>0</v>
      </c>
      <c r="I241" s="267">
        <f>IF('Cumulative Budget Request '!$L240='Split budget (B)'!$L$1,'Cumulative Budget Request '!I240,0)</f>
        <v>0</v>
      </c>
      <c r="J241" s="177">
        <f t="shared" si="129"/>
        <v>0</v>
      </c>
      <c r="K241" s="2"/>
      <c r="L241" s="2"/>
      <c r="M241" s="2"/>
    </row>
    <row r="242" spans="1:17">
      <c r="A242" s="476" t="s">
        <v>138</v>
      </c>
      <c r="B242" s="476"/>
      <c r="C242" s="476"/>
      <c r="D242" s="476"/>
      <c r="E242" s="210">
        <f>SUM(E236:E241)</f>
        <v>0</v>
      </c>
      <c r="F242" s="210">
        <f t="shared" ref="F242:J242" si="130">SUM(F236:F241)</f>
        <v>0</v>
      </c>
      <c r="G242" s="210">
        <f t="shared" si="130"/>
        <v>0</v>
      </c>
      <c r="H242" s="210">
        <f t="shared" si="130"/>
        <v>0</v>
      </c>
      <c r="I242" s="210">
        <f t="shared" si="130"/>
        <v>0</v>
      </c>
      <c r="J242" s="211">
        <f t="shared" si="130"/>
        <v>0</v>
      </c>
      <c r="K242" s="2"/>
      <c r="L242" s="2"/>
      <c r="M242" s="7"/>
    </row>
    <row r="243" spans="1:17">
      <c r="A243" s="95"/>
      <c r="B243" s="513" t="s">
        <v>154</v>
      </c>
      <c r="C243" s="513"/>
      <c r="D243" s="513"/>
      <c r="E243" s="178">
        <f ca="1">SUMIF($A$214:$D$242,"*Total Trip", E214:E242)</f>
        <v>0</v>
      </c>
      <c r="F243" s="178">
        <f t="shared" ref="F243:I243" ca="1" si="131">SUMIF($A$214:$D$242,"*Total Trip", F214:F242)</f>
        <v>0</v>
      </c>
      <c r="G243" s="178">
        <f t="shared" ca="1" si="131"/>
        <v>0</v>
      </c>
      <c r="H243" s="178">
        <f t="shared" ca="1" si="131"/>
        <v>0</v>
      </c>
      <c r="I243" s="178">
        <f t="shared" ca="1" si="131"/>
        <v>0</v>
      </c>
      <c r="J243" s="179">
        <f ca="1">SUM(E243:I243)</f>
        <v>0</v>
      </c>
      <c r="K243" s="2"/>
      <c r="L243" s="2"/>
      <c r="M243" s="2"/>
      <c r="N243" s="2"/>
      <c r="O243" s="2"/>
      <c r="P243" s="2"/>
      <c r="Q243" s="2"/>
    </row>
    <row r="244" spans="1:17">
      <c r="A244" s="26"/>
      <c r="B244" s="27"/>
      <c r="C244" s="27"/>
      <c r="D244" s="27"/>
      <c r="E244" s="27"/>
      <c r="F244" s="27"/>
      <c r="G244" s="28"/>
      <c r="H244" s="28"/>
      <c r="I244" s="28"/>
      <c r="J244" s="96"/>
      <c r="K244" s="28"/>
      <c r="L244" s="28"/>
      <c r="N244" s="7"/>
      <c r="O244" s="7"/>
      <c r="P244" s="7"/>
    </row>
    <row r="245" spans="1:17">
      <c r="A245" s="29" t="s">
        <v>155</v>
      </c>
      <c r="J245" s="31"/>
      <c r="N245" s="7"/>
      <c r="O245" s="7"/>
      <c r="P245" s="7"/>
    </row>
    <row r="246" spans="1:17">
      <c r="A246" s="8"/>
      <c r="B246" s="443">
        <f>IF('Cumulative Budget Request '!$L245='Split budget (B)'!$L$1,'Cumulative Budget Request '!B245,0)</f>
        <v>0</v>
      </c>
      <c r="C246" s="8"/>
      <c r="E246" s="267">
        <f>IF('Cumulative Budget Request '!$L245='Split budget (B)'!$L$1,'Cumulative Budget Request '!E245,0)</f>
        <v>0</v>
      </c>
      <c r="F246" s="267">
        <f>IF('Cumulative Budget Request '!$L245='Split budget (B)'!$L$1,'Cumulative Budget Request '!F245,0)</f>
        <v>0</v>
      </c>
      <c r="G246" s="267">
        <f>IF('Cumulative Budget Request '!$L245='Split budget (B)'!$L$1,'Cumulative Budget Request '!G245,0)</f>
        <v>0</v>
      </c>
      <c r="H246" s="267">
        <f>IF('Cumulative Budget Request '!$L245='Split budget (B)'!$L$1,'Cumulative Budget Request '!H245,0)</f>
        <v>0</v>
      </c>
      <c r="I246" s="267">
        <f>IF('Cumulative Budget Request '!$L245='Split budget (B)'!$L$1,'Cumulative Budget Request '!I245,0)</f>
        <v>0</v>
      </c>
      <c r="J246" s="177">
        <f>SUM(E246:I246)</f>
        <v>0</v>
      </c>
    </row>
    <row r="247" spans="1:17">
      <c r="A247" s="8"/>
      <c r="B247" s="443">
        <f>IF('Cumulative Budget Request '!$L246='Split budget (B)'!$L$1,'Cumulative Budget Request '!B246,0)</f>
        <v>0</v>
      </c>
      <c r="C247" s="8"/>
      <c r="E247" s="267">
        <f>IF('Cumulative Budget Request '!$L246='Split budget (B)'!$L$1,'Cumulative Budget Request '!E246,0)</f>
        <v>0</v>
      </c>
      <c r="F247" s="267">
        <f>IF('Cumulative Budget Request '!$L246='Split budget (B)'!$L$1,'Cumulative Budget Request '!F246,0)</f>
        <v>0</v>
      </c>
      <c r="G247" s="267">
        <f>IF('Cumulative Budget Request '!$L246='Split budget (B)'!$L$1,'Cumulative Budget Request '!G246,0)</f>
        <v>0</v>
      </c>
      <c r="H247" s="267">
        <f>IF('Cumulative Budget Request '!$L246='Split budget (B)'!$L$1,'Cumulative Budget Request '!H246,0)</f>
        <v>0</v>
      </c>
      <c r="I247" s="267">
        <f>IF('Cumulative Budget Request '!$L246='Split budget (B)'!$L$1,'Cumulative Budget Request '!I246,0)</f>
        <v>0</v>
      </c>
      <c r="J247" s="177">
        <f t="shared" ref="J247:J248" si="132">SUM(E247:I247)</f>
        <v>0</v>
      </c>
    </row>
    <row r="248" spans="1:17">
      <c r="A248" s="8"/>
      <c r="B248" s="443">
        <f>IF('Cumulative Budget Request '!$L247='Split budget (B)'!$L$1,'Cumulative Budget Request '!B247,0)</f>
        <v>0</v>
      </c>
      <c r="C248" s="8"/>
      <c r="E248" s="267">
        <f>IF('Cumulative Budget Request '!$L247='Split budget (B)'!$L$1,'Cumulative Budget Request '!E247,0)</f>
        <v>0</v>
      </c>
      <c r="F248" s="267">
        <f>IF('Cumulative Budget Request '!$L247='Split budget (B)'!$L$1,'Cumulative Budget Request '!F247,0)</f>
        <v>0</v>
      </c>
      <c r="G248" s="267">
        <f>IF('Cumulative Budget Request '!$L247='Split budget (B)'!$L$1,'Cumulative Budget Request '!G247,0)</f>
        <v>0</v>
      </c>
      <c r="H248" s="267">
        <f>IF('Cumulative Budget Request '!$L247='Split budget (B)'!$L$1,'Cumulative Budget Request '!H247,0)</f>
        <v>0</v>
      </c>
      <c r="I248" s="267">
        <f>IF('Cumulative Budget Request '!$L247='Split budget (B)'!$L$1,'Cumulative Budget Request '!I247,0)</f>
        <v>0</v>
      </c>
      <c r="J248" s="177">
        <f t="shared" si="132"/>
        <v>0</v>
      </c>
    </row>
    <row r="249" spans="1:17">
      <c r="A249" s="8"/>
      <c r="B249" s="443">
        <f>IF('Cumulative Budget Request '!$L248='Split budget (B)'!$L$1,'Cumulative Budget Request '!B248,0)</f>
        <v>0</v>
      </c>
      <c r="C249" s="8"/>
      <c r="E249" s="267">
        <f>IF('Cumulative Budget Request '!$L248='Split budget (B)'!$L$1,'Cumulative Budget Request '!E248,0)</f>
        <v>0</v>
      </c>
      <c r="F249" s="267">
        <f>IF('Cumulative Budget Request '!$L248='Split budget (B)'!$L$1,'Cumulative Budget Request '!F248,0)</f>
        <v>0</v>
      </c>
      <c r="G249" s="267">
        <f>IF('Cumulative Budget Request '!$L248='Split budget (B)'!$L$1,'Cumulative Budget Request '!G248,0)</f>
        <v>0</v>
      </c>
      <c r="H249" s="267">
        <f>IF('Cumulative Budget Request '!$L248='Split budget (B)'!$L$1,'Cumulative Budget Request '!H248,0)</f>
        <v>0</v>
      </c>
      <c r="I249" s="267">
        <f>IF('Cumulative Budget Request '!$L248='Split budget (B)'!$L$1,'Cumulative Budget Request '!I248,0)</f>
        <v>0</v>
      </c>
      <c r="J249" s="177">
        <f>SUM(E249:I249)</f>
        <v>0</v>
      </c>
    </row>
    <row r="250" spans="1:17">
      <c r="A250" s="406"/>
      <c r="B250" s="513" t="s">
        <v>159</v>
      </c>
      <c r="C250" s="513"/>
      <c r="D250" s="513"/>
      <c r="E250" s="178">
        <f>SUM(E246:E249)</f>
        <v>0</v>
      </c>
      <c r="F250" s="178">
        <f t="shared" ref="F250:J250" si="133">SUM(F246:F249)</f>
        <v>0</v>
      </c>
      <c r="G250" s="178">
        <f t="shared" si="133"/>
        <v>0</v>
      </c>
      <c r="H250" s="178">
        <f t="shared" si="133"/>
        <v>0</v>
      </c>
      <c r="I250" s="178">
        <f t="shared" si="133"/>
        <v>0</v>
      </c>
      <c r="J250" s="179">
        <f t="shared" si="133"/>
        <v>0</v>
      </c>
    </row>
    <row r="251" spans="1:17">
      <c r="A251" s="8"/>
      <c r="G251" s="15"/>
      <c r="H251" s="15"/>
      <c r="I251" s="15"/>
      <c r="J251" s="24"/>
      <c r="K251" s="19"/>
      <c r="L251" s="15"/>
      <c r="N251" s="7"/>
      <c r="O251" s="7"/>
      <c r="P251" s="7"/>
    </row>
    <row r="252" spans="1:17" ht="13.5" customHeight="1">
      <c r="A252" s="29" t="s">
        <v>160</v>
      </c>
      <c r="B252" s="8"/>
      <c r="J252" s="31"/>
    </row>
    <row r="253" spans="1:17" ht="13.5" customHeight="1">
      <c r="A253" s="29"/>
      <c r="B253" s="443">
        <f>IF('Cumulative Budget Request '!$L252='Split budget (B)'!$L$1,'Cumulative Budget Request '!B252,0)</f>
        <v>0</v>
      </c>
      <c r="C253" s="8"/>
      <c r="E253" s="267">
        <f>IF('Cumulative Budget Request '!$L252='Split budget (B)'!$L$1,'Cumulative Budget Request '!E252,0)</f>
        <v>0</v>
      </c>
      <c r="F253" s="267">
        <f>IF('Cumulative Budget Request '!$L252='Split budget (B)'!$L$1,'Cumulative Budget Request '!F252,0)</f>
        <v>0</v>
      </c>
      <c r="G253" s="267">
        <f>IF('Cumulative Budget Request '!$L252='Split budget (B)'!$L$1,'Cumulative Budget Request '!G252,0)</f>
        <v>0</v>
      </c>
      <c r="H253" s="267">
        <f>IF('Cumulative Budget Request '!$L252='Split budget (B)'!$L$1,'Cumulative Budget Request '!H252,0)</f>
        <v>0</v>
      </c>
      <c r="I253" s="267">
        <f>IF('Cumulative Budget Request '!$L252='Split budget (B)'!$L$1,'Cumulative Budget Request '!I252,0)</f>
        <v>0</v>
      </c>
      <c r="J253" s="177">
        <f>SUM(E253:I253)</f>
        <v>0</v>
      </c>
    </row>
    <row r="254" spans="1:17" ht="13.5" customHeight="1">
      <c r="A254" s="29"/>
      <c r="B254" s="443">
        <f>IF('Cumulative Budget Request '!$L253='Split budget (B)'!$L$1,'Cumulative Budget Request '!B253,0)</f>
        <v>0</v>
      </c>
      <c r="C254" s="8"/>
      <c r="E254" s="267">
        <f>IF('Cumulative Budget Request '!$L253='Split budget (B)'!$L$1,'Cumulative Budget Request '!E253,0)</f>
        <v>0</v>
      </c>
      <c r="F254" s="267">
        <f>IF('Cumulative Budget Request '!$L253='Split budget (B)'!$L$1,'Cumulative Budget Request '!F253,0)</f>
        <v>0</v>
      </c>
      <c r="G254" s="267">
        <f>IF('Cumulative Budget Request '!$L253='Split budget (B)'!$L$1,'Cumulative Budget Request '!G253,0)</f>
        <v>0</v>
      </c>
      <c r="H254" s="267">
        <f>IF('Cumulative Budget Request '!$L253='Split budget (B)'!$L$1,'Cumulative Budget Request '!H253,0)</f>
        <v>0</v>
      </c>
      <c r="I254" s="267">
        <f>IF('Cumulative Budget Request '!$L253='Split budget (B)'!$L$1,'Cumulative Budget Request '!I253,0)</f>
        <v>0</v>
      </c>
      <c r="J254" s="177">
        <f>SUM(E254:I254)</f>
        <v>0</v>
      </c>
    </row>
    <row r="255" spans="1:17">
      <c r="A255" s="102"/>
      <c r="B255" s="513" t="s">
        <v>161</v>
      </c>
      <c r="C255" s="513"/>
      <c r="D255" s="513"/>
      <c r="E255" s="178">
        <f>SUM(E253:E254)</f>
        <v>0</v>
      </c>
      <c r="F255" s="178">
        <f>SUM(F253:F254)</f>
        <v>0</v>
      </c>
      <c r="G255" s="178">
        <f t="shared" ref="G255:I255" si="134">SUM(G253:G254)</f>
        <v>0</v>
      </c>
      <c r="H255" s="178">
        <f t="shared" si="134"/>
        <v>0</v>
      </c>
      <c r="I255" s="178">
        <f t="shared" si="134"/>
        <v>0</v>
      </c>
      <c r="J255" s="179">
        <f>SUM(J253:J254)</f>
        <v>0</v>
      </c>
    </row>
    <row r="256" spans="1:17">
      <c r="A256" s="8"/>
      <c r="D256" s="3"/>
      <c r="E256" s="15"/>
      <c r="F256" s="15"/>
      <c r="G256" s="15"/>
      <c r="H256" s="15"/>
      <c r="I256" s="19"/>
      <c r="J256" s="24"/>
    </row>
    <row r="257" spans="1:36">
      <c r="A257" s="29" t="s">
        <v>162</v>
      </c>
      <c r="D257" s="3"/>
      <c r="E257" s="15"/>
      <c r="F257" s="15"/>
      <c r="G257" s="15"/>
      <c r="H257" s="15"/>
      <c r="I257" s="19"/>
      <c r="J257" s="24"/>
      <c r="N257" s="7"/>
      <c r="O257" s="7"/>
      <c r="P257" s="7"/>
    </row>
    <row r="258" spans="1:36">
      <c r="B258" s="443">
        <f>IF('Cumulative Budget Request '!$L257='Split budget (B)'!$L$1,'Cumulative Budget Request '!B257,0)</f>
        <v>0</v>
      </c>
      <c r="C258" s="8"/>
      <c r="E258" s="267">
        <f>IF('Cumulative Budget Request '!$L257='Split budget (B)'!$L$1,'Cumulative Budget Request '!E257,0)</f>
        <v>0</v>
      </c>
      <c r="F258" s="267">
        <f>IF('Cumulative Budget Request '!$L257='Split budget (B)'!$L$1,'Cumulative Budget Request '!F257,0)</f>
        <v>0</v>
      </c>
      <c r="G258" s="267">
        <f>IF('Cumulative Budget Request '!$L257='Split budget (B)'!$L$1,'Cumulative Budget Request '!G257,0)</f>
        <v>0</v>
      </c>
      <c r="H258" s="267">
        <f>IF('Cumulative Budget Request '!$L257='Split budget (B)'!$L$1,'Cumulative Budget Request '!H257,0)</f>
        <v>0</v>
      </c>
      <c r="I258" s="267">
        <f>IF('Cumulative Budget Request '!$L257='Split budget (B)'!$L$1,'Cumulative Budget Request '!I257,0)</f>
        <v>0</v>
      </c>
      <c r="J258" s="177">
        <f t="shared" ref="J258:J263" si="135">SUM(E258:I258)</f>
        <v>0</v>
      </c>
    </row>
    <row r="259" spans="1:36">
      <c r="B259" s="443">
        <f>IF('Cumulative Budget Request '!$L258='Split budget (B)'!$L$1,'Cumulative Budget Request '!B258,0)</f>
        <v>0</v>
      </c>
      <c r="C259" s="8"/>
      <c r="D259" s="9"/>
      <c r="E259" s="267">
        <f>IF('Cumulative Budget Request '!$L258='Split budget (B)'!$L$1,'Cumulative Budget Request '!E258,0)</f>
        <v>0</v>
      </c>
      <c r="F259" s="267">
        <f>IF('Cumulative Budget Request '!$L258='Split budget (B)'!$L$1,'Cumulative Budget Request '!F258,0)</f>
        <v>0</v>
      </c>
      <c r="G259" s="267">
        <f>IF('Cumulative Budget Request '!$L258='Split budget (B)'!$L$1,'Cumulative Budget Request '!G258,0)</f>
        <v>0</v>
      </c>
      <c r="H259" s="267">
        <f>IF('Cumulative Budget Request '!$L258='Split budget (B)'!$L$1,'Cumulative Budget Request '!H258,0)</f>
        <v>0</v>
      </c>
      <c r="I259" s="267">
        <f>IF('Cumulative Budget Request '!$L258='Split budget (B)'!$L$1,'Cumulative Budget Request '!I258,0)</f>
        <v>0</v>
      </c>
      <c r="J259" s="177">
        <f t="shared" si="135"/>
        <v>0</v>
      </c>
      <c r="M259" s="2"/>
    </row>
    <row r="260" spans="1:36">
      <c r="B260" s="443">
        <f>IF('Cumulative Budget Request '!$L259='Split budget (B)'!$L$1,'Cumulative Budget Request '!B259,0)</f>
        <v>0</v>
      </c>
      <c r="C260" s="8"/>
      <c r="D260" s="9"/>
      <c r="E260" s="267">
        <f>IF('Cumulative Budget Request '!$L259='Split budget (B)'!$L$1,'Cumulative Budget Request '!E259,0)</f>
        <v>0</v>
      </c>
      <c r="F260" s="267">
        <f>IF('Cumulative Budget Request '!$L259='Split budget (B)'!$L$1,'Cumulative Budget Request '!F259,0)</f>
        <v>0</v>
      </c>
      <c r="G260" s="267">
        <f>IF('Cumulative Budget Request '!$L259='Split budget (B)'!$L$1,'Cumulative Budget Request '!G259,0)</f>
        <v>0</v>
      </c>
      <c r="H260" s="267">
        <f>IF('Cumulative Budget Request '!$L259='Split budget (B)'!$L$1,'Cumulative Budget Request '!H259,0)</f>
        <v>0</v>
      </c>
      <c r="I260" s="267">
        <f>IF('Cumulative Budget Request '!$L259='Split budget (B)'!$L$1,'Cumulative Budget Request '!I259,0)</f>
        <v>0</v>
      </c>
      <c r="J260" s="177">
        <f t="shared" si="135"/>
        <v>0</v>
      </c>
      <c r="K260" s="2"/>
      <c r="L260" s="2"/>
      <c r="M260" s="2"/>
    </row>
    <row r="261" spans="1:36">
      <c r="B261" s="443">
        <f>IF('Cumulative Budget Request '!$L260='Split budget (B)'!$L$1,'Cumulative Budget Request '!B260,0)</f>
        <v>0</v>
      </c>
      <c r="C261" s="8"/>
      <c r="D261" s="9"/>
      <c r="E261" s="267">
        <f>IF('Cumulative Budget Request '!$L260='Split budget (B)'!$L$1,'Cumulative Budget Request '!E260,0)</f>
        <v>0</v>
      </c>
      <c r="F261" s="267">
        <f>IF('Cumulative Budget Request '!$L260='Split budget (B)'!$L$1,'Cumulative Budget Request '!F260,0)</f>
        <v>0</v>
      </c>
      <c r="G261" s="267">
        <f>IF('Cumulative Budget Request '!$L260='Split budget (B)'!$L$1,'Cumulative Budget Request '!G260,0)</f>
        <v>0</v>
      </c>
      <c r="H261" s="267">
        <f>IF('Cumulative Budget Request '!$L260='Split budget (B)'!$L$1,'Cumulative Budget Request '!H260,0)</f>
        <v>0</v>
      </c>
      <c r="I261" s="267">
        <f>IF('Cumulative Budget Request '!$L260='Split budget (B)'!$L$1,'Cumulative Budget Request '!I260,0)</f>
        <v>0</v>
      </c>
      <c r="J261" s="177">
        <f t="shared" si="135"/>
        <v>0</v>
      </c>
      <c r="K261" s="2"/>
      <c r="L261" s="2"/>
      <c r="M261" s="2"/>
    </row>
    <row r="262" spans="1:36">
      <c r="B262" s="443">
        <f>IF('Cumulative Budget Request '!$L261='Split budget (B)'!$L$1,'Cumulative Budget Request '!B261,0)</f>
        <v>0</v>
      </c>
      <c r="C262" s="8"/>
      <c r="D262" s="9"/>
      <c r="E262" s="267">
        <f>IF('Cumulative Budget Request '!$L261='Split budget (B)'!$L$1,'Cumulative Budget Request '!E261,0)</f>
        <v>0</v>
      </c>
      <c r="F262" s="267">
        <f>IF('Cumulative Budget Request '!$L261='Split budget (B)'!$L$1,'Cumulative Budget Request '!F261,0)</f>
        <v>0</v>
      </c>
      <c r="G262" s="267">
        <f>IF('Cumulative Budget Request '!$L261='Split budget (B)'!$L$1,'Cumulative Budget Request '!G261,0)</f>
        <v>0</v>
      </c>
      <c r="H262" s="267">
        <f>IF('Cumulative Budget Request '!$L261='Split budget (B)'!$L$1,'Cumulative Budget Request '!H261,0)</f>
        <v>0</v>
      </c>
      <c r="I262" s="267">
        <f>IF('Cumulative Budget Request '!$L261='Split budget (B)'!$L$1,'Cumulative Budget Request '!I261,0)</f>
        <v>0</v>
      </c>
      <c r="J262" s="177">
        <f t="shared" si="135"/>
        <v>0</v>
      </c>
      <c r="K262" s="2"/>
      <c r="L262" s="2"/>
      <c r="M262" s="2"/>
    </row>
    <row r="263" spans="1:36">
      <c r="B263" s="443">
        <f>IF('Cumulative Budget Request '!$L262='Split budget (B)'!$L$1,'Cumulative Budget Request '!B262,0)</f>
        <v>0</v>
      </c>
      <c r="C263" s="8"/>
      <c r="D263" s="9"/>
      <c r="E263" s="267">
        <f>IF('Cumulative Budget Request '!$L262='Split budget (B)'!$L$1,'Cumulative Budget Request '!E262,0)</f>
        <v>0</v>
      </c>
      <c r="F263" s="267">
        <f>IF('Cumulative Budget Request '!$L262='Split budget (B)'!$L$1,'Cumulative Budget Request '!F262,0)</f>
        <v>0</v>
      </c>
      <c r="G263" s="267">
        <f>IF('Cumulative Budget Request '!$L262='Split budget (B)'!$L$1,'Cumulative Budget Request '!G262,0)</f>
        <v>0</v>
      </c>
      <c r="H263" s="267">
        <f>IF('Cumulative Budget Request '!$L262='Split budget (B)'!$L$1,'Cumulative Budget Request '!H262,0)</f>
        <v>0</v>
      </c>
      <c r="I263" s="267">
        <f>IF('Cumulative Budget Request '!$L262='Split budget (B)'!$L$1,'Cumulative Budget Request '!I262,0)</f>
        <v>0</v>
      </c>
      <c r="J263" s="177">
        <f t="shared" si="135"/>
        <v>0</v>
      </c>
      <c r="K263" s="2"/>
      <c r="L263" s="2"/>
      <c r="M263" s="2"/>
    </row>
    <row r="264" spans="1:36">
      <c r="A264" s="406"/>
      <c r="B264" s="525" t="s">
        <v>170</v>
      </c>
      <c r="C264" s="525"/>
      <c r="D264" s="525"/>
      <c r="E264" s="178">
        <f t="shared" ref="E264:J264" si="136">SUM(E258:E263)</f>
        <v>0</v>
      </c>
      <c r="F264" s="178">
        <f t="shared" si="136"/>
        <v>0</v>
      </c>
      <c r="G264" s="178">
        <f t="shared" si="136"/>
        <v>0</v>
      </c>
      <c r="H264" s="178">
        <f t="shared" si="136"/>
        <v>0</v>
      </c>
      <c r="I264" s="178">
        <f t="shared" si="136"/>
        <v>0</v>
      </c>
      <c r="J264" s="179">
        <f t="shared" si="136"/>
        <v>0</v>
      </c>
      <c r="K264" s="2"/>
      <c r="L264" s="2"/>
      <c r="M264" s="2"/>
    </row>
    <row r="265" spans="1:36">
      <c r="A265" s="8"/>
      <c r="G265" s="15"/>
      <c r="H265" s="15"/>
      <c r="I265" s="15"/>
      <c r="J265" s="24"/>
      <c r="K265" s="19"/>
      <c r="L265" s="335"/>
      <c r="M265" s="2"/>
      <c r="N265" s="2"/>
      <c r="O265" s="2"/>
      <c r="P265" s="2"/>
      <c r="Q265" s="2"/>
    </row>
    <row r="266" spans="1:36" ht="13.5" thickBot="1">
      <c r="A266" s="29" t="s">
        <v>171</v>
      </c>
      <c r="J266" s="31"/>
      <c r="N266" s="7"/>
      <c r="O266" s="7"/>
      <c r="P266" s="7"/>
    </row>
    <row r="267" spans="1:36" ht="14.25" thickTop="1" thickBot="1">
      <c r="A267" s="8"/>
      <c r="B267" s="443">
        <f>IF('Cumulative Budget Request '!$L266='Split budget (B)'!$L$1,'Cumulative Budget Request '!B266,0)</f>
        <v>0</v>
      </c>
      <c r="C267" s="8"/>
      <c r="E267" s="267">
        <f>IF('Cumulative Budget Request '!$L266='Split budget (B)'!$L$1,'Cumulative Budget Request '!E266,0)</f>
        <v>0</v>
      </c>
      <c r="F267" s="267">
        <f>IF('Cumulative Budget Request '!$L266='Split budget (B)'!$L$1,'Cumulative Budget Request '!F266,0)</f>
        <v>0</v>
      </c>
      <c r="G267" s="267">
        <f>IF('Cumulative Budget Request '!$L266='Split budget (B)'!$L$1,'Cumulative Budget Request '!G266,0)</f>
        <v>0</v>
      </c>
      <c r="H267" s="267">
        <f>IF('Cumulative Budget Request '!$L266='Split budget (B)'!$L$1,'Cumulative Budget Request '!H266,0)</f>
        <v>0</v>
      </c>
      <c r="I267" s="267">
        <f>IF('Cumulative Budget Request '!$L266='Split budget (B)'!$L$1,'Cumulative Budget Request '!I266,0)</f>
        <v>0</v>
      </c>
      <c r="J267" s="177">
        <f t="shared" ref="J267:J270" si="137">SUM(E267:I267)</f>
        <v>0</v>
      </c>
      <c r="L267" s="22"/>
      <c r="M267" s="439" t="s">
        <v>173</v>
      </c>
      <c r="N267" s="440"/>
      <c r="O267" s="440"/>
      <c r="P267" s="440"/>
      <c r="Q267" s="441"/>
    </row>
    <row r="268" spans="1:36" ht="13.5" thickTop="1">
      <c r="A268" s="8"/>
      <c r="B268" s="443">
        <f>IF('Cumulative Budget Request '!$L267='Split budget (B)'!$L$1,'Cumulative Budget Request '!B267,0)</f>
        <v>0</v>
      </c>
      <c r="C268" s="8"/>
      <c r="E268" s="267">
        <f>IF('Cumulative Budget Request '!$L267='Split budget (B)'!$L$1,'Cumulative Budget Request '!E267,0)</f>
        <v>0</v>
      </c>
      <c r="F268" s="267">
        <f>IF('Cumulative Budget Request '!$L267='Split budget (B)'!$L$1,'Cumulative Budget Request '!F267,0)</f>
        <v>0</v>
      </c>
      <c r="G268" s="267">
        <f>IF('Cumulative Budget Request '!$L267='Split budget (B)'!$L$1,'Cumulative Budget Request '!G267,0)</f>
        <v>0</v>
      </c>
      <c r="H268" s="267">
        <f>IF('Cumulative Budget Request '!$L267='Split budget (B)'!$L$1,'Cumulative Budget Request '!H267,0)</f>
        <v>0</v>
      </c>
      <c r="I268" s="267">
        <f>IF('Cumulative Budget Request '!$L267='Split budget (B)'!$L$1,'Cumulative Budget Request '!I267,0)</f>
        <v>0</v>
      </c>
      <c r="J268" s="177">
        <f t="shared" si="137"/>
        <v>0</v>
      </c>
      <c r="L268" s="22"/>
      <c r="M268" s="435" t="s">
        <v>174</v>
      </c>
      <c r="N268" s="436"/>
      <c r="O268" s="436"/>
      <c r="P268" s="437"/>
      <c r="Q268" s="438"/>
      <c r="R268" s="433"/>
      <c r="S268" s="433"/>
      <c r="T268" s="434"/>
      <c r="AI268" s="116"/>
    </row>
    <row r="269" spans="1:36">
      <c r="A269" s="8"/>
      <c r="B269" s="443">
        <f>IF('Cumulative Budget Request '!$L268='Split budget (B)'!$L$1,'Cumulative Budget Request '!B268,0)</f>
        <v>0</v>
      </c>
      <c r="C269" s="8"/>
      <c r="E269" s="267">
        <f>IF('Cumulative Budget Request '!$L268='Split budget (B)'!$L$1,'Cumulative Budget Request '!E268,0)</f>
        <v>0</v>
      </c>
      <c r="F269" s="267">
        <f>IF('Cumulative Budget Request '!$L268='Split budget (B)'!$L$1,'Cumulative Budget Request '!F268,0)</f>
        <v>0</v>
      </c>
      <c r="G269" s="267">
        <f>IF('Cumulative Budget Request '!$L268='Split budget (B)'!$L$1,'Cumulative Budget Request '!G268,0)</f>
        <v>0</v>
      </c>
      <c r="H269" s="267">
        <f>IF('Cumulative Budget Request '!$L268='Split budget (B)'!$L$1,'Cumulative Budget Request '!H268,0)</f>
        <v>0</v>
      </c>
      <c r="I269" s="267">
        <f>IF('Cumulative Budget Request '!$L268='Split budget (B)'!$L$1,'Cumulative Budget Request '!I268,0)</f>
        <v>0</v>
      </c>
      <c r="J269" s="177">
        <f t="shared" si="137"/>
        <v>0</v>
      </c>
      <c r="L269" s="22"/>
      <c r="M269" s="514" t="s">
        <v>175</v>
      </c>
      <c r="N269" s="515"/>
      <c r="O269" s="515"/>
      <c r="P269" s="515"/>
      <c r="Q269" s="515"/>
      <c r="R269" s="515"/>
      <c r="S269" s="515"/>
      <c r="T269" s="516"/>
      <c r="AI269" s="115"/>
    </row>
    <row r="270" spans="1:36" ht="13.5" thickBot="1">
      <c r="A270" s="8"/>
      <c r="B270" s="443">
        <f>IF('Cumulative Budget Request '!$L269='Split budget (B)'!$L$1,'Cumulative Budget Request '!B269,0)</f>
        <v>0</v>
      </c>
      <c r="C270" s="8"/>
      <c r="E270" s="267">
        <f>IF('Cumulative Budget Request '!$L269='Split budget (B)'!$L$1,'Cumulative Budget Request '!E269,0)</f>
        <v>0</v>
      </c>
      <c r="F270" s="267">
        <f>IF('Cumulative Budget Request '!$L269='Split budget (B)'!$L$1,'Cumulative Budget Request '!F269,0)</f>
        <v>0</v>
      </c>
      <c r="G270" s="267">
        <f>IF('Cumulative Budget Request '!$L269='Split budget (B)'!$L$1,'Cumulative Budget Request '!G269,0)</f>
        <v>0</v>
      </c>
      <c r="H270" s="267">
        <f>IF('Cumulative Budget Request '!$L269='Split budget (B)'!$L$1,'Cumulative Budget Request '!H269,0)</f>
        <v>0</v>
      </c>
      <c r="I270" s="267">
        <f>IF('Cumulative Budget Request '!$L269='Split budget (B)'!$L$1,'Cumulative Budget Request '!I269,0)</f>
        <v>0</v>
      </c>
      <c r="J270" s="177">
        <f t="shared" si="137"/>
        <v>0</v>
      </c>
      <c r="L270" s="22"/>
      <c r="M270" s="527" t="s">
        <v>176</v>
      </c>
      <c r="N270" s="528"/>
      <c r="O270" s="528"/>
      <c r="P270" s="528"/>
      <c r="Q270" s="528"/>
      <c r="R270" s="528"/>
      <c r="S270" s="528"/>
      <c r="T270" s="529"/>
      <c r="AI270" s="115"/>
      <c r="AJ270" s="8"/>
    </row>
    <row r="271" spans="1:36">
      <c r="A271" s="406"/>
      <c r="B271" s="513" t="s">
        <v>177</v>
      </c>
      <c r="C271" s="513"/>
      <c r="D271" s="513"/>
      <c r="E271" s="178">
        <f>SUM(E267:E270)</f>
        <v>0</v>
      </c>
      <c r="F271" s="178">
        <f t="shared" ref="F271:J271" si="138">SUM(F267:F270)</f>
        <v>0</v>
      </c>
      <c r="G271" s="178">
        <f t="shared" si="138"/>
        <v>0</v>
      </c>
      <c r="H271" s="178">
        <f t="shared" si="138"/>
        <v>0</v>
      </c>
      <c r="I271" s="178">
        <f t="shared" si="138"/>
        <v>0</v>
      </c>
      <c r="J271" s="179">
        <f t="shared" si="138"/>
        <v>0</v>
      </c>
      <c r="AJ271" s="8"/>
    </row>
    <row r="272" spans="1:36">
      <c r="A272" s="8"/>
      <c r="G272" s="15"/>
      <c r="H272" s="15"/>
      <c r="I272" s="15"/>
      <c r="J272" s="24"/>
      <c r="K272" s="19"/>
      <c r="L272" s="15"/>
      <c r="M272" s="2"/>
      <c r="N272" s="2"/>
      <c r="O272" s="2"/>
      <c r="P272" s="2"/>
      <c r="Q272" s="2"/>
    </row>
    <row r="273" spans="1:34">
      <c r="A273" s="29" t="s">
        <v>178</v>
      </c>
      <c r="E273" s="15"/>
      <c r="F273" s="15"/>
      <c r="G273" s="15"/>
      <c r="H273" s="15"/>
      <c r="I273" s="19"/>
      <c r="J273" s="24"/>
      <c r="K273" s="2"/>
      <c r="L273" s="2"/>
      <c r="M273" s="118" t="s">
        <v>179</v>
      </c>
      <c r="N273" s="119"/>
      <c r="O273" s="119"/>
      <c r="P273" s="119"/>
      <c r="Q273" s="119"/>
      <c r="R273" s="119"/>
      <c r="S273" s="119"/>
      <c r="T273" s="119"/>
    </row>
    <row r="274" spans="1:34">
      <c r="A274" s="8"/>
      <c r="B274" s="8">
        <f t="shared" ref="B274:B293" si="139">B340</f>
        <v>0</v>
      </c>
      <c r="C274" s="8" t="str">
        <f>'Cumulative Budget Request '!C273</f>
        <v xml:space="preserve"> </v>
      </c>
      <c r="E274" s="267">
        <f>IF('Cumulative Budget Request '!$L273='Split budget (B)'!$L$1,'Cumulative Budget Request '!E273,0)</f>
        <v>0</v>
      </c>
      <c r="F274" s="267">
        <f>IF('Cumulative Budget Request '!$L273='Split budget (B)'!$L$1,'Cumulative Budget Request '!F273,0)</f>
        <v>0</v>
      </c>
      <c r="G274" s="267">
        <f>IF('Cumulative Budget Request '!$L273='Split budget (B)'!$L$1,'Cumulative Budget Request '!G273,0)</f>
        <v>0</v>
      </c>
      <c r="H274" s="267">
        <f>IF('Cumulative Budget Request '!$L273='Split budget (B)'!$L$1,'Cumulative Budget Request '!H273,0)</f>
        <v>0</v>
      </c>
      <c r="I274" s="267">
        <f>IF('Cumulative Budget Request '!$L273='Split budget (B)'!$L$1,'Cumulative Budget Request '!I273,0)</f>
        <v>0</v>
      </c>
      <c r="J274" s="177">
        <f>SUM(E274:I274)</f>
        <v>0</v>
      </c>
      <c r="K274" s="2"/>
      <c r="L274" s="2"/>
      <c r="M274" s="123" t="s">
        <v>180</v>
      </c>
      <c r="N274" s="124"/>
      <c r="O274" s="124"/>
      <c r="P274" s="124"/>
      <c r="Q274" s="124"/>
      <c r="R274" s="124"/>
      <c r="S274" s="124"/>
      <c r="T274" s="124"/>
    </row>
    <row r="275" spans="1:34">
      <c r="A275" s="8"/>
      <c r="B275" s="8">
        <f t="shared" si="139"/>
        <v>0</v>
      </c>
      <c r="C275" s="8" t="str">
        <f>'Cumulative Budget Request '!C274</f>
        <v xml:space="preserve"> </v>
      </c>
      <c r="E275" s="267">
        <f>IF('Cumulative Budget Request '!$L274='Split budget (B)'!$L$1,'Cumulative Budget Request '!E274,0)</f>
        <v>0</v>
      </c>
      <c r="F275" s="267">
        <f>IF('Cumulative Budget Request '!$L274='Split budget (B)'!$L$1,'Cumulative Budget Request '!F274,0)</f>
        <v>0</v>
      </c>
      <c r="G275" s="267">
        <f>IF('Cumulative Budget Request '!$L274='Split budget (B)'!$L$1,'Cumulative Budget Request '!G274,0)</f>
        <v>0</v>
      </c>
      <c r="H275" s="267">
        <f>IF('Cumulative Budget Request '!$L274='Split budget (B)'!$L$1,'Cumulative Budget Request '!H274,0)</f>
        <v>0</v>
      </c>
      <c r="I275" s="267">
        <f>IF('Cumulative Budget Request '!$L274='Split budget (B)'!$L$1,'Cumulative Budget Request '!I274,0)</f>
        <v>0</v>
      </c>
      <c r="J275" s="177">
        <f t="shared" ref="J275:J276" si="140">SUM(E275:I275)</f>
        <v>0</v>
      </c>
      <c r="K275" s="2"/>
      <c r="L275" s="2"/>
      <c r="M275" s="123" t="s">
        <v>181</v>
      </c>
      <c r="N275" s="124"/>
      <c r="O275" s="124"/>
      <c r="P275" s="124"/>
      <c r="Q275" s="124"/>
      <c r="R275" s="124"/>
      <c r="S275" s="124"/>
      <c r="T275" s="124"/>
      <c r="AA275" s="143"/>
      <c r="AB275" s="143"/>
      <c r="AC275" s="143"/>
      <c r="AD275" s="143"/>
      <c r="AE275" s="143"/>
      <c r="AF275" s="143"/>
      <c r="AG275" s="143"/>
      <c r="AH275" s="143"/>
    </row>
    <row r="276" spans="1:34">
      <c r="A276" s="8"/>
      <c r="B276" s="8">
        <f t="shared" si="139"/>
        <v>0</v>
      </c>
      <c r="C276" s="8" t="str">
        <f>'Cumulative Budget Request '!C275</f>
        <v xml:space="preserve"> </v>
      </c>
      <c r="E276" s="267">
        <f>IF('Cumulative Budget Request '!$L275='Split budget (B)'!$L$1,'Cumulative Budget Request '!E275,0)</f>
        <v>0</v>
      </c>
      <c r="F276" s="267">
        <f>IF('Cumulative Budget Request '!$L275='Split budget (B)'!$L$1,'Cumulative Budget Request '!F275,0)</f>
        <v>0</v>
      </c>
      <c r="G276" s="267">
        <f>IF('Cumulative Budget Request '!$L275='Split budget (B)'!$L$1,'Cumulative Budget Request '!G275,0)</f>
        <v>0</v>
      </c>
      <c r="H276" s="267">
        <f>IF('Cumulative Budget Request '!$L275='Split budget (B)'!$L$1,'Cumulative Budget Request '!H275,0)</f>
        <v>0</v>
      </c>
      <c r="I276" s="267">
        <f>IF('Cumulative Budget Request '!$L275='Split budget (B)'!$L$1,'Cumulative Budget Request '!I275,0)</f>
        <v>0</v>
      </c>
      <c r="J276" s="177">
        <f t="shared" si="140"/>
        <v>0</v>
      </c>
      <c r="K276" s="2"/>
      <c r="L276" s="2"/>
      <c r="M276" s="2"/>
      <c r="AA276" s="8"/>
      <c r="AB276" s="8"/>
      <c r="AC276" s="8"/>
      <c r="AD276" s="8"/>
      <c r="AE276" s="8"/>
      <c r="AF276" s="8"/>
      <c r="AG276" s="8"/>
      <c r="AH276" s="8"/>
    </row>
    <row r="277" spans="1:34" hidden="1">
      <c r="A277" s="8"/>
      <c r="B277" s="8">
        <f t="shared" si="139"/>
        <v>0</v>
      </c>
      <c r="C277" s="8" t="str">
        <f>'Cumulative Budget Request '!C276</f>
        <v xml:space="preserve"> </v>
      </c>
      <c r="E277" s="267">
        <f>IF('Cumulative Budget Request '!$L276='Split budget (B)'!$L$1,'Cumulative Budget Request '!E276,0)</f>
        <v>0</v>
      </c>
      <c r="F277" s="267">
        <f>IF('Cumulative Budget Request '!$L276='Split budget (B)'!$L$1,'Cumulative Budget Request '!F276,0)</f>
        <v>0</v>
      </c>
      <c r="G277" s="267">
        <f>IF('Cumulative Budget Request '!$L276='Split budget (B)'!$L$1,'Cumulative Budget Request '!G276,0)</f>
        <v>0</v>
      </c>
      <c r="H277" s="267">
        <f>IF('Cumulative Budget Request '!$L276='Split budget (B)'!$L$1,'Cumulative Budget Request '!H276,0)</f>
        <v>0</v>
      </c>
      <c r="I277" s="267">
        <f>IF('Cumulative Budget Request '!$L276='Split budget (B)'!$L$1,'Cumulative Budget Request '!I276,0)</f>
        <v>0</v>
      </c>
      <c r="J277" s="177">
        <f>SUM(E277:I277)</f>
        <v>0</v>
      </c>
      <c r="K277" s="2"/>
      <c r="L277" s="2"/>
      <c r="M277" s="2"/>
      <c r="N277" s="2"/>
      <c r="O277" s="2"/>
      <c r="P277" s="2"/>
      <c r="AA277" s="143"/>
      <c r="AB277" s="143"/>
      <c r="AC277" s="143"/>
      <c r="AD277" s="143"/>
      <c r="AE277" s="143"/>
      <c r="AF277" s="143"/>
      <c r="AG277" s="143"/>
      <c r="AH277" s="143"/>
    </row>
    <row r="278" spans="1:34" hidden="1">
      <c r="A278" s="8"/>
      <c r="B278" s="8">
        <f t="shared" si="139"/>
        <v>0</v>
      </c>
      <c r="C278" s="8" t="str">
        <f>'Cumulative Budget Request '!C277</f>
        <v xml:space="preserve"> </v>
      </c>
      <c r="E278" s="267">
        <f>IF('Cumulative Budget Request '!$L277='Split budget (B)'!$L$1,'Cumulative Budget Request '!E277,0)</f>
        <v>0</v>
      </c>
      <c r="F278" s="267">
        <f>IF('Cumulative Budget Request '!$L277='Split budget (B)'!$L$1,'Cumulative Budget Request '!F277,0)</f>
        <v>0</v>
      </c>
      <c r="G278" s="267">
        <f>IF('Cumulative Budget Request '!$L277='Split budget (B)'!$L$1,'Cumulative Budget Request '!G277,0)</f>
        <v>0</v>
      </c>
      <c r="H278" s="267">
        <f>IF('Cumulative Budget Request '!$L277='Split budget (B)'!$L$1,'Cumulative Budget Request '!H277,0)</f>
        <v>0</v>
      </c>
      <c r="I278" s="267">
        <f>IF('Cumulative Budget Request '!$L277='Split budget (B)'!$L$1,'Cumulative Budget Request '!I277,0)</f>
        <v>0</v>
      </c>
      <c r="J278" s="177">
        <f t="shared" ref="J278:J293" si="141">SUM(E278:I278)</f>
        <v>0</v>
      </c>
      <c r="K278" s="2"/>
      <c r="L278" s="2"/>
      <c r="M278" s="2"/>
      <c r="N278" s="2"/>
      <c r="O278" s="2"/>
      <c r="P278" s="2"/>
    </row>
    <row r="279" spans="1:34" hidden="1">
      <c r="A279" s="8"/>
      <c r="B279" s="8">
        <f t="shared" si="139"/>
        <v>0</v>
      </c>
      <c r="C279" s="8" t="str">
        <f>'Cumulative Budget Request '!C278</f>
        <v xml:space="preserve"> </v>
      </c>
      <c r="E279" s="267">
        <f>IF('Cumulative Budget Request '!$L278='Split budget (B)'!$L$1,'Cumulative Budget Request '!E278,0)</f>
        <v>0</v>
      </c>
      <c r="F279" s="267">
        <f>IF('Cumulative Budget Request '!$L278='Split budget (B)'!$L$1,'Cumulative Budget Request '!F278,0)</f>
        <v>0</v>
      </c>
      <c r="G279" s="267">
        <f>IF('Cumulative Budget Request '!$L278='Split budget (B)'!$L$1,'Cumulative Budget Request '!G278,0)</f>
        <v>0</v>
      </c>
      <c r="H279" s="267">
        <f>IF('Cumulative Budget Request '!$L278='Split budget (B)'!$L$1,'Cumulative Budget Request '!H278,0)</f>
        <v>0</v>
      </c>
      <c r="I279" s="267">
        <f>IF('Cumulative Budget Request '!$L278='Split budget (B)'!$L$1,'Cumulative Budget Request '!I278,0)</f>
        <v>0</v>
      </c>
      <c r="J279" s="177">
        <f t="shared" si="141"/>
        <v>0</v>
      </c>
      <c r="K279" s="2"/>
      <c r="L279" s="2"/>
      <c r="M279" s="2"/>
      <c r="N279" s="2"/>
      <c r="O279" s="2"/>
      <c r="P279" s="2"/>
    </row>
    <row r="280" spans="1:34" hidden="1">
      <c r="A280" s="8"/>
      <c r="B280" s="8">
        <f t="shared" si="139"/>
        <v>0</v>
      </c>
      <c r="C280" s="8" t="str">
        <f>'Cumulative Budget Request '!C279</f>
        <v xml:space="preserve"> </v>
      </c>
      <c r="E280" s="267">
        <f>IF('Cumulative Budget Request '!$L279='Split budget (B)'!$L$1,'Cumulative Budget Request '!E279,0)</f>
        <v>0</v>
      </c>
      <c r="F280" s="267">
        <f>IF('Cumulative Budget Request '!$L279='Split budget (B)'!$L$1,'Cumulative Budget Request '!F279,0)</f>
        <v>0</v>
      </c>
      <c r="G280" s="267">
        <f>IF('Cumulative Budget Request '!$L279='Split budget (B)'!$L$1,'Cumulative Budget Request '!G279,0)</f>
        <v>0</v>
      </c>
      <c r="H280" s="267">
        <f>IF('Cumulative Budget Request '!$L279='Split budget (B)'!$L$1,'Cumulative Budget Request '!H279,0)</f>
        <v>0</v>
      </c>
      <c r="I280" s="267">
        <f>IF('Cumulative Budget Request '!$L279='Split budget (B)'!$L$1,'Cumulative Budget Request '!I279,0)</f>
        <v>0</v>
      </c>
      <c r="J280" s="177">
        <f t="shared" si="141"/>
        <v>0</v>
      </c>
      <c r="K280" s="2"/>
      <c r="L280" s="2"/>
      <c r="M280" s="2"/>
      <c r="N280" s="2"/>
      <c r="O280" s="2"/>
      <c r="P280" s="2"/>
    </row>
    <row r="281" spans="1:34" hidden="1">
      <c r="A281" s="8"/>
      <c r="B281" s="8">
        <f t="shared" si="139"/>
        <v>0</v>
      </c>
      <c r="C281" s="8" t="str">
        <f>'Cumulative Budget Request '!C280</f>
        <v xml:space="preserve"> </v>
      </c>
      <c r="E281" s="267">
        <f>IF('Cumulative Budget Request '!$L280='Split budget (B)'!$L$1,'Cumulative Budget Request '!E280,0)</f>
        <v>0</v>
      </c>
      <c r="F281" s="267">
        <f>IF('Cumulative Budget Request '!$L280='Split budget (B)'!$L$1,'Cumulative Budget Request '!F280,0)</f>
        <v>0</v>
      </c>
      <c r="G281" s="267">
        <f>IF('Cumulative Budget Request '!$L280='Split budget (B)'!$L$1,'Cumulative Budget Request '!G280,0)</f>
        <v>0</v>
      </c>
      <c r="H281" s="267">
        <f>IF('Cumulative Budget Request '!$L280='Split budget (B)'!$L$1,'Cumulative Budget Request '!H280,0)</f>
        <v>0</v>
      </c>
      <c r="I281" s="267">
        <f>IF('Cumulative Budget Request '!$L280='Split budget (B)'!$L$1,'Cumulative Budget Request '!I280,0)</f>
        <v>0</v>
      </c>
      <c r="J281" s="177">
        <f t="shared" si="141"/>
        <v>0</v>
      </c>
      <c r="K281" s="2"/>
      <c r="L281" s="2"/>
      <c r="M281" s="2"/>
      <c r="N281" s="2"/>
      <c r="O281" s="2"/>
      <c r="P281" s="2"/>
    </row>
    <row r="282" spans="1:34" hidden="1">
      <c r="A282" s="8"/>
      <c r="B282" s="8">
        <f t="shared" si="139"/>
        <v>0</v>
      </c>
      <c r="C282" s="8" t="str">
        <f>'Cumulative Budget Request '!C281</f>
        <v xml:space="preserve"> </v>
      </c>
      <c r="E282" s="267">
        <f>IF('Cumulative Budget Request '!$L281='Split budget (B)'!$L$1,'Cumulative Budget Request '!E281,0)</f>
        <v>0</v>
      </c>
      <c r="F282" s="267">
        <f>IF('Cumulative Budget Request '!$L281='Split budget (B)'!$L$1,'Cumulative Budget Request '!F281,0)</f>
        <v>0</v>
      </c>
      <c r="G282" s="267">
        <f>IF('Cumulative Budget Request '!$L281='Split budget (B)'!$L$1,'Cumulative Budget Request '!G281,0)</f>
        <v>0</v>
      </c>
      <c r="H282" s="267">
        <f>IF('Cumulative Budget Request '!$L281='Split budget (B)'!$L$1,'Cumulative Budget Request '!H281,0)</f>
        <v>0</v>
      </c>
      <c r="I282" s="267">
        <f>IF('Cumulative Budget Request '!$L281='Split budget (B)'!$L$1,'Cumulative Budget Request '!I281,0)</f>
        <v>0</v>
      </c>
      <c r="J282" s="177">
        <f t="shared" si="141"/>
        <v>0</v>
      </c>
      <c r="K282" s="2"/>
      <c r="L282" s="2"/>
      <c r="M282" s="2"/>
      <c r="N282" s="2"/>
      <c r="O282" s="2"/>
      <c r="P282" s="2"/>
      <c r="AA282" s="150"/>
      <c r="AB282" s="150"/>
      <c r="AC282" s="150"/>
      <c r="AD282" s="150"/>
      <c r="AE282" s="150"/>
      <c r="AF282" s="150"/>
      <c r="AG282" s="150"/>
      <c r="AH282" s="150"/>
    </row>
    <row r="283" spans="1:34" hidden="1">
      <c r="A283" s="8"/>
      <c r="B283" s="8">
        <f t="shared" si="139"/>
        <v>0</v>
      </c>
      <c r="C283" s="8" t="str">
        <f>'Cumulative Budget Request '!C282</f>
        <v xml:space="preserve"> </v>
      </c>
      <c r="E283" s="267">
        <f>IF('Cumulative Budget Request '!$L282='Split budget (B)'!$L$1,'Cumulative Budget Request '!E282,0)</f>
        <v>0</v>
      </c>
      <c r="F283" s="267">
        <f>IF('Cumulative Budget Request '!$L282='Split budget (B)'!$L$1,'Cumulative Budget Request '!F282,0)</f>
        <v>0</v>
      </c>
      <c r="G283" s="267">
        <f>IF('Cumulative Budget Request '!$L282='Split budget (B)'!$L$1,'Cumulative Budget Request '!G282,0)</f>
        <v>0</v>
      </c>
      <c r="H283" s="267">
        <f>IF('Cumulative Budget Request '!$L282='Split budget (B)'!$L$1,'Cumulative Budget Request '!H282,0)</f>
        <v>0</v>
      </c>
      <c r="I283" s="267">
        <f>IF('Cumulative Budget Request '!$L282='Split budget (B)'!$L$1,'Cumulative Budget Request '!I282,0)</f>
        <v>0</v>
      </c>
      <c r="J283" s="177">
        <f t="shared" si="141"/>
        <v>0</v>
      </c>
      <c r="K283" s="2"/>
      <c r="L283" s="2"/>
      <c r="M283" s="2"/>
      <c r="N283" s="2"/>
      <c r="O283" s="2"/>
      <c r="P283" s="2"/>
    </row>
    <row r="284" spans="1:34" hidden="1">
      <c r="A284" s="8"/>
      <c r="B284" s="8">
        <f t="shared" si="139"/>
        <v>0</v>
      </c>
      <c r="C284" s="8" t="str">
        <f>'Cumulative Budget Request '!C283</f>
        <v xml:space="preserve"> </v>
      </c>
      <c r="E284" s="267">
        <f>IF('Cumulative Budget Request '!$L283='Split budget (B)'!$L$1,'Cumulative Budget Request '!E283,0)</f>
        <v>0</v>
      </c>
      <c r="F284" s="267">
        <f>IF('Cumulative Budget Request '!$L283='Split budget (B)'!$L$1,'Cumulative Budget Request '!F283,0)</f>
        <v>0</v>
      </c>
      <c r="G284" s="267">
        <f>IF('Cumulative Budget Request '!$L283='Split budget (B)'!$L$1,'Cumulative Budget Request '!G283,0)</f>
        <v>0</v>
      </c>
      <c r="H284" s="267">
        <f>IF('Cumulative Budget Request '!$L283='Split budget (B)'!$L$1,'Cumulative Budget Request '!H283,0)</f>
        <v>0</v>
      </c>
      <c r="I284" s="267">
        <f>IF('Cumulative Budget Request '!$L283='Split budget (B)'!$L$1,'Cumulative Budget Request '!I283,0)</f>
        <v>0</v>
      </c>
      <c r="J284" s="177">
        <f t="shared" si="141"/>
        <v>0</v>
      </c>
      <c r="K284" s="2"/>
      <c r="L284" s="2"/>
      <c r="M284" s="2"/>
      <c r="N284" s="2"/>
      <c r="O284" s="2"/>
      <c r="P284" s="2"/>
      <c r="AA284" s="150"/>
      <c r="AB284" s="150"/>
      <c r="AC284" s="150"/>
      <c r="AD284" s="150"/>
      <c r="AE284" s="150"/>
      <c r="AF284" s="150"/>
      <c r="AG284" s="150"/>
      <c r="AH284" s="150"/>
    </row>
    <row r="285" spans="1:34" hidden="1">
      <c r="A285" s="8"/>
      <c r="B285" s="8">
        <f t="shared" si="139"/>
        <v>0</v>
      </c>
      <c r="C285" s="8" t="str">
        <f>'Cumulative Budget Request '!C284</f>
        <v xml:space="preserve"> </v>
      </c>
      <c r="E285" s="267">
        <f>IF('Cumulative Budget Request '!$L284='Split budget (B)'!$L$1,'Cumulative Budget Request '!E284,0)</f>
        <v>0</v>
      </c>
      <c r="F285" s="267">
        <f>IF('Cumulative Budget Request '!$L284='Split budget (B)'!$L$1,'Cumulative Budget Request '!F284,0)</f>
        <v>0</v>
      </c>
      <c r="G285" s="267">
        <f>IF('Cumulative Budget Request '!$L284='Split budget (B)'!$L$1,'Cumulative Budget Request '!G284,0)</f>
        <v>0</v>
      </c>
      <c r="H285" s="267">
        <f>IF('Cumulative Budget Request '!$L284='Split budget (B)'!$L$1,'Cumulative Budget Request '!H284,0)</f>
        <v>0</v>
      </c>
      <c r="I285" s="267">
        <f>IF('Cumulative Budget Request '!$L284='Split budget (B)'!$L$1,'Cumulative Budget Request '!I284,0)</f>
        <v>0</v>
      </c>
      <c r="J285" s="177">
        <f t="shared" si="141"/>
        <v>0</v>
      </c>
      <c r="K285" s="2"/>
      <c r="L285" s="2"/>
      <c r="M285" s="2"/>
      <c r="N285" s="2"/>
      <c r="O285" s="2"/>
      <c r="P285" s="2"/>
    </row>
    <row r="286" spans="1:34" hidden="1">
      <c r="A286" s="8"/>
      <c r="B286" s="8">
        <f t="shared" si="139"/>
        <v>0</v>
      </c>
      <c r="C286" s="8" t="str">
        <f>'Cumulative Budget Request '!C285</f>
        <v xml:space="preserve"> </v>
      </c>
      <c r="E286" s="267">
        <f>IF('Cumulative Budget Request '!$L285='Split budget (B)'!$L$1,'Cumulative Budget Request '!E285,0)</f>
        <v>0</v>
      </c>
      <c r="F286" s="267">
        <f>IF('Cumulative Budget Request '!$L285='Split budget (B)'!$L$1,'Cumulative Budget Request '!F285,0)</f>
        <v>0</v>
      </c>
      <c r="G286" s="267">
        <f>IF('Cumulative Budget Request '!$L285='Split budget (B)'!$L$1,'Cumulative Budget Request '!G285,0)</f>
        <v>0</v>
      </c>
      <c r="H286" s="267">
        <f>IF('Cumulative Budget Request '!$L285='Split budget (B)'!$L$1,'Cumulative Budget Request '!H285,0)</f>
        <v>0</v>
      </c>
      <c r="I286" s="267">
        <f>IF('Cumulative Budget Request '!$L285='Split budget (B)'!$L$1,'Cumulative Budget Request '!I285,0)</f>
        <v>0</v>
      </c>
      <c r="J286" s="177">
        <f t="shared" si="141"/>
        <v>0</v>
      </c>
      <c r="K286" s="2"/>
      <c r="L286" s="2"/>
      <c r="M286" s="2"/>
      <c r="N286" s="2"/>
      <c r="O286" s="2"/>
      <c r="P286" s="2"/>
      <c r="AA286" s="150"/>
      <c r="AB286" s="150"/>
      <c r="AC286" s="150"/>
      <c r="AD286" s="150"/>
      <c r="AE286" s="150"/>
      <c r="AF286" s="150"/>
      <c r="AG286" s="150"/>
      <c r="AH286" s="150"/>
    </row>
    <row r="287" spans="1:34" hidden="1">
      <c r="A287" s="8"/>
      <c r="B287" s="8">
        <f t="shared" si="139"/>
        <v>0</v>
      </c>
      <c r="C287" s="8" t="str">
        <f>'Cumulative Budget Request '!C286</f>
        <v xml:space="preserve"> </v>
      </c>
      <c r="E287" s="267">
        <f>IF('Cumulative Budget Request '!$L286='Split budget (B)'!$L$1,'Cumulative Budget Request '!E286,0)</f>
        <v>0</v>
      </c>
      <c r="F287" s="267">
        <f>IF('Cumulative Budget Request '!$L286='Split budget (B)'!$L$1,'Cumulative Budget Request '!F286,0)</f>
        <v>0</v>
      </c>
      <c r="G287" s="267">
        <f>IF('Cumulative Budget Request '!$L286='Split budget (B)'!$L$1,'Cumulative Budget Request '!G286,0)</f>
        <v>0</v>
      </c>
      <c r="H287" s="267">
        <f>IF('Cumulative Budget Request '!$L286='Split budget (B)'!$L$1,'Cumulative Budget Request '!H286,0)</f>
        <v>0</v>
      </c>
      <c r="I287" s="267">
        <f>IF('Cumulative Budget Request '!$L286='Split budget (B)'!$L$1,'Cumulative Budget Request '!I286,0)</f>
        <v>0</v>
      </c>
      <c r="J287" s="177">
        <f t="shared" si="141"/>
        <v>0</v>
      </c>
      <c r="K287" s="2"/>
      <c r="L287" s="2"/>
      <c r="M287" s="2"/>
      <c r="N287" s="2"/>
      <c r="O287" s="2"/>
      <c r="P287" s="2"/>
    </row>
    <row r="288" spans="1:34" hidden="1">
      <c r="A288" s="8"/>
      <c r="B288" s="8">
        <f t="shared" si="139"/>
        <v>0</v>
      </c>
      <c r="C288" s="8" t="str">
        <f>'Cumulative Budget Request '!C287</f>
        <v xml:space="preserve"> </v>
      </c>
      <c r="E288" s="267">
        <f>IF('Cumulative Budget Request '!$L287='Split budget (B)'!$L$1,'Cumulative Budget Request '!E287,0)</f>
        <v>0</v>
      </c>
      <c r="F288" s="267">
        <f>IF('Cumulative Budget Request '!$L287='Split budget (B)'!$L$1,'Cumulative Budget Request '!F287,0)</f>
        <v>0</v>
      </c>
      <c r="G288" s="267">
        <f>IF('Cumulative Budget Request '!$L287='Split budget (B)'!$L$1,'Cumulative Budget Request '!G287,0)</f>
        <v>0</v>
      </c>
      <c r="H288" s="267">
        <f>IF('Cumulative Budget Request '!$L287='Split budget (B)'!$L$1,'Cumulative Budget Request '!H287,0)</f>
        <v>0</v>
      </c>
      <c r="I288" s="267">
        <f>IF('Cumulative Budget Request '!$L287='Split budget (B)'!$L$1,'Cumulative Budget Request '!I287,0)</f>
        <v>0</v>
      </c>
      <c r="J288" s="177">
        <f t="shared" si="141"/>
        <v>0</v>
      </c>
      <c r="K288" s="2"/>
      <c r="L288" s="2"/>
      <c r="M288" s="2"/>
      <c r="N288" s="2"/>
      <c r="O288" s="2"/>
      <c r="P288" s="2"/>
    </row>
    <row r="289" spans="1:34" hidden="1">
      <c r="A289" s="8"/>
      <c r="B289" s="8">
        <f t="shared" si="139"/>
        <v>0</v>
      </c>
      <c r="C289" s="8" t="str">
        <f>'Cumulative Budget Request '!C288</f>
        <v xml:space="preserve"> </v>
      </c>
      <c r="E289" s="267">
        <f>IF('Cumulative Budget Request '!$L288='Split budget (B)'!$L$1,'Cumulative Budget Request '!E288,0)</f>
        <v>0</v>
      </c>
      <c r="F289" s="267">
        <f>IF('Cumulative Budget Request '!$L288='Split budget (B)'!$L$1,'Cumulative Budget Request '!F288,0)</f>
        <v>0</v>
      </c>
      <c r="G289" s="267">
        <f>IF('Cumulative Budget Request '!$L288='Split budget (B)'!$L$1,'Cumulative Budget Request '!G288,0)</f>
        <v>0</v>
      </c>
      <c r="H289" s="267">
        <f>IF('Cumulative Budget Request '!$L288='Split budget (B)'!$L$1,'Cumulative Budget Request '!H288,0)</f>
        <v>0</v>
      </c>
      <c r="I289" s="267">
        <f>IF('Cumulative Budget Request '!$L288='Split budget (B)'!$L$1,'Cumulative Budget Request '!I288,0)</f>
        <v>0</v>
      </c>
      <c r="J289" s="177">
        <f t="shared" si="141"/>
        <v>0</v>
      </c>
      <c r="K289" s="2"/>
      <c r="L289" s="2"/>
      <c r="M289" s="2"/>
      <c r="N289" s="2"/>
      <c r="O289" s="2"/>
      <c r="P289" s="2"/>
    </row>
    <row r="290" spans="1:34" hidden="1">
      <c r="A290" s="8"/>
      <c r="B290" s="8">
        <f t="shared" si="139"/>
        <v>0</v>
      </c>
      <c r="C290" s="8" t="str">
        <f>'Cumulative Budget Request '!C289</f>
        <v xml:space="preserve"> </v>
      </c>
      <c r="E290" s="267">
        <f>IF('Cumulative Budget Request '!$L289='Split budget (B)'!$L$1,'Cumulative Budget Request '!E289,0)</f>
        <v>0</v>
      </c>
      <c r="F290" s="267">
        <f>IF('Cumulative Budget Request '!$L289='Split budget (B)'!$L$1,'Cumulative Budget Request '!F289,0)</f>
        <v>0</v>
      </c>
      <c r="G290" s="267">
        <f>IF('Cumulative Budget Request '!$L289='Split budget (B)'!$L$1,'Cumulative Budget Request '!G289,0)</f>
        <v>0</v>
      </c>
      <c r="H290" s="267">
        <f>IF('Cumulative Budget Request '!$L289='Split budget (B)'!$L$1,'Cumulative Budget Request '!H289,0)</f>
        <v>0</v>
      </c>
      <c r="I290" s="267">
        <f>IF('Cumulative Budget Request '!$L289='Split budget (B)'!$L$1,'Cumulative Budget Request '!I289,0)</f>
        <v>0</v>
      </c>
      <c r="J290" s="177">
        <f t="shared" si="141"/>
        <v>0</v>
      </c>
      <c r="K290" s="2"/>
      <c r="L290" s="2"/>
      <c r="M290" s="2"/>
      <c r="N290" s="2"/>
      <c r="O290" s="2"/>
      <c r="P290" s="2"/>
    </row>
    <row r="291" spans="1:34" hidden="1">
      <c r="A291" s="8"/>
      <c r="B291" s="8">
        <f t="shared" si="139"/>
        <v>0</v>
      </c>
      <c r="C291" s="8" t="str">
        <f>'Cumulative Budget Request '!C290</f>
        <v xml:space="preserve"> </v>
      </c>
      <c r="E291" s="267">
        <f>IF('Cumulative Budget Request '!$L290='Split budget (B)'!$L$1,'Cumulative Budget Request '!E290,0)</f>
        <v>0</v>
      </c>
      <c r="F291" s="267">
        <f>IF('Cumulative Budget Request '!$L290='Split budget (B)'!$L$1,'Cumulative Budget Request '!F290,0)</f>
        <v>0</v>
      </c>
      <c r="G291" s="267">
        <f>IF('Cumulative Budget Request '!$L290='Split budget (B)'!$L$1,'Cumulative Budget Request '!G290,0)</f>
        <v>0</v>
      </c>
      <c r="H291" s="267">
        <f>IF('Cumulative Budget Request '!$L290='Split budget (B)'!$L$1,'Cumulative Budget Request '!H290,0)</f>
        <v>0</v>
      </c>
      <c r="I291" s="267">
        <f>IF('Cumulative Budget Request '!$L290='Split budget (B)'!$L$1,'Cumulative Budget Request '!I290,0)</f>
        <v>0</v>
      </c>
      <c r="J291" s="177">
        <f t="shared" si="141"/>
        <v>0</v>
      </c>
      <c r="K291" s="2"/>
      <c r="L291" s="2"/>
      <c r="M291" s="2"/>
      <c r="N291" s="2"/>
      <c r="O291" s="2"/>
      <c r="P291" s="2"/>
    </row>
    <row r="292" spans="1:34" hidden="1">
      <c r="A292" s="8"/>
      <c r="B292" s="8">
        <f t="shared" si="139"/>
        <v>0</v>
      </c>
      <c r="C292" s="8" t="str">
        <f>'Cumulative Budget Request '!C291</f>
        <v xml:space="preserve"> </v>
      </c>
      <c r="E292" s="267">
        <f>IF('Cumulative Budget Request '!$L291='Split budget (B)'!$L$1,'Cumulative Budget Request '!E291,0)</f>
        <v>0</v>
      </c>
      <c r="F292" s="267">
        <f>IF('Cumulative Budget Request '!$L291='Split budget (B)'!$L$1,'Cumulative Budget Request '!F291,0)</f>
        <v>0</v>
      </c>
      <c r="G292" s="267">
        <f>IF('Cumulative Budget Request '!$L291='Split budget (B)'!$L$1,'Cumulative Budget Request '!G291,0)</f>
        <v>0</v>
      </c>
      <c r="H292" s="267">
        <f>IF('Cumulative Budget Request '!$L291='Split budget (B)'!$L$1,'Cumulative Budget Request '!H291,0)</f>
        <v>0</v>
      </c>
      <c r="I292" s="267">
        <f>IF('Cumulative Budget Request '!$L291='Split budget (B)'!$L$1,'Cumulative Budget Request '!I291,0)</f>
        <v>0</v>
      </c>
      <c r="J292" s="177">
        <f t="shared" si="141"/>
        <v>0</v>
      </c>
      <c r="K292" s="2"/>
      <c r="L292" s="2"/>
      <c r="M292" s="2"/>
      <c r="N292" s="2"/>
      <c r="O292" s="2"/>
      <c r="P292" s="2"/>
    </row>
    <row r="293" spans="1:34" hidden="1">
      <c r="A293" s="8"/>
      <c r="B293" s="8">
        <f t="shared" si="139"/>
        <v>0</v>
      </c>
      <c r="C293" s="8" t="str">
        <f>'Cumulative Budget Request '!C292</f>
        <v xml:space="preserve"> </v>
      </c>
      <c r="E293" s="267">
        <f>IF('Cumulative Budget Request '!$L292='Split budget (B)'!$L$1,'Cumulative Budget Request '!E292,0)</f>
        <v>0</v>
      </c>
      <c r="F293" s="267">
        <f>IF('Cumulative Budget Request '!$L292='Split budget (B)'!$L$1,'Cumulative Budget Request '!F292,0)</f>
        <v>0</v>
      </c>
      <c r="G293" s="267">
        <f>IF('Cumulative Budget Request '!$L292='Split budget (B)'!$L$1,'Cumulative Budget Request '!G292,0)</f>
        <v>0</v>
      </c>
      <c r="H293" s="267">
        <f>IF('Cumulative Budget Request '!$L292='Split budget (B)'!$L$1,'Cumulative Budget Request '!H292,0)</f>
        <v>0</v>
      </c>
      <c r="I293" s="267">
        <f>IF('Cumulative Budget Request '!$L292='Split budget (B)'!$L$1,'Cumulative Budget Request '!I292,0)</f>
        <v>0</v>
      </c>
      <c r="J293" s="177">
        <f t="shared" si="141"/>
        <v>0</v>
      </c>
      <c r="K293" s="2"/>
      <c r="L293" s="2"/>
      <c r="M293" s="2"/>
      <c r="N293" s="2"/>
      <c r="O293" s="2"/>
      <c r="P293" s="2"/>
    </row>
    <row r="294" spans="1:34">
      <c r="A294" s="406"/>
      <c r="B294" s="525" t="s">
        <v>182</v>
      </c>
      <c r="C294" s="525"/>
      <c r="D294" s="525"/>
      <c r="E294" s="178">
        <f t="shared" ref="E294:J294" si="142">SUM(E273:E293)</f>
        <v>0</v>
      </c>
      <c r="F294" s="178">
        <f t="shared" si="142"/>
        <v>0</v>
      </c>
      <c r="G294" s="178">
        <f t="shared" si="142"/>
        <v>0</v>
      </c>
      <c r="H294" s="178">
        <f t="shared" si="142"/>
        <v>0</v>
      </c>
      <c r="I294" s="178">
        <f t="shared" si="142"/>
        <v>0</v>
      </c>
      <c r="J294" s="179">
        <f t="shared" si="142"/>
        <v>0</v>
      </c>
      <c r="K294" s="2"/>
      <c r="L294" s="2"/>
      <c r="M294" s="2"/>
      <c r="N294" s="2"/>
      <c r="O294" s="2"/>
      <c r="P294" s="2"/>
    </row>
    <row r="295" spans="1:34">
      <c r="A295" s="8"/>
      <c r="B295" s="8"/>
      <c r="E295" s="15"/>
      <c r="F295" s="15"/>
      <c r="G295" s="15"/>
      <c r="H295" s="15"/>
      <c r="I295" s="15"/>
      <c r="J295" s="24"/>
      <c r="K295" s="2"/>
      <c r="L295" s="2"/>
      <c r="M295" s="2"/>
      <c r="N295" s="2"/>
      <c r="O295" s="2"/>
      <c r="P295" s="2"/>
    </row>
    <row r="296" spans="1:34">
      <c r="A296" s="29" t="s">
        <v>183</v>
      </c>
      <c r="G296" s="15"/>
      <c r="H296" s="15"/>
      <c r="I296" s="15"/>
      <c r="J296" s="24"/>
      <c r="K296" s="15"/>
      <c r="L296" s="15"/>
      <c r="M296" s="2"/>
      <c r="N296" s="2"/>
      <c r="O296" s="2"/>
      <c r="P296" s="2"/>
      <c r="Q296" s="2"/>
      <c r="R296" s="2"/>
    </row>
    <row r="297" spans="1:34">
      <c r="B297" s="443">
        <f>IF('Cumulative Budget Request '!$L296='Split budget (B)'!$L$1,'Cumulative Budget Request '!B296,0)</f>
        <v>0</v>
      </c>
      <c r="C297" s="8" t="str">
        <f>'Cumulative Budget Request '!C296</f>
        <v xml:space="preserve"> </v>
      </c>
      <c r="E297" s="267">
        <f>IF('Cumulative Budget Request '!$L296='Split budget (B)'!$L$1,'Cumulative Budget Request '!E296,0)</f>
        <v>0</v>
      </c>
      <c r="F297" s="267">
        <f>IF('Cumulative Budget Request '!$L296='Split budget (B)'!$L$1,'Cumulative Budget Request '!F296,0)</f>
        <v>0</v>
      </c>
      <c r="G297" s="267">
        <f>IF('Cumulative Budget Request '!$L296='Split budget (B)'!$L$1,'Cumulative Budget Request '!G296,0)</f>
        <v>0</v>
      </c>
      <c r="H297" s="267">
        <f>IF('Cumulative Budget Request '!$L296='Split budget (B)'!$L$1,'Cumulative Budget Request '!H296,0)</f>
        <v>0</v>
      </c>
      <c r="I297" s="267">
        <f>IF('Cumulative Budget Request '!$L296='Split budget (B)'!$L$1,'Cumulative Budget Request '!I296,0)</f>
        <v>0</v>
      </c>
      <c r="J297" s="177">
        <f>SUM(E297:I297)</f>
        <v>0</v>
      </c>
      <c r="K297" s="2"/>
      <c r="L297" s="2"/>
      <c r="M297" s="2"/>
      <c r="N297" s="2"/>
      <c r="O297" s="2"/>
      <c r="P297" s="2"/>
    </row>
    <row r="298" spans="1:34" ht="15">
      <c r="B298" s="443">
        <f>IF('Cumulative Budget Request '!$L297='Split budget (B)'!$L$1,'Cumulative Budget Request '!B297,0)</f>
        <v>0</v>
      </c>
      <c r="C298" s="8" t="str">
        <f>'Cumulative Budget Request '!C297</f>
        <v xml:space="preserve"> </v>
      </c>
      <c r="E298" s="267">
        <f>IF('Cumulative Budget Request '!$L297='Split budget (B)'!$L$1,'Cumulative Budget Request '!E297,0)</f>
        <v>0</v>
      </c>
      <c r="F298" s="267">
        <f>IF('Cumulative Budget Request '!$L297='Split budget (B)'!$L$1,'Cumulative Budget Request '!F297,0)</f>
        <v>0</v>
      </c>
      <c r="G298" s="267">
        <f>IF('Cumulative Budget Request '!$L297='Split budget (B)'!$L$1,'Cumulative Budget Request '!G297,0)</f>
        <v>0</v>
      </c>
      <c r="H298" s="267">
        <f>IF('Cumulative Budget Request '!$L297='Split budget (B)'!$L$1,'Cumulative Budget Request '!H297,0)</f>
        <v>0</v>
      </c>
      <c r="I298" s="267">
        <f>IF('Cumulative Budget Request '!$L297='Split budget (B)'!$L$1,'Cumulative Budget Request '!I297,0)</f>
        <v>0</v>
      </c>
      <c r="J298" s="177">
        <f t="shared" ref="J298" si="143">SUM(E298:I298)</f>
        <v>0</v>
      </c>
      <c r="K298" s="2"/>
      <c r="L298" s="2"/>
      <c r="M298" s="2"/>
      <c r="N298" s="2"/>
      <c r="O298" s="2"/>
      <c r="P298" s="2"/>
      <c r="AA298" s="107"/>
      <c r="AB298" s="107"/>
      <c r="AC298" s="107"/>
      <c r="AD298" s="107"/>
      <c r="AE298" s="107"/>
      <c r="AF298" s="107"/>
      <c r="AG298" s="107"/>
      <c r="AH298" s="107"/>
    </row>
    <row r="299" spans="1:34">
      <c r="B299" s="443">
        <f>IF('Cumulative Budget Request '!$L298='Split budget (B)'!$L$1,'Cumulative Budget Request '!B298,0)</f>
        <v>0</v>
      </c>
      <c r="C299" s="8" t="str">
        <f>'Cumulative Budget Request '!C298</f>
        <v xml:space="preserve"> </v>
      </c>
      <c r="E299" s="267">
        <f>IF('Cumulative Budget Request '!$L298='Split budget (B)'!$L$1,'Cumulative Budget Request '!E298,0)</f>
        <v>0</v>
      </c>
      <c r="F299" s="267">
        <f>IF('Cumulative Budget Request '!$L298='Split budget (B)'!$L$1,'Cumulative Budget Request '!F298,0)</f>
        <v>0</v>
      </c>
      <c r="G299" s="267">
        <f>IF('Cumulative Budget Request '!$L298='Split budget (B)'!$L$1,'Cumulative Budget Request '!G298,0)</f>
        <v>0</v>
      </c>
      <c r="H299" s="267">
        <f>IF('Cumulative Budget Request '!$L298='Split budget (B)'!$L$1,'Cumulative Budget Request '!H298,0)</f>
        <v>0</v>
      </c>
      <c r="I299" s="267">
        <f>IF('Cumulative Budget Request '!$L298='Split budget (B)'!$L$1,'Cumulative Budget Request '!I298,0)</f>
        <v>0</v>
      </c>
      <c r="J299" s="177">
        <f>SUM(E299:I299)</f>
        <v>0</v>
      </c>
      <c r="K299" s="2"/>
      <c r="L299" s="2"/>
      <c r="M299" s="85"/>
      <c r="N299" s="85"/>
      <c r="O299" s="85"/>
      <c r="P299" s="85"/>
      <c r="Q299" s="85"/>
      <c r="R299" s="85"/>
    </row>
    <row r="300" spans="1:34" ht="12.75" customHeight="1">
      <c r="A300" s="108"/>
      <c r="B300" s="525" t="s">
        <v>187</v>
      </c>
      <c r="C300" s="525"/>
      <c r="D300" s="525"/>
      <c r="E300" s="178">
        <f t="shared" ref="E300:J300" si="144">SUM(E297:E299)</f>
        <v>0</v>
      </c>
      <c r="F300" s="178">
        <f t="shared" si="144"/>
        <v>0</v>
      </c>
      <c r="G300" s="178">
        <f t="shared" si="144"/>
        <v>0</v>
      </c>
      <c r="H300" s="178">
        <f t="shared" si="144"/>
        <v>0</v>
      </c>
      <c r="I300" s="178">
        <f t="shared" si="144"/>
        <v>0</v>
      </c>
      <c r="J300" s="179">
        <f t="shared" si="144"/>
        <v>0</v>
      </c>
      <c r="K300" s="2"/>
      <c r="L300" s="2"/>
      <c r="M300" s="85"/>
      <c r="N300" s="85"/>
      <c r="O300" s="85"/>
      <c r="P300" s="85"/>
      <c r="Q300" s="85"/>
      <c r="R300" s="85"/>
      <c r="S300" s="85"/>
    </row>
    <row r="301" spans="1:34">
      <c r="A301" s="26"/>
      <c r="B301" s="27"/>
      <c r="C301" s="27"/>
      <c r="D301" s="27"/>
      <c r="E301" s="27"/>
      <c r="F301" s="27"/>
      <c r="G301" s="28"/>
      <c r="H301" s="28"/>
      <c r="I301" s="28"/>
      <c r="J301" s="96"/>
      <c r="K301" s="28"/>
      <c r="L301" s="28"/>
      <c r="N301" s="7"/>
      <c r="O301" s="7"/>
      <c r="P301" s="7"/>
    </row>
    <row r="302" spans="1:34" ht="15">
      <c r="A302" s="29" t="s">
        <v>188</v>
      </c>
      <c r="C302" s="133"/>
      <c r="F302"/>
      <c r="J302" s="31"/>
      <c r="M302" s="86"/>
    </row>
    <row r="303" spans="1:34">
      <c r="A303" s="443">
        <f>IF('Cumulative Budget Request '!$L302='Split budget (B)'!$L$1,'Cumulative Budget Request '!A302,0)</f>
        <v>0</v>
      </c>
      <c r="B303" s="8" t="str">
        <f>'Cumulative Budget Request '!B302</f>
        <v xml:space="preserve"> </v>
      </c>
      <c r="C303" s="8" t="str">
        <f>'Cumulative Budget Request '!C302</f>
        <v xml:space="preserve"> </v>
      </c>
      <c r="E303" s="267">
        <f>IF('Cumulative Budget Request '!$L302='Split budget (A)'!$L$1,'Cumulative Budget Request '!E302,0)</f>
        <v>60000</v>
      </c>
      <c r="F303" s="267">
        <f>IF('Cumulative Budget Request '!$L302='Split budget (A)'!$L$1,'Cumulative Budget Request '!F302,0)</f>
        <v>60000</v>
      </c>
      <c r="G303" s="267">
        <f>IF('Cumulative Budget Request '!$L302='Split budget (A)'!$L$1,'Cumulative Budget Request '!G302,0)</f>
        <v>60000</v>
      </c>
      <c r="H303" s="267">
        <f>IF('Cumulative Budget Request '!$L302='Split budget (A)'!$L$1,'Cumulative Budget Request '!H302,0)</f>
        <v>0</v>
      </c>
      <c r="I303" s="267">
        <f>IF('Cumulative Budget Request '!$L302='Split budget (A)'!$L$1,'Cumulative Budget Request '!I302,0)</f>
        <v>0</v>
      </c>
      <c r="J303" s="177">
        <f>SUM(E303:I303)</f>
        <v>180000</v>
      </c>
      <c r="M303" s="86"/>
    </row>
    <row r="304" spans="1:34">
      <c r="A304" s="443">
        <f>IF('Cumulative Budget Request '!$L303='Split budget (B)'!$L$1,'Cumulative Budget Request '!A303,0)</f>
        <v>0</v>
      </c>
      <c r="B304" s="8" t="str">
        <f>'Cumulative Budget Request '!B303</f>
        <v xml:space="preserve"> </v>
      </c>
      <c r="C304" s="8" t="str">
        <f>'Cumulative Budget Request '!C303</f>
        <v xml:space="preserve"> </v>
      </c>
      <c r="E304" s="267">
        <f>IF('Cumulative Budget Request '!$L303='Split budget (A)'!$L$1,'Cumulative Budget Request '!E303,0)</f>
        <v>6500</v>
      </c>
      <c r="F304" s="267">
        <f>IF('Cumulative Budget Request '!$L303='Split budget (A)'!$L$1,'Cumulative Budget Request '!F303,0)</f>
        <v>6500</v>
      </c>
      <c r="G304" s="267">
        <f>IF('Cumulative Budget Request '!$L303='Split budget (A)'!$L$1,'Cumulative Budget Request '!G303,0)</f>
        <v>6500</v>
      </c>
      <c r="H304" s="267">
        <f>IF('Cumulative Budget Request '!$L303='Split budget (A)'!$L$1,'Cumulative Budget Request '!H303,0)</f>
        <v>0</v>
      </c>
      <c r="I304" s="267">
        <f>IF('Cumulative Budget Request '!$L303='Split budget (A)'!$L$1,'Cumulative Budget Request '!I303,0)</f>
        <v>0</v>
      </c>
      <c r="J304" s="177">
        <f>SUM(E304:I304)</f>
        <v>19500</v>
      </c>
      <c r="M304" s="86"/>
    </row>
    <row r="305" spans="1:20" ht="15.75" customHeight="1">
      <c r="A305" s="443">
        <f>IF('Cumulative Budget Request '!$L304='Split budget (B)'!$L$1,'Cumulative Budget Request '!A304,0)</f>
        <v>0</v>
      </c>
      <c r="B305" s="8" t="str">
        <f>'Cumulative Budget Request '!B304</f>
        <v xml:space="preserve"> </v>
      </c>
      <c r="C305" s="8" t="str">
        <f>'Cumulative Budget Request '!C304</f>
        <v xml:space="preserve"> </v>
      </c>
      <c r="E305" s="267">
        <f>IF('Cumulative Budget Request '!$L304='Split budget (A)'!$L$1,'Cumulative Budget Request '!E304,0)</f>
        <v>32120</v>
      </c>
      <c r="F305" s="267">
        <f>IF('Cumulative Budget Request '!$L304='Split budget (A)'!$L$1,'Cumulative Budget Request '!F304,0)</f>
        <v>32120</v>
      </c>
      <c r="G305" s="267">
        <f>IF('Cumulative Budget Request '!$L304='Split budget (A)'!$L$1,'Cumulative Budget Request '!G304,0)</f>
        <v>32120</v>
      </c>
      <c r="H305" s="267">
        <f>IF('Cumulative Budget Request '!$L304='Split budget (A)'!$L$1,'Cumulative Budget Request '!H304,0)</f>
        <v>0</v>
      </c>
      <c r="I305" s="267">
        <f>IF('Cumulative Budget Request '!$L304='Split budget (A)'!$L$1,'Cumulative Budget Request '!I304,0)</f>
        <v>0</v>
      </c>
      <c r="J305" s="177">
        <f>SUM(E305:I305)</f>
        <v>96360</v>
      </c>
      <c r="M305" s="503" t="s">
        <v>192</v>
      </c>
      <c r="N305" s="503"/>
      <c r="O305" s="407"/>
      <c r="P305" s="407"/>
    </row>
    <row r="306" spans="1:20">
      <c r="A306" s="443">
        <f>IF('Cumulative Budget Request '!$L305='Split budget (B)'!$L$1,'Cumulative Budget Request '!A305,0)</f>
        <v>0</v>
      </c>
      <c r="B306" s="8" t="str">
        <f>'Cumulative Budget Request '!B305</f>
        <v xml:space="preserve"> </v>
      </c>
      <c r="C306" s="8" t="str">
        <f>'Cumulative Budget Request '!C305</f>
        <v xml:space="preserve"> </v>
      </c>
      <c r="E306" s="267">
        <f>IF('Cumulative Budget Request '!$L305='Split budget (A)'!$L$1,'Cumulative Budget Request '!E305,0)</f>
        <v>0</v>
      </c>
      <c r="F306" s="267">
        <f>IF('Cumulative Budget Request '!$L305='Split budget (A)'!$L$1,'Cumulative Budget Request '!F305,0)</f>
        <v>0</v>
      </c>
      <c r="G306" s="267">
        <f>IF('Cumulative Budget Request '!$L305='Split budget (A)'!$L$1,'Cumulative Budget Request '!G305,0)</f>
        <v>0</v>
      </c>
      <c r="H306" s="267">
        <f>IF('Cumulative Budget Request '!$L305='Split budget (A)'!$L$1,'Cumulative Budget Request '!H305,0)</f>
        <v>0</v>
      </c>
      <c r="I306" s="267">
        <f>IF('Cumulative Budget Request '!$L305='Split budget (A)'!$L$1,'Cumulative Budget Request '!I305,0)</f>
        <v>0</v>
      </c>
      <c r="J306" s="177">
        <f t="shared" ref="J306:J309" si="145">SUM(E306:I306)</f>
        <v>0</v>
      </c>
      <c r="M306" s="503"/>
      <c r="N306" s="503"/>
      <c r="O306" s="407"/>
      <c r="P306" s="407"/>
    </row>
    <row r="307" spans="1:20">
      <c r="A307" s="443">
        <f>IF('Cumulative Budget Request '!$L306='Split budget (B)'!$L$1,'Cumulative Budget Request '!A306,0)</f>
        <v>0</v>
      </c>
      <c r="B307" s="8" t="str">
        <f>'Cumulative Budget Request '!B306</f>
        <v xml:space="preserve"> </v>
      </c>
      <c r="C307" s="8" t="str">
        <f>'Cumulative Budget Request '!C306</f>
        <v xml:space="preserve"> </v>
      </c>
      <c r="E307" s="267">
        <f>IF('Cumulative Budget Request '!$L306='Split budget (A)'!$L$1,'Cumulative Budget Request '!E306,0)</f>
        <v>0</v>
      </c>
      <c r="F307" s="267">
        <f>IF('Cumulative Budget Request '!$L306='Split budget (A)'!$L$1,'Cumulative Budget Request '!F306,0)</f>
        <v>0</v>
      </c>
      <c r="G307" s="267">
        <f>IF('Cumulative Budget Request '!$L306='Split budget (A)'!$L$1,'Cumulative Budget Request '!G306,0)</f>
        <v>0</v>
      </c>
      <c r="H307" s="267">
        <f>IF('Cumulative Budget Request '!$L306='Split budget (A)'!$L$1,'Cumulative Budget Request '!H306,0)</f>
        <v>0</v>
      </c>
      <c r="I307" s="267">
        <f>IF('Cumulative Budget Request '!$L306='Split budget (A)'!$L$1,'Cumulative Budget Request '!I306,0)</f>
        <v>0</v>
      </c>
      <c r="J307" s="177">
        <f t="shared" si="145"/>
        <v>0</v>
      </c>
      <c r="M307" s="86"/>
    </row>
    <row r="308" spans="1:20" hidden="1">
      <c r="A308" s="443">
        <f>IF('Cumulative Budget Request '!$L307='Split budget (B)'!$L$1,'Cumulative Budget Request '!A307,0)</f>
        <v>0</v>
      </c>
      <c r="B308" s="8" t="str">
        <f>'Cumulative Budget Request '!B307</f>
        <v xml:space="preserve"> </v>
      </c>
      <c r="C308" s="8" t="str">
        <f>'Cumulative Budget Request '!C307</f>
        <v xml:space="preserve"> </v>
      </c>
      <c r="E308" s="267">
        <f>IF('Cumulative Budget Request '!$L307='Split budget (A)'!$L$1,'Cumulative Budget Request '!E307,0)</f>
        <v>0</v>
      </c>
      <c r="F308" s="267">
        <f>IF('Cumulative Budget Request '!$L307='Split budget (A)'!$L$1,'Cumulative Budget Request '!F307,0)</f>
        <v>0</v>
      </c>
      <c r="G308" s="267">
        <f>IF('Cumulative Budget Request '!$L307='Split budget (A)'!$L$1,'Cumulative Budget Request '!G307,0)</f>
        <v>0</v>
      </c>
      <c r="H308" s="267">
        <f>IF('Cumulative Budget Request '!$L307='Split budget (A)'!$L$1,'Cumulative Budget Request '!H307,0)</f>
        <v>0</v>
      </c>
      <c r="I308" s="267">
        <f>IF('Cumulative Budget Request '!$L307='Split budget (A)'!$L$1,'Cumulative Budget Request '!I307,0)</f>
        <v>0</v>
      </c>
      <c r="J308" s="177">
        <f t="shared" si="145"/>
        <v>0</v>
      </c>
      <c r="M308" s="86"/>
    </row>
    <row r="309" spans="1:20" hidden="1">
      <c r="A309" s="443">
        <f>IF('Cumulative Budget Request '!$L308='Split budget (B)'!$L$1,'Cumulative Budget Request '!A308,0)</f>
        <v>0</v>
      </c>
      <c r="B309" s="8" t="str">
        <f>'Cumulative Budget Request '!B308</f>
        <v xml:space="preserve"> </v>
      </c>
      <c r="C309" s="8" t="str">
        <f>'Cumulative Budget Request '!C308</f>
        <v xml:space="preserve"> </v>
      </c>
      <c r="E309" s="267">
        <f>IF('Cumulative Budget Request '!$L308='Split budget (A)'!$L$1,'Cumulative Budget Request '!E308,0)</f>
        <v>0</v>
      </c>
      <c r="F309" s="267">
        <f>IF('Cumulative Budget Request '!$L308='Split budget (A)'!$L$1,'Cumulative Budget Request '!F308,0)</f>
        <v>0</v>
      </c>
      <c r="G309" s="267">
        <f>IF('Cumulative Budget Request '!$L308='Split budget (A)'!$L$1,'Cumulative Budget Request '!G308,0)</f>
        <v>0</v>
      </c>
      <c r="H309" s="267">
        <f>IF('Cumulative Budget Request '!$L308='Split budget (A)'!$L$1,'Cumulative Budget Request '!H308,0)</f>
        <v>0</v>
      </c>
      <c r="I309" s="267">
        <f>IF('Cumulative Budget Request '!$L308='Split budget (A)'!$L$1,'Cumulative Budget Request '!I308,0)</f>
        <v>0</v>
      </c>
      <c r="J309" s="177">
        <f t="shared" si="145"/>
        <v>0</v>
      </c>
      <c r="M309" s="86"/>
    </row>
    <row r="310" spans="1:20" hidden="1">
      <c r="A310" s="443">
        <f>IF('Cumulative Budget Request '!$L309='Split budget (B)'!$L$1,'Cumulative Budget Request '!A309,0)</f>
        <v>0</v>
      </c>
      <c r="B310" s="8" t="str">
        <f>'Cumulative Budget Request '!B309</f>
        <v xml:space="preserve"> </v>
      </c>
      <c r="C310" s="8" t="str">
        <f>'Cumulative Budget Request '!C309</f>
        <v xml:space="preserve"> </v>
      </c>
      <c r="E310" s="267">
        <f>IF('Cumulative Budget Request '!$L309='Split budget (A)'!$L$1,'Cumulative Budget Request '!E309,0)</f>
        <v>0</v>
      </c>
      <c r="F310" s="267">
        <f>IF('Cumulative Budget Request '!$L309='Split budget (A)'!$L$1,'Cumulative Budget Request '!F309,0)</f>
        <v>0</v>
      </c>
      <c r="G310" s="267">
        <f>IF('Cumulative Budget Request '!$L309='Split budget (A)'!$L$1,'Cumulative Budget Request '!G309,0)</f>
        <v>0</v>
      </c>
      <c r="H310" s="267">
        <f>IF('Cumulative Budget Request '!$L309='Split budget (A)'!$L$1,'Cumulative Budget Request '!H309,0)</f>
        <v>0</v>
      </c>
      <c r="I310" s="267">
        <f>IF('Cumulative Budget Request '!$L309='Split budget (A)'!$L$1,'Cumulative Budget Request '!I309,0)</f>
        <v>0</v>
      </c>
      <c r="J310" s="177">
        <f>SUM(E310:I310)</f>
        <v>0</v>
      </c>
      <c r="M310" s="86"/>
    </row>
    <row r="311" spans="1:20">
      <c r="B311" s="13"/>
      <c r="D311" s="175" t="s">
        <v>193</v>
      </c>
      <c r="E311" s="136">
        <v>0</v>
      </c>
      <c r="F311" s="136">
        <v>0</v>
      </c>
      <c r="G311" s="136">
        <v>0</v>
      </c>
      <c r="H311" s="136">
        <v>0</v>
      </c>
      <c r="I311" s="136">
        <v>0</v>
      </c>
      <c r="J311" s="125"/>
    </row>
    <row r="312" spans="1:20">
      <c r="A312" s="406"/>
      <c r="B312" s="513" t="s">
        <v>194</v>
      </c>
      <c r="C312" s="513"/>
      <c r="D312" s="513"/>
      <c r="E312" s="178">
        <f t="shared" ref="E312:J312" si="146">SUM(E303:E310)</f>
        <v>98620</v>
      </c>
      <c r="F312" s="178">
        <f t="shared" si="146"/>
        <v>98620</v>
      </c>
      <c r="G312" s="178">
        <f t="shared" si="146"/>
        <v>98620</v>
      </c>
      <c r="H312" s="178">
        <f t="shared" si="146"/>
        <v>0</v>
      </c>
      <c r="I312" s="178">
        <f t="shared" si="146"/>
        <v>0</v>
      </c>
      <c r="J312" s="179">
        <f t="shared" si="146"/>
        <v>295860</v>
      </c>
      <c r="M312" s="2"/>
    </row>
    <row r="313" spans="1:20">
      <c r="A313" s="8"/>
      <c r="B313" s="8"/>
      <c r="E313" s="15"/>
      <c r="F313" s="15"/>
      <c r="G313" s="15"/>
      <c r="H313" s="15"/>
      <c r="I313" s="15"/>
      <c r="J313" s="24"/>
      <c r="K313" s="2"/>
      <c r="L313" s="2"/>
    </row>
    <row r="314" spans="1:20" ht="12.75" customHeight="1">
      <c r="A314" s="29" t="s">
        <v>195</v>
      </c>
      <c r="G314" s="15"/>
      <c r="H314" s="15"/>
      <c r="I314" s="15"/>
      <c r="J314" s="24"/>
      <c r="K314" s="15"/>
      <c r="L314" s="15"/>
      <c r="M314" s="504" t="s">
        <v>196</v>
      </c>
      <c r="N314" s="504"/>
      <c r="O314" s="504"/>
      <c r="P314" s="504"/>
      <c r="Q314" s="504"/>
      <c r="R314" s="504"/>
      <c r="S314" s="504"/>
    </row>
    <row r="315" spans="1:20">
      <c r="A315" s="89" t="s">
        <v>40</v>
      </c>
      <c r="B315" s="89" t="s">
        <v>41</v>
      </c>
      <c r="C315" s="89" t="s">
        <v>80</v>
      </c>
      <c r="G315" s="15"/>
      <c r="H315" s="15"/>
      <c r="I315" s="15"/>
      <c r="J315" s="24"/>
      <c r="K315" s="15"/>
      <c r="L315" s="15"/>
      <c r="M315" s="504"/>
      <c r="N315" s="504"/>
      <c r="O315" s="504"/>
      <c r="P315" s="504"/>
      <c r="Q315" s="504"/>
      <c r="R315" s="504"/>
      <c r="S315" s="504"/>
    </row>
    <row r="316" spans="1:20">
      <c r="A316" s="176">
        <f>A118</f>
        <v>0</v>
      </c>
      <c r="B316" s="23">
        <f>B118</f>
        <v>0</v>
      </c>
      <c r="C316" s="116">
        <f>C118</f>
        <v>0</v>
      </c>
      <c r="E316" s="267">
        <f>IF('Cumulative Budget Request '!$L315='Split budget (B)'!$L$1,'Cumulative Budget Request '!E315,0)</f>
        <v>0</v>
      </c>
      <c r="F316" s="267">
        <f>IF('Cumulative Budget Request '!$L315='Split budget (B)'!$L$1,'Cumulative Budget Request '!F315,0)</f>
        <v>0</v>
      </c>
      <c r="G316" s="267">
        <f>IF('Cumulative Budget Request '!$L315='Split budget (B)'!$L$1,'Cumulative Budget Request '!G315,0)</f>
        <v>0</v>
      </c>
      <c r="H316" s="267">
        <f>IF('Cumulative Budget Request '!$L315='Split budget (B)'!$L$1,'Cumulative Budget Request '!H315,0)</f>
        <v>0</v>
      </c>
      <c r="I316" s="267">
        <f>IF('Cumulative Budget Request '!$L315='Split budget (B)'!$L$1,'Cumulative Budget Request '!I315,0)</f>
        <v>0</v>
      </c>
      <c r="J316" s="177">
        <f>SUM(E316:I316)</f>
        <v>0</v>
      </c>
      <c r="K316" s="15"/>
      <c r="L316" s="15"/>
      <c r="M316" s="123" t="s">
        <v>197</v>
      </c>
      <c r="N316" s="256"/>
      <c r="O316" s="256"/>
      <c r="P316" s="256"/>
      <c r="Q316" s="256"/>
      <c r="R316" s="256"/>
      <c r="S316" s="128"/>
      <c r="T316" s="124"/>
    </row>
    <row r="317" spans="1:20">
      <c r="A317" s="176">
        <f>A125</f>
        <v>0</v>
      </c>
      <c r="B317" s="23">
        <f>B125</f>
        <v>0</v>
      </c>
      <c r="C317" s="116">
        <f>C125</f>
        <v>0</v>
      </c>
      <c r="E317" s="267">
        <f>IF('Cumulative Budget Request '!$L316='Split budget (B)'!$L$1,'Cumulative Budget Request '!E316,0)</f>
        <v>0</v>
      </c>
      <c r="F317" s="267">
        <f>IF('Cumulative Budget Request '!$L316='Split budget (B)'!$L$1,'Cumulative Budget Request '!F316,0)</f>
        <v>0</v>
      </c>
      <c r="G317" s="267">
        <f>IF('Cumulative Budget Request '!$L316='Split budget (B)'!$L$1,'Cumulative Budget Request '!G316,0)</f>
        <v>0</v>
      </c>
      <c r="H317" s="267">
        <f>IF('Cumulative Budget Request '!$L316='Split budget (B)'!$L$1,'Cumulative Budget Request '!H316,0)</f>
        <v>0</v>
      </c>
      <c r="I317" s="267">
        <f>IF('Cumulative Budget Request '!$L316='Split budget (B)'!$L$1,'Cumulative Budget Request '!I316,0)</f>
        <v>0</v>
      </c>
      <c r="J317" s="177">
        <f>SUM(E317:I317)</f>
        <v>0</v>
      </c>
      <c r="K317" s="15"/>
      <c r="L317" s="15"/>
      <c r="M317" s="2"/>
      <c r="N317" s="2"/>
      <c r="O317" s="2"/>
      <c r="P317" s="2"/>
      <c r="Q317" s="2"/>
      <c r="R317" s="2"/>
    </row>
    <row r="318" spans="1:20">
      <c r="A318" s="176">
        <f>A132</f>
        <v>0</v>
      </c>
      <c r="B318" s="23">
        <f>B132</f>
        <v>0</v>
      </c>
      <c r="C318" s="116">
        <f>C132</f>
        <v>0</v>
      </c>
      <c r="E318" s="267">
        <f>IF('Cumulative Budget Request '!$L317='Split budget (B)'!$L$1,'Cumulative Budget Request '!E317,0)</f>
        <v>0</v>
      </c>
      <c r="F318" s="267">
        <f>IF('Cumulative Budget Request '!$L317='Split budget (B)'!$L$1,'Cumulative Budget Request '!F317,0)</f>
        <v>0</v>
      </c>
      <c r="G318" s="267">
        <f>IF('Cumulative Budget Request '!$L317='Split budget (B)'!$L$1,'Cumulative Budget Request '!G317,0)</f>
        <v>0</v>
      </c>
      <c r="H318" s="267">
        <f>IF('Cumulative Budget Request '!$L317='Split budget (B)'!$L$1,'Cumulative Budget Request '!H317,0)</f>
        <v>0</v>
      </c>
      <c r="I318" s="267">
        <f>IF('Cumulative Budget Request '!$L317='Split budget (B)'!$L$1,'Cumulative Budget Request '!I317,0)</f>
        <v>0</v>
      </c>
      <c r="J318" s="177">
        <f>SUM(E318:I318)</f>
        <v>0</v>
      </c>
      <c r="K318" s="15"/>
      <c r="L318" s="15"/>
      <c r="M318" s="2"/>
      <c r="N318" s="2"/>
      <c r="O318" s="2"/>
      <c r="P318" s="2"/>
      <c r="Q318" s="2"/>
      <c r="R318" s="2"/>
    </row>
    <row r="319" spans="1:20">
      <c r="A319" s="176">
        <f>A139</f>
        <v>0</v>
      </c>
      <c r="B319" s="23">
        <f>B139</f>
        <v>0</v>
      </c>
      <c r="C319" s="116">
        <f>C139</f>
        <v>0</v>
      </c>
      <c r="E319" s="267">
        <f>IF('Cumulative Budget Request '!$L318='Split budget (B)'!$L$1,'Cumulative Budget Request '!E318,0)</f>
        <v>0</v>
      </c>
      <c r="F319" s="267">
        <f>IF('Cumulative Budget Request '!$L318='Split budget (B)'!$L$1,'Cumulative Budget Request '!F318,0)</f>
        <v>0</v>
      </c>
      <c r="G319" s="267">
        <f>IF('Cumulative Budget Request '!$L318='Split budget (B)'!$L$1,'Cumulative Budget Request '!G318,0)</f>
        <v>0</v>
      </c>
      <c r="H319" s="267">
        <f>IF('Cumulative Budget Request '!$L318='Split budget (B)'!$L$1,'Cumulative Budget Request '!H318,0)</f>
        <v>0</v>
      </c>
      <c r="I319" s="267">
        <f>IF('Cumulative Budget Request '!$L318='Split budget (B)'!$L$1,'Cumulative Budget Request '!I318,0)</f>
        <v>0</v>
      </c>
      <c r="J319" s="177">
        <f>SUM(E319:I319)</f>
        <v>0</v>
      </c>
      <c r="K319" s="15"/>
      <c r="L319" s="15"/>
      <c r="M319" s="2"/>
      <c r="N319" s="2"/>
      <c r="O319" s="2"/>
      <c r="P319" s="2"/>
      <c r="Q319" s="2"/>
      <c r="R319" s="2"/>
    </row>
    <row r="320" spans="1:20" ht="12.75" customHeight="1">
      <c r="A320" s="176">
        <f>A146</f>
        <v>0</v>
      </c>
      <c r="B320" s="99">
        <f>B146</f>
        <v>0</v>
      </c>
      <c r="C320" s="116">
        <f>C146</f>
        <v>0</v>
      </c>
      <c r="E320" s="267">
        <f>IF('Cumulative Budget Request '!$L319='Split budget (B)'!$L$1,'Cumulative Budget Request '!E319,0)</f>
        <v>0</v>
      </c>
      <c r="F320" s="267">
        <f>IF('Cumulative Budget Request '!$L319='Split budget (B)'!$L$1,'Cumulative Budget Request '!F319,0)</f>
        <v>0</v>
      </c>
      <c r="G320" s="267">
        <f>IF('Cumulative Budget Request '!$L319='Split budget (B)'!$L$1,'Cumulative Budget Request '!G319,0)</f>
        <v>0</v>
      </c>
      <c r="H320" s="267">
        <f>IF('Cumulative Budget Request '!$L319='Split budget (B)'!$L$1,'Cumulative Budget Request '!H319,0)</f>
        <v>0</v>
      </c>
      <c r="I320" s="267">
        <f>IF('Cumulative Budget Request '!$L319='Split budget (B)'!$L$1,'Cumulative Budget Request '!I319,0)</f>
        <v>0</v>
      </c>
      <c r="J320" s="177">
        <f>SUM(E320:I320)</f>
        <v>0</v>
      </c>
      <c r="K320" s="2"/>
      <c r="L320" s="2"/>
    </row>
    <row r="321" spans="1:45" ht="12.75" customHeight="1">
      <c r="A321" s="108"/>
      <c r="B321" s="525" t="s">
        <v>198</v>
      </c>
      <c r="C321" s="525"/>
      <c r="D321" s="525"/>
      <c r="E321" s="178">
        <f t="shared" ref="E321:J321" si="147">SUM(E316:E320)</f>
        <v>0</v>
      </c>
      <c r="F321" s="178">
        <f t="shared" si="147"/>
        <v>0</v>
      </c>
      <c r="G321" s="178">
        <f t="shared" si="147"/>
        <v>0</v>
      </c>
      <c r="H321" s="178">
        <f t="shared" si="147"/>
        <v>0</v>
      </c>
      <c r="I321" s="178">
        <f t="shared" si="147"/>
        <v>0</v>
      </c>
      <c r="J321" s="179">
        <f t="shared" si="147"/>
        <v>0</v>
      </c>
      <c r="K321" s="2"/>
      <c r="L321" s="2"/>
    </row>
    <row r="322" spans="1:45">
      <c r="A322" s="8"/>
      <c r="B322" s="8"/>
      <c r="E322" s="15"/>
      <c r="F322" s="15"/>
      <c r="G322" s="15"/>
      <c r="H322" s="15"/>
      <c r="I322" s="15"/>
      <c r="J322" s="24"/>
      <c r="K322" s="2"/>
      <c r="L322" s="2"/>
      <c r="M322" s="2"/>
      <c r="N322" s="2"/>
      <c r="O322" s="2"/>
      <c r="P322" s="2"/>
    </row>
    <row r="323" spans="1:45" ht="3.75" customHeight="1">
      <c r="E323" s="20"/>
      <c r="F323" s="20"/>
      <c r="G323" s="20"/>
      <c r="H323" s="20"/>
      <c r="I323" s="20"/>
      <c r="J323" s="73"/>
      <c r="K323" s="2"/>
      <c r="L323" s="2"/>
      <c r="M323" s="2"/>
      <c r="N323" s="2"/>
      <c r="O323" s="2"/>
      <c r="P323" s="2"/>
    </row>
    <row r="324" spans="1:45" s="143" customFormat="1" ht="20.100000000000001" customHeight="1">
      <c r="A324" s="524" t="s">
        <v>199</v>
      </c>
      <c r="B324" s="524"/>
      <c r="C324" s="140"/>
      <c r="D324" s="141"/>
      <c r="E324" s="224">
        <f ca="1">(SUM(E178:E271)+E360)-(SUMIF($A178:$D271,"*Total Trip",E178:E271)+SUMIF($B178:$D271,"*Total Domestic Travel",E178:E271)+SUMIF($B178:$D271,"*Total Foreign Travel",E178:E271)+SUMIF($B178:$D271,"*Total Supplies",E178:E271)+SUMIF($B178:$D271,"Total Publications",E178:E271)+SUMIF($B178:$D271,"*Total Other Costs",E178:E271)+SUMIF($B178:$D271,"*Total Modular Budget Calculation",E178:E271)+SUMIF($D178:$D271,"*# Trips/Yr",E178:E271)+SUMIF($D178:$D271,"*# Persons/Yr",E178:E271)+SUMIF($D178:$D271,"*# Days Per Diem/Yr",E178:E271)+SUMIF($D178:$D271,"*# Days Lodging/Yr",E178:E271)+SUMIF($D178:$D271,"*TOTAL NUMBER PARTICIPANTS PER YEAR",E178:E271))</f>
        <v>0</v>
      </c>
      <c r="F324" s="224">
        <f t="shared" ref="F324:I324" ca="1" si="148">(SUM(F178:F271)+F360)-(SUMIF($A178:$D271,"*Total Trip",F178:F271)+SUMIF($B178:$D271,"*Total Domestic Travel",F178:F271)+SUMIF($B178:$D271,"*Total Foreign Travel",F178:F271)+SUMIF($B178:$D271,"*Total Supplies",F178:F271)+SUMIF($B178:$D271,"Total Publications",F178:F271)+SUMIF($B178:$D271,"*Total Other Costs",F178:F271)+SUMIF($B178:$D271,"*Total Modular Budget Calculation",F178:F271)+SUMIF($D178:$D271,"*# Trips/Yr",F178:F271)+SUMIF($D178:$D271,"*# Persons/Yr",F178:F271)+SUMIF($D178:$D271,"*# Days Per Diem/Yr",F178:F271)+SUMIF($D178:$D271,"*# Days Lodging/Yr",F178:F271)+SUMIF($D178:$D271,"*TOTAL NUMBER PARTICIPANTS PER YEAR",F178:F271))</f>
        <v>0</v>
      </c>
      <c r="G324" s="224">
        <f t="shared" ca="1" si="148"/>
        <v>0</v>
      </c>
      <c r="H324" s="224">
        <f t="shared" ca="1" si="148"/>
        <v>0</v>
      </c>
      <c r="I324" s="224">
        <f t="shared" ca="1" si="148"/>
        <v>0</v>
      </c>
      <c r="J324" s="217">
        <f ca="1">SUM(E324:I324)</f>
        <v>0</v>
      </c>
      <c r="K324" s="142"/>
      <c r="L324" s="142"/>
      <c r="W324"/>
      <c r="X324"/>
      <c r="Y324"/>
      <c r="Z324"/>
      <c r="AA324"/>
      <c r="AB324"/>
      <c r="AC324"/>
      <c r="AD324"/>
      <c r="AE324"/>
      <c r="AF324"/>
      <c r="AG324"/>
      <c r="AH324"/>
      <c r="AI324"/>
      <c r="AJ324"/>
      <c r="AK324"/>
      <c r="AL324"/>
      <c r="AM324"/>
      <c r="AN324"/>
      <c r="AO324"/>
      <c r="AP324"/>
      <c r="AQ324"/>
      <c r="AR324"/>
      <c r="AS324"/>
    </row>
    <row r="325" spans="1:45" s="8" customFormat="1" ht="3.75" customHeight="1">
      <c r="J325" s="20"/>
      <c r="K325" s="20"/>
      <c r="L325" s="20"/>
      <c r="M325" s="22"/>
      <c r="N325" s="22"/>
      <c r="O325" s="22"/>
      <c r="P325" s="22"/>
      <c r="Q325" s="22"/>
      <c r="R325" s="22"/>
      <c r="W325"/>
      <c r="X325"/>
      <c r="Y325"/>
      <c r="Z325"/>
      <c r="AA325"/>
      <c r="AB325"/>
      <c r="AC325"/>
      <c r="AD325"/>
      <c r="AE325"/>
      <c r="AF325"/>
      <c r="AG325"/>
      <c r="AH325"/>
      <c r="AI325"/>
      <c r="AJ325"/>
      <c r="AK325"/>
      <c r="AL325"/>
      <c r="AM325"/>
      <c r="AN325"/>
      <c r="AO325"/>
      <c r="AP325"/>
      <c r="AQ325"/>
      <c r="AR325"/>
      <c r="AS325"/>
    </row>
    <row r="326" spans="1:45" s="143" customFormat="1" ht="20.100000000000001" customHeight="1">
      <c r="A326" s="524" t="s">
        <v>200</v>
      </c>
      <c r="B326" s="524"/>
      <c r="C326" s="144"/>
      <c r="D326" s="145"/>
      <c r="E326" s="216">
        <f ca="1">SUM(E272:E324)-(SUMIF($B265:$D324,"*Total SubRecipient Costs",E265:E324)+SUMIF($B265:$D324,"*Total Capital Equipment",E265:E324)+SUMIF($B265:$D324,"Total Tuition &amp; Fees",E265:E324)+SUMIF($B265:$D324,"*Total Participant Support Costs",E265:E324))-E311-E360</f>
        <v>98620</v>
      </c>
      <c r="F326" s="216">
        <f t="shared" ref="F326:I326" ca="1" si="149">SUM(F272:F324)-(SUMIF($B265:$D324,"*Total SubRecipient Costs",F265:F324)+SUMIF($B265:$D324,"*Total Capital Equipment",F265:F324)+SUMIF($B265:$D324,"Total Tuition &amp; Fees",F265:F324)+SUMIF($B265:$D324,"*Total Participant Support Costs",F265:F324))-F311-F360</f>
        <v>98620</v>
      </c>
      <c r="G326" s="216">
        <f t="shared" ca="1" si="149"/>
        <v>98620</v>
      </c>
      <c r="H326" s="216">
        <f t="shared" ca="1" si="149"/>
        <v>0</v>
      </c>
      <c r="I326" s="216">
        <f t="shared" ca="1" si="149"/>
        <v>0</v>
      </c>
      <c r="J326" s="217">
        <f ca="1">SUM(E326:I326)</f>
        <v>295860</v>
      </c>
      <c r="K326" s="146"/>
      <c r="L326" s="146"/>
      <c r="M326" s="147"/>
      <c r="N326" s="147"/>
      <c r="O326" s="147"/>
      <c r="P326" s="147"/>
      <c r="AA326"/>
      <c r="AB326"/>
      <c r="AC326"/>
      <c r="AD326"/>
      <c r="AE326"/>
      <c r="AF326"/>
      <c r="AG326"/>
      <c r="AH326"/>
    </row>
    <row r="327" spans="1:45" ht="3.75" customHeight="1">
      <c r="G327" s="19"/>
      <c r="H327" s="19"/>
      <c r="I327" s="19"/>
      <c r="J327" s="125"/>
      <c r="K327" s="19"/>
      <c r="L327" s="15"/>
      <c r="Q327" s="2"/>
      <c r="R327" s="2"/>
      <c r="W327" s="8"/>
      <c r="X327" s="8"/>
      <c r="Y327" s="8"/>
      <c r="Z327" s="8"/>
      <c r="AI327" s="8"/>
      <c r="AJ327" s="8"/>
      <c r="AK327" s="8"/>
      <c r="AL327" s="8"/>
      <c r="AM327" s="8"/>
      <c r="AN327" s="8"/>
      <c r="AO327" s="8"/>
      <c r="AP327" s="8"/>
      <c r="AQ327" s="8"/>
      <c r="AR327" s="8"/>
      <c r="AS327" s="8"/>
    </row>
    <row r="328" spans="1:45">
      <c r="A328" s="1" t="s">
        <v>201</v>
      </c>
      <c r="D328" s="55" t="s">
        <v>202</v>
      </c>
      <c r="E328" s="457">
        <f>M330</f>
        <v>0.38</v>
      </c>
      <c r="F328" s="457">
        <f>M332</f>
        <v>0.38</v>
      </c>
      <c r="G328" s="457">
        <f>M333</f>
        <v>0.38</v>
      </c>
      <c r="H328" s="457">
        <f>M334</f>
        <v>0.38</v>
      </c>
      <c r="I328" s="457">
        <f>M335</f>
        <v>0.38</v>
      </c>
      <c r="J328" s="24"/>
      <c r="K328" s="15"/>
      <c r="L328" s="15"/>
      <c r="W328" s="143"/>
      <c r="X328" s="143"/>
      <c r="Y328" s="143"/>
      <c r="Z328" s="143"/>
      <c r="AI328" s="143"/>
      <c r="AJ328" s="143"/>
      <c r="AK328" s="143"/>
      <c r="AL328" s="143"/>
      <c r="AM328" s="143"/>
      <c r="AN328" s="143"/>
      <c r="AO328" s="143"/>
      <c r="AP328" s="143"/>
      <c r="AQ328" s="143"/>
      <c r="AR328" s="143"/>
      <c r="AS328" s="143"/>
    </row>
    <row r="329" spans="1:45" ht="13.5" thickBot="1">
      <c r="A329" s="1"/>
      <c r="D329" s="55" t="s">
        <v>203</v>
      </c>
      <c r="E329" s="457" t="str">
        <f>O330</f>
        <v>MTDC</v>
      </c>
      <c r="F329" s="457" t="str">
        <f>O332</f>
        <v>MTDC</v>
      </c>
      <c r="G329" s="457" t="str">
        <f>O333</f>
        <v>MTDC</v>
      </c>
      <c r="H329" s="457" t="str">
        <f>O334</f>
        <v>MTDC</v>
      </c>
      <c r="I329" s="457" t="str">
        <f>O335</f>
        <v>MTDC</v>
      </c>
      <c r="J329" s="24"/>
      <c r="K329" s="15"/>
      <c r="L329" s="15"/>
      <c r="W329" s="143"/>
      <c r="X329" s="143"/>
      <c r="Y329" s="143"/>
      <c r="Z329" s="143"/>
      <c r="AI329" s="143"/>
      <c r="AJ329" s="143"/>
      <c r="AK329" s="143"/>
      <c r="AL329" s="143"/>
      <c r="AM329" s="143"/>
      <c r="AN329" s="143"/>
      <c r="AO329" s="143"/>
      <c r="AP329" s="143"/>
      <c r="AQ329" s="143"/>
      <c r="AR329" s="143"/>
      <c r="AS329" s="143"/>
    </row>
    <row r="330" spans="1:45" ht="15" customHeight="1" thickBot="1">
      <c r="A330" s="8"/>
      <c r="C330" s="137"/>
      <c r="D330" s="138"/>
      <c r="E330" s="218">
        <f ca="1">IF(O330="MTDC",ROUND(E324*M330,0),IF(O330="TDC",ROUND(E326*M330,0),"ERROR"))</f>
        <v>0</v>
      </c>
      <c r="F330" s="218">
        <f ca="1">IF(O332="MTDC",ROUND(F324*M332,0),IF(O332="TDC",ROUND(F326*M332,0),"ERROR"))</f>
        <v>0</v>
      </c>
      <c r="G330" s="218">
        <f ca="1">IF(O333="MTDC",ROUND(G324*M333,0),IF(O333="TDC",ROUND(G326*M333,0),"ERROR"))</f>
        <v>0</v>
      </c>
      <c r="H330" s="218">
        <f ca="1">IF(O334="MTDC",ROUND(H324*M334,0),IF(O334="TDC",ROUND(H326*M334,0),"ERROR"))</f>
        <v>0</v>
      </c>
      <c r="I330" s="218">
        <f ca="1">IF(O335="MTDC",ROUND(I324*M335,0),IF(O335="TDC",ROUND(I326*M335,0),"ERROR"))</f>
        <v>0</v>
      </c>
      <c r="J330" s="219">
        <f ca="1">SUM(E330:I330)</f>
        <v>0</v>
      </c>
      <c r="K330" s="2"/>
      <c r="L330" s="2"/>
      <c r="M330" s="151">
        <f>'Cumulative Budget Request '!M329</f>
        <v>0.38</v>
      </c>
      <c r="N330" s="13" t="s">
        <v>204</v>
      </c>
      <c r="O330" s="152" t="str">
        <f>'Cumulative Budget Request '!O329</f>
        <v>MTDC</v>
      </c>
      <c r="P330" s="13" t="s">
        <v>35</v>
      </c>
    </row>
    <row r="331" spans="1:45" ht="3.75" customHeight="1" thickBot="1">
      <c r="F331"/>
      <c r="J331" s="73"/>
      <c r="K331" s="20"/>
      <c r="L331" s="20"/>
      <c r="M331" s="22"/>
      <c r="N331" s="2"/>
      <c r="O331" s="2"/>
      <c r="P331" s="2"/>
      <c r="Q331" s="2"/>
      <c r="R331" s="2"/>
    </row>
    <row r="332" spans="1:45" s="150" customFormat="1" ht="20.100000000000001" customHeight="1" thickBot="1">
      <c r="A332" s="140" t="s">
        <v>206</v>
      </c>
      <c r="B332" s="148"/>
      <c r="C332" s="148"/>
      <c r="D332" s="148"/>
      <c r="E332" s="216">
        <f ca="1">SUM(E326,E330)</f>
        <v>98620</v>
      </c>
      <c r="F332" s="216">
        <f t="shared" ref="F332:I332" ca="1" si="150">SUM(F326,F330)</f>
        <v>98620</v>
      </c>
      <c r="G332" s="216">
        <f t="shared" ca="1" si="150"/>
        <v>98620</v>
      </c>
      <c r="H332" s="216">
        <f t="shared" ca="1" si="150"/>
        <v>0</v>
      </c>
      <c r="I332" s="216">
        <f t="shared" ca="1" si="150"/>
        <v>0</v>
      </c>
      <c r="J332" s="217">
        <f ca="1">SUM(E332:I332)</f>
        <v>295860</v>
      </c>
      <c r="K332" s="149"/>
      <c r="L332" s="149"/>
      <c r="M332" s="151">
        <f>'Cumulative Budget Request '!M331</f>
        <v>0.38</v>
      </c>
      <c r="N332" s="13" t="s">
        <v>204</v>
      </c>
      <c r="O332" s="152" t="str">
        <f>'Cumulative Budget Request '!O331</f>
        <v>MTDC</v>
      </c>
      <c r="P332" s="359" t="s">
        <v>36</v>
      </c>
      <c r="W332"/>
      <c r="X332"/>
      <c r="Y332"/>
      <c r="Z332"/>
      <c r="AA332"/>
      <c r="AB332"/>
      <c r="AC332"/>
      <c r="AD332"/>
      <c r="AE332"/>
      <c r="AF332"/>
      <c r="AG332"/>
      <c r="AH332"/>
      <c r="AI332"/>
      <c r="AJ332"/>
      <c r="AK332"/>
      <c r="AL332"/>
      <c r="AM332"/>
      <c r="AN332"/>
      <c r="AO332"/>
      <c r="AP332"/>
      <c r="AQ332"/>
      <c r="AR332"/>
      <c r="AS332"/>
    </row>
    <row r="333" spans="1:45" ht="13.5" thickBot="1">
      <c r="A333" s="139"/>
      <c r="M333" s="151">
        <f>'Cumulative Budget Request '!M332</f>
        <v>0.38</v>
      </c>
      <c r="N333" s="13" t="s">
        <v>204</v>
      </c>
      <c r="O333" s="152" t="str">
        <f>'Cumulative Budget Request '!O332</f>
        <v>MTDC</v>
      </c>
      <c r="P333" s="13" t="s">
        <v>37</v>
      </c>
    </row>
    <row r="334" spans="1:45" ht="13.5" thickBot="1">
      <c r="A334" s="139"/>
      <c r="M334" s="151">
        <f>'Cumulative Budget Request '!M333</f>
        <v>0.38</v>
      </c>
      <c r="N334" s="13" t="s">
        <v>204</v>
      </c>
      <c r="O334" s="152" t="str">
        <f>'Cumulative Budget Request '!O333</f>
        <v>MTDC</v>
      </c>
      <c r="P334" s="13" t="s">
        <v>38</v>
      </c>
    </row>
    <row r="335" spans="1:45" ht="13.5" thickBot="1">
      <c r="E335" s="19"/>
      <c r="F335" s="15"/>
      <c r="G335" s="19"/>
      <c r="H335" s="19"/>
      <c r="I335" s="19"/>
      <c r="J335" s="19"/>
      <c r="M335" s="151">
        <f>'Cumulative Budget Request '!M334</f>
        <v>0.38</v>
      </c>
      <c r="N335" s="13" t="s">
        <v>204</v>
      </c>
      <c r="O335" s="152" t="str">
        <f>'Cumulative Budget Request '!O334</f>
        <v>MTDC</v>
      </c>
      <c r="P335" s="13" t="s">
        <v>39</v>
      </c>
    </row>
    <row r="336" spans="1:45" ht="15.75">
      <c r="A336" s="506" t="s">
        <v>213</v>
      </c>
      <c r="B336" s="506"/>
      <c r="C336" s="506"/>
      <c r="D336" s="506"/>
      <c r="E336" s="506"/>
      <c r="F336" s="506"/>
      <c r="G336" s="506"/>
      <c r="H336" s="506"/>
      <c r="I336" s="506"/>
      <c r="J336" s="506"/>
    </row>
    <row r="337" spans="2:48" ht="15" customHeight="1" thickBot="1">
      <c r="B337" s="539" t="s">
        <v>229</v>
      </c>
      <c r="C337" s="539"/>
      <c r="D337" s="539"/>
      <c r="E337" s="539"/>
      <c r="F337" s="539"/>
      <c r="G337" s="539"/>
      <c r="H337" s="539"/>
      <c r="I337" s="539"/>
      <c r="J337" s="539"/>
      <c r="K337" s="249"/>
      <c r="L337" s="22"/>
      <c r="M337" s="249"/>
      <c r="N337" s="249"/>
      <c r="O337" s="249"/>
      <c r="P337" s="249"/>
      <c r="Q337" s="249"/>
      <c r="R337" s="249"/>
      <c r="S337" s="249"/>
      <c r="T337" s="249"/>
      <c r="U337" s="249"/>
    </row>
    <row r="338" spans="2:48" ht="15">
      <c r="B338" s="479" t="s">
        <v>230</v>
      </c>
      <c r="C338" s="480"/>
      <c r="D338" s="480"/>
      <c r="E338" s="480"/>
      <c r="F338" s="480"/>
      <c r="G338" s="480"/>
      <c r="H338" s="480"/>
      <c r="I338" s="480"/>
      <c r="J338" s="481"/>
      <c r="M338" s="123" t="s">
        <v>181</v>
      </c>
      <c r="N338" s="124"/>
      <c r="O338" s="124"/>
      <c r="P338" s="124"/>
      <c r="Q338" s="124"/>
      <c r="R338" s="124"/>
      <c r="S338" s="124"/>
      <c r="T338" s="124"/>
      <c r="W338" s="55"/>
      <c r="Z338" s="107"/>
      <c r="AI338" s="107"/>
      <c r="AJ338" s="107"/>
      <c r="AK338" s="107"/>
      <c r="AL338" s="107"/>
      <c r="AM338" s="107"/>
      <c r="AN338" s="107"/>
      <c r="AO338" s="107"/>
      <c r="AP338" s="107"/>
      <c r="AQ338" s="107"/>
      <c r="AR338" s="107"/>
      <c r="AS338" s="107"/>
      <c r="AT338" s="107"/>
      <c r="AU338" s="107"/>
      <c r="AV338" s="107"/>
    </row>
    <row r="339" spans="2:48">
      <c r="B339" s="477" t="s">
        <v>231</v>
      </c>
      <c r="C339" s="478"/>
      <c r="D339" s="478"/>
      <c r="E339" s="246" t="s">
        <v>35</v>
      </c>
      <c r="F339" s="246" t="s">
        <v>36</v>
      </c>
      <c r="G339" s="247" t="s">
        <v>37</v>
      </c>
      <c r="H339" s="247" t="s">
        <v>38</v>
      </c>
      <c r="I339" s="247" t="s">
        <v>39</v>
      </c>
      <c r="J339" s="248" t="s">
        <v>30</v>
      </c>
    </row>
    <row r="340" spans="2:48">
      <c r="B340" s="482">
        <f>IF('Cumulative Budget Request '!$L386='Split budget (B)'!$L$1,'Cumulative Budget Request '!B386,0)</f>
        <v>0</v>
      </c>
      <c r="C340" s="483"/>
      <c r="D340" s="483"/>
      <c r="E340" s="286">
        <f>IF('Cumulative Budget Request '!$L386='Split budget (B)'!$L$1,'Cumulative Budget Request '!E386,0)</f>
        <v>0</v>
      </c>
      <c r="F340" s="286">
        <f>IF('Cumulative Budget Request '!$L386='Split budget (B)'!$L$1,'Cumulative Budget Request '!F386,0)</f>
        <v>0</v>
      </c>
      <c r="G340" s="286">
        <f>IF('Cumulative Budget Request '!$L386='Split budget (B)'!$L$1,'Cumulative Budget Request '!G386,0)</f>
        <v>0</v>
      </c>
      <c r="H340" s="286">
        <f>IF('Cumulative Budget Request '!$L386='Split budget (B)'!$L$1,'Cumulative Budget Request '!H386,0)</f>
        <v>0</v>
      </c>
      <c r="I340" s="286">
        <f>IF('Cumulative Budget Request '!$L386='Split budget (B)'!$L$1,'Cumulative Budget Request '!I386,0)</f>
        <v>0</v>
      </c>
      <c r="J340" s="420">
        <f>SUM(E340:I340)</f>
        <v>0</v>
      </c>
      <c r="W340" s="250"/>
    </row>
    <row r="341" spans="2:48">
      <c r="B341" s="469">
        <f>IF('Cumulative Budget Request '!$L387='Split budget (B)'!$L$1,'Cumulative Budget Request '!B387,0)</f>
        <v>0</v>
      </c>
      <c r="C341" s="470"/>
      <c r="D341" s="470"/>
      <c r="E341" s="286">
        <f>IF('Cumulative Budget Request '!$L387='Split budget (B)'!$L$1,'Cumulative Budget Request '!E387,0)</f>
        <v>0</v>
      </c>
      <c r="F341" s="286">
        <f>IF('Cumulative Budget Request '!$L387='Split budget (B)'!$L$1,'Cumulative Budget Request '!F387,0)</f>
        <v>0</v>
      </c>
      <c r="G341" s="286">
        <f>IF('Cumulative Budget Request '!$L387='Split budget (B)'!$L$1,'Cumulative Budget Request '!G387,0)</f>
        <v>0</v>
      </c>
      <c r="H341" s="286">
        <f>IF('Cumulative Budget Request '!$L387='Split budget (B)'!$L$1,'Cumulative Budget Request '!H387,0)</f>
        <v>0</v>
      </c>
      <c r="I341" s="286">
        <f>IF('Cumulative Budget Request '!$L387='Split budget (B)'!$L$1,'Cumulative Budget Request '!I387,0)</f>
        <v>0</v>
      </c>
      <c r="J341" s="420">
        <f t="shared" ref="J341:J359" si="151">SUM(E341:I341)</f>
        <v>0</v>
      </c>
      <c r="W341" s="250"/>
    </row>
    <row r="342" spans="2:48">
      <c r="B342" s="469">
        <f>IF('Cumulative Budget Request '!$L388='Split budget (B)'!$L$1,'Cumulative Budget Request '!B388,0)</f>
        <v>0</v>
      </c>
      <c r="C342" s="470"/>
      <c r="D342" s="470"/>
      <c r="E342" s="286">
        <f>IF('Cumulative Budget Request '!$L388='Split budget (B)'!$L$1,'Cumulative Budget Request '!E388,0)</f>
        <v>0</v>
      </c>
      <c r="F342" s="286">
        <f>IF('Cumulative Budget Request '!$L388='Split budget (B)'!$L$1,'Cumulative Budget Request '!F388,0)</f>
        <v>0</v>
      </c>
      <c r="G342" s="286">
        <f>IF('Cumulative Budget Request '!$L388='Split budget (B)'!$L$1,'Cumulative Budget Request '!G388,0)</f>
        <v>0</v>
      </c>
      <c r="H342" s="286">
        <f>IF('Cumulative Budget Request '!$L388='Split budget (B)'!$L$1,'Cumulative Budget Request '!H388,0)</f>
        <v>0</v>
      </c>
      <c r="I342" s="286">
        <f>IF('Cumulative Budget Request '!$L388='Split budget (B)'!$L$1,'Cumulative Budget Request '!I388,0)</f>
        <v>0</v>
      </c>
      <c r="J342" s="420">
        <f t="shared" si="151"/>
        <v>0</v>
      </c>
      <c r="W342" s="250"/>
    </row>
    <row r="343" spans="2:48" hidden="1">
      <c r="B343" s="469">
        <f>IF('Cumulative Budget Request '!$L389='Split budget (B)'!$L$1,'Cumulative Budget Request '!B389,0)</f>
        <v>0</v>
      </c>
      <c r="C343" s="470"/>
      <c r="D343" s="470"/>
      <c r="E343" s="286">
        <f>IF('Cumulative Budget Request '!$L389='Split budget (B)'!$L$1,'Cumulative Budget Request '!E389,0)</f>
        <v>0</v>
      </c>
      <c r="F343" s="286">
        <f>IF('Cumulative Budget Request '!$L389='Split budget (B)'!$L$1,'Cumulative Budget Request '!F389,0)</f>
        <v>0</v>
      </c>
      <c r="G343" s="286">
        <f>IF('Cumulative Budget Request '!$L389='Split budget (B)'!$L$1,'Cumulative Budget Request '!G389,0)</f>
        <v>0</v>
      </c>
      <c r="H343" s="286">
        <f>IF('Cumulative Budget Request '!$L389='Split budget (B)'!$L$1,'Cumulative Budget Request '!H389,0)</f>
        <v>0</v>
      </c>
      <c r="I343" s="286">
        <f>IF('Cumulative Budget Request '!$L389='Split budget (B)'!$L$1,'Cumulative Budget Request '!I389,0)</f>
        <v>0</v>
      </c>
      <c r="J343" s="420">
        <f t="shared" si="151"/>
        <v>0</v>
      </c>
      <c r="W343" s="250"/>
    </row>
    <row r="344" spans="2:48" hidden="1">
      <c r="B344" s="469">
        <f>IF('Cumulative Budget Request '!$L390='Split budget (B)'!$L$1,'Cumulative Budget Request '!B390,0)</f>
        <v>0</v>
      </c>
      <c r="C344" s="470"/>
      <c r="D344" s="470"/>
      <c r="E344" s="286">
        <f>IF('Cumulative Budget Request '!$L390='Split budget (B)'!$L$1,'Cumulative Budget Request '!E390,0)</f>
        <v>0</v>
      </c>
      <c r="F344" s="286">
        <f>IF('Cumulative Budget Request '!$L390='Split budget (B)'!$L$1,'Cumulative Budget Request '!F390,0)</f>
        <v>0</v>
      </c>
      <c r="G344" s="286">
        <f>IF('Cumulative Budget Request '!$L390='Split budget (B)'!$L$1,'Cumulative Budget Request '!G390,0)</f>
        <v>0</v>
      </c>
      <c r="H344" s="286">
        <f>IF('Cumulative Budget Request '!$L390='Split budget (B)'!$L$1,'Cumulative Budget Request '!H390,0)</f>
        <v>0</v>
      </c>
      <c r="I344" s="286">
        <f>IF('Cumulative Budget Request '!$L390='Split budget (B)'!$L$1,'Cumulative Budget Request '!I390,0)</f>
        <v>0</v>
      </c>
      <c r="J344" s="420">
        <f t="shared" si="151"/>
        <v>0</v>
      </c>
      <c r="W344" s="250"/>
    </row>
    <row r="345" spans="2:48" hidden="1">
      <c r="B345" s="469">
        <f>IF('Cumulative Budget Request '!$L391='Split budget (B)'!$L$1,'Cumulative Budget Request '!B391,0)</f>
        <v>0</v>
      </c>
      <c r="C345" s="470"/>
      <c r="D345" s="470"/>
      <c r="E345" s="286">
        <f>IF('Cumulative Budget Request '!$L391='Split budget (B)'!$L$1,'Cumulative Budget Request '!E391,0)</f>
        <v>0</v>
      </c>
      <c r="F345" s="286">
        <f>IF('Cumulative Budget Request '!$L391='Split budget (B)'!$L$1,'Cumulative Budget Request '!F391,0)</f>
        <v>0</v>
      </c>
      <c r="G345" s="286">
        <f>IF('Cumulative Budget Request '!$L391='Split budget (B)'!$L$1,'Cumulative Budget Request '!G391,0)</f>
        <v>0</v>
      </c>
      <c r="H345" s="286">
        <f>IF('Cumulative Budget Request '!$L391='Split budget (B)'!$L$1,'Cumulative Budget Request '!H391,0)</f>
        <v>0</v>
      </c>
      <c r="I345" s="286">
        <f>IF('Cumulative Budget Request '!$L391='Split budget (B)'!$L$1,'Cumulative Budget Request '!I391,0)</f>
        <v>0</v>
      </c>
      <c r="J345" s="420">
        <f t="shared" si="151"/>
        <v>0</v>
      </c>
      <c r="W345" s="250"/>
    </row>
    <row r="346" spans="2:48" hidden="1">
      <c r="B346" s="469">
        <f>IF('Cumulative Budget Request '!$L392='Split budget (B)'!$L$1,'Cumulative Budget Request '!B392,0)</f>
        <v>0</v>
      </c>
      <c r="C346" s="470"/>
      <c r="D346" s="470"/>
      <c r="E346" s="286">
        <f>IF('Cumulative Budget Request '!$L392='Split budget (B)'!$L$1,'Cumulative Budget Request '!E392,0)</f>
        <v>0</v>
      </c>
      <c r="F346" s="286">
        <f>IF('Cumulative Budget Request '!$L392='Split budget (B)'!$L$1,'Cumulative Budget Request '!F392,0)</f>
        <v>0</v>
      </c>
      <c r="G346" s="286">
        <f>IF('Cumulative Budget Request '!$L392='Split budget (B)'!$L$1,'Cumulative Budget Request '!G392,0)</f>
        <v>0</v>
      </c>
      <c r="H346" s="286">
        <f>IF('Cumulative Budget Request '!$L392='Split budget (B)'!$L$1,'Cumulative Budget Request '!H392,0)</f>
        <v>0</v>
      </c>
      <c r="I346" s="286">
        <f>IF('Cumulative Budget Request '!$L392='Split budget (B)'!$L$1,'Cumulative Budget Request '!I392,0)</f>
        <v>0</v>
      </c>
      <c r="J346" s="420">
        <f t="shared" si="151"/>
        <v>0</v>
      </c>
      <c r="W346" s="250"/>
    </row>
    <row r="347" spans="2:48" hidden="1">
      <c r="B347" s="469">
        <f>IF('Cumulative Budget Request '!$L393='Split budget (B)'!$L$1,'Cumulative Budget Request '!B393,0)</f>
        <v>0</v>
      </c>
      <c r="C347" s="470"/>
      <c r="D347" s="470"/>
      <c r="E347" s="286">
        <f>IF('Cumulative Budget Request '!$L393='Split budget (B)'!$L$1,'Cumulative Budget Request '!E393,0)</f>
        <v>0</v>
      </c>
      <c r="F347" s="286">
        <f>IF('Cumulative Budget Request '!$L393='Split budget (B)'!$L$1,'Cumulative Budget Request '!F393,0)</f>
        <v>0</v>
      </c>
      <c r="G347" s="286">
        <f>IF('Cumulative Budget Request '!$L393='Split budget (B)'!$L$1,'Cumulative Budget Request '!G393,0)</f>
        <v>0</v>
      </c>
      <c r="H347" s="286">
        <f>IF('Cumulative Budget Request '!$L393='Split budget (B)'!$L$1,'Cumulative Budget Request '!H393,0)</f>
        <v>0</v>
      </c>
      <c r="I347" s="286">
        <f>IF('Cumulative Budget Request '!$L393='Split budget (B)'!$L$1,'Cumulative Budget Request '!I393,0)</f>
        <v>0</v>
      </c>
      <c r="J347" s="420">
        <f t="shared" si="151"/>
        <v>0</v>
      </c>
      <c r="W347" s="250"/>
    </row>
    <row r="348" spans="2:48" hidden="1">
      <c r="B348" s="469">
        <f>IF('Cumulative Budget Request '!$L394='Split budget (B)'!$L$1,'Cumulative Budget Request '!B394,0)</f>
        <v>0</v>
      </c>
      <c r="C348" s="470"/>
      <c r="D348" s="470"/>
      <c r="E348" s="286">
        <f>IF('Cumulative Budget Request '!$L394='Split budget (B)'!$L$1,'Cumulative Budget Request '!E394,0)</f>
        <v>0</v>
      </c>
      <c r="F348" s="286">
        <f>IF('Cumulative Budget Request '!$L394='Split budget (B)'!$L$1,'Cumulative Budget Request '!F394,0)</f>
        <v>0</v>
      </c>
      <c r="G348" s="286">
        <f>IF('Cumulative Budget Request '!$L394='Split budget (B)'!$L$1,'Cumulative Budget Request '!G394,0)</f>
        <v>0</v>
      </c>
      <c r="H348" s="286">
        <f>IF('Cumulative Budget Request '!$L394='Split budget (B)'!$L$1,'Cumulative Budget Request '!H394,0)</f>
        <v>0</v>
      </c>
      <c r="I348" s="286">
        <f>IF('Cumulative Budget Request '!$L394='Split budget (B)'!$L$1,'Cumulative Budget Request '!I394,0)</f>
        <v>0</v>
      </c>
      <c r="J348" s="420">
        <f t="shared" si="151"/>
        <v>0</v>
      </c>
      <c r="W348" s="250"/>
    </row>
    <row r="349" spans="2:48" hidden="1">
      <c r="B349" s="469">
        <f>IF('Cumulative Budget Request '!$L395='Split budget (B)'!$L$1,'Cumulative Budget Request '!B395,0)</f>
        <v>0</v>
      </c>
      <c r="C349" s="470"/>
      <c r="D349" s="470"/>
      <c r="E349" s="286">
        <f>IF('Cumulative Budget Request '!$L395='Split budget (B)'!$L$1,'Cumulative Budget Request '!E395,0)</f>
        <v>0</v>
      </c>
      <c r="F349" s="286">
        <f>IF('Cumulative Budget Request '!$L395='Split budget (B)'!$L$1,'Cumulative Budget Request '!F395,0)</f>
        <v>0</v>
      </c>
      <c r="G349" s="286">
        <f>IF('Cumulative Budget Request '!$L395='Split budget (B)'!$L$1,'Cumulative Budget Request '!G395,0)</f>
        <v>0</v>
      </c>
      <c r="H349" s="286">
        <f>IF('Cumulative Budget Request '!$L395='Split budget (B)'!$L$1,'Cumulative Budget Request '!H395,0)</f>
        <v>0</v>
      </c>
      <c r="I349" s="286">
        <f>IF('Cumulative Budget Request '!$L395='Split budget (B)'!$L$1,'Cumulative Budget Request '!I395,0)</f>
        <v>0</v>
      </c>
      <c r="J349" s="420">
        <f t="shared" si="151"/>
        <v>0</v>
      </c>
      <c r="W349" s="250"/>
    </row>
    <row r="350" spans="2:48" hidden="1">
      <c r="B350" s="469">
        <f>IF('Cumulative Budget Request '!$L396='Split budget (B)'!$L$1,'Cumulative Budget Request '!B396,0)</f>
        <v>0</v>
      </c>
      <c r="C350" s="470"/>
      <c r="D350" s="470"/>
      <c r="E350" s="286">
        <f>IF('Cumulative Budget Request '!$L396='Split budget (B)'!$L$1,'Cumulative Budget Request '!E396,0)</f>
        <v>0</v>
      </c>
      <c r="F350" s="286">
        <f>IF('Cumulative Budget Request '!$L396='Split budget (B)'!$L$1,'Cumulative Budget Request '!F396,0)</f>
        <v>0</v>
      </c>
      <c r="G350" s="286">
        <f>IF('Cumulative Budget Request '!$L396='Split budget (B)'!$L$1,'Cumulative Budget Request '!G396,0)</f>
        <v>0</v>
      </c>
      <c r="H350" s="286">
        <f>IF('Cumulative Budget Request '!$L396='Split budget (B)'!$L$1,'Cumulative Budget Request '!H396,0)</f>
        <v>0</v>
      </c>
      <c r="I350" s="286">
        <f>IF('Cumulative Budget Request '!$L396='Split budget (B)'!$L$1,'Cumulative Budget Request '!I396,0)</f>
        <v>0</v>
      </c>
      <c r="J350" s="420">
        <f t="shared" si="151"/>
        <v>0</v>
      </c>
      <c r="W350" s="250"/>
    </row>
    <row r="351" spans="2:48" hidden="1">
      <c r="B351" s="469">
        <f>IF('Cumulative Budget Request '!$L397='Split budget (B)'!$L$1,'Cumulative Budget Request '!B397,0)</f>
        <v>0</v>
      </c>
      <c r="C351" s="470"/>
      <c r="D351" s="470"/>
      <c r="E351" s="286">
        <f>IF('Cumulative Budget Request '!$L397='Split budget (B)'!$L$1,'Cumulative Budget Request '!E397,0)</f>
        <v>0</v>
      </c>
      <c r="F351" s="286">
        <f>IF('Cumulative Budget Request '!$L397='Split budget (B)'!$L$1,'Cumulative Budget Request '!F397,0)</f>
        <v>0</v>
      </c>
      <c r="G351" s="286">
        <f>IF('Cumulative Budget Request '!$L397='Split budget (B)'!$L$1,'Cumulative Budget Request '!G397,0)</f>
        <v>0</v>
      </c>
      <c r="H351" s="286">
        <f>IF('Cumulative Budget Request '!$L397='Split budget (B)'!$L$1,'Cumulative Budget Request '!H397,0)</f>
        <v>0</v>
      </c>
      <c r="I351" s="286">
        <f>IF('Cumulative Budget Request '!$L397='Split budget (B)'!$L$1,'Cumulative Budget Request '!I397,0)</f>
        <v>0</v>
      </c>
      <c r="J351" s="420">
        <f t="shared" si="151"/>
        <v>0</v>
      </c>
      <c r="W351" s="250"/>
    </row>
    <row r="352" spans="2:48" hidden="1">
      <c r="B352" s="469">
        <f>IF('Cumulative Budget Request '!$L398='Split budget (B)'!$L$1,'Cumulative Budget Request '!B398,0)</f>
        <v>0</v>
      </c>
      <c r="C352" s="470"/>
      <c r="D352" s="470"/>
      <c r="E352" s="286">
        <f>IF('Cumulative Budget Request '!$L398='Split budget (B)'!$L$1,'Cumulative Budget Request '!E398,0)</f>
        <v>0</v>
      </c>
      <c r="F352" s="286">
        <f>IF('Cumulative Budget Request '!$L398='Split budget (B)'!$L$1,'Cumulative Budget Request '!F398,0)</f>
        <v>0</v>
      </c>
      <c r="G352" s="286">
        <f>IF('Cumulative Budget Request '!$L398='Split budget (B)'!$L$1,'Cumulative Budget Request '!G398,0)</f>
        <v>0</v>
      </c>
      <c r="H352" s="286">
        <f>IF('Cumulative Budget Request '!$L398='Split budget (B)'!$L$1,'Cumulative Budget Request '!H398,0)</f>
        <v>0</v>
      </c>
      <c r="I352" s="286">
        <f>IF('Cumulative Budget Request '!$L398='Split budget (B)'!$L$1,'Cumulative Budget Request '!I398,0)</f>
        <v>0</v>
      </c>
      <c r="J352" s="420">
        <f t="shared" si="151"/>
        <v>0</v>
      </c>
      <c r="W352" s="250"/>
    </row>
    <row r="353" spans="2:35" hidden="1">
      <c r="B353" s="469">
        <f>IF('Cumulative Budget Request '!$L399='Split budget (B)'!$L$1,'Cumulative Budget Request '!B399,0)</f>
        <v>0</v>
      </c>
      <c r="C353" s="470"/>
      <c r="D353" s="470"/>
      <c r="E353" s="286">
        <f>IF('Cumulative Budget Request '!$L399='Split budget (B)'!$L$1,'Cumulative Budget Request '!E399,0)</f>
        <v>0</v>
      </c>
      <c r="F353" s="286">
        <f>IF('Cumulative Budget Request '!$L399='Split budget (B)'!$L$1,'Cumulative Budget Request '!F399,0)</f>
        <v>0</v>
      </c>
      <c r="G353" s="286">
        <f>IF('Cumulative Budget Request '!$L399='Split budget (B)'!$L$1,'Cumulative Budget Request '!G399,0)</f>
        <v>0</v>
      </c>
      <c r="H353" s="286">
        <f>IF('Cumulative Budget Request '!$L399='Split budget (B)'!$L$1,'Cumulative Budget Request '!H399,0)</f>
        <v>0</v>
      </c>
      <c r="I353" s="286">
        <f>IF('Cumulative Budget Request '!$L399='Split budget (B)'!$L$1,'Cumulative Budget Request '!I399,0)</f>
        <v>0</v>
      </c>
      <c r="J353" s="420">
        <f t="shared" si="151"/>
        <v>0</v>
      </c>
      <c r="W353" s="250"/>
    </row>
    <row r="354" spans="2:35" hidden="1">
      <c r="B354" s="469">
        <f>IF('Cumulative Budget Request '!$L400='Split budget (B)'!$L$1,'Cumulative Budget Request '!B400,0)</f>
        <v>0</v>
      </c>
      <c r="C354" s="470"/>
      <c r="D354" s="470"/>
      <c r="E354" s="286">
        <f>IF('Cumulative Budget Request '!$L400='Split budget (B)'!$L$1,'Cumulative Budget Request '!E400,0)</f>
        <v>0</v>
      </c>
      <c r="F354" s="286">
        <f>IF('Cumulative Budget Request '!$L400='Split budget (B)'!$L$1,'Cumulative Budget Request '!F400,0)</f>
        <v>0</v>
      </c>
      <c r="G354" s="286">
        <f>IF('Cumulative Budget Request '!$L400='Split budget (B)'!$L$1,'Cumulative Budget Request '!G400,0)</f>
        <v>0</v>
      </c>
      <c r="H354" s="286">
        <f>IF('Cumulative Budget Request '!$L400='Split budget (B)'!$L$1,'Cumulative Budget Request '!H400,0)</f>
        <v>0</v>
      </c>
      <c r="I354" s="286">
        <f>IF('Cumulative Budget Request '!$L400='Split budget (B)'!$L$1,'Cumulative Budget Request '!I400,0)</f>
        <v>0</v>
      </c>
      <c r="J354" s="420">
        <f t="shared" si="151"/>
        <v>0</v>
      </c>
      <c r="W354" s="250"/>
    </row>
    <row r="355" spans="2:35" hidden="1">
      <c r="B355" s="469">
        <f>IF('Cumulative Budget Request '!$L401='Split budget (B)'!$L$1,'Cumulative Budget Request '!B401,0)</f>
        <v>0</v>
      </c>
      <c r="C355" s="470"/>
      <c r="D355" s="470"/>
      <c r="E355" s="286">
        <f>IF('Cumulative Budget Request '!$L401='Split budget (B)'!$L$1,'Cumulative Budget Request '!E401,0)</f>
        <v>0</v>
      </c>
      <c r="F355" s="286">
        <f>IF('Cumulative Budget Request '!$L401='Split budget (B)'!$L$1,'Cumulative Budget Request '!F401,0)</f>
        <v>0</v>
      </c>
      <c r="G355" s="286">
        <f>IF('Cumulative Budget Request '!$L401='Split budget (B)'!$L$1,'Cumulative Budget Request '!G401,0)</f>
        <v>0</v>
      </c>
      <c r="H355" s="286">
        <f>IF('Cumulative Budget Request '!$L401='Split budget (B)'!$L$1,'Cumulative Budget Request '!H401,0)</f>
        <v>0</v>
      </c>
      <c r="I355" s="286">
        <f>IF('Cumulative Budget Request '!$L401='Split budget (B)'!$L$1,'Cumulative Budget Request '!I401,0)</f>
        <v>0</v>
      </c>
      <c r="J355" s="420">
        <f t="shared" si="151"/>
        <v>0</v>
      </c>
      <c r="W355" s="250"/>
    </row>
    <row r="356" spans="2:35" hidden="1">
      <c r="B356" s="469">
        <f>IF('Cumulative Budget Request '!$L402='Split budget (B)'!$L$1,'Cumulative Budget Request '!B402,0)</f>
        <v>0</v>
      </c>
      <c r="C356" s="470"/>
      <c r="D356" s="470"/>
      <c r="E356" s="286">
        <f>IF('Cumulative Budget Request '!$L402='Split budget (B)'!$L$1,'Cumulative Budget Request '!E402,0)</f>
        <v>0</v>
      </c>
      <c r="F356" s="286">
        <f>IF('Cumulative Budget Request '!$L402='Split budget (B)'!$L$1,'Cumulative Budget Request '!F402,0)</f>
        <v>0</v>
      </c>
      <c r="G356" s="286">
        <f>IF('Cumulative Budget Request '!$L402='Split budget (B)'!$L$1,'Cumulative Budget Request '!G402,0)</f>
        <v>0</v>
      </c>
      <c r="H356" s="286">
        <f>IF('Cumulative Budget Request '!$L402='Split budget (B)'!$L$1,'Cumulative Budget Request '!H402,0)</f>
        <v>0</v>
      </c>
      <c r="I356" s="286">
        <f>IF('Cumulative Budget Request '!$L402='Split budget (B)'!$L$1,'Cumulative Budget Request '!I402,0)</f>
        <v>0</v>
      </c>
      <c r="J356" s="420">
        <f t="shared" si="151"/>
        <v>0</v>
      </c>
      <c r="W356" s="250"/>
    </row>
    <row r="357" spans="2:35" hidden="1">
      <c r="B357" s="469">
        <f>IF('Cumulative Budget Request '!$L403='Split budget (B)'!$L$1,'Cumulative Budget Request '!B403,0)</f>
        <v>0</v>
      </c>
      <c r="C357" s="470"/>
      <c r="D357" s="470"/>
      <c r="E357" s="286">
        <f>IF('Cumulative Budget Request '!$L403='Split budget (B)'!$L$1,'Cumulative Budget Request '!E403,0)</f>
        <v>0</v>
      </c>
      <c r="F357" s="286">
        <f>IF('Cumulative Budget Request '!$L403='Split budget (B)'!$L$1,'Cumulative Budget Request '!F403,0)</f>
        <v>0</v>
      </c>
      <c r="G357" s="286">
        <f>IF('Cumulative Budget Request '!$L403='Split budget (B)'!$L$1,'Cumulative Budget Request '!G403,0)</f>
        <v>0</v>
      </c>
      <c r="H357" s="286">
        <f>IF('Cumulative Budget Request '!$L403='Split budget (B)'!$L$1,'Cumulative Budget Request '!H403,0)</f>
        <v>0</v>
      </c>
      <c r="I357" s="286">
        <f>IF('Cumulative Budget Request '!$L403='Split budget (B)'!$L$1,'Cumulative Budget Request '!I403,0)</f>
        <v>0</v>
      </c>
      <c r="J357" s="420">
        <f t="shared" si="151"/>
        <v>0</v>
      </c>
      <c r="W357" s="250"/>
    </row>
    <row r="358" spans="2:35" hidden="1">
      <c r="B358" s="469">
        <f>IF('Cumulative Budget Request '!$L404='Split budget (B)'!$L$1,'Cumulative Budget Request '!B404,0)</f>
        <v>0</v>
      </c>
      <c r="C358" s="470"/>
      <c r="D358" s="470"/>
      <c r="E358" s="286">
        <f>IF('Cumulative Budget Request '!$L404='Split budget (B)'!$L$1,'Cumulative Budget Request '!E404,0)</f>
        <v>0</v>
      </c>
      <c r="F358" s="286">
        <f>IF('Cumulative Budget Request '!$L404='Split budget (B)'!$L$1,'Cumulative Budget Request '!F404,0)</f>
        <v>0</v>
      </c>
      <c r="G358" s="286">
        <f>IF('Cumulative Budget Request '!$L404='Split budget (B)'!$L$1,'Cumulative Budget Request '!G404,0)</f>
        <v>0</v>
      </c>
      <c r="H358" s="286">
        <f>IF('Cumulative Budget Request '!$L404='Split budget (B)'!$L$1,'Cumulative Budget Request '!H404,0)</f>
        <v>0</v>
      </c>
      <c r="I358" s="286">
        <f>IF('Cumulative Budget Request '!$L404='Split budget (B)'!$L$1,'Cumulative Budget Request '!I404,0)</f>
        <v>0</v>
      </c>
      <c r="J358" s="420">
        <f t="shared" si="151"/>
        <v>0</v>
      </c>
      <c r="W358" s="250"/>
    </row>
    <row r="359" spans="2:35" ht="15" hidden="1">
      <c r="B359" s="537">
        <f>IF('Cumulative Budget Request '!$L405='Split budget (B)'!$L$1,'Cumulative Budget Request '!B405,0)</f>
        <v>0</v>
      </c>
      <c r="C359" s="538"/>
      <c r="D359" s="538"/>
      <c r="E359" s="286">
        <f>IF('Cumulative Budget Request '!$L405='Split budget (B)'!$L$1,'Cumulative Budget Request '!E405,0)</f>
        <v>0</v>
      </c>
      <c r="F359" s="286">
        <f>IF('Cumulative Budget Request '!$L405='Split budget (B)'!$L$1,'Cumulative Budget Request '!F405,0)</f>
        <v>0</v>
      </c>
      <c r="G359" s="286">
        <f>IF('Cumulative Budget Request '!$L405='Split budget (B)'!$L$1,'Cumulative Budget Request '!G405,0)</f>
        <v>0</v>
      </c>
      <c r="H359" s="286">
        <f>IF('Cumulative Budget Request '!$L405='Split budget (B)'!$L$1,'Cumulative Budget Request '!H405,0)</f>
        <v>0</v>
      </c>
      <c r="I359" s="286">
        <f>IF('Cumulative Budget Request '!$L405='Split budget (B)'!$L$1,'Cumulative Budget Request '!I405,0)</f>
        <v>0</v>
      </c>
      <c r="J359" s="421">
        <f t="shared" si="151"/>
        <v>0</v>
      </c>
      <c r="W359" s="251"/>
    </row>
    <row r="360" spans="2:35" ht="13.5" thickBot="1">
      <c r="B360" s="471" t="s">
        <v>30</v>
      </c>
      <c r="C360" s="472"/>
      <c r="D360" s="472"/>
      <c r="E360" s="423">
        <f>SUM(E340:E359)</f>
        <v>0</v>
      </c>
      <c r="F360" s="423">
        <f t="shared" ref="F360:J360" si="152">SUM(F340:F359)</f>
        <v>0</v>
      </c>
      <c r="G360" s="423">
        <f t="shared" si="152"/>
        <v>0</v>
      </c>
      <c r="H360" s="423">
        <f t="shared" si="152"/>
        <v>0</v>
      </c>
      <c r="I360" s="423">
        <f t="shared" si="152"/>
        <v>0</v>
      </c>
      <c r="J360" s="422">
        <f t="shared" si="152"/>
        <v>0</v>
      </c>
      <c r="V360" s="1"/>
      <c r="W360" s="250"/>
    </row>
    <row r="361" spans="2:35" ht="13.5" thickBot="1">
      <c r="F361"/>
      <c r="H361" s="19"/>
      <c r="I361" s="15"/>
      <c r="J361" s="19"/>
      <c r="K361" s="19"/>
      <c r="L361" s="15"/>
      <c r="M361" s="19"/>
      <c r="N361" s="19"/>
      <c r="O361" s="19"/>
      <c r="P361" s="19"/>
    </row>
    <row r="362" spans="2:35">
      <c r="B362" s="479" t="s">
        <v>252</v>
      </c>
      <c r="C362" s="480"/>
      <c r="D362" s="480"/>
      <c r="E362" s="480"/>
      <c r="F362" s="480"/>
      <c r="G362" s="480"/>
      <c r="H362" s="480"/>
      <c r="I362" s="480"/>
      <c r="J362" s="481"/>
      <c r="K362" s="19"/>
      <c r="L362" s="15"/>
      <c r="M362" s="19"/>
      <c r="N362" s="19"/>
      <c r="O362" s="19"/>
      <c r="P362" s="19"/>
      <c r="AI362" s="1"/>
    </row>
    <row r="363" spans="2:35">
      <c r="B363" s="477" t="s">
        <v>231</v>
      </c>
      <c r="C363" s="478"/>
      <c r="D363" s="478"/>
      <c r="E363" s="246" t="s">
        <v>35</v>
      </c>
      <c r="F363" s="246" t="s">
        <v>36</v>
      </c>
      <c r="G363" s="247" t="s">
        <v>37</v>
      </c>
      <c r="H363" s="247" t="s">
        <v>38</v>
      </c>
      <c r="I363" s="247" t="s">
        <v>39</v>
      </c>
      <c r="J363" s="248" t="s">
        <v>30</v>
      </c>
      <c r="K363" s="19"/>
      <c r="L363" s="15"/>
      <c r="M363" s="19"/>
      <c r="N363" s="19"/>
      <c r="O363" s="19"/>
      <c r="P363" s="19"/>
    </row>
    <row r="364" spans="2:35">
      <c r="B364" s="482">
        <f t="shared" ref="B364:B384" si="153">B340</f>
        <v>0</v>
      </c>
      <c r="C364" s="483"/>
      <c r="D364" s="483"/>
      <c r="E364" s="286">
        <f>IF('Cumulative Budget Request '!$L410='Split budget (B)'!$L$1,'Cumulative Budget Request '!E410,0)</f>
        <v>0</v>
      </c>
      <c r="F364" s="286">
        <f>IF('Cumulative Budget Request '!$L410='Split budget (B)'!$L$1,'Cumulative Budget Request '!F410,0)</f>
        <v>0</v>
      </c>
      <c r="G364" s="286">
        <f>IF('Cumulative Budget Request '!$L410='Split budget (B)'!$L$1,'Cumulative Budget Request '!G410,0)</f>
        <v>0</v>
      </c>
      <c r="H364" s="286">
        <f>IF('Cumulative Budget Request '!$L410='Split budget (B)'!$L$1,'Cumulative Budget Request '!H410,0)</f>
        <v>0</v>
      </c>
      <c r="I364" s="286">
        <f>IF('Cumulative Budget Request '!$L410='Split budget (B)'!$L$1,'Cumulative Budget Request '!I410,0)</f>
        <v>0</v>
      </c>
      <c r="J364" s="420">
        <f t="shared" ref="J364:J383" si="154">SUM(E364:I364)</f>
        <v>0</v>
      </c>
      <c r="K364" s="19"/>
      <c r="L364" s="15"/>
      <c r="M364" s="19"/>
      <c r="N364" s="19"/>
      <c r="O364" s="19"/>
      <c r="P364" s="19"/>
    </row>
    <row r="365" spans="2:35">
      <c r="B365" s="469">
        <f t="shared" si="153"/>
        <v>0</v>
      </c>
      <c r="C365" s="470"/>
      <c r="D365" s="470"/>
      <c r="E365" s="286">
        <f>IF('Cumulative Budget Request '!$L411='Split budget (B)'!$L$1,'Cumulative Budget Request '!E411,0)</f>
        <v>0</v>
      </c>
      <c r="F365" s="286">
        <f>IF('Cumulative Budget Request '!$L411='Split budget (B)'!$L$1,'Cumulative Budget Request '!F411,0)</f>
        <v>0</v>
      </c>
      <c r="G365" s="286">
        <f>IF('Cumulative Budget Request '!$L411='Split budget (B)'!$L$1,'Cumulative Budget Request '!G411,0)</f>
        <v>0</v>
      </c>
      <c r="H365" s="286">
        <f>IF('Cumulative Budget Request '!$L411='Split budget (B)'!$L$1,'Cumulative Budget Request '!H411,0)</f>
        <v>0</v>
      </c>
      <c r="I365" s="286">
        <f>IF('Cumulative Budget Request '!$L411='Split budget (B)'!$L$1,'Cumulative Budget Request '!I411,0)</f>
        <v>0</v>
      </c>
      <c r="J365" s="420">
        <f t="shared" si="154"/>
        <v>0</v>
      </c>
      <c r="K365" s="19"/>
      <c r="L365" s="15"/>
      <c r="M365" s="19"/>
      <c r="N365" s="19"/>
      <c r="O365" s="19"/>
      <c r="P365" s="19"/>
    </row>
    <row r="366" spans="2:35">
      <c r="B366" s="469">
        <f t="shared" si="153"/>
        <v>0</v>
      </c>
      <c r="C366" s="470"/>
      <c r="D366" s="470"/>
      <c r="E366" s="286">
        <f>IF('Cumulative Budget Request '!$L412='Split budget (B)'!$L$1,'Cumulative Budget Request '!E412,0)</f>
        <v>0</v>
      </c>
      <c r="F366" s="286">
        <f>IF('Cumulative Budget Request '!$L412='Split budget (B)'!$L$1,'Cumulative Budget Request '!F412,0)</f>
        <v>0</v>
      </c>
      <c r="G366" s="286">
        <f>IF('Cumulative Budget Request '!$L412='Split budget (B)'!$L$1,'Cumulative Budget Request '!G412,0)</f>
        <v>0</v>
      </c>
      <c r="H366" s="286">
        <f>IF('Cumulative Budget Request '!$L412='Split budget (B)'!$L$1,'Cumulative Budget Request '!H412,0)</f>
        <v>0</v>
      </c>
      <c r="I366" s="286">
        <f>IF('Cumulative Budget Request '!$L412='Split budget (B)'!$L$1,'Cumulative Budget Request '!I412,0)</f>
        <v>0</v>
      </c>
      <c r="J366" s="420">
        <f t="shared" si="154"/>
        <v>0</v>
      </c>
      <c r="K366" s="19"/>
      <c r="L366" s="15"/>
      <c r="M366" s="19"/>
      <c r="N366" s="19"/>
      <c r="O366" s="19"/>
      <c r="P366" s="19"/>
    </row>
    <row r="367" spans="2:35" hidden="1">
      <c r="B367" s="469">
        <f t="shared" si="153"/>
        <v>0</v>
      </c>
      <c r="C367" s="470"/>
      <c r="D367" s="470"/>
      <c r="E367" s="286">
        <f>IF('Cumulative Budget Request '!$L413='Split budget (B)'!$L$1,'Cumulative Budget Request '!E413,0)</f>
        <v>0</v>
      </c>
      <c r="F367" s="286">
        <f>IF('Cumulative Budget Request '!$L413='Split budget (B)'!$L$1,'Cumulative Budget Request '!F413,0)</f>
        <v>0</v>
      </c>
      <c r="G367" s="286">
        <f>IF('Cumulative Budget Request '!$L413='Split budget (B)'!$L$1,'Cumulative Budget Request '!G413,0)</f>
        <v>0</v>
      </c>
      <c r="H367" s="286">
        <f>IF('Cumulative Budget Request '!$L413='Split budget (B)'!$L$1,'Cumulative Budget Request '!H413,0)</f>
        <v>0</v>
      </c>
      <c r="I367" s="286">
        <f>IF('Cumulative Budget Request '!$L413='Split budget (B)'!$L$1,'Cumulative Budget Request '!I413,0)</f>
        <v>0</v>
      </c>
      <c r="J367" s="420">
        <f t="shared" si="154"/>
        <v>0</v>
      </c>
      <c r="K367" s="19"/>
      <c r="L367" s="15"/>
      <c r="M367" s="19"/>
      <c r="N367" s="19"/>
      <c r="O367" s="19"/>
      <c r="P367" s="19"/>
    </row>
    <row r="368" spans="2:35" hidden="1">
      <c r="B368" s="469">
        <f t="shared" si="153"/>
        <v>0</v>
      </c>
      <c r="C368" s="470"/>
      <c r="D368" s="470"/>
      <c r="E368" s="286">
        <f>IF('Cumulative Budget Request '!$L414='Split budget (B)'!$L$1,'Cumulative Budget Request '!E414,0)</f>
        <v>0</v>
      </c>
      <c r="F368" s="286">
        <f>IF('Cumulative Budget Request '!$L414='Split budget (B)'!$L$1,'Cumulative Budget Request '!F414,0)</f>
        <v>0</v>
      </c>
      <c r="G368" s="286">
        <f>IF('Cumulative Budget Request '!$L414='Split budget (B)'!$L$1,'Cumulative Budget Request '!G414,0)</f>
        <v>0</v>
      </c>
      <c r="H368" s="286">
        <f>IF('Cumulative Budget Request '!$L414='Split budget (B)'!$L$1,'Cumulative Budget Request '!H414,0)</f>
        <v>0</v>
      </c>
      <c r="I368" s="286">
        <f>IF('Cumulative Budget Request '!$L414='Split budget (B)'!$L$1,'Cumulative Budget Request '!I414,0)</f>
        <v>0</v>
      </c>
      <c r="J368" s="420">
        <f t="shared" si="154"/>
        <v>0</v>
      </c>
      <c r="K368" s="19"/>
      <c r="L368" s="15"/>
      <c r="M368" s="19"/>
      <c r="N368" s="19"/>
      <c r="O368" s="19"/>
      <c r="P368" s="19"/>
    </row>
    <row r="369" spans="2:16" hidden="1">
      <c r="B369" s="469">
        <f t="shared" si="153"/>
        <v>0</v>
      </c>
      <c r="C369" s="470"/>
      <c r="D369" s="470"/>
      <c r="E369" s="286">
        <f>IF('Cumulative Budget Request '!$L415='Split budget (B)'!$L$1,'Cumulative Budget Request '!E415,0)</f>
        <v>0</v>
      </c>
      <c r="F369" s="286">
        <f>IF('Cumulative Budget Request '!$L415='Split budget (B)'!$L$1,'Cumulative Budget Request '!F415,0)</f>
        <v>0</v>
      </c>
      <c r="G369" s="286">
        <f>IF('Cumulative Budget Request '!$L415='Split budget (B)'!$L$1,'Cumulative Budget Request '!G415,0)</f>
        <v>0</v>
      </c>
      <c r="H369" s="286">
        <f>IF('Cumulative Budget Request '!$L415='Split budget (B)'!$L$1,'Cumulative Budget Request '!H415,0)</f>
        <v>0</v>
      </c>
      <c r="I369" s="286">
        <f>IF('Cumulative Budget Request '!$L415='Split budget (B)'!$L$1,'Cumulative Budget Request '!I415,0)</f>
        <v>0</v>
      </c>
      <c r="J369" s="420">
        <f t="shared" si="154"/>
        <v>0</v>
      </c>
      <c r="K369" s="19"/>
      <c r="L369" s="15"/>
      <c r="M369" s="19"/>
      <c r="N369" s="19"/>
      <c r="O369" s="19"/>
      <c r="P369" s="19"/>
    </row>
    <row r="370" spans="2:16" hidden="1">
      <c r="B370" s="469">
        <f t="shared" si="153"/>
        <v>0</v>
      </c>
      <c r="C370" s="470"/>
      <c r="D370" s="470"/>
      <c r="E370" s="286">
        <f>IF('Cumulative Budget Request '!$L416='Split budget (B)'!$L$1,'Cumulative Budget Request '!E416,0)</f>
        <v>0</v>
      </c>
      <c r="F370" s="286">
        <f>IF('Cumulative Budget Request '!$L416='Split budget (B)'!$L$1,'Cumulative Budget Request '!F416,0)</f>
        <v>0</v>
      </c>
      <c r="G370" s="286">
        <f>IF('Cumulative Budget Request '!$L416='Split budget (B)'!$L$1,'Cumulative Budget Request '!G416,0)</f>
        <v>0</v>
      </c>
      <c r="H370" s="286">
        <f>IF('Cumulative Budget Request '!$L416='Split budget (B)'!$L$1,'Cumulative Budget Request '!H416,0)</f>
        <v>0</v>
      </c>
      <c r="I370" s="286">
        <f>IF('Cumulative Budget Request '!$L416='Split budget (B)'!$L$1,'Cumulative Budget Request '!I416,0)</f>
        <v>0</v>
      </c>
      <c r="J370" s="420">
        <f t="shared" si="154"/>
        <v>0</v>
      </c>
      <c r="K370" s="19"/>
      <c r="L370" s="15"/>
      <c r="M370" s="19"/>
      <c r="N370" s="19"/>
      <c r="O370" s="19"/>
      <c r="P370" s="19"/>
    </row>
    <row r="371" spans="2:16" hidden="1">
      <c r="B371" s="469">
        <f t="shared" si="153"/>
        <v>0</v>
      </c>
      <c r="C371" s="470"/>
      <c r="D371" s="470"/>
      <c r="E371" s="286">
        <f>IF('Cumulative Budget Request '!$L417='Split budget (B)'!$L$1,'Cumulative Budget Request '!E417,0)</f>
        <v>0</v>
      </c>
      <c r="F371" s="286">
        <f>IF('Cumulative Budget Request '!$L417='Split budget (B)'!$L$1,'Cumulative Budget Request '!F417,0)</f>
        <v>0</v>
      </c>
      <c r="G371" s="286">
        <f>IF('Cumulative Budget Request '!$L417='Split budget (B)'!$L$1,'Cumulative Budget Request '!G417,0)</f>
        <v>0</v>
      </c>
      <c r="H371" s="286">
        <f>IF('Cumulative Budget Request '!$L417='Split budget (B)'!$L$1,'Cumulative Budget Request '!H417,0)</f>
        <v>0</v>
      </c>
      <c r="I371" s="286">
        <f>IF('Cumulative Budget Request '!$L417='Split budget (B)'!$L$1,'Cumulative Budget Request '!I417,0)</f>
        <v>0</v>
      </c>
      <c r="J371" s="420">
        <f t="shared" si="154"/>
        <v>0</v>
      </c>
      <c r="K371" s="19"/>
      <c r="L371" s="15"/>
      <c r="M371" s="19"/>
      <c r="N371" s="19"/>
      <c r="O371" s="19"/>
      <c r="P371" s="19"/>
    </row>
    <row r="372" spans="2:16" hidden="1">
      <c r="B372" s="469">
        <f t="shared" si="153"/>
        <v>0</v>
      </c>
      <c r="C372" s="470"/>
      <c r="D372" s="470"/>
      <c r="E372" s="286">
        <f>IF('Cumulative Budget Request '!$L418='Split budget (B)'!$L$1,'Cumulative Budget Request '!E418,0)</f>
        <v>0</v>
      </c>
      <c r="F372" s="286">
        <f>IF('Cumulative Budget Request '!$L418='Split budget (B)'!$L$1,'Cumulative Budget Request '!F418,0)</f>
        <v>0</v>
      </c>
      <c r="G372" s="286">
        <f>IF('Cumulative Budget Request '!$L418='Split budget (B)'!$L$1,'Cumulative Budget Request '!G418,0)</f>
        <v>0</v>
      </c>
      <c r="H372" s="286">
        <f>IF('Cumulative Budget Request '!$L418='Split budget (B)'!$L$1,'Cumulative Budget Request '!H418,0)</f>
        <v>0</v>
      </c>
      <c r="I372" s="286">
        <f>IF('Cumulative Budget Request '!$L418='Split budget (B)'!$L$1,'Cumulative Budget Request '!I418,0)</f>
        <v>0</v>
      </c>
      <c r="J372" s="420">
        <f t="shared" si="154"/>
        <v>0</v>
      </c>
      <c r="K372" s="19"/>
      <c r="L372" s="15"/>
      <c r="M372" s="19"/>
      <c r="N372" s="19"/>
      <c r="O372" s="19"/>
      <c r="P372" s="19"/>
    </row>
    <row r="373" spans="2:16" hidden="1">
      <c r="B373" s="469">
        <f t="shared" si="153"/>
        <v>0</v>
      </c>
      <c r="C373" s="470"/>
      <c r="D373" s="470"/>
      <c r="E373" s="286">
        <f>IF('Cumulative Budget Request '!$L419='Split budget (B)'!$L$1,'Cumulative Budget Request '!E419,0)</f>
        <v>0</v>
      </c>
      <c r="F373" s="286">
        <f>IF('Cumulative Budget Request '!$L419='Split budget (B)'!$L$1,'Cumulative Budget Request '!F419,0)</f>
        <v>0</v>
      </c>
      <c r="G373" s="286">
        <f>IF('Cumulative Budget Request '!$L419='Split budget (B)'!$L$1,'Cumulative Budget Request '!G419,0)</f>
        <v>0</v>
      </c>
      <c r="H373" s="286">
        <f>IF('Cumulative Budget Request '!$L419='Split budget (B)'!$L$1,'Cumulative Budget Request '!H419,0)</f>
        <v>0</v>
      </c>
      <c r="I373" s="286">
        <f>IF('Cumulative Budget Request '!$L419='Split budget (B)'!$L$1,'Cumulative Budget Request '!I419,0)</f>
        <v>0</v>
      </c>
      <c r="J373" s="420">
        <f t="shared" si="154"/>
        <v>0</v>
      </c>
      <c r="K373" s="19"/>
      <c r="L373" s="15"/>
      <c r="M373" s="19"/>
      <c r="N373" s="19"/>
      <c r="O373" s="19"/>
      <c r="P373" s="19"/>
    </row>
    <row r="374" spans="2:16" hidden="1">
      <c r="B374" s="469">
        <f t="shared" si="153"/>
        <v>0</v>
      </c>
      <c r="C374" s="470"/>
      <c r="D374" s="470"/>
      <c r="E374" s="286">
        <f>IF('Cumulative Budget Request '!$L420='Split budget (B)'!$L$1,'Cumulative Budget Request '!E420,0)</f>
        <v>0</v>
      </c>
      <c r="F374" s="286">
        <f>IF('Cumulative Budget Request '!$L420='Split budget (B)'!$L$1,'Cumulative Budget Request '!F420,0)</f>
        <v>0</v>
      </c>
      <c r="G374" s="286">
        <f>IF('Cumulative Budget Request '!$L420='Split budget (B)'!$L$1,'Cumulative Budget Request '!G420,0)</f>
        <v>0</v>
      </c>
      <c r="H374" s="286">
        <f>IF('Cumulative Budget Request '!$L420='Split budget (B)'!$L$1,'Cumulative Budget Request '!H420,0)</f>
        <v>0</v>
      </c>
      <c r="I374" s="286">
        <f>IF('Cumulative Budget Request '!$L420='Split budget (B)'!$L$1,'Cumulative Budget Request '!I420,0)</f>
        <v>0</v>
      </c>
      <c r="J374" s="420">
        <f t="shared" si="154"/>
        <v>0</v>
      </c>
      <c r="K374" s="19"/>
      <c r="L374" s="15"/>
      <c r="M374" s="19"/>
      <c r="N374" s="19"/>
      <c r="O374" s="19"/>
      <c r="P374" s="19"/>
    </row>
    <row r="375" spans="2:16" hidden="1">
      <c r="B375" s="469">
        <f t="shared" si="153"/>
        <v>0</v>
      </c>
      <c r="C375" s="470"/>
      <c r="D375" s="470"/>
      <c r="E375" s="286">
        <f>IF('Cumulative Budget Request '!$L421='Split budget (B)'!$L$1,'Cumulative Budget Request '!E421,0)</f>
        <v>0</v>
      </c>
      <c r="F375" s="286">
        <f>IF('Cumulative Budget Request '!$L421='Split budget (B)'!$L$1,'Cumulative Budget Request '!F421,0)</f>
        <v>0</v>
      </c>
      <c r="G375" s="286">
        <f>IF('Cumulative Budget Request '!$L421='Split budget (B)'!$L$1,'Cumulative Budget Request '!G421,0)</f>
        <v>0</v>
      </c>
      <c r="H375" s="286">
        <f>IF('Cumulative Budget Request '!$L421='Split budget (B)'!$L$1,'Cumulative Budget Request '!H421,0)</f>
        <v>0</v>
      </c>
      <c r="I375" s="286">
        <f>IF('Cumulative Budget Request '!$L421='Split budget (B)'!$L$1,'Cumulative Budget Request '!I421,0)</f>
        <v>0</v>
      </c>
      <c r="J375" s="420">
        <f t="shared" si="154"/>
        <v>0</v>
      </c>
      <c r="K375" s="19"/>
      <c r="L375" s="15"/>
      <c r="M375" s="19"/>
      <c r="N375" s="19"/>
      <c r="O375" s="19"/>
      <c r="P375" s="19"/>
    </row>
    <row r="376" spans="2:16" hidden="1">
      <c r="B376" s="469">
        <f t="shared" si="153"/>
        <v>0</v>
      </c>
      <c r="C376" s="470"/>
      <c r="D376" s="470"/>
      <c r="E376" s="286">
        <f>IF('Cumulative Budget Request '!$L422='Split budget (B)'!$L$1,'Cumulative Budget Request '!E422,0)</f>
        <v>0</v>
      </c>
      <c r="F376" s="286">
        <f>IF('Cumulative Budget Request '!$L422='Split budget (B)'!$L$1,'Cumulative Budget Request '!F422,0)</f>
        <v>0</v>
      </c>
      <c r="G376" s="286">
        <f>IF('Cumulative Budget Request '!$L422='Split budget (B)'!$L$1,'Cumulative Budget Request '!G422,0)</f>
        <v>0</v>
      </c>
      <c r="H376" s="286">
        <f>IF('Cumulative Budget Request '!$L422='Split budget (B)'!$L$1,'Cumulative Budget Request '!H422,0)</f>
        <v>0</v>
      </c>
      <c r="I376" s="286">
        <f>IF('Cumulative Budget Request '!$L422='Split budget (B)'!$L$1,'Cumulative Budget Request '!I422,0)</f>
        <v>0</v>
      </c>
      <c r="J376" s="420">
        <f t="shared" si="154"/>
        <v>0</v>
      </c>
      <c r="K376" s="19"/>
      <c r="L376" s="15"/>
      <c r="M376" s="19"/>
      <c r="N376" s="19"/>
      <c r="O376" s="19"/>
      <c r="P376" s="19"/>
    </row>
    <row r="377" spans="2:16" hidden="1">
      <c r="B377" s="469">
        <f t="shared" si="153"/>
        <v>0</v>
      </c>
      <c r="C377" s="470"/>
      <c r="D377" s="470"/>
      <c r="E377" s="286">
        <f>IF('Cumulative Budget Request '!$L423='Split budget (B)'!$L$1,'Cumulative Budget Request '!E423,0)</f>
        <v>0</v>
      </c>
      <c r="F377" s="286">
        <f>IF('Cumulative Budget Request '!$L423='Split budget (B)'!$L$1,'Cumulative Budget Request '!F423,0)</f>
        <v>0</v>
      </c>
      <c r="G377" s="286">
        <f>IF('Cumulative Budget Request '!$L423='Split budget (B)'!$L$1,'Cumulative Budget Request '!G423,0)</f>
        <v>0</v>
      </c>
      <c r="H377" s="286">
        <f>IF('Cumulative Budget Request '!$L423='Split budget (B)'!$L$1,'Cumulative Budget Request '!H423,0)</f>
        <v>0</v>
      </c>
      <c r="I377" s="286">
        <f>IF('Cumulative Budget Request '!$L423='Split budget (B)'!$L$1,'Cumulative Budget Request '!I423,0)</f>
        <v>0</v>
      </c>
      <c r="J377" s="420">
        <f t="shared" si="154"/>
        <v>0</v>
      </c>
      <c r="K377" s="19"/>
      <c r="L377" s="15"/>
      <c r="M377" s="19"/>
      <c r="N377" s="19"/>
      <c r="O377" s="19"/>
      <c r="P377" s="19"/>
    </row>
    <row r="378" spans="2:16" hidden="1">
      <c r="B378" s="469">
        <f t="shared" si="153"/>
        <v>0</v>
      </c>
      <c r="C378" s="470"/>
      <c r="D378" s="470"/>
      <c r="E378" s="286">
        <f>IF('Cumulative Budget Request '!$L424='Split budget (B)'!$L$1,'Cumulative Budget Request '!E424,0)</f>
        <v>0</v>
      </c>
      <c r="F378" s="286">
        <f>IF('Cumulative Budget Request '!$L424='Split budget (B)'!$L$1,'Cumulative Budget Request '!F424,0)</f>
        <v>0</v>
      </c>
      <c r="G378" s="286">
        <f>IF('Cumulative Budget Request '!$L424='Split budget (B)'!$L$1,'Cumulative Budget Request '!G424,0)</f>
        <v>0</v>
      </c>
      <c r="H378" s="286">
        <f>IF('Cumulative Budget Request '!$L424='Split budget (B)'!$L$1,'Cumulative Budget Request '!H424,0)</f>
        <v>0</v>
      </c>
      <c r="I378" s="286">
        <f>IF('Cumulative Budget Request '!$L424='Split budget (B)'!$L$1,'Cumulative Budget Request '!I424,0)</f>
        <v>0</v>
      </c>
      <c r="J378" s="420">
        <f t="shared" si="154"/>
        <v>0</v>
      </c>
      <c r="K378" s="19"/>
      <c r="L378" s="15"/>
      <c r="M378" s="19"/>
      <c r="N378" s="19"/>
      <c r="O378" s="19"/>
      <c r="P378" s="19"/>
    </row>
    <row r="379" spans="2:16" hidden="1">
      <c r="B379" s="469">
        <f t="shared" si="153"/>
        <v>0</v>
      </c>
      <c r="C379" s="470"/>
      <c r="D379" s="470"/>
      <c r="E379" s="286">
        <f>IF('Cumulative Budget Request '!$L425='Split budget (B)'!$L$1,'Cumulative Budget Request '!E425,0)</f>
        <v>0</v>
      </c>
      <c r="F379" s="286">
        <f>IF('Cumulative Budget Request '!$L425='Split budget (B)'!$L$1,'Cumulative Budget Request '!F425,0)</f>
        <v>0</v>
      </c>
      <c r="G379" s="286">
        <f>IF('Cumulative Budget Request '!$L425='Split budget (B)'!$L$1,'Cumulative Budget Request '!G425,0)</f>
        <v>0</v>
      </c>
      <c r="H379" s="286">
        <f>IF('Cumulative Budget Request '!$L425='Split budget (B)'!$L$1,'Cumulative Budget Request '!H425,0)</f>
        <v>0</v>
      </c>
      <c r="I379" s="286">
        <f>IF('Cumulative Budget Request '!$L425='Split budget (B)'!$L$1,'Cumulative Budget Request '!I425,0)</f>
        <v>0</v>
      </c>
      <c r="J379" s="420">
        <f t="shared" si="154"/>
        <v>0</v>
      </c>
      <c r="K379" s="19"/>
      <c r="L379" s="15"/>
      <c r="M379" s="19"/>
      <c r="N379" s="19"/>
      <c r="O379" s="19"/>
      <c r="P379" s="19"/>
    </row>
    <row r="380" spans="2:16" hidden="1">
      <c r="B380" s="469">
        <f t="shared" si="153"/>
        <v>0</v>
      </c>
      <c r="C380" s="470"/>
      <c r="D380" s="470"/>
      <c r="E380" s="286">
        <f>IF('Cumulative Budget Request '!$L426='Split budget (B)'!$L$1,'Cumulative Budget Request '!E426,0)</f>
        <v>0</v>
      </c>
      <c r="F380" s="286">
        <f>IF('Cumulative Budget Request '!$L426='Split budget (B)'!$L$1,'Cumulative Budget Request '!F426,0)</f>
        <v>0</v>
      </c>
      <c r="G380" s="286">
        <f>IF('Cumulative Budget Request '!$L426='Split budget (B)'!$L$1,'Cumulative Budget Request '!G426,0)</f>
        <v>0</v>
      </c>
      <c r="H380" s="286">
        <f>IF('Cumulative Budget Request '!$L426='Split budget (B)'!$L$1,'Cumulative Budget Request '!H426,0)</f>
        <v>0</v>
      </c>
      <c r="I380" s="286">
        <f>IF('Cumulative Budget Request '!$L426='Split budget (B)'!$L$1,'Cumulative Budget Request '!I426,0)</f>
        <v>0</v>
      </c>
      <c r="J380" s="420">
        <f t="shared" si="154"/>
        <v>0</v>
      </c>
      <c r="K380" s="19"/>
      <c r="L380" s="15"/>
      <c r="M380" s="19"/>
      <c r="N380" s="19"/>
      <c r="O380" s="19"/>
      <c r="P380" s="19"/>
    </row>
    <row r="381" spans="2:16" hidden="1">
      <c r="B381" s="469">
        <f t="shared" si="153"/>
        <v>0</v>
      </c>
      <c r="C381" s="470"/>
      <c r="D381" s="470"/>
      <c r="E381" s="286">
        <f>IF('Cumulative Budget Request '!$L427='Split budget (B)'!$L$1,'Cumulative Budget Request '!E427,0)</f>
        <v>0</v>
      </c>
      <c r="F381" s="286">
        <f>IF('Cumulative Budget Request '!$L427='Split budget (B)'!$L$1,'Cumulative Budget Request '!F427,0)</f>
        <v>0</v>
      </c>
      <c r="G381" s="286">
        <f>IF('Cumulative Budget Request '!$L427='Split budget (B)'!$L$1,'Cumulative Budget Request '!G427,0)</f>
        <v>0</v>
      </c>
      <c r="H381" s="286">
        <f>IF('Cumulative Budget Request '!$L427='Split budget (B)'!$L$1,'Cumulative Budget Request '!H427,0)</f>
        <v>0</v>
      </c>
      <c r="I381" s="286">
        <f>IF('Cumulative Budget Request '!$L427='Split budget (B)'!$L$1,'Cumulative Budget Request '!I427,0)</f>
        <v>0</v>
      </c>
      <c r="J381" s="420">
        <f t="shared" si="154"/>
        <v>0</v>
      </c>
      <c r="K381" s="19"/>
      <c r="L381" s="15"/>
      <c r="M381" s="19"/>
      <c r="N381" s="19"/>
      <c r="O381" s="19"/>
      <c r="P381" s="19"/>
    </row>
    <row r="382" spans="2:16" hidden="1">
      <c r="B382" s="469">
        <f t="shared" si="153"/>
        <v>0</v>
      </c>
      <c r="C382" s="470"/>
      <c r="D382" s="470"/>
      <c r="E382" s="286">
        <f>IF('Cumulative Budget Request '!$L428='Split budget (B)'!$L$1,'Cumulative Budget Request '!E428,0)</f>
        <v>0</v>
      </c>
      <c r="F382" s="286">
        <f>IF('Cumulative Budget Request '!$L428='Split budget (B)'!$L$1,'Cumulative Budget Request '!F428,0)</f>
        <v>0</v>
      </c>
      <c r="G382" s="286">
        <f>IF('Cumulative Budget Request '!$L428='Split budget (B)'!$L$1,'Cumulative Budget Request '!G428,0)</f>
        <v>0</v>
      </c>
      <c r="H382" s="286">
        <f>IF('Cumulative Budget Request '!$L428='Split budget (B)'!$L$1,'Cumulative Budget Request '!H428,0)</f>
        <v>0</v>
      </c>
      <c r="I382" s="286">
        <f>IF('Cumulative Budget Request '!$L428='Split budget (B)'!$L$1,'Cumulative Budget Request '!I428,0)</f>
        <v>0</v>
      </c>
      <c r="J382" s="420">
        <f t="shared" si="154"/>
        <v>0</v>
      </c>
      <c r="K382" s="19"/>
      <c r="L382" s="15"/>
      <c r="M382" s="19"/>
      <c r="N382" s="19"/>
      <c r="O382" s="19"/>
      <c r="P382" s="19"/>
    </row>
    <row r="383" spans="2:16" hidden="1">
      <c r="B383" s="537">
        <f t="shared" si="153"/>
        <v>0</v>
      </c>
      <c r="C383" s="538"/>
      <c r="D383" s="538"/>
      <c r="E383" s="286">
        <f>IF('Cumulative Budget Request '!$L429='Split budget (B)'!$L$1,'Cumulative Budget Request '!E429,0)</f>
        <v>0</v>
      </c>
      <c r="F383" s="286">
        <f>IF('Cumulative Budget Request '!$L429='Split budget (B)'!$L$1,'Cumulative Budget Request '!F429,0)</f>
        <v>0</v>
      </c>
      <c r="G383" s="286">
        <f>IF('Cumulative Budget Request '!$L429='Split budget (B)'!$L$1,'Cumulative Budget Request '!G429,0)</f>
        <v>0</v>
      </c>
      <c r="H383" s="286">
        <f>IF('Cumulative Budget Request '!$L429='Split budget (B)'!$L$1,'Cumulative Budget Request '!H429,0)</f>
        <v>0</v>
      </c>
      <c r="I383" s="286">
        <f>IF('Cumulative Budget Request '!$L429='Split budget (B)'!$L$1,'Cumulative Budget Request '!I429,0)</f>
        <v>0</v>
      </c>
      <c r="J383" s="421">
        <f t="shared" si="154"/>
        <v>0</v>
      </c>
      <c r="K383" s="19"/>
      <c r="L383" s="15"/>
      <c r="M383" s="19"/>
      <c r="N383" s="19"/>
      <c r="O383" s="19"/>
      <c r="P383" s="19"/>
    </row>
    <row r="384" spans="2:16" ht="13.5" thickBot="1">
      <c r="B384" s="471" t="str">
        <f t="shared" si="153"/>
        <v>TOTAL</v>
      </c>
      <c r="C384" s="472"/>
      <c r="D384" s="472"/>
      <c r="E384" s="423">
        <f>SUM(E364:E383)</f>
        <v>0</v>
      </c>
      <c r="F384" s="423">
        <f t="shared" ref="F384:I384" si="155">SUM(F364:F383)</f>
        <v>0</v>
      </c>
      <c r="G384" s="423">
        <f t="shared" si="155"/>
        <v>0</v>
      </c>
      <c r="H384" s="423">
        <f t="shared" si="155"/>
        <v>0</v>
      </c>
      <c r="I384" s="423">
        <f t="shared" si="155"/>
        <v>0</v>
      </c>
      <c r="J384" s="422">
        <f>SUM(J364:J383)</f>
        <v>0</v>
      </c>
      <c r="K384" s="19"/>
      <c r="L384" s="15"/>
      <c r="M384" s="19"/>
      <c r="N384" s="19"/>
      <c r="O384" s="19"/>
      <c r="P384" s="19"/>
    </row>
    <row r="385" spans="2:10" ht="13.5" thickBot="1">
      <c r="E385" s="19"/>
      <c r="F385" s="15"/>
      <c r="G385" s="19"/>
      <c r="H385" s="19"/>
      <c r="I385" s="19"/>
      <c r="J385" s="19"/>
    </row>
    <row r="386" spans="2:10" ht="13.15" customHeight="1">
      <c r="B386" s="479" t="s">
        <v>182</v>
      </c>
      <c r="C386" s="480"/>
      <c r="D386" s="480"/>
      <c r="E386" s="480"/>
      <c r="F386" s="480"/>
      <c r="G386" s="480"/>
      <c r="H386" s="480"/>
      <c r="I386" s="480"/>
      <c r="J386" s="481"/>
    </row>
    <row r="387" spans="2:10">
      <c r="B387" s="477" t="s">
        <v>231</v>
      </c>
      <c r="C387" s="478"/>
      <c r="D387" s="478"/>
      <c r="E387" s="246" t="s">
        <v>35</v>
      </c>
      <c r="F387" s="246" t="s">
        <v>36</v>
      </c>
      <c r="G387" s="247" t="s">
        <v>37</v>
      </c>
      <c r="H387" s="247" t="s">
        <v>38</v>
      </c>
      <c r="I387" s="247" t="s">
        <v>39</v>
      </c>
      <c r="J387" s="248" t="s">
        <v>30</v>
      </c>
    </row>
    <row r="388" spans="2:10">
      <c r="B388" s="482">
        <f t="shared" ref="B388:B408" si="156">B364</f>
        <v>0</v>
      </c>
      <c r="C388" s="483"/>
      <c r="D388" s="483"/>
      <c r="E388" s="286">
        <f>IF('Cumulative Budget Request '!$L434='Split budget (B)'!$L$1,'Cumulative Budget Request '!E434,0)</f>
        <v>0</v>
      </c>
      <c r="F388" s="286">
        <f>IF('Cumulative Budget Request '!$L434='Split budget (B)'!$L$1,'Cumulative Budget Request '!F434,0)</f>
        <v>0</v>
      </c>
      <c r="G388" s="286">
        <f>IF('Cumulative Budget Request '!$L434='Split budget (B)'!$L$1,'Cumulative Budget Request '!G434,0)</f>
        <v>0</v>
      </c>
      <c r="H388" s="286">
        <f>IF('Cumulative Budget Request '!$L434='Split budget (B)'!$L$1,'Cumulative Budget Request '!H434,0)</f>
        <v>0</v>
      </c>
      <c r="I388" s="286">
        <f>IF('Cumulative Budget Request '!$L434='Split budget (B)'!$L$1,'Cumulative Budget Request '!I434,0)</f>
        <v>0</v>
      </c>
      <c r="J388" s="420">
        <f t="shared" ref="J388:J407" si="157">SUM(E388:I388)</f>
        <v>0</v>
      </c>
    </row>
    <row r="389" spans="2:10">
      <c r="B389" s="469">
        <f t="shared" si="156"/>
        <v>0</v>
      </c>
      <c r="C389" s="470"/>
      <c r="D389" s="470"/>
      <c r="E389" s="286">
        <f>IF('Cumulative Budget Request '!$L435='Split budget (B)'!$L$1,'Cumulative Budget Request '!E435,0)</f>
        <v>0</v>
      </c>
      <c r="F389" s="286">
        <f>IF('Cumulative Budget Request '!$L435='Split budget (B)'!$L$1,'Cumulative Budget Request '!F435,0)</f>
        <v>0</v>
      </c>
      <c r="G389" s="286">
        <f>IF('Cumulative Budget Request '!$L435='Split budget (B)'!$L$1,'Cumulative Budget Request '!G435,0)</f>
        <v>0</v>
      </c>
      <c r="H389" s="286">
        <f>IF('Cumulative Budget Request '!$L435='Split budget (B)'!$L$1,'Cumulative Budget Request '!H435,0)</f>
        <v>0</v>
      </c>
      <c r="I389" s="286">
        <f>IF('Cumulative Budget Request '!$L435='Split budget (B)'!$L$1,'Cumulative Budget Request '!I435,0)</f>
        <v>0</v>
      </c>
      <c r="J389" s="420">
        <f t="shared" si="157"/>
        <v>0</v>
      </c>
    </row>
    <row r="390" spans="2:10">
      <c r="B390" s="469">
        <f t="shared" si="156"/>
        <v>0</v>
      </c>
      <c r="C390" s="470"/>
      <c r="D390" s="470"/>
      <c r="E390" s="286">
        <f>IF('Cumulative Budget Request '!$L436='Split budget (B)'!$L$1,'Cumulative Budget Request '!E436,0)</f>
        <v>0</v>
      </c>
      <c r="F390" s="286">
        <f>IF('Cumulative Budget Request '!$L436='Split budget (B)'!$L$1,'Cumulative Budget Request '!F436,0)</f>
        <v>0</v>
      </c>
      <c r="G390" s="286">
        <f>IF('Cumulative Budget Request '!$L436='Split budget (B)'!$L$1,'Cumulative Budget Request '!G436,0)</f>
        <v>0</v>
      </c>
      <c r="H390" s="286">
        <f>IF('Cumulative Budget Request '!$L436='Split budget (B)'!$L$1,'Cumulative Budget Request '!H436,0)</f>
        <v>0</v>
      </c>
      <c r="I390" s="286">
        <f>IF('Cumulative Budget Request '!$L436='Split budget (B)'!$L$1,'Cumulative Budget Request '!I436,0)</f>
        <v>0</v>
      </c>
      <c r="J390" s="420">
        <f t="shared" si="157"/>
        <v>0</v>
      </c>
    </row>
    <row r="391" spans="2:10" hidden="1">
      <c r="B391" s="469">
        <f t="shared" si="156"/>
        <v>0</v>
      </c>
      <c r="C391" s="470"/>
      <c r="D391" s="470"/>
      <c r="E391" s="286">
        <f>IF('Cumulative Budget Request '!$L437='Split budget (B)'!$L$1,'Cumulative Budget Request '!E437,0)</f>
        <v>0</v>
      </c>
      <c r="F391" s="286">
        <f>IF('Cumulative Budget Request '!$L437='Split budget (B)'!$L$1,'Cumulative Budget Request '!F437,0)</f>
        <v>0</v>
      </c>
      <c r="G391" s="286">
        <f>IF('Cumulative Budget Request '!$L437='Split budget (B)'!$L$1,'Cumulative Budget Request '!G437,0)</f>
        <v>0</v>
      </c>
      <c r="H391" s="286">
        <f>IF('Cumulative Budget Request '!$L437='Split budget (B)'!$L$1,'Cumulative Budget Request '!H437,0)</f>
        <v>0</v>
      </c>
      <c r="I391" s="286">
        <f>IF('Cumulative Budget Request '!$L437='Split budget (B)'!$L$1,'Cumulative Budget Request '!I437,0)</f>
        <v>0</v>
      </c>
      <c r="J391" s="420">
        <f t="shared" si="157"/>
        <v>0</v>
      </c>
    </row>
    <row r="392" spans="2:10" hidden="1">
      <c r="B392" s="469">
        <f t="shared" si="156"/>
        <v>0</v>
      </c>
      <c r="C392" s="470"/>
      <c r="D392" s="470"/>
      <c r="E392" s="286">
        <f>IF('Cumulative Budget Request '!$L438='Split budget (B)'!$L$1,'Cumulative Budget Request '!E438,0)</f>
        <v>0</v>
      </c>
      <c r="F392" s="286">
        <f>IF('Cumulative Budget Request '!$L438='Split budget (B)'!$L$1,'Cumulative Budget Request '!F438,0)</f>
        <v>0</v>
      </c>
      <c r="G392" s="286">
        <f>IF('Cumulative Budget Request '!$L438='Split budget (B)'!$L$1,'Cumulative Budget Request '!G438,0)</f>
        <v>0</v>
      </c>
      <c r="H392" s="286">
        <f>IF('Cumulative Budget Request '!$L438='Split budget (B)'!$L$1,'Cumulative Budget Request '!H438,0)</f>
        <v>0</v>
      </c>
      <c r="I392" s="286">
        <f>IF('Cumulative Budget Request '!$L438='Split budget (B)'!$L$1,'Cumulative Budget Request '!I438,0)</f>
        <v>0</v>
      </c>
      <c r="J392" s="420">
        <f t="shared" si="157"/>
        <v>0</v>
      </c>
    </row>
    <row r="393" spans="2:10" hidden="1">
      <c r="B393" s="469">
        <f t="shared" si="156"/>
        <v>0</v>
      </c>
      <c r="C393" s="470"/>
      <c r="D393" s="470"/>
      <c r="E393" s="286">
        <f>IF('Cumulative Budget Request '!$L439='Split budget (B)'!$L$1,'Cumulative Budget Request '!E439,0)</f>
        <v>0</v>
      </c>
      <c r="F393" s="286">
        <f>IF('Cumulative Budget Request '!$L439='Split budget (B)'!$L$1,'Cumulative Budget Request '!F439,0)</f>
        <v>0</v>
      </c>
      <c r="G393" s="286">
        <f>IF('Cumulative Budget Request '!$L439='Split budget (B)'!$L$1,'Cumulative Budget Request '!G439,0)</f>
        <v>0</v>
      </c>
      <c r="H393" s="286">
        <f>IF('Cumulative Budget Request '!$L439='Split budget (B)'!$L$1,'Cumulative Budget Request '!H439,0)</f>
        <v>0</v>
      </c>
      <c r="I393" s="286">
        <f>IF('Cumulative Budget Request '!$L439='Split budget (B)'!$L$1,'Cumulative Budget Request '!I439,0)</f>
        <v>0</v>
      </c>
      <c r="J393" s="420">
        <f t="shared" si="157"/>
        <v>0</v>
      </c>
    </row>
    <row r="394" spans="2:10" hidden="1">
      <c r="B394" s="469">
        <f t="shared" si="156"/>
        <v>0</v>
      </c>
      <c r="C394" s="470"/>
      <c r="D394" s="470"/>
      <c r="E394" s="286">
        <f>IF('Cumulative Budget Request '!$L440='Split budget (B)'!$L$1,'Cumulative Budget Request '!E440,0)</f>
        <v>0</v>
      </c>
      <c r="F394" s="286">
        <f>IF('Cumulative Budget Request '!$L440='Split budget (B)'!$L$1,'Cumulative Budget Request '!F440,0)</f>
        <v>0</v>
      </c>
      <c r="G394" s="286">
        <f>IF('Cumulative Budget Request '!$L440='Split budget (B)'!$L$1,'Cumulative Budget Request '!G440,0)</f>
        <v>0</v>
      </c>
      <c r="H394" s="286">
        <f>IF('Cumulative Budget Request '!$L440='Split budget (B)'!$L$1,'Cumulative Budget Request '!H440,0)</f>
        <v>0</v>
      </c>
      <c r="I394" s="286">
        <f>IF('Cumulative Budget Request '!$L440='Split budget (B)'!$L$1,'Cumulative Budget Request '!I440,0)</f>
        <v>0</v>
      </c>
      <c r="J394" s="420">
        <f t="shared" si="157"/>
        <v>0</v>
      </c>
    </row>
    <row r="395" spans="2:10" hidden="1">
      <c r="B395" s="469">
        <f t="shared" si="156"/>
        <v>0</v>
      </c>
      <c r="C395" s="470"/>
      <c r="D395" s="470"/>
      <c r="E395" s="286">
        <f>IF('Cumulative Budget Request '!$L441='Split budget (B)'!$L$1,'Cumulative Budget Request '!E441,0)</f>
        <v>0</v>
      </c>
      <c r="F395" s="286">
        <f>IF('Cumulative Budget Request '!$L441='Split budget (B)'!$L$1,'Cumulative Budget Request '!F441,0)</f>
        <v>0</v>
      </c>
      <c r="G395" s="286">
        <f>IF('Cumulative Budget Request '!$L441='Split budget (B)'!$L$1,'Cumulative Budget Request '!G441,0)</f>
        <v>0</v>
      </c>
      <c r="H395" s="286">
        <f>IF('Cumulative Budget Request '!$L441='Split budget (B)'!$L$1,'Cumulative Budget Request '!H441,0)</f>
        <v>0</v>
      </c>
      <c r="I395" s="286">
        <f>IF('Cumulative Budget Request '!$L441='Split budget (B)'!$L$1,'Cumulative Budget Request '!I441,0)</f>
        <v>0</v>
      </c>
      <c r="J395" s="420">
        <f t="shared" si="157"/>
        <v>0</v>
      </c>
    </row>
    <row r="396" spans="2:10" hidden="1">
      <c r="B396" s="469">
        <f t="shared" si="156"/>
        <v>0</v>
      </c>
      <c r="C396" s="470"/>
      <c r="D396" s="470"/>
      <c r="E396" s="286">
        <f>IF('Cumulative Budget Request '!$L442='Split budget (B)'!$L$1,'Cumulative Budget Request '!E442,0)</f>
        <v>0</v>
      </c>
      <c r="F396" s="286">
        <f>IF('Cumulative Budget Request '!$L442='Split budget (B)'!$L$1,'Cumulative Budget Request '!F442,0)</f>
        <v>0</v>
      </c>
      <c r="G396" s="286">
        <f>IF('Cumulative Budget Request '!$L442='Split budget (B)'!$L$1,'Cumulative Budget Request '!G442,0)</f>
        <v>0</v>
      </c>
      <c r="H396" s="286">
        <f>IF('Cumulative Budget Request '!$L442='Split budget (B)'!$L$1,'Cumulative Budget Request '!H442,0)</f>
        <v>0</v>
      </c>
      <c r="I396" s="286">
        <f>IF('Cumulative Budget Request '!$L442='Split budget (B)'!$L$1,'Cumulative Budget Request '!I442,0)</f>
        <v>0</v>
      </c>
      <c r="J396" s="420">
        <f t="shared" si="157"/>
        <v>0</v>
      </c>
    </row>
    <row r="397" spans="2:10" hidden="1">
      <c r="B397" s="469">
        <f t="shared" si="156"/>
        <v>0</v>
      </c>
      <c r="C397" s="470"/>
      <c r="D397" s="470"/>
      <c r="E397" s="286">
        <f>IF('Cumulative Budget Request '!$L443='Split budget (B)'!$L$1,'Cumulative Budget Request '!E443,0)</f>
        <v>0</v>
      </c>
      <c r="F397" s="286">
        <f>IF('Cumulative Budget Request '!$L443='Split budget (B)'!$L$1,'Cumulative Budget Request '!F443,0)</f>
        <v>0</v>
      </c>
      <c r="G397" s="286">
        <f>IF('Cumulative Budget Request '!$L443='Split budget (B)'!$L$1,'Cumulative Budget Request '!G443,0)</f>
        <v>0</v>
      </c>
      <c r="H397" s="286">
        <f>IF('Cumulative Budget Request '!$L443='Split budget (B)'!$L$1,'Cumulative Budget Request '!H443,0)</f>
        <v>0</v>
      </c>
      <c r="I397" s="286">
        <f>IF('Cumulative Budget Request '!$L443='Split budget (B)'!$L$1,'Cumulative Budget Request '!I443,0)</f>
        <v>0</v>
      </c>
      <c r="J397" s="420">
        <f t="shared" si="157"/>
        <v>0</v>
      </c>
    </row>
    <row r="398" spans="2:10" hidden="1">
      <c r="B398" s="469">
        <f t="shared" si="156"/>
        <v>0</v>
      </c>
      <c r="C398" s="470"/>
      <c r="D398" s="470"/>
      <c r="E398" s="286">
        <f>IF('Cumulative Budget Request '!$L444='Split budget (B)'!$L$1,'Cumulative Budget Request '!E444,0)</f>
        <v>0</v>
      </c>
      <c r="F398" s="286">
        <f>IF('Cumulative Budget Request '!$L444='Split budget (B)'!$L$1,'Cumulative Budget Request '!F444,0)</f>
        <v>0</v>
      </c>
      <c r="G398" s="286">
        <f>IF('Cumulative Budget Request '!$L444='Split budget (B)'!$L$1,'Cumulative Budget Request '!G444,0)</f>
        <v>0</v>
      </c>
      <c r="H398" s="286">
        <f>IF('Cumulative Budget Request '!$L444='Split budget (B)'!$L$1,'Cumulative Budget Request '!H444,0)</f>
        <v>0</v>
      </c>
      <c r="I398" s="286">
        <f>IF('Cumulative Budget Request '!$L444='Split budget (B)'!$L$1,'Cumulative Budget Request '!I444,0)</f>
        <v>0</v>
      </c>
      <c r="J398" s="420">
        <f t="shared" si="157"/>
        <v>0</v>
      </c>
    </row>
    <row r="399" spans="2:10" hidden="1">
      <c r="B399" s="469">
        <f t="shared" si="156"/>
        <v>0</v>
      </c>
      <c r="C399" s="470"/>
      <c r="D399" s="470"/>
      <c r="E399" s="286">
        <f>IF('Cumulative Budget Request '!$L445='Split budget (B)'!$L$1,'Cumulative Budget Request '!E445,0)</f>
        <v>0</v>
      </c>
      <c r="F399" s="286">
        <f>IF('Cumulative Budget Request '!$L445='Split budget (B)'!$L$1,'Cumulative Budget Request '!F445,0)</f>
        <v>0</v>
      </c>
      <c r="G399" s="286">
        <f>IF('Cumulative Budget Request '!$L445='Split budget (B)'!$L$1,'Cumulative Budget Request '!G445,0)</f>
        <v>0</v>
      </c>
      <c r="H399" s="286">
        <f>IF('Cumulative Budget Request '!$L445='Split budget (B)'!$L$1,'Cumulative Budget Request '!H445,0)</f>
        <v>0</v>
      </c>
      <c r="I399" s="286">
        <f>IF('Cumulative Budget Request '!$L445='Split budget (B)'!$L$1,'Cumulative Budget Request '!I445,0)</f>
        <v>0</v>
      </c>
      <c r="J399" s="420">
        <f t="shared" si="157"/>
        <v>0</v>
      </c>
    </row>
    <row r="400" spans="2:10" hidden="1">
      <c r="B400" s="469">
        <f t="shared" si="156"/>
        <v>0</v>
      </c>
      <c r="C400" s="470"/>
      <c r="D400" s="470"/>
      <c r="E400" s="286">
        <f>IF('Cumulative Budget Request '!$L446='Split budget (B)'!$L$1,'Cumulative Budget Request '!E446,0)</f>
        <v>0</v>
      </c>
      <c r="F400" s="286">
        <f>IF('Cumulative Budget Request '!$L446='Split budget (B)'!$L$1,'Cumulative Budget Request '!F446,0)</f>
        <v>0</v>
      </c>
      <c r="G400" s="286">
        <f>IF('Cumulative Budget Request '!$L446='Split budget (B)'!$L$1,'Cumulative Budget Request '!G446,0)</f>
        <v>0</v>
      </c>
      <c r="H400" s="286">
        <f>IF('Cumulative Budget Request '!$L446='Split budget (B)'!$L$1,'Cumulative Budget Request '!H446,0)</f>
        <v>0</v>
      </c>
      <c r="I400" s="286">
        <f>IF('Cumulative Budget Request '!$L446='Split budget (B)'!$L$1,'Cumulative Budget Request '!I446,0)</f>
        <v>0</v>
      </c>
      <c r="J400" s="420">
        <f t="shared" si="157"/>
        <v>0</v>
      </c>
    </row>
    <row r="401" spans="2:10" hidden="1">
      <c r="B401" s="469">
        <f t="shared" si="156"/>
        <v>0</v>
      </c>
      <c r="C401" s="470"/>
      <c r="D401" s="470"/>
      <c r="E401" s="286">
        <f>IF('Cumulative Budget Request '!$L447='Split budget (B)'!$L$1,'Cumulative Budget Request '!E447,0)</f>
        <v>0</v>
      </c>
      <c r="F401" s="286">
        <f>IF('Cumulative Budget Request '!$L447='Split budget (B)'!$L$1,'Cumulative Budget Request '!F447,0)</f>
        <v>0</v>
      </c>
      <c r="G401" s="286">
        <f>IF('Cumulative Budget Request '!$L447='Split budget (B)'!$L$1,'Cumulative Budget Request '!G447,0)</f>
        <v>0</v>
      </c>
      <c r="H401" s="286">
        <f>IF('Cumulative Budget Request '!$L447='Split budget (B)'!$L$1,'Cumulative Budget Request '!H447,0)</f>
        <v>0</v>
      </c>
      <c r="I401" s="286">
        <f>IF('Cumulative Budget Request '!$L447='Split budget (B)'!$L$1,'Cumulative Budget Request '!I447,0)</f>
        <v>0</v>
      </c>
      <c r="J401" s="420">
        <f t="shared" si="157"/>
        <v>0</v>
      </c>
    </row>
    <row r="402" spans="2:10" hidden="1">
      <c r="B402" s="469">
        <f t="shared" si="156"/>
        <v>0</v>
      </c>
      <c r="C402" s="470"/>
      <c r="D402" s="470"/>
      <c r="E402" s="286">
        <f>IF('Cumulative Budget Request '!$L448='Split budget (B)'!$L$1,'Cumulative Budget Request '!E448,0)</f>
        <v>0</v>
      </c>
      <c r="F402" s="286">
        <f>IF('Cumulative Budget Request '!$L448='Split budget (B)'!$L$1,'Cumulative Budget Request '!F448,0)</f>
        <v>0</v>
      </c>
      <c r="G402" s="286">
        <f>IF('Cumulative Budget Request '!$L448='Split budget (B)'!$L$1,'Cumulative Budget Request '!G448,0)</f>
        <v>0</v>
      </c>
      <c r="H402" s="286">
        <f>IF('Cumulative Budget Request '!$L448='Split budget (B)'!$L$1,'Cumulative Budget Request '!H448,0)</f>
        <v>0</v>
      </c>
      <c r="I402" s="286">
        <f>IF('Cumulative Budget Request '!$L448='Split budget (B)'!$L$1,'Cumulative Budget Request '!I448,0)</f>
        <v>0</v>
      </c>
      <c r="J402" s="420">
        <f t="shared" si="157"/>
        <v>0</v>
      </c>
    </row>
    <row r="403" spans="2:10" hidden="1">
      <c r="B403" s="469">
        <f t="shared" si="156"/>
        <v>0</v>
      </c>
      <c r="C403" s="470"/>
      <c r="D403" s="470"/>
      <c r="E403" s="286">
        <f>IF('Cumulative Budget Request '!$L449='Split budget (B)'!$L$1,'Cumulative Budget Request '!E449,0)</f>
        <v>0</v>
      </c>
      <c r="F403" s="286">
        <f>IF('Cumulative Budget Request '!$L449='Split budget (B)'!$L$1,'Cumulative Budget Request '!F449,0)</f>
        <v>0</v>
      </c>
      <c r="G403" s="286">
        <f>IF('Cumulative Budget Request '!$L449='Split budget (B)'!$L$1,'Cumulative Budget Request '!G449,0)</f>
        <v>0</v>
      </c>
      <c r="H403" s="286">
        <f>IF('Cumulative Budget Request '!$L449='Split budget (B)'!$L$1,'Cumulative Budget Request '!H449,0)</f>
        <v>0</v>
      </c>
      <c r="I403" s="286">
        <f>IF('Cumulative Budget Request '!$L449='Split budget (B)'!$L$1,'Cumulative Budget Request '!I449,0)</f>
        <v>0</v>
      </c>
      <c r="J403" s="420">
        <f t="shared" si="157"/>
        <v>0</v>
      </c>
    </row>
    <row r="404" spans="2:10" hidden="1">
      <c r="B404" s="469">
        <f t="shared" si="156"/>
        <v>0</v>
      </c>
      <c r="C404" s="470"/>
      <c r="D404" s="470"/>
      <c r="E404" s="286">
        <f>IF('Cumulative Budget Request '!$L450='Split budget (B)'!$L$1,'Cumulative Budget Request '!E450,0)</f>
        <v>0</v>
      </c>
      <c r="F404" s="286">
        <f>IF('Cumulative Budget Request '!$L450='Split budget (B)'!$L$1,'Cumulative Budget Request '!F450,0)</f>
        <v>0</v>
      </c>
      <c r="G404" s="286">
        <f>IF('Cumulative Budget Request '!$L450='Split budget (B)'!$L$1,'Cumulative Budget Request '!G450,0)</f>
        <v>0</v>
      </c>
      <c r="H404" s="286">
        <f>IF('Cumulative Budget Request '!$L450='Split budget (B)'!$L$1,'Cumulative Budget Request '!H450,0)</f>
        <v>0</v>
      </c>
      <c r="I404" s="286">
        <f>IF('Cumulative Budget Request '!$L450='Split budget (B)'!$L$1,'Cumulative Budget Request '!I450,0)</f>
        <v>0</v>
      </c>
      <c r="J404" s="420">
        <f t="shared" si="157"/>
        <v>0</v>
      </c>
    </row>
    <row r="405" spans="2:10" hidden="1">
      <c r="B405" s="469">
        <f t="shared" si="156"/>
        <v>0</v>
      </c>
      <c r="C405" s="470"/>
      <c r="D405" s="470"/>
      <c r="E405" s="286">
        <f>IF('Cumulative Budget Request '!$L451='Split budget (B)'!$L$1,'Cumulative Budget Request '!E451,0)</f>
        <v>0</v>
      </c>
      <c r="F405" s="286">
        <f>IF('Cumulative Budget Request '!$L451='Split budget (B)'!$L$1,'Cumulative Budget Request '!F451,0)</f>
        <v>0</v>
      </c>
      <c r="G405" s="286">
        <f>IF('Cumulative Budget Request '!$L451='Split budget (B)'!$L$1,'Cumulative Budget Request '!G451,0)</f>
        <v>0</v>
      </c>
      <c r="H405" s="286">
        <f>IF('Cumulative Budget Request '!$L451='Split budget (B)'!$L$1,'Cumulative Budget Request '!H451,0)</f>
        <v>0</v>
      </c>
      <c r="I405" s="286">
        <f>IF('Cumulative Budget Request '!$L451='Split budget (B)'!$L$1,'Cumulative Budget Request '!I451,0)</f>
        <v>0</v>
      </c>
      <c r="J405" s="420">
        <f t="shared" si="157"/>
        <v>0</v>
      </c>
    </row>
    <row r="406" spans="2:10" hidden="1">
      <c r="B406" s="469">
        <f t="shared" si="156"/>
        <v>0</v>
      </c>
      <c r="C406" s="470"/>
      <c r="D406" s="470"/>
      <c r="E406" s="286">
        <f>IF('Cumulative Budget Request '!$L452='Split budget (B)'!$L$1,'Cumulative Budget Request '!E452,0)</f>
        <v>0</v>
      </c>
      <c r="F406" s="286">
        <f>IF('Cumulative Budget Request '!$L452='Split budget (B)'!$L$1,'Cumulative Budget Request '!F452,0)</f>
        <v>0</v>
      </c>
      <c r="G406" s="286">
        <f>IF('Cumulative Budget Request '!$L452='Split budget (B)'!$L$1,'Cumulative Budget Request '!G452,0)</f>
        <v>0</v>
      </c>
      <c r="H406" s="286">
        <f>IF('Cumulative Budget Request '!$L452='Split budget (B)'!$L$1,'Cumulative Budget Request '!H452,0)</f>
        <v>0</v>
      </c>
      <c r="I406" s="286">
        <f>IF('Cumulative Budget Request '!$L452='Split budget (B)'!$L$1,'Cumulative Budget Request '!I452,0)</f>
        <v>0</v>
      </c>
      <c r="J406" s="420">
        <f t="shared" si="157"/>
        <v>0</v>
      </c>
    </row>
    <row r="407" spans="2:10" hidden="1">
      <c r="B407" s="537">
        <f t="shared" si="156"/>
        <v>0</v>
      </c>
      <c r="C407" s="538"/>
      <c r="D407" s="538"/>
      <c r="E407" s="286">
        <f>IF('Cumulative Budget Request '!$L453='Split budget (B)'!$L$1,'Cumulative Budget Request '!E453,0)</f>
        <v>0</v>
      </c>
      <c r="F407" s="286">
        <f>IF('Cumulative Budget Request '!$L453='Split budget (B)'!$L$1,'Cumulative Budget Request '!F453,0)</f>
        <v>0</v>
      </c>
      <c r="G407" s="286">
        <f>IF('Cumulative Budget Request '!$L453='Split budget (B)'!$L$1,'Cumulative Budget Request '!G453,0)</f>
        <v>0</v>
      </c>
      <c r="H407" s="286">
        <f>IF('Cumulative Budget Request '!$L453='Split budget (B)'!$L$1,'Cumulative Budget Request '!H453,0)</f>
        <v>0</v>
      </c>
      <c r="I407" s="286">
        <f>IF('Cumulative Budget Request '!$L453='Split budget (B)'!$L$1,'Cumulative Budget Request '!I453,0)</f>
        <v>0</v>
      </c>
      <c r="J407" s="421">
        <f t="shared" si="157"/>
        <v>0</v>
      </c>
    </row>
    <row r="408" spans="2:10" ht="13.5" thickBot="1">
      <c r="B408" s="471" t="str">
        <f t="shared" si="156"/>
        <v>TOTAL</v>
      </c>
      <c r="C408" s="472"/>
      <c r="D408" s="472"/>
      <c r="E408" s="423">
        <f>SUM(E388:E407)</f>
        <v>0</v>
      </c>
      <c r="F408" s="423">
        <f t="shared" ref="F408:I408" si="158">SUM(F388:F407)</f>
        <v>0</v>
      </c>
      <c r="G408" s="423">
        <f t="shared" si="158"/>
        <v>0</v>
      </c>
      <c r="H408" s="423">
        <f t="shared" si="158"/>
        <v>0</v>
      </c>
      <c r="I408" s="423">
        <f t="shared" si="158"/>
        <v>0</v>
      </c>
      <c r="J408" s="422">
        <f>SUM(J388:J407)</f>
        <v>0</v>
      </c>
    </row>
    <row r="409" spans="2:10">
      <c r="E409" s="19"/>
      <c r="F409" s="15"/>
      <c r="G409" s="19"/>
      <c r="H409" s="19"/>
      <c r="I409" s="19"/>
      <c r="J409" s="19"/>
    </row>
    <row r="410" spans="2:10">
      <c r="E410" s="19"/>
      <c r="F410" s="15"/>
      <c r="G410" s="19"/>
      <c r="H410" s="19"/>
      <c r="I410" s="19"/>
      <c r="J410" s="19"/>
    </row>
    <row r="411" spans="2:10">
      <c r="E411" s="19"/>
      <c r="F411" s="15"/>
      <c r="G411" s="19"/>
      <c r="H411" s="19"/>
      <c r="I411" s="19"/>
      <c r="J411" s="19"/>
    </row>
    <row r="412" spans="2:10">
      <c r="E412" s="19"/>
      <c r="F412" s="15"/>
      <c r="G412" s="19"/>
      <c r="H412" s="19"/>
      <c r="I412" s="19"/>
      <c r="J412" s="19"/>
    </row>
    <row r="413" spans="2:10">
      <c r="E413" s="19"/>
      <c r="F413" s="15"/>
      <c r="G413" s="19"/>
      <c r="H413" s="19"/>
      <c r="I413" s="19"/>
      <c r="J413" s="19"/>
    </row>
    <row r="414" spans="2:10">
      <c r="E414" s="19"/>
      <c r="F414" s="15"/>
      <c r="G414" s="19"/>
      <c r="H414" s="19"/>
      <c r="I414" s="19"/>
      <c r="J414" s="19"/>
    </row>
    <row r="415" spans="2:10">
      <c r="E415" s="19"/>
      <c r="F415" s="15"/>
      <c r="G415" s="19"/>
      <c r="H415" s="19"/>
      <c r="I415" s="19"/>
      <c r="J415" s="19"/>
    </row>
    <row r="416" spans="2:10">
      <c r="E416" s="19"/>
      <c r="F416" s="15"/>
      <c r="G416" s="19"/>
      <c r="H416" s="19"/>
      <c r="I416" s="19"/>
      <c r="J416" s="19"/>
    </row>
    <row r="417" spans="5:10">
      <c r="E417" s="19"/>
      <c r="F417" s="15"/>
      <c r="G417" s="19"/>
      <c r="H417" s="19"/>
      <c r="I417" s="19"/>
      <c r="J417" s="19"/>
    </row>
    <row r="418" spans="5:10">
      <c r="E418" s="19"/>
      <c r="F418" s="15"/>
      <c r="G418" s="19"/>
      <c r="H418" s="19"/>
      <c r="I418" s="19"/>
      <c r="J418" s="19"/>
    </row>
    <row r="419" spans="5:10">
      <c r="E419" s="19"/>
      <c r="F419" s="15"/>
      <c r="G419" s="19"/>
      <c r="H419" s="19"/>
      <c r="I419" s="19"/>
      <c r="J419" s="19"/>
    </row>
    <row r="420" spans="5:10">
      <c r="E420" s="19"/>
      <c r="F420" s="15"/>
      <c r="G420" s="19"/>
      <c r="H420" s="19"/>
      <c r="I420" s="19"/>
      <c r="J420" s="19"/>
    </row>
    <row r="421" spans="5:10">
      <c r="E421" s="19"/>
      <c r="F421" s="15"/>
      <c r="G421" s="19"/>
      <c r="H421" s="19"/>
      <c r="I421" s="19"/>
      <c r="J421" s="19"/>
    </row>
    <row r="422" spans="5:10">
      <c r="E422" s="19"/>
      <c r="F422" s="15"/>
      <c r="G422" s="19"/>
      <c r="H422" s="19"/>
      <c r="I422" s="19"/>
      <c r="J422" s="19"/>
    </row>
    <row r="423" spans="5:10">
      <c r="E423" s="19"/>
      <c r="F423" s="15"/>
      <c r="G423" s="19"/>
      <c r="H423" s="19"/>
      <c r="I423" s="19"/>
      <c r="J423" s="19"/>
    </row>
    <row r="424" spans="5:10">
      <c r="E424" s="19"/>
      <c r="F424" s="15"/>
      <c r="G424" s="19"/>
      <c r="H424" s="19"/>
      <c r="I424" s="19"/>
      <c r="J424" s="19"/>
    </row>
    <row r="425" spans="5:10">
      <c r="E425" s="19"/>
      <c r="F425" s="15"/>
      <c r="G425" s="19"/>
      <c r="H425" s="19"/>
      <c r="I425" s="19"/>
      <c r="J425" s="19"/>
    </row>
    <row r="426" spans="5:10">
      <c r="E426" s="19"/>
      <c r="F426" s="15"/>
      <c r="G426" s="19"/>
      <c r="H426" s="19"/>
      <c r="I426" s="19"/>
      <c r="J426" s="19"/>
    </row>
    <row r="427" spans="5:10">
      <c r="E427" s="19"/>
      <c r="F427" s="15"/>
      <c r="G427" s="19"/>
      <c r="H427" s="19"/>
      <c r="I427" s="19"/>
      <c r="J427" s="19"/>
    </row>
    <row r="428" spans="5:10">
      <c r="E428" s="19"/>
      <c r="F428" s="15"/>
      <c r="G428" s="19"/>
      <c r="H428" s="19"/>
      <c r="I428" s="19"/>
      <c r="J428" s="19"/>
    </row>
    <row r="429" spans="5:10">
      <c r="E429" s="19"/>
      <c r="F429" s="15"/>
      <c r="G429" s="19"/>
      <c r="H429" s="19"/>
      <c r="I429" s="19"/>
      <c r="J429" s="19"/>
    </row>
    <row r="430" spans="5:10">
      <c r="E430" s="19"/>
      <c r="F430" s="15"/>
      <c r="G430" s="19"/>
      <c r="H430" s="19"/>
      <c r="I430" s="19"/>
      <c r="J430" s="19"/>
    </row>
    <row r="431" spans="5:10">
      <c r="E431" s="19"/>
      <c r="F431" s="15"/>
      <c r="G431" s="19"/>
      <c r="H431" s="19"/>
      <c r="I431" s="19"/>
      <c r="J431" s="19"/>
    </row>
    <row r="432" spans="5:10">
      <c r="E432" s="19"/>
      <c r="F432" s="15"/>
      <c r="G432" s="19"/>
      <c r="H432" s="19"/>
      <c r="I432" s="19"/>
      <c r="J432" s="19"/>
    </row>
    <row r="433" spans="5:10">
      <c r="E433" s="19"/>
      <c r="F433" s="15"/>
      <c r="G433" s="19"/>
      <c r="H433" s="19"/>
      <c r="I433" s="19"/>
      <c r="J433" s="19"/>
    </row>
    <row r="434" spans="5:10">
      <c r="E434" s="19"/>
      <c r="F434" s="15"/>
      <c r="G434" s="19"/>
      <c r="H434" s="19"/>
      <c r="I434" s="19"/>
      <c r="J434" s="19"/>
    </row>
    <row r="435" spans="5:10">
      <c r="E435" s="19"/>
      <c r="F435" s="15"/>
      <c r="G435" s="19"/>
      <c r="H435" s="19"/>
      <c r="I435" s="19"/>
      <c r="J435" s="19"/>
    </row>
    <row r="436" spans="5:10">
      <c r="E436" s="19"/>
      <c r="F436" s="15"/>
      <c r="G436" s="19"/>
      <c r="H436" s="19"/>
      <c r="I436" s="19"/>
      <c r="J436" s="19"/>
    </row>
    <row r="437" spans="5:10">
      <c r="E437" s="19"/>
      <c r="F437" s="15"/>
      <c r="G437" s="19"/>
      <c r="H437" s="19"/>
      <c r="I437" s="19"/>
      <c r="J437" s="19"/>
    </row>
    <row r="438" spans="5:10">
      <c r="E438" s="19"/>
      <c r="F438" s="15"/>
      <c r="G438" s="19"/>
      <c r="H438" s="19"/>
      <c r="I438" s="19"/>
      <c r="J438" s="19"/>
    </row>
    <row r="439" spans="5:10">
      <c r="E439" s="19"/>
      <c r="F439" s="15"/>
      <c r="G439" s="19"/>
      <c r="H439" s="19"/>
      <c r="I439" s="19"/>
      <c r="J439" s="19"/>
    </row>
    <row r="440" spans="5:10">
      <c r="E440" s="19"/>
      <c r="F440" s="15"/>
      <c r="G440" s="19"/>
      <c r="H440" s="19"/>
      <c r="I440" s="19"/>
      <c r="J440" s="19"/>
    </row>
    <row r="441" spans="5:10">
      <c r="E441" s="19"/>
      <c r="F441" s="15"/>
      <c r="G441" s="19"/>
      <c r="H441" s="19"/>
      <c r="I441" s="19"/>
      <c r="J441" s="19"/>
    </row>
    <row r="442" spans="5:10">
      <c r="E442" s="19"/>
      <c r="F442" s="15"/>
      <c r="G442" s="19"/>
      <c r="H442" s="19"/>
      <c r="I442" s="19"/>
      <c r="J442" s="19"/>
    </row>
    <row r="443" spans="5:10">
      <c r="E443" s="19"/>
      <c r="F443" s="15"/>
      <c r="G443" s="19"/>
      <c r="H443" s="19"/>
      <c r="I443" s="19"/>
      <c r="J443" s="19"/>
    </row>
    <row r="444" spans="5:10">
      <c r="E444" s="19"/>
      <c r="F444" s="15"/>
      <c r="G444" s="19"/>
      <c r="H444" s="19"/>
      <c r="I444" s="19"/>
      <c r="J444" s="19"/>
    </row>
    <row r="445" spans="5:10">
      <c r="E445" s="19"/>
      <c r="F445" s="15"/>
      <c r="G445" s="19"/>
      <c r="H445" s="19"/>
      <c r="I445" s="19"/>
      <c r="J445" s="19"/>
    </row>
    <row r="446" spans="5:10">
      <c r="E446" s="19"/>
      <c r="F446" s="15"/>
      <c r="G446" s="19"/>
      <c r="H446" s="19"/>
      <c r="I446" s="19"/>
      <c r="J446" s="19"/>
    </row>
    <row r="447" spans="5:10">
      <c r="E447" s="19"/>
      <c r="F447" s="15"/>
      <c r="G447" s="19"/>
      <c r="H447" s="19"/>
      <c r="I447" s="19"/>
      <c r="J447" s="19"/>
    </row>
    <row r="448" spans="5:10">
      <c r="E448" s="19"/>
      <c r="F448" s="15"/>
      <c r="G448" s="19"/>
      <c r="H448" s="19"/>
      <c r="I448" s="19"/>
      <c r="J448" s="19"/>
    </row>
    <row r="449" spans="5:10">
      <c r="E449" s="19"/>
      <c r="F449" s="15"/>
      <c r="G449" s="19"/>
      <c r="H449" s="19"/>
      <c r="I449" s="19"/>
      <c r="J449" s="19"/>
    </row>
    <row r="450" spans="5:10">
      <c r="E450" s="19"/>
      <c r="F450" s="15"/>
      <c r="G450" s="19"/>
      <c r="H450" s="19"/>
      <c r="I450" s="19"/>
      <c r="J450" s="19"/>
    </row>
    <row r="451" spans="5:10">
      <c r="E451" s="19"/>
      <c r="F451" s="15"/>
      <c r="G451" s="19"/>
      <c r="H451" s="19"/>
      <c r="I451" s="19"/>
      <c r="J451" s="19"/>
    </row>
    <row r="452" spans="5:10">
      <c r="E452" s="19"/>
      <c r="F452" s="15"/>
      <c r="G452" s="19"/>
      <c r="H452" s="19"/>
      <c r="I452" s="19"/>
      <c r="J452" s="19"/>
    </row>
    <row r="453" spans="5:10">
      <c r="E453" s="19"/>
      <c r="F453" s="15"/>
      <c r="G453" s="19"/>
      <c r="H453" s="19"/>
      <c r="I453" s="19"/>
      <c r="J453" s="19"/>
    </row>
    <row r="454" spans="5:10">
      <c r="E454" s="19"/>
      <c r="F454" s="15"/>
      <c r="G454" s="19"/>
      <c r="H454" s="19"/>
      <c r="I454" s="19"/>
      <c r="J454" s="19"/>
    </row>
    <row r="455" spans="5:10">
      <c r="E455" s="19"/>
      <c r="F455" s="15"/>
      <c r="G455" s="19"/>
      <c r="H455" s="19"/>
      <c r="I455" s="19"/>
      <c r="J455" s="19"/>
    </row>
    <row r="456" spans="5:10">
      <c r="E456" s="19"/>
      <c r="F456" s="15"/>
      <c r="G456" s="19"/>
      <c r="H456" s="19"/>
      <c r="I456" s="19"/>
      <c r="J456" s="19"/>
    </row>
    <row r="457" spans="5:10">
      <c r="E457" s="19"/>
      <c r="F457" s="15"/>
      <c r="G457" s="19"/>
      <c r="H457" s="19"/>
      <c r="I457" s="19"/>
      <c r="J457" s="19"/>
    </row>
    <row r="458" spans="5:10">
      <c r="E458" s="19"/>
      <c r="F458" s="15"/>
      <c r="G458" s="19"/>
      <c r="H458" s="19"/>
      <c r="I458" s="19"/>
      <c r="J458" s="19"/>
    </row>
    <row r="459" spans="5:10">
      <c r="E459" s="19"/>
      <c r="F459" s="15"/>
      <c r="G459" s="19"/>
      <c r="H459" s="19"/>
      <c r="I459" s="19"/>
      <c r="J459" s="19"/>
    </row>
    <row r="460" spans="5:10">
      <c r="E460" s="19"/>
      <c r="F460" s="15"/>
      <c r="G460" s="19"/>
      <c r="H460" s="19"/>
      <c r="I460" s="19"/>
      <c r="J460" s="19"/>
    </row>
    <row r="461" spans="5:10">
      <c r="E461" s="19"/>
      <c r="F461" s="15"/>
      <c r="G461" s="19"/>
      <c r="H461" s="19"/>
      <c r="I461" s="19"/>
      <c r="J461" s="19"/>
    </row>
    <row r="462" spans="5:10">
      <c r="E462" s="19"/>
      <c r="F462" s="15"/>
      <c r="G462" s="19"/>
      <c r="H462" s="19"/>
      <c r="I462" s="19"/>
      <c r="J462" s="19"/>
    </row>
    <row r="463" spans="5:10">
      <c r="E463" s="19"/>
      <c r="F463" s="15"/>
      <c r="G463" s="19"/>
      <c r="H463" s="19"/>
      <c r="I463" s="19"/>
      <c r="J463" s="19"/>
    </row>
    <row r="464" spans="5:10">
      <c r="E464" s="19"/>
      <c r="F464" s="15"/>
      <c r="G464" s="19"/>
      <c r="H464" s="19"/>
      <c r="I464" s="19"/>
      <c r="J464" s="19"/>
    </row>
    <row r="465" spans="5:10">
      <c r="E465" s="19"/>
      <c r="F465" s="15"/>
      <c r="G465" s="19"/>
      <c r="H465" s="19"/>
      <c r="I465" s="19"/>
      <c r="J465" s="19"/>
    </row>
    <row r="466" spans="5:10">
      <c r="E466" s="19"/>
      <c r="F466" s="15"/>
      <c r="G466" s="19"/>
      <c r="H466" s="19"/>
      <c r="I466" s="19"/>
      <c r="J466" s="19"/>
    </row>
    <row r="467" spans="5:10">
      <c r="E467" s="19"/>
      <c r="F467" s="15"/>
      <c r="G467" s="19"/>
      <c r="H467" s="19"/>
      <c r="I467" s="19"/>
      <c r="J467" s="19"/>
    </row>
    <row r="468" spans="5:10">
      <c r="E468" s="19"/>
      <c r="F468" s="15"/>
      <c r="G468" s="19"/>
      <c r="H468" s="19"/>
      <c r="I468" s="19"/>
      <c r="J468" s="19"/>
    </row>
    <row r="469" spans="5:10">
      <c r="E469" s="19"/>
      <c r="F469" s="15"/>
      <c r="G469" s="19"/>
      <c r="H469" s="19"/>
      <c r="I469" s="19"/>
      <c r="J469" s="19"/>
    </row>
    <row r="470" spans="5:10">
      <c r="E470" s="19"/>
      <c r="F470" s="15"/>
      <c r="G470" s="19"/>
      <c r="H470" s="19"/>
      <c r="I470" s="19"/>
      <c r="J470" s="19"/>
    </row>
    <row r="471" spans="5:10">
      <c r="E471" s="19"/>
      <c r="F471" s="15"/>
      <c r="G471" s="19"/>
      <c r="H471" s="19"/>
      <c r="I471" s="19"/>
      <c r="J471" s="19"/>
    </row>
    <row r="472" spans="5:10">
      <c r="E472" s="19"/>
      <c r="F472" s="15"/>
      <c r="G472" s="19"/>
      <c r="H472" s="19"/>
      <c r="I472" s="19"/>
      <c r="J472" s="19"/>
    </row>
    <row r="473" spans="5:10">
      <c r="E473" s="19"/>
      <c r="F473" s="15"/>
      <c r="G473" s="19"/>
      <c r="H473" s="19"/>
      <c r="I473" s="19"/>
      <c r="J473" s="19"/>
    </row>
    <row r="474" spans="5:10">
      <c r="E474" s="19"/>
      <c r="F474" s="15"/>
      <c r="G474" s="19"/>
      <c r="H474" s="19"/>
      <c r="I474" s="19"/>
      <c r="J474" s="19"/>
    </row>
    <row r="475" spans="5:10">
      <c r="E475" s="19"/>
      <c r="F475" s="15"/>
      <c r="G475" s="19"/>
      <c r="H475" s="19"/>
      <c r="I475" s="19"/>
      <c r="J475" s="19"/>
    </row>
    <row r="476" spans="5:10">
      <c r="E476" s="19"/>
      <c r="F476" s="15"/>
      <c r="G476" s="19"/>
      <c r="H476" s="19"/>
      <c r="I476" s="19"/>
      <c r="J476" s="19"/>
    </row>
    <row r="477" spans="5:10">
      <c r="E477" s="19"/>
      <c r="F477" s="15"/>
      <c r="G477" s="19"/>
      <c r="H477" s="19"/>
      <c r="I477" s="19"/>
      <c r="J477" s="19"/>
    </row>
    <row r="478" spans="5:10">
      <c r="E478" s="19"/>
      <c r="F478" s="15"/>
      <c r="G478" s="19"/>
      <c r="H478" s="19"/>
      <c r="I478" s="19"/>
      <c r="J478" s="19"/>
    </row>
    <row r="479" spans="5:10">
      <c r="E479" s="19"/>
      <c r="F479" s="15"/>
      <c r="G479" s="19"/>
      <c r="H479" s="19"/>
      <c r="I479" s="19"/>
      <c r="J479" s="19"/>
    </row>
    <row r="480" spans="5:10">
      <c r="E480" s="19"/>
      <c r="F480" s="15"/>
      <c r="G480" s="19"/>
      <c r="H480" s="19"/>
      <c r="I480" s="19"/>
      <c r="J480" s="19"/>
    </row>
    <row r="481" spans="5:10">
      <c r="E481" s="19"/>
      <c r="F481" s="15"/>
      <c r="G481" s="19"/>
      <c r="H481" s="19"/>
      <c r="I481" s="19"/>
      <c r="J481" s="19"/>
    </row>
    <row r="482" spans="5:10">
      <c r="E482" s="19"/>
      <c r="F482" s="15"/>
      <c r="G482" s="19"/>
      <c r="H482" s="19"/>
      <c r="I482" s="19"/>
      <c r="J482" s="19"/>
    </row>
    <row r="483" spans="5:10">
      <c r="E483" s="19"/>
      <c r="F483" s="15"/>
      <c r="G483" s="19"/>
      <c r="H483" s="19"/>
      <c r="I483" s="19"/>
      <c r="J483" s="19"/>
    </row>
    <row r="484" spans="5:10">
      <c r="E484" s="19"/>
      <c r="F484" s="15"/>
      <c r="G484" s="19"/>
      <c r="H484" s="19"/>
      <c r="I484" s="19"/>
      <c r="J484" s="19"/>
    </row>
    <row r="485" spans="5:10">
      <c r="E485" s="19"/>
      <c r="F485" s="15"/>
      <c r="G485" s="19"/>
      <c r="H485" s="19"/>
      <c r="I485" s="19"/>
      <c r="J485" s="19"/>
    </row>
    <row r="486" spans="5:10">
      <c r="E486" s="19"/>
      <c r="F486" s="15"/>
      <c r="G486" s="19"/>
      <c r="H486" s="19"/>
      <c r="I486" s="19"/>
      <c r="J486" s="19"/>
    </row>
    <row r="487" spans="5:10">
      <c r="E487" s="19"/>
      <c r="F487" s="15"/>
      <c r="G487" s="19"/>
      <c r="H487" s="19"/>
      <c r="I487" s="19"/>
      <c r="J487" s="19"/>
    </row>
    <row r="488" spans="5:10">
      <c r="E488" s="19"/>
      <c r="F488" s="15"/>
      <c r="G488" s="19"/>
      <c r="H488" s="19"/>
      <c r="I488" s="19"/>
      <c r="J488" s="19"/>
    </row>
    <row r="489" spans="5:10">
      <c r="E489" s="19"/>
      <c r="F489" s="15"/>
      <c r="G489" s="19"/>
      <c r="H489" s="19"/>
      <c r="I489" s="19"/>
      <c r="J489" s="19"/>
    </row>
    <row r="490" spans="5:10">
      <c r="E490" s="19"/>
      <c r="F490" s="15"/>
      <c r="G490" s="19"/>
      <c r="H490" s="19"/>
      <c r="I490" s="19"/>
      <c r="J490" s="19"/>
    </row>
    <row r="491" spans="5:10">
      <c r="E491" s="19"/>
      <c r="F491" s="15"/>
      <c r="G491" s="19"/>
      <c r="H491" s="19"/>
      <c r="I491" s="19"/>
      <c r="J491" s="19"/>
    </row>
    <row r="492" spans="5:10">
      <c r="E492" s="19"/>
      <c r="F492" s="15"/>
      <c r="G492" s="19"/>
      <c r="H492" s="19"/>
      <c r="I492" s="19"/>
      <c r="J492" s="19"/>
    </row>
    <row r="493" spans="5:10">
      <c r="E493" s="19"/>
      <c r="F493" s="15"/>
      <c r="G493" s="19"/>
      <c r="H493" s="19"/>
      <c r="I493" s="19"/>
      <c r="J493" s="19"/>
    </row>
    <row r="494" spans="5:10">
      <c r="E494" s="19"/>
      <c r="F494" s="15"/>
      <c r="G494" s="19"/>
      <c r="H494" s="19"/>
      <c r="I494" s="19"/>
      <c r="J494" s="19"/>
    </row>
    <row r="495" spans="5:10">
      <c r="E495" s="19"/>
      <c r="F495" s="15"/>
      <c r="G495" s="19"/>
      <c r="H495" s="19"/>
      <c r="I495" s="19"/>
      <c r="J495" s="19"/>
    </row>
    <row r="496" spans="5:10">
      <c r="E496" s="19"/>
      <c r="F496" s="15"/>
      <c r="G496" s="19"/>
      <c r="H496" s="19"/>
      <c r="I496" s="19"/>
      <c r="J496" s="19"/>
    </row>
    <row r="497" spans="5:10">
      <c r="E497" s="19"/>
      <c r="F497" s="15"/>
      <c r="G497" s="19"/>
      <c r="H497" s="19"/>
      <c r="I497" s="19"/>
      <c r="J497" s="19"/>
    </row>
    <row r="498" spans="5:10">
      <c r="E498" s="19"/>
      <c r="F498" s="15"/>
      <c r="G498" s="19"/>
      <c r="H498" s="19"/>
      <c r="I498" s="19"/>
      <c r="J498" s="19"/>
    </row>
    <row r="499" spans="5:10">
      <c r="E499" s="19"/>
      <c r="F499" s="15"/>
      <c r="G499" s="19"/>
      <c r="H499" s="19"/>
      <c r="I499" s="19"/>
      <c r="J499" s="19"/>
    </row>
    <row r="500" spans="5:10">
      <c r="E500" s="19"/>
      <c r="F500" s="15"/>
      <c r="G500" s="19"/>
      <c r="H500" s="19"/>
      <c r="I500" s="19"/>
      <c r="J500" s="19"/>
    </row>
    <row r="501" spans="5:10">
      <c r="E501" s="19"/>
      <c r="F501" s="15"/>
      <c r="G501" s="19"/>
      <c r="H501" s="19"/>
      <c r="I501" s="19"/>
      <c r="J501" s="19"/>
    </row>
    <row r="502" spans="5:10">
      <c r="E502" s="19"/>
      <c r="F502" s="15"/>
      <c r="G502" s="19"/>
      <c r="H502" s="19"/>
      <c r="I502" s="19"/>
      <c r="J502" s="19"/>
    </row>
    <row r="503" spans="5:10">
      <c r="E503" s="19"/>
      <c r="F503" s="15"/>
      <c r="G503" s="19"/>
      <c r="H503" s="19"/>
      <c r="I503" s="19"/>
      <c r="J503" s="19"/>
    </row>
    <row r="504" spans="5:10">
      <c r="E504" s="19"/>
      <c r="F504" s="15"/>
      <c r="G504" s="19"/>
      <c r="H504" s="19"/>
      <c r="I504" s="19"/>
      <c r="J504" s="19"/>
    </row>
    <row r="505" spans="5:10">
      <c r="E505" s="19"/>
      <c r="F505" s="15"/>
      <c r="G505" s="19"/>
      <c r="H505" s="19"/>
      <c r="I505" s="19"/>
      <c r="J505" s="19"/>
    </row>
    <row r="506" spans="5:10">
      <c r="E506" s="19"/>
      <c r="F506" s="15"/>
      <c r="G506" s="19"/>
      <c r="H506" s="19"/>
      <c r="I506" s="19"/>
      <c r="J506" s="19"/>
    </row>
    <row r="507" spans="5:10">
      <c r="E507" s="19"/>
      <c r="F507" s="15"/>
      <c r="G507" s="19"/>
      <c r="H507" s="19"/>
      <c r="I507" s="19"/>
      <c r="J507" s="19"/>
    </row>
    <row r="508" spans="5:10">
      <c r="E508" s="19"/>
      <c r="F508" s="15"/>
      <c r="G508" s="19"/>
      <c r="H508" s="19"/>
      <c r="I508" s="19"/>
      <c r="J508" s="19"/>
    </row>
    <row r="509" spans="5:10">
      <c r="E509" s="19"/>
      <c r="F509" s="15"/>
      <c r="G509" s="19"/>
      <c r="H509" s="19"/>
      <c r="I509" s="19"/>
      <c r="J509" s="19"/>
    </row>
    <row r="510" spans="5:10">
      <c r="E510" s="19"/>
      <c r="F510" s="15"/>
      <c r="G510" s="19"/>
      <c r="H510" s="19"/>
      <c r="I510" s="19"/>
      <c r="J510" s="19"/>
    </row>
    <row r="511" spans="5:10">
      <c r="E511" s="19"/>
      <c r="F511" s="15"/>
      <c r="G511" s="19"/>
      <c r="H511" s="19"/>
      <c r="I511" s="19"/>
      <c r="J511" s="19"/>
    </row>
    <row r="512" spans="5:10">
      <c r="E512" s="19"/>
      <c r="F512" s="15"/>
      <c r="G512" s="19"/>
      <c r="H512" s="19"/>
      <c r="I512" s="19"/>
      <c r="J512" s="19"/>
    </row>
    <row r="513" spans="5:10">
      <c r="E513" s="19"/>
      <c r="F513" s="15"/>
      <c r="G513" s="19"/>
      <c r="H513" s="19"/>
      <c r="I513" s="19"/>
      <c r="J513" s="19"/>
    </row>
    <row r="514" spans="5:10">
      <c r="E514" s="19"/>
      <c r="F514" s="15"/>
      <c r="G514" s="19"/>
      <c r="H514" s="19"/>
      <c r="I514" s="19"/>
      <c r="J514" s="19"/>
    </row>
    <row r="515" spans="5:10">
      <c r="E515" s="19"/>
      <c r="F515" s="15"/>
      <c r="G515" s="19"/>
      <c r="H515" s="19"/>
      <c r="I515" s="19"/>
      <c r="J515" s="19"/>
    </row>
    <row r="516" spans="5:10">
      <c r="E516" s="19"/>
      <c r="F516" s="15"/>
      <c r="G516" s="19"/>
      <c r="H516" s="19"/>
      <c r="I516" s="19"/>
      <c r="J516" s="19"/>
    </row>
    <row r="517" spans="5:10">
      <c r="E517" s="19"/>
      <c r="F517" s="15"/>
      <c r="G517" s="19"/>
      <c r="H517" s="19"/>
      <c r="I517" s="19"/>
      <c r="J517" s="19"/>
    </row>
    <row r="518" spans="5:10">
      <c r="E518" s="19"/>
      <c r="F518" s="15"/>
      <c r="G518" s="19"/>
      <c r="H518" s="19"/>
      <c r="I518" s="19"/>
      <c r="J518" s="19"/>
    </row>
    <row r="519" spans="5:10">
      <c r="E519" s="19"/>
      <c r="F519" s="15"/>
      <c r="G519" s="19"/>
      <c r="H519" s="19"/>
      <c r="I519" s="19"/>
      <c r="J519" s="19"/>
    </row>
    <row r="520" spans="5:10">
      <c r="E520" s="19"/>
      <c r="F520" s="15"/>
      <c r="G520" s="19"/>
      <c r="H520" s="19"/>
      <c r="I520" s="19"/>
      <c r="J520" s="19"/>
    </row>
    <row r="521" spans="5:10">
      <c r="E521" s="19"/>
      <c r="F521" s="15"/>
      <c r="G521" s="19"/>
      <c r="H521" s="19"/>
      <c r="I521" s="19"/>
      <c r="J521" s="19"/>
    </row>
    <row r="522" spans="5:10">
      <c r="E522" s="19"/>
      <c r="F522" s="15"/>
      <c r="G522" s="19"/>
      <c r="H522" s="19"/>
      <c r="I522" s="19"/>
      <c r="J522" s="19"/>
    </row>
    <row r="523" spans="5:10">
      <c r="E523" s="19"/>
      <c r="F523" s="15"/>
      <c r="G523" s="19"/>
      <c r="H523" s="19"/>
      <c r="I523" s="19"/>
      <c r="J523" s="19"/>
    </row>
    <row r="524" spans="5:10">
      <c r="E524" s="19"/>
      <c r="F524" s="15"/>
      <c r="G524" s="19"/>
      <c r="H524" s="19"/>
      <c r="I524" s="19"/>
      <c r="J524" s="19"/>
    </row>
    <row r="525" spans="5:10">
      <c r="E525" s="19"/>
      <c r="F525" s="15"/>
      <c r="G525" s="19"/>
      <c r="H525" s="19"/>
      <c r="I525" s="19"/>
      <c r="J525" s="19"/>
    </row>
    <row r="526" spans="5:10">
      <c r="E526" s="19"/>
      <c r="F526" s="15"/>
      <c r="G526" s="19"/>
      <c r="H526" s="19"/>
      <c r="I526" s="19"/>
      <c r="J526" s="19"/>
    </row>
    <row r="527" spans="5:10">
      <c r="E527" s="19"/>
      <c r="F527" s="15"/>
      <c r="G527" s="19"/>
      <c r="H527" s="19"/>
      <c r="I527" s="19"/>
      <c r="J527" s="19"/>
    </row>
    <row r="528" spans="5:10">
      <c r="E528" s="19"/>
      <c r="F528" s="15"/>
      <c r="G528" s="19"/>
      <c r="H528" s="19"/>
      <c r="I528" s="19"/>
      <c r="J528" s="19"/>
    </row>
    <row r="529" spans="5:10">
      <c r="E529" s="19"/>
      <c r="F529" s="15"/>
      <c r="G529" s="19"/>
      <c r="H529" s="19"/>
      <c r="I529" s="19"/>
      <c r="J529" s="19"/>
    </row>
    <row r="530" spans="5:10">
      <c r="E530" s="19"/>
      <c r="F530" s="15"/>
      <c r="G530" s="19"/>
      <c r="H530" s="19"/>
      <c r="I530" s="19"/>
      <c r="J530" s="19"/>
    </row>
    <row r="531" spans="5:10">
      <c r="E531" s="19"/>
      <c r="F531" s="15"/>
      <c r="G531" s="19"/>
      <c r="H531" s="19"/>
      <c r="I531" s="19"/>
      <c r="J531" s="19"/>
    </row>
    <row r="532" spans="5:10">
      <c r="E532" s="19"/>
      <c r="F532" s="15"/>
      <c r="G532" s="19"/>
      <c r="H532" s="19"/>
      <c r="I532" s="19"/>
      <c r="J532" s="19"/>
    </row>
    <row r="533" spans="5:10">
      <c r="E533" s="19"/>
      <c r="F533" s="15"/>
      <c r="G533" s="19"/>
      <c r="H533" s="19"/>
      <c r="I533" s="19"/>
      <c r="J533" s="19"/>
    </row>
    <row r="534" spans="5:10">
      <c r="E534" s="19"/>
      <c r="F534" s="15"/>
      <c r="G534" s="19"/>
      <c r="H534" s="19"/>
      <c r="I534" s="19"/>
      <c r="J534" s="19"/>
    </row>
    <row r="535" spans="5:10">
      <c r="E535" s="19"/>
      <c r="F535" s="15"/>
      <c r="G535" s="19"/>
      <c r="H535" s="19"/>
      <c r="I535" s="19"/>
      <c r="J535" s="19"/>
    </row>
    <row r="536" spans="5:10">
      <c r="E536" s="19"/>
      <c r="F536" s="15"/>
      <c r="G536" s="19"/>
      <c r="H536" s="19"/>
      <c r="I536" s="19"/>
      <c r="J536" s="19"/>
    </row>
    <row r="537" spans="5:10">
      <c r="E537" s="19"/>
      <c r="F537" s="15"/>
      <c r="G537" s="19"/>
      <c r="H537" s="19"/>
      <c r="I537" s="19"/>
      <c r="J537" s="19"/>
    </row>
    <row r="538" spans="5:10">
      <c r="E538" s="19"/>
      <c r="F538" s="15"/>
      <c r="G538" s="19"/>
      <c r="H538" s="19"/>
      <c r="I538" s="19"/>
      <c r="J538" s="19"/>
    </row>
    <row r="539" spans="5:10">
      <c r="E539" s="19"/>
      <c r="F539" s="15"/>
      <c r="G539" s="19"/>
      <c r="H539" s="19"/>
      <c r="I539" s="19"/>
      <c r="J539" s="19"/>
    </row>
    <row r="540" spans="5:10">
      <c r="E540" s="19"/>
      <c r="F540" s="15"/>
      <c r="G540" s="19"/>
      <c r="H540" s="19"/>
      <c r="I540" s="19"/>
      <c r="J540" s="19"/>
    </row>
    <row r="541" spans="5:10">
      <c r="E541" s="19"/>
      <c r="F541" s="15"/>
      <c r="G541" s="19"/>
      <c r="H541" s="19"/>
      <c r="I541" s="19"/>
      <c r="J541" s="19"/>
    </row>
    <row r="542" spans="5:10">
      <c r="E542" s="19"/>
      <c r="F542" s="15"/>
      <c r="G542" s="19"/>
      <c r="H542" s="19"/>
      <c r="I542" s="19"/>
      <c r="J542" s="19"/>
    </row>
    <row r="543" spans="5:10">
      <c r="E543" s="19"/>
      <c r="F543" s="15"/>
      <c r="G543" s="19"/>
      <c r="H543" s="19"/>
      <c r="I543" s="19"/>
      <c r="J543" s="19"/>
    </row>
    <row r="544" spans="5:10">
      <c r="E544" s="19"/>
      <c r="F544" s="15"/>
      <c r="G544" s="19"/>
      <c r="H544" s="19"/>
      <c r="I544" s="19"/>
      <c r="J544" s="19"/>
    </row>
    <row r="545" spans="5:10">
      <c r="E545" s="19"/>
      <c r="F545" s="15"/>
      <c r="G545" s="19"/>
      <c r="H545" s="19"/>
      <c r="I545" s="19"/>
      <c r="J545" s="19"/>
    </row>
    <row r="546" spans="5:10">
      <c r="E546" s="19"/>
      <c r="F546" s="15"/>
      <c r="G546" s="19"/>
      <c r="H546" s="19"/>
      <c r="I546" s="19"/>
      <c r="J546" s="19"/>
    </row>
    <row r="547" spans="5:10">
      <c r="E547" s="19"/>
      <c r="F547" s="15"/>
      <c r="G547" s="19"/>
      <c r="H547" s="19"/>
      <c r="I547" s="19"/>
      <c r="J547" s="19"/>
    </row>
    <row r="548" spans="5:10">
      <c r="E548" s="19"/>
      <c r="F548" s="15"/>
      <c r="G548" s="19"/>
      <c r="H548" s="19"/>
      <c r="I548" s="19"/>
      <c r="J548" s="19"/>
    </row>
    <row r="549" spans="5:10">
      <c r="E549" s="19"/>
      <c r="F549" s="15"/>
      <c r="G549" s="19"/>
      <c r="H549" s="19"/>
      <c r="I549" s="19"/>
      <c r="J549" s="19"/>
    </row>
    <row r="550" spans="5:10">
      <c r="E550" s="19"/>
      <c r="F550" s="15"/>
      <c r="G550" s="19"/>
      <c r="H550" s="19"/>
      <c r="I550" s="19"/>
      <c r="J550" s="19"/>
    </row>
    <row r="551" spans="5:10">
      <c r="E551" s="19"/>
      <c r="F551" s="15"/>
      <c r="G551" s="19"/>
      <c r="H551" s="19"/>
      <c r="I551" s="19"/>
      <c r="J551" s="19"/>
    </row>
    <row r="552" spans="5:10">
      <c r="E552" s="19"/>
      <c r="F552" s="15"/>
      <c r="G552" s="19"/>
      <c r="H552" s="19"/>
      <c r="I552" s="19"/>
      <c r="J552" s="19"/>
    </row>
    <row r="553" spans="5:10">
      <c r="E553" s="19"/>
      <c r="F553" s="15"/>
      <c r="G553" s="19"/>
      <c r="H553" s="19"/>
      <c r="I553" s="19"/>
      <c r="J553" s="19"/>
    </row>
    <row r="554" spans="5:10">
      <c r="E554" s="19"/>
      <c r="F554" s="15"/>
      <c r="G554" s="19"/>
      <c r="H554" s="19"/>
      <c r="I554" s="19"/>
      <c r="J554" s="19"/>
    </row>
    <row r="555" spans="5:10">
      <c r="E555" s="19"/>
      <c r="F555" s="15"/>
      <c r="G555" s="19"/>
      <c r="H555" s="19"/>
      <c r="I555" s="19"/>
      <c r="J555" s="19"/>
    </row>
    <row r="556" spans="5:10">
      <c r="E556" s="19"/>
      <c r="F556" s="15"/>
      <c r="G556" s="19"/>
      <c r="H556" s="19"/>
      <c r="I556" s="19"/>
      <c r="J556" s="19"/>
    </row>
    <row r="557" spans="5:10">
      <c r="E557" s="19"/>
      <c r="F557" s="15"/>
      <c r="G557" s="19"/>
      <c r="H557" s="19"/>
      <c r="I557" s="19"/>
      <c r="J557" s="19"/>
    </row>
    <row r="558" spans="5:10">
      <c r="E558" s="19"/>
      <c r="F558" s="15"/>
      <c r="G558" s="19"/>
      <c r="H558" s="19"/>
      <c r="I558" s="19"/>
      <c r="J558" s="19"/>
    </row>
    <row r="559" spans="5:10">
      <c r="E559" s="19"/>
      <c r="F559" s="15"/>
      <c r="G559" s="19"/>
      <c r="H559" s="19"/>
      <c r="I559" s="19"/>
      <c r="J559" s="19"/>
    </row>
    <row r="560" spans="5:10">
      <c r="E560" s="19"/>
      <c r="F560" s="15"/>
      <c r="G560" s="19"/>
      <c r="H560" s="19"/>
      <c r="I560" s="19"/>
      <c r="J560" s="19"/>
    </row>
    <row r="561" spans="5:10">
      <c r="E561" s="19"/>
      <c r="F561" s="15"/>
      <c r="G561" s="19"/>
      <c r="H561" s="19"/>
      <c r="I561" s="19"/>
      <c r="J561" s="19"/>
    </row>
    <row r="562" spans="5:10">
      <c r="E562" s="19"/>
      <c r="F562" s="15"/>
      <c r="G562" s="19"/>
      <c r="H562" s="19"/>
      <c r="I562" s="19"/>
      <c r="J562" s="19"/>
    </row>
    <row r="563" spans="5:10">
      <c r="E563" s="19"/>
      <c r="F563" s="15"/>
      <c r="G563" s="19"/>
      <c r="H563" s="19"/>
      <c r="I563" s="19"/>
      <c r="J563" s="19"/>
    </row>
    <row r="564" spans="5:10">
      <c r="E564" s="19"/>
      <c r="F564" s="15"/>
      <c r="G564" s="19"/>
      <c r="H564" s="19"/>
      <c r="I564" s="19"/>
      <c r="J564" s="19"/>
    </row>
    <row r="565" spans="5:10">
      <c r="E565" s="19"/>
      <c r="F565" s="15"/>
      <c r="G565" s="19"/>
      <c r="H565" s="19"/>
      <c r="I565" s="19"/>
      <c r="J565" s="19"/>
    </row>
    <row r="566" spans="5:10">
      <c r="E566" s="19"/>
      <c r="F566" s="15"/>
      <c r="G566" s="19"/>
      <c r="H566" s="19"/>
      <c r="I566" s="19"/>
      <c r="J566" s="19"/>
    </row>
    <row r="567" spans="5:10">
      <c r="E567" s="19"/>
      <c r="F567" s="15"/>
      <c r="G567" s="19"/>
      <c r="H567" s="19"/>
      <c r="I567" s="19"/>
      <c r="J567" s="19"/>
    </row>
    <row r="568" spans="5:10">
      <c r="E568" s="19"/>
      <c r="F568" s="15"/>
      <c r="G568" s="19"/>
      <c r="H568" s="19"/>
      <c r="I568" s="19"/>
      <c r="J568" s="19"/>
    </row>
    <row r="569" spans="5:10">
      <c r="E569" s="19"/>
      <c r="F569" s="15"/>
      <c r="G569" s="19"/>
      <c r="H569" s="19"/>
      <c r="I569" s="19"/>
      <c r="J569" s="19"/>
    </row>
    <row r="570" spans="5:10">
      <c r="E570" s="19"/>
      <c r="F570" s="15"/>
      <c r="G570" s="19"/>
      <c r="H570" s="19"/>
      <c r="I570" s="19"/>
      <c r="J570" s="19"/>
    </row>
    <row r="571" spans="5:10">
      <c r="E571" s="19"/>
      <c r="F571" s="15"/>
      <c r="G571" s="19"/>
      <c r="H571" s="19"/>
      <c r="I571" s="19"/>
      <c r="J571" s="19"/>
    </row>
    <row r="572" spans="5:10">
      <c r="E572" s="19"/>
      <c r="F572" s="15"/>
      <c r="G572" s="19"/>
      <c r="H572" s="19"/>
      <c r="I572" s="19"/>
      <c r="J572" s="19"/>
    </row>
    <row r="573" spans="5:10">
      <c r="E573" s="19"/>
      <c r="F573" s="15"/>
      <c r="G573" s="19"/>
      <c r="H573" s="19"/>
      <c r="I573" s="19"/>
      <c r="J573" s="19"/>
    </row>
    <row r="574" spans="5:10">
      <c r="E574" s="19"/>
      <c r="F574" s="15"/>
      <c r="G574" s="19"/>
      <c r="H574" s="19"/>
      <c r="I574" s="19"/>
      <c r="J574" s="19"/>
    </row>
    <row r="575" spans="5:10">
      <c r="E575" s="19"/>
      <c r="F575" s="15"/>
      <c r="G575" s="19"/>
      <c r="H575" s="19"/>
      <c r="I575" s="19"/>
      <c r="J575" s="19"/>
    </row>
    <row r="576" spans="5:10">
      <c r="E576" s="19"/>
      <c r="F576" s="15"/>
      <c r="G576" s="19"/>
      <c r="H576" s="19"/>
      <c r="I576" s="19"/>
      <c r="J576" s="19"/>
    </row>
    <row r="577" spans="5:10">
      <c r="E577" s="19"/>
      <c r="F577" s="15"/>
      <c r="G577" s="19"/>
      <c r="H577" s="19"/>
      <c r="I577" s="19"/>
      <c r="J577" s="19"/>
    </row>
    <row r="578" spans="5:10">
      <c r="E578" s="19"/>
      <c r="F578" s="15"/>
      <c r="G578" s="19"/>
      <c r="H578" s="19"/>
      <c r="I578" s="19"/>
      <c r="J578" s="19"/>
    </row>
    <row r="579" spans="5:10">
      <c r="E579" s="19"/>
      <c r="F579" s="15"/>
      <c r="G579" s="19"/>
      <c r="H579" s="19"/>
      <c r="I579" s="19"/>
      <c r="J579" s="19"/>
    </row>
    <row r="580" spans="5:10">
      <c r="E580" s="19"/>
      <c r="F580" s="15"/>
      <c r="G580" s="19"/>
      <c r="H580" s="19"/>
      <c r="I580" s="19"/>
      <c r="J580" s="19"/>
    </row>
    <row r="581" spans="5:10">
      <c r="E581" s="19"/>
      <c r="F581" s="15"/>
      <c r="G581" s="19"/>
      <c r="H581" s="19"/>
      <c r="I581" s="19"/>
      <c r="J581" s="19"/>
    </row>
    <row r="582" spans="5:10">
      <c r="E582" s="19"/>
      <c r="F582" s="15"/>
      <c r="G582" s="19"/>
      <c r="H582" s="19"/>
      <c r="I582" s="19"/>
      <c r="J582" s="19"/>
    </row>
    <row r="583" spans="5:10">
      <c r="E583" s="19"/>
      <c r="F583" s="15"/>
      <c r="G583" s="19"/>
      <c r="H583" s="19"/>
      <c r="I583" s="19"/>
      <c r="J583" s="19"/>
    </row>
    <row r="584" spans="5:10">
      <c r="E584" s="19"/>
      <c r="F584" s="15"/>
      <c r="G584" s="19"/>
      <c r="H584" s="19"/>
      <c r="I584" s="19"/>
      <c r="J584" s="19"/>
    </row>
    <row r="585" spans="5:10">
      <c r="E585" s="19"/>
      <c r="F585" s="15"/>
      <c r="G585" s="19"/>
      <c r="H585" s="19"/>
      <c r="I585" s="19"/>
      <c r="J585" s="19"/>
    </row>
    <row r="586" spans="5:10">
      <c r="E586" s="19"/>
      <c r="F586" s="15"/>
      <c r="G586" s="19"/>
      <c r="H586" s="19"/>
      <c r="I586" s="19"/>
      <c r="J586" s="19"/>
    </row>
    <row r="587" spans="5:10">
      <c r="E587" s="19"/>
      <c r="F587" s="15"/>
      <c r="G587" s="19"/>
      <c r="H587" s="19"/>
      <c r="I587" s="19"/>
      <c r="J587" s="19"/>
    </row>
    <row r="588" spans="5:10">
      <c r="E588" s="19"/>
      <c r="F588" s="15"/>
      <c r="G588" s="19"/>
      <c r="H588" s="19"/>
      <c r="I588" s="19"/>
      <c r="J588" s="19"/>
    </row>
    <row r="589" spans="5:10">
      <c r="E589" s="19"/>
      <c r="F589" s="15"/>
      <c r="G589" s="19"/>
      <c r="H589" s="19"/>
      <c r="I589" s="19"/>
      <c r="J589" s="19"/>
    </row>
    <row r="590" spans="5:10">
      <c r="E590" s="19"/>
      <c r="F590" s="15"/>
      <c r="G590" s="19"/>
      <c r="H590" s="19"/>
      <c r="I590" s="19"/>
      <c r="J590" s="19"/>
    </row>
    <row r="591" spans="5:10">
      <c r="E591" s="19"/>
      <c r="F591" s="15"/>
      <c r="G591" s="19"/>
      <c r="H591" s="19"/>
      <c r="I591" s="19"/>
      <c r="J591" s="19"/>
    </row>
    <row r="592" spans="5:10">
      <c r="E592" s="19"/>
      <c r="F592" s="15"/>
      <c r="G592" s="19"/>
      <c r="H592" s="19"/>
      <c r="I592" s="19"/>
      <c r="J592" s="19"/>
    </row>
    <row r="593" spans="5:10">
      <c r="E593" s="19"/>
      <c r="F593" s="15"/>
      <c r="G593" s="19"/>
      <c r="H593" s="19"/>
      <c r="I593" s="19"/>
      <c r="J593" s="19"/>
    </row>
    <row r="594" spans="5:10">
      <c r="E594" s="19"/>
      <c r="F594" s="15"/>
      <c r="G594" s="19"/>
      <c r="H594" s="19"/>
      <c r="I594" s="19"/>
      <c r="J594" s="19"/>
    </row>
    <row r="595" spans="5:10">
      <c r="E595" s="19"/>
      <c r="F595" s="15"/>
      <c r="G595" s="19"/>
      <c r="H595" s="19"/>
      <c r="I595" s="19"/>
      <c r="J595" s="19"/>
    </row>
    <row r="596" spans="5:10">
      <c r="E596" s="19"/>
      <c r="F596" s="15"/>
      <c r="G596" s="19"/>
      <c r="H596" s="19"/>
      <c r="I596" s="19"/>
      <c r="J596" s="19"/>
    </row>
    <row r="597" spans="5:10">
      <c r="E597" s="19"/>
      <c r="F597" s="15"/>
      <c r="G597" s="19"/>
      <c r="H597" s="19"/>
      <c r="I597" s="19"/>
      <c r="J597" s="19"/>
    </row>
    <row r="598" spans="5:10">
      <c r="E598" s="19"/>
      <c r="F598" s="15"/>
      <c r="G598" s="19"/>
      <c r="H598" s="19"/>
      <c r="I598" s="19"/>
      <c r="J598" s="19"/>
    </row>
    <row r="599" spans="5:10">
      <c r="E599" s="19"/>
      <c r="F599" s="15"/>
      <c r="G599" s="19"/>
      <c r="H599" s="19"/>
      <c r="I599" s="19"/>
      <c r="J599" s="19"/>
    </row>
    <row r="600" spans="5:10">
      <c r="E600" s="19"/>
      <c r="F600" s="15"/>
      <c r="G600" s="19"/>
      <c r="H600" s="19"/>
      <c r="I600" s="19"/>
      <c r="J600" s="19"/>
    </row>
    <row r="601" spans="5:10">
      <c r="E601" s="19"/>
      <c r="F601" s="15"/>
      <c r="G601" s="19"/>
      <c r="H601" s="19"/>
      <c r="I601" s="19"/>
      <c r="J601" s="19"/>
    </row>
    <row r="602" spans="5:10">
      <c r="E602" s="19"/>
      <c r="F602" s="15"/>
      <c r="G602" s="19"/>
      <c r="H602" s="19"/>
      <c r="I602" s="19"/>
      <c r="J602" s="19"/>
    </row>
    <row r="603" spans="5:10">
      <c r="E603" s="19"/>
      <c r="F603" s="15"/>
      <c r="G603" s="19"/>
      <c r="H603" s="19"/>
      <c r="I603" s="19"/>
      <c r="J603" s="19"/>
    </row>
    <row r="604" spans="5:10">
      <c r="E604" s="19"/>
      <c r="F604" s="15"/>
      <c r="G604" s="19"/>
      <c r="H604" s="19"/>
      <c r="I604" s="19"/>
      <c r="J604" s="19"/>
    </row>
    <row r="605" spans="5:10">
      <c r="E605" s="19"/>
      <c r="F605" s="15"/>
      <c r="G605" s="19"/>
      <c r="H605" s="19"/>
      <c r="I605" s="19"/>
      <c r="J605" s="19"/>
    </row>
    <row r="606" spans="5:10">
      <c r="E606" s="19"/>
      <c r="F606" s="15"/>
      <c r="G606" s="19"/>
      <c r="H606" s="19"/>
      <c r="I606" s="19"/>
      <c r="J606" s="19"/>
    </row>
    <row r="607" spans="5:10">
      <c r="E607" s="19"/>
      <c r="F607" s="15"/>
      <c r="G607" s="19"/>
      <c r="H607" s="19"/>
      <c r="I607" s="19"/>
      <c r="J607" s="19"/>
    </row>
    <row r="608" spans="5:10">
      <c r="E608" s="19"/>
      <c r="F608" s="15"/>
      <c r="G608" s="19"/>
      <c r="H608" s="19"/>
      <c r="I608" s="19"/>
      <c r="J608" s="19"/>
    </row>
    <row r="609" spans="5:10">
      <c r="E609" s="19"/>
      <c r="F609" s="15"/>
      <c r="G609" s="19"/>
      <c r="H609" s="19"/>
      <c r="I609" s="19"/>
      <c r="J609" s="19"/>
    </row>
    <row r="610" spans="5:10">
      <c r="E610" s="19"/>
      <c r="F610" s="15"/>
      <c r="G610" s="19"/>
      <c r="H610" s="19"/>
      <c r="I610" s="19"/>
      <c r="J610" s="19"/>
    </row>
    <row r="611" spans="5:10">
      <c r="E611" s="19"/>
      <c r="F611" s="15"/>
      <c r="G611" s="19"/>
      <c r="H611" s="19"/>
      <c r="I611" s="19"/>
      <c r="J611" s="19"/>
    </row>
    <row r="612" spans="5:10">
      <c r="E612" s="19"/>
      <c r="F612" s="15"/>
      <c r="G612" s="19"/>
      <c r="H612" s="19"/>
      <c r="I612" s="19"/>
      <c r="J612" s="19"/>
    </row>
    <row r="613" spans="5:10">
      <c r="E613" s="19"/>
      <c r="F613" s="15"/>
      <c r="G613" s="19"/>
      <c r="H613" s="19"/>
      <c r="I613" s="19"/>
      <c r="J613" s="19"/>
    </row>
    <row r="614" spans="5:10">
      <c r="E614" s="19"/>
      <c r="F614" s="15"/>
      <c r="G614" s="19"/>
      <c r="H614" s="19"/>
      <c r="I614" s="19"/>
      <c r="J614" s="19"/>
    </row>
    <row r="615" spans="5:10">
      <c r="E615" s="19"/>
      <c r="F615" s="15"/>
      <c r="G615" s="19"/>
      <c r="H615" s="19"/>
      <c r="I615" s="19"/>
      <c r="J615" s="19"/>
    </row>
    <row r="616" spans="5:10">
      <c r="E616" s="19"/>
      <c r="F616" s="15"/>
      <c r="G616" s="19"/>
      <c r="H616" s="19"/>
      <c r="I616" s="19"/>
      <c r="J616" s="19"/>
    </row>
    <row r="617" spans="5:10">
      <c r="E617" s="19"/>
      <c r="F617" s="15"/>
      <c r="G617" s="19"/>
      <c r="H617" s="19"/>
      <c r="I617" s="19"/>
      <c r="J617" s="19"/>
    </row>
    <row r="618" spans="5:10">
      <c r="E618" s="19"/>
      <c r="F618" s="15"/>
      <c r="G618" s="19"/>
      <c r="H618" s="19"/>
      <c r="I618" s="19"/>
      <c r="J618" s="19"/>
    </row>
    <row r="619" spans="5:10">
      <c r="E619" s="19"/>
      <c r="F619" s="15"/>
      <c r="G619" s="19"/>
      <c r="H619" s="19"/>
      <c r="I619" s="19"/>
      <c r="J619" s="19"/>
    </row>
    <row r="620" spans="5:10">
      <c r="E620" s="19"/>
      <c r="F620" s="15"/>
      <c r="G620" s="19"/>
      <c r="H620" s="19"/>
      <c r="I620" s="19"/>
      <c r="J620" s="19"/>
    </row>
    <row r="621" spans="5:10">
      <c r="E621" s="19"/>
      <c r="F621" s="15"/>
      <c r="G621" s="19"/>
      <c r="H621" s="19"/>
      <c r="I621" s="19"/>
      <c r="J621" s="19"/>
    </row>
    <row r="622" spans="5:10">
      <c r="E622" s="19"/>
      <c r="F622" s="15"/>
      <c r="G622" s="19"/>
      <c r="H622" s="19"/>
      <c r="I622" s="19"/>
      <c r="J622" s="19"/>
    </row>
    <row r="623" spans="5:10">
      <c r="E623" s="19"/>
      <c r="F623" s="15"/>
      <c r="G623" s="19"/>
      <c r="H623" s="19"/>
      <c r="I623" s="19"/>
      <c r="J623" s="19"/>
    </row>
    <row r="624" spans="5:10">
      <c r="E624" s="19"/>
      <c r="F624" s="15"/>
      <c r="G624" s="19"/>
      <c r="H624" s="19"/>
      <c r="I624" s="19"/>
      <c r="J624" s="19"/>
    </row>
    <row r="625" spans="5:10">
      <c r="E625" s="19"/>
      <c r="F625" s="15"/>
      <c r="G625" s="19"/>
      <c r="H625" s="19"/>
      <c r="I625" s="19"/>
      <c r="J625" s="19"/>
    </row>
    <row r="626" spans="5:10">
      <c r="E626" s="19"/>
      <c r="F626" s="15"/>
      <c r="G626" s="19"/>
      <c r="H626" s="19"/>
      <c r="I626" s="19"/>
      <c r="J626" s="19"/>
    </row>
    <row r="627" spans="5:10">
      <c r="E627" s="19"/>
      <c r="F627" s="15"/>
      <c r="G627" s="19"/>
      <c r="H627" s="19"/>
      <c r="I627" s="19"/>
      <c r="J627" s="19"/>
    </row>
    <row r="628" spans="5:10">
      <c r="E628" s="19"/>
      <c r="F628" s="15"/>
      <c r="G628" s="19"/>
      <c r="H628" s="19"/>
      <c r="I628" s="19"/>
      <c r="J628" s="19"/>
    </row>
    <row r="629" spans="5:10">
      <c r="E629" s="19"/>
      <c r="F629" s="15"/>
      <c r="G629" s="19"/>
      <c r="H629" s="19"/>
      <c r="I629" s="19"/>
      <c r="J629" s="19"/>
    </row>
    <row r="630" spans="5:10">
      <c r="E630" s="19"/>
      <c r="F630" s="15"/>
      <c r="G630" s="19"/>
      <c r="H630" s="19"/>
      <c r="I630" s="19"/>
      <c r="J630" s="19"/>
    </row>
    <row r="631" spans="5:10">
      <c r="E631" s="19"/>
      <c r="F631" s="15"/>
      <c r="G631" s="19"/>
      <c r="H631" s="19"/>
      <c r="I631" s="19"/>
      <c r="J631" s="19"/>
    </row>
    <row r="632" spans="5:10">
      <c r="E632" s="19"/>
      <c r="F632" s="15"/>
      <c r="G632" s="19"/>
      <c r="H632" s="19"/>
      <c r="I632" s="19"/>
      <c r="J632" s="19"/>
    </row>
    <row r="633" spans="5:10">
      <c r="E633" s="19"/>
      <c r="F633" s="15"/>
      <c r="G633" s="19"/>
      <c r="H633" s="19"/>
      <c r="I633" s="19"/>
      <c r="J633" s="19"/>
    </row>
    <row r="634" spans="5:10">
      <c r="E634" s="19"/>
      <c r="F634" s="15"/>
      <c r="G634" s="19"/>
      <c r="H634" s="19"/>
      <c r="I634" s="19"/>
      <c r="J634" s="19"/>
    </row>
    <row r="635" spans="5:10">
      <c r="E635" s="19"/>
      <c r="F635" s="15"/>
      <c r="G635" s="19"/>
      <c r="H635" s="19"/>
      <c r="I635" s="19"/>
      <c r="J635" s="19"/>
    </row>
    <row r="636" spans="5:10">
      <c r="E636" s="19"/>
      <c r="F636" s="15"/>
      <c r="G636" s="19"/>
      <c r="H636" s="19"/>
      <c r="I636" s="19"/>
      <c r="J636" s="19"/>
    </row>
    <row r="637" spans="5:10">
      <c r="E637" s="19"/>
      <c r="F637" s="15"/>
      <c r="G637" s="19"/>
      <c r="H637" s="19"/>
      <c r="I637" s="19"/>
      <c r="J637" s="19"/>
    </row>
    <row r="638" spans="5:10">
      <c r="E638" s="19"/>
      <c r="F638" s="15"/>
      <c r="G638" s="19"/>
      <c r="H638" s="19"/>
      <c r="I638" s="19"/>
      <c r="J638" s="19"/>
    </row>
    <row r="639" spans="5:10">
      <c r="E639" s="19"/>
      <c r="F639" s="15"/>
      <c r="G639" s="19"/>
      <c r="H639" s="19"/>
      <c r="I639" s="19"/>
      <c r="J639" s="19"/>
    </row>
    <row r="640" spans="5:10">
      <c r="E640" s="19"/>
      <c r="F640" s="15"/>
      <c r="G640" s="19"/>
      <c r="H640" s="19"/>
      <c r="I640" s="19"/>
      <c r="J640" s="19"/>
    </row>
    <row r="641" spans="5:10">
      <c r="E641" s="19"/>
      <c r="F641" s="15"/>
      <c r="G641" s="19"/>
      <c r="H641" s="19"/>
      <c r="I641" s="19"/>
      <c r="J641" s="19"/>
    </row>
    <row r="642" spans="5:10">
      <c r="E642" s="19"/>
      <c r="F642" s="15"/>
      <c r="G642" s="19"/>
      <c r="H642" s="19"/>
      <c r="I642" s="19"/>
      <c r="J642" s="19"/>
    </row>
    <row r="643" spans="5:10">
      <c r="E643" s="19"/>
      <c r="F643" s="15"/>
      <c r="G643" s="19"/>
      <c r="H643" s="19"/>
      <c r="I643" s="19"/>
      <c r="J643" s="19"/>
    </row>
    <row r="644" spans="5:10">
      <c r="E644" s="19"/>
      <c r="F644" s="15"/>
      <c r="G644" s="19"/>
      <c r="H644" s="19"/>
      <c r="I644" s="19"/>
      <c r="J644" s="19"/>
    </row>
    <row r="645" spans="5:10">
      <c r="E645" s="19"/>
      <c r="F645" s="15"/>
      <c r="G645" s="19"/>
      <c r="H645" s="19"/>
      <c r="I645" s="19"/>
      <c r="J645" s="19"/>
    </row>
    <row r="646" spans="5:10">
      <c r="E646" s="19"/>
      <c r="F646" s="15"/>
      <c r="G646" s="19"/>
      <c r="H646" s="19"/>
      <c r="I646" s="19"/>
      <c r="J646" s="19"/>
    </row>
    <row r="647" spans="5:10">
      <c r="E647" s="19"/>
      <c r="F647" s="15"/>
      <c r="G647" s="19"/>
      <c r="H647" s="19"/>
      <c r="I647" s="19"/>
      <c r="J647" s="19"/>
    </row>
    <row r="648" spans="5:10">
      <c r="E648" s="19"/>
      <c r="F648" s="15"/>
      <c r="G648" s="19"/>
      <c r="H648" s="19"/>
      <c r="I648" s="19"/>
      <c r="J648" s="19"/>
    </row>
    <row r="649" spans="5:10">
      <c r="E649" s="19"/>
      <c r="F649" s="15"/>
      <c r="G649" s="19"/>
      <c r="H649" s="19"/>
      <c r="I649" s="19"/>
      <c r="J649" s="19"/>
    </row>
    <row r="650" spans="5:10">
      <c r="E650" s="19"/>
      <c r="F650" s="15"/>
      <c r="G650" s="19"/>
      <c r="H650" s="19"/>
      <c r="I650" s="19"/>
      <c r="J650" s="19"/>
    </row>
    <row r="651" spans="5:10">
      <c r="E651" s="19"/>
      <c r="F651" s="15"/>
      <c r="G651" s="19"/>
      <c r="H651" s="19"/>
      <c r="I651" s="19"/>
      <c r="J651" s="19"/>
    </row>
    <row r="652" spans="5:10">
      <c r="E652" s="19"/>
      <c r="F652" s="15"/>
      <c r="G652" s="19"/>
      <c r="H652" s="19"/>
      <c r="I652" s="19"/>
      <c r="J652" s="19"/>
    </row>
    <row r="653" spans="5:10">
      <c r="E653" s="19"/>
      <c r="F653" s="15"/>
      <c r="G653" s="19"/>
      <c r="H653" s="19"/>
      <c r="I653" s="19"/>
      <c r="J653" s="19"/>
    </row>
    <row r="654" spans="5:10">
      <c r="E654" s="19"/>
      <c r="F654" s="15"/>
      <c r="G654" s="19"/>
      <c r="H654" s="19"/>
      <c r="I654" s="19"/>
      <c r="J654" s="19"/>
    </row>
    <row r="655" spans="5:10">
      <c r="E655" s="19"/>
      <c r="F655" s="15"/>
      <c r="G655" s="19"/>
      <c r="H655" s="19"/>
      <c r="I655" s="19"/>
      <c r="J655" s="19"/>
    </row>
    <row r="656" spans="5:10">
      <c r="E656" s="19"/>
      <c r="F656" s="15"/>
      <c r="G656" s="19"/>
      <c r="H656" s="19"/>
      <c r="I656" s="19"/>
      <c r="J656" s="19"/>
    </row>
    <row r="657" spans="5:10">
      <c r="E657" s="19"/>
      <c r="F657" s="15"/>
      <c r="G657" s="19"/>
      <c r="H657" s="19"/>
      <c r="I657" s="19"/>
      <c r="J657" s="19"/>
    </row>
    <row r="658" spans="5:10">
      <c r="E658" s="19"/>
      <c r="F658" s="15"/>
      <c r="G658" s="19"/>
      <c r="H658" s="19"/>
      <c r="I658" s="19"/>
      <c r="J658" s="19"/>
    </row>
    <row r="659" spans="5:10">
      <c r="E659" s="19"/>
      <c r="F659" s="15"/>
      <c r="G659" s="19"/>
      <c r="H659" s="19"/>
      <c r="I659" s="19"/>
      <c r="J659" s="19"/>
    </row>
    <row r="660" spans="5:10">
      <c r="E660" s="19"/>
      <c r="F660" s="15"/>
      <c r="G660" s="19"/>
      <c r="H660" s="19"/>
      <c r="I660" s="19"/>
      <c r="J660" s="19"/>
    </row>
    <row r="661" spans="5:10">
      <c r="E661" s="19"/>
      <c r="F661" s="15"/>
      <c r="G661" s="19"/>
      <c r="H661" s="19"/>
      <c r="I661" s="19"/>
      <c r="J661" s="19"/>
    </row>
    <row r="662" spans="5:10">
      <c r="E662" s="19"/>
      <c r="F662" s="15"/>
      <c r="G662" s="19"/>
      <c r="H662" s="19"/>
      <c r="I662" s="19"/>
      <c r="J662" s="19"/>
    </row>
    <row r="663" spans="5:10">
      <c r="E663" s="19"/>
      <c r="F663" s="15"/>
      <c r="G663" s="19"/>
      <c r="H663" s="19"/>
      <c r="I663" s="19"/>
      <c r="J663" s="19"/>
    </row>
    <row r="664" spans="5:10">
      <c r="E664" s="19"/>
      <c r="F664" s="15"/>
      <c r="G664" s="19"/>
      <c r="H664" s="19"/>
      <c r="I664" s="19"/>
      <c r="J664" s="19"/>
    </row>
    <row r="665" spans="5:10">
      <c r="E665" s="19"/>
      <c r="F665" s="15"/>
      <c r="G665" s="19"/>
      <c r="H665" s="19"/>
      <c r="I665" s="19"/>
      <c r="J665" s="19"/>
    </row>
    <row r="666" spans="5:10">
      <c r="E666" s="19"/>
      <c r="F666" s="15"/>
      <c r="G666" s="19"/>
      <c r="H666" s="19"/>
      <c r="I666" s="19"/>
      <c r="J666" s="19"/>
    </row>
    <row r="667" spans="5:10">
      <c r="E667" s="19"/>
      <c r="F667" s="15"/>
      <c r="G667" s="19"/>
      <c r="H667" s="19"/>
      <c r="I667" s="19"/>
      <c r="J667" s="19"/>
    </row>
    <row r="668" spans="5:10">
      <c r="E668" s="19"/>
      <c r="F668" s="15"/>
      <c r="G668" s="19"/>
      <c r="H668" s="19"/>
      <c r="I668" s="19"/>
      <c r="J668" s="19"/>
    </row>
    <row r="669" spans="5:10">
      <c r="E669" s="19"/>
      <c r="F669" s="15"/>
      <c r="G669" s="19"/>
      <c r="H669" s="19"/>
      <c r="I669" s="19"/>
      <c r="J669" s="19"/>
    </row>
    <row r="670" spans="5:10">
      <c r="E670" s="19"/>
      <c r="F670" s="15"/>
      <c r="G670" s="19"/>
      <c r="H670" s="19"/>
      <c r="I670" s="19"/>
      <c r="J670" s="19"/>
    </row>
    <row r="671" spans="5:10">
      <c r="E671" s="19"/>
      <c r="F671" s="15"/>
      <c r="G671" s="19"/>
      <c r="H671" s="19"/>
      <c r="I671" s="19"/>
      <c r="J671" s="19"/>
    </row>
    <row r="672" spans="5:10">
      <c r="E672" s="19"/>
      <c r="F672" s="15"/>
      <c r="G672" s="19"/>
      <c r="H672" s="19"/>
      <c r="I672" s="19"/>
      <c r="J672" s="19"/>
    </row>
    <row r="673" spans="5:10">
      <c r="E673" s="19"/>
      <c r="F673" s="15"/>
      <c r="G673" s="19"/>
      <c r="H673" s="19"/>
      <c r="I673" s="19"/>
      <c r="J673" s="19"/>
    </row>
    <row r="674" spans="5:10">
      <c r="E674" s="19"/>
      <c r="F674" s="15"/>
      <c r="G674" s="19"/>
      <c r="H674" s="19"/>
      <c r="I674" s="19"/>
      <c r="J674" s="19"/>
    </row>
    <row r="675" spans="5:10">
      <c r="E675" s="19"/>
      <c r="F675" s="15"/>
      <c r="G675" s="19"/>
      <c r="H675" s="19"/>
      <c r="I675" s="19"/>
      <c r="J675" s="19"/>
    </row>
    <row r="676" spans="5:10">
      <c r="E676" s="19"/>
      <c r="F676" s="15"/>
      <c r="G676" s="19"/>
      <c r="H676" s="19"/>
      <c r="I676" s="19"/>
      <c r="J676" s="19"/>
    </row>
    <row r="677" spans="5:10">
      <c r="E677" s="19"/>
      <c r="F677" s="15"/>
      <c r="G677" s="19"/>
      <c r="H677" s="19"/>
      <c r="I677" s="19"/>
      <c r="J677" s="19"/>
    </row>
    <row r="678" spans="5:10">
      <c r="E678" s="19"/>
      <c r="F678" s="15"/>
      <c r="G678" s="19"/>
      <c r="H678" s="19"/>
      <c r="I678" s="19"/>
      <c r="J678" s="19"/>
    </row>
    <row r="679" spans="5:10">
      <c r="E679" s="19"/>
      <c r="F679" s="15"/>
      <c r="G679" s="19"/>
      <c r="H679" s="19"/>
      <c r="I679" s="19"/>
      <c r="J679" s="19"/>
    </row>
    <row r="680" spans="5:10">
      <c r="E680" s="19"/>
      <c r="F680" s="15"/>
      <c r="G680" s="19"/>
      <c r="H680" s="19"/>
      <c r="I680" s="19"/>
      <c r="J680" s="19"/>
    </row>
    <row r="681" spans="5:10">
      <c r="E681" s="19"/>
      <c r="F681" s="15"/>
      <c r="G681" s="19"/>
      <c r="H681" s="19"/>
      <c r="I681" s="19"/>
      <c r="J681" s="19"/>
    </row>
    <row r="682" spans="5:10">
      <c r="E682" s="19"/>
      <c r="F682" s="15"/>
      <c r="G682" s="19"/>
      <c r="H682" s="19"/>
      <c r="I682" s="19"/>
      <c r="J682" s="19"/>
    </row>
    <row r="683" spans="5:10">
      <c r="E683" s="19"/>
      <c r="F683" s="15"/>
      <c r="G683" s="19"/>
      <c r="H683" s="19"/>
      <c r="I683" s="19"/>
      <c r="J683" s="19"/>
    </row>
    <row r="684" spans="5:10">
      <c r="E684" s="19"/>
      <c r="F684" s="15"/>
      <c r="G684" s="19"/>
      <c r="H684" s="19"/>
      <c r="I684" s="19"/>
      <c r="J684" s="19"/>
    </row>
    <row r="685" spans="5:10">
      <c r="E685" s="19"/>
      <c r="F685" s="15"/>
      <c r="G685" s="19"/>
      <c r="H685" s="19"/>
      <c r="I685" s="19"/>
      <c r="J685" s="19"/>
    </row>
    <row r="686" spans="5:10">
      <c r="E686" s="19"/>
      <c r="F686" s="15"/>
      <c r="G686" s="19"/>
      <c r="H686" s="19"/>
      <c r="I686" s="19"/>
      <c r="J686" s="19"/>
    </row>
    <row r="687" spans="5:10">
      <c r="E687" s="19"/>
      <c r="F687" s="15"/>
      <c r="G687" s="19"/>
      <c r="H687" s="19"/>
      <c r="I687" s="19"/>
      <c r="J687" s="19"/>
    </row>
    <row r="688" spans="5:10">
      <c r="E688" s="19"/>
      <c r="F688" s="15"/>
      <c r="G688" s="19"/>
      <c r="H688" s="19"/>
      <c r="I688" s="19"/>
      <c r="J688" s="19"/>
    </row>
    <row r="689" spans="5:10">
      <c r="E689" s="19"/>
      <c r="F689" s="15"/>
      <c r="G689" s="19"/>
      <c r="H689" s="19"/>
      <c r="I689" s="19"/>
      <c r="J689" s="19"/>
    </row>
    <row r="690" spans="5:10">
      <c r="E690" s="19"/>
      <c r="F690" s="15"/>
      <c r="G690" s="19"/>
      <c r="H690" s="19"/>
      <c r="I690" s="19"/>
      <c r="J690" s="19"/>
    </row>
    <row r="691" spans="5:10">
      <c r="E691" s="19"/>
      <c r="F691" s="15"/>
      <c r="G691" s="19"/>
      <c r="H691" s="19"/>
      <c r="I691" s="19"/>
      <c r="J691" s="19"/>
    </row>
    <row r="692" spans="5:10">
      <c r="E692" s="19"/>
      <c r="F692" s="15"/>
      <c r="G692" s="19"/>
      <c r="H692" s="19"/>
      <c r="I692" s="19"/>
      <c r="J692" s="19"/>
    </row>
    <row r="693" spans="5:10">
      <c r="E693" s="19"/>
      <c r="F693" s="15"/>
      <c r="G693" s="19"/>
      <c r="H693" s="19"/>
      <c r="I693" s="19"/>
      <c r="J693" s="19"/>
    </row>
    <row r="694" spans="5:10">
      <c r="E694" s="19"/>
      <c r="F694" s="15"/>
      <c r="G694" s="19"/>
      <c r="H694" s="19"/>
      <c r="I694" s="19"/>
      <c r="J694" s="19"/>
    </row>
    <row r="695" spans="5:10">
      <c r="E695" s="19"/>
      <c r="F695" s="15"/>
      <c r="G695" s="19"/>
      <c r="H695" s="19"/>
      <c r="I695" s="19"/>
      <c r="J695" s="19"/>
    </row>
    <row r="696" spans="5:10">
      <c r="E696" s="19"/>
      <c r="F696" s="15"/>
      <c r="G696" s="19"/>
      <c r="H696" s="19"/>
      <c r="I696" s="19"/>
      <c r="J696" s="19"/>
    </row>
    <row r="697" spans="5:10">
      <c r="E697" s="19"/>
      <c r="F697" s="15"/>
      <c r="G697" s="19"/>
      <c r="H697" s="19"/>
      <c r="I697" s="19"/>
      <c r="J697" s="19"/>
    </row>
    <row r="698" spans="5:10">
      <c r="E698" s="19"/>
      <c r="F698" s="15"/>
      <c r="G698" s="19"/>
      <c r="H698" s="19"/>
      <c r="I698" s="19"/>
      <c r="J698" s="19"/>
    </row>
    <row r="699" spans="5:10">
      <c r="E699" s="19"/>
      <c r="F699" s="15"/>
      <c r="G699" s="19"/>
      <c r="H699" s="19"/>
      <c r="I699" s="19"/>
      <c r="J699" s="19"/>
    </row>
    <row r="700" spans="5:10">
      <c r="E700" s="19"/>
      <c r="F700" s="15"/>
      <c r="G700" s="19"/>
      <c r="H700" s="19"/>
      <c r="I700" s="19"/>
      <c r="J700" s="19"/>
    </row>
    <row r="701" spans="5:10">
      <c r="E701" s="19"/>
      <c r="F701" s="15"/>
      <c r="G701" s="19"/>
      <c r="H701" s="19"/>
      <c r="I701" s="19"/>
      <c r="J701" s="19"/>
    </row>
    <row r="702" spans="5:10">
      <c r="E702" s="19"/>
      <c r="F702" s="15"/>
      <c r="G702" s="19"/>
      <c r="H702" s="19"/>
      <c r="I702" s="19"/>
      <c r="J702" s="19"/>
    </row>
    <row r="703" spans="5:10">
      <c r="E703" s="19"/>
      <c r="F703" s="15"/>
      <c r="G703" s="19"/>
      <c r="H703" s="19"/>
      <c r="I703" s="19"/>
      <c r="J703" s="19"/>
    </row>
    <row r="704" spans="5:10">
      <c r="E704" s="19"/>
      <c r="F704" s="15"/>
      <c r="G704" s="19"/>
      <c r="H704" s="19"/>
      <c r="I704" s="19"/>
      <c r="J704" s="19"/>
    </row>
    <row r="705" spans="5:10">
      <c r="E705" s="19"/>
      <c r="F705" s="15"/>
      <c r="G705" s="19"/>
      <c r="H705" s="19"/>
      <c r="I705" s="19"/>
      <c r="J705" s="19"/>
    </row>
    <row r="706" spans="5:10">
      <c r="E706" s="19"/>
      <c r="F706" s="15"/>
      <c r="G706" s="19"/>
      <c r="H706" s="19"/>
      <c r="I706" s="19"/>
      <c r="J706" s="19"/>
    </row>
    <row r="707" spans="5:10">
      <c r="E707" s="19"/>
      <c r="F707" s="15"/>
      <c r="G707" s="19"/>
      <c r="H707" s="19"/>
      <c r="I707" s="19"/>
      <c r="J707" s="19"/>
    </row>
    <row r="708" spans="5:10">
      <c r="E708" s="19"/>
      <c r="F708" s="15"/>
      <c r="G708" s="19"/>
      <c r="H708" s="19"/>
      <c r="I708" s="19"/>
      <c r="J708" s="19"/>
    </row>
    <row r="709" spans="5:10">
      <c r="E709" s="19"/>
      <c r="F709" s="15"/>
      <c r="G709" s="19"/>
      <c r="H709" s="19"/>
      <c r="I709" s="19"/>
      <c r="J709" s="19"/>
    </row>
    <row r="710" spans="5:10">
      <c r="E710" s="19"/>
      <c r="F710" s="15"/>
      <c r="G710" s="19"/>
      <c r="H710" s="19"/>
      <c r="I710" s="19"/>
      <c r="J710" s="19"/>
    </row>
    <row r="711" spans="5:10">
      <c r="E711" s="19"/>
      <c r="F711" s="15"/>
      <c r="G711" s="19"/>
      <c r="H711" s="19"/>
      <c r="I711" s="19"/>
      <c r="J711" s="19"/>
    </row>
    <row r="712" spans="5:10">
      <c r="E712" s="19"/>
      <c r="F712" s="15"/>
      <c r="G712" s="19"/>
      <c r="H712" s="19"/>
      <c r="I712" s="19"/>
      <c r="J712" s="19"/>
    </row>
    <row r="713" spans="5:10">
      <c r="E713" s="19"/>
      <c r="F713" s="15"/>
      <c r="G713" s="19"/>
      <c r="H713" s="19"/>
      <c r="I713" s="19"/>
      <c r="J713" s="19"/>
    </row>
    <row r="714" spans="5:10">
      <c r="E714" s="19"/>
      <c r="F714" s="15"/>
      <c r="G714" s="19"/>
      <c r="H714" s="19"/>
      <c r="I714" s="19"/>
      <c r="J714" s="19"/>
    </row>
    <row r="715" spans="5:10">
      <c r="E715" s="19"/>
      <c r="F715" s="15"/>
      <c r="G715" s="19"/>
      <c r="H715" s="19"/>
      <c r="I715" s="19"/>
      <c r="J715" s="19"/>
    </row>
    <row r="716" spans="5:10">
      <c r="E716" s="19"/>
      <c r="F716" s="15"/>
      <c r="G716" s="19"/>
      <c r="H716" s="19"/>
      <c r="I716" s="19"/>
      <c r="J716" s="19"/>
    </row>
    <row r="717" spans="5:10">
      <c r="E717" s="19"/>
      <c r="F717" s="15"/>
      <c r="G717" s="19"/>
      <c r="H717" s="19"/>
      <c r="I717" s="19"/>
      <c r="J717" s="19"/>
    </row>
    <row r="718" spans="5:10">
      <c r="E718" s="19"/>
      <c r="F718" s="15"/>
      <c r="G718" s="19"/>
      <c r="H718" s="19"/>
      <c r="I718" s="19"/>
      <c r="J718" s="19"/>
    </row>
    <row r="719" spans="5:10">
      <c r="E719" s="19"/>
      <c r="F719" s="15"/>
      <c r="G719" s="19"/>
      <c r="H719" s="19"/>
      <c r="I719" s="19"/>
      <c r="J719" s="19"/>
    </row>
    <row r="720" spans="5:10">
      <c r="E720" s="19"/>
      <c r="F720" s="15"/>
      <c r="G720" s="19"/>
      <c r="H720" s="19"/>
      <c r="I720" s="19"/>
      <c r="J720" s="19"/>
    </row>
    <row r="721" spans="5:10">
      <c r="E721" s="19"/>
      <c r="F721" s="15"/>
      <c r="G721" s="19"/>
      <c r="H721" s="19"/>
      <c r="I721" s="19"/>
      <c r="J721" s="19"/>
    </row>
    <row r="722" spans="5:10">
      <c r="E722" s="19"/>
      <c r="F722" s="15"/>
      <c r="G722" s="19"/>
      <c r="H722" s="19"/>
      <c r="I722" s="19"/>
      <c r="J722" s="19"/>
    </row>
    <row r="723" spans="5:10">
      <c r="E723" s="19"/>
      <c r="F723" s="15"/>
      <c r="G723" s="19"/>
      <c r="H723" s="19"/>
      <c r="I723" s="19"/>
      <c r="J723" s="19"/>
    </row>
    <row r="724" spans="5:10">
      <c r="E724" s="19"/>
      <c r="F724" s="15"/>
      <c r="G724" s="19"/>
      <c r="H724" s="19"/>
      <c r="I724" s="19"/>
      <c r="J724" s="19"/>
    </row>
    <row r="725" spans="5:10">
      <c r="E725" s="19"/>
      <c r="F725" s="15"/>
      <c r="G725" s="19"/>
      <c r="H725" s="19"/>
      <c r="I725" s="19"/>
      <c r="J725" s="19"/>
    </row>
    <row r="726" spans="5:10">
      <c r="E726" s="19"/>
      <c r="F726" s="15"/>
      <c r="G726" s="19"/>
      <c r="H726" s="19"/>
      <c r="I726" s="19"/>
      <c r="J726" s="19"/>
    </row>
    <row r="727" spans="5:10">
      <c r="E727" s="19"/>
      <c r="F727" s="15"/>
      <c r="G727" s="19"/>
      <c r="H727" s="19"/>
      <c r="I727" s="19"/>
      <c r="J727" s="19"/>
    </row>
    <row r="728" spans="5:10">
      <c r="E728" s="19"/>
      <c r="F728" s="15"/>
      <c r="G728" s="19"/>
      <c r="H728" s="19"/>
      <c r="I728" s="19"/>
      <c r="J728" s="19"/>
    </row>
    <row r="729" spans="5:10">
      <c r="E729" s="19"/>
      <c r="F729" s="15"/>
      <c r="G729" s="19"/>
      <c r="H729" s="19"/>
      <c r="I729" s="19"/>
      <c r="J729" s="19"/>
    </row>
    <row r="730" spans="5:10">
      <c r="E730" s="19"/>
      <c r="F730" s="15"/>
      <c r="G730" s="19"/>
      <c r="H730" s="19"/>
      <c r="I730" s="19"/>
      <c r="J730" s="19"/>
    </row>
    <row r="731" spans="5:10">
      <c r="E731" s="19"/>
      <c r="F731" s="15"/>
      <c r="G731" s="19"/>
      <c r="H731" s="19"/>
      <c r="I731" s="19"/>
      <c r="J731" s="19"/>
    </row>
    <row r="732" spans="5:10">
      <c r="E732" s="19"/>
      <c r="F732" s="15"/>
      <c r="G732" s="19"/>
      <c r="H732" s="19"/>
      <c r="I732" s="19"/>
      <c r="J732" s="19"/>
    </row>
    <row r="733" spans="5:10">
      <c r="E733" s="19"/>
      <c r="F733" s="15"/>
      <c r="G733" s="19"/>
      <c r="H733" s="19"/>
      <c r="I733" s="19"/>
      <c r="J733" s="19"/>
    </row>
    <row r="734" spans="5:10">
      <c r="E734" s="19"/>
      <c r="F734" s="15"/>
      <c r="G734" s="19"/>
      <c r="H734" s="19"/>
      <c r="I734" s="19"/>
      <c r="J734" s="19"/>
    </row>
    <row r="735" spans="5:10">
      <c r="E735" s="19"/>
      <c r="F735" s="15"/>
      <c r="G735" s="19"/>
      <c r="H735" s="19"/>
      <c r="I735" s="19"/>
      <c r="J735" s="19"/>
    </row>
    <row r="736" spans="5:10">
      <c r="E736" s="19"/>
      <c r="F736" s="15"/>
      <c r="G736" s="19"/>
      <c r="H736" s="19"/>
      <c r="I736" s="19"/>
      <c r="J736" s="19"/>
    </row>
    <row r="737" spans="5:10">
      <c r="E737" s="19"/>
      <c r="F737" s="15"/>
      <c r="G737" s="19"/>
      <c r="H737" s="19"/>
      <c r="I737" s="19"/>
      <c r="J737" s="19"/>
    </row>
    <row r="738" spans="5:10">
      <c r="E738" s="19"/>
      <c r="F738" s="15"/>
      <c r="G738" s="19"/>
      <c r="H738" s="19"/>
      <c r="I738" s="19"/>
      <c r="J738" s="19"/>
    </row>
    <row r="739" spans="5:10">
      <c r="E739" s="19"/>
      <c r="F739" s="15"/>
      <c r="G739" s="19"/>
      <c r="H739" s="19"/>
      <c r="I739" s="19"/>
      <c r="J739" s="19"/>
    </row>
    <row r="740" spans="5:10">
      <c r="E740" s="19"/>
      <c r="F740" s="15"/>
      <c r="G740" s="19"/>
      <c r="H740" s="19"/>
      <c r="I740" s="19"/>
      <c r="J740" s="19"/>
    </row>
    <row r="741" spans="5:10">
      <c r="E741" s="19"/>
      <c r="F741" s="15"/>
      <c r="G741" s="19"/>
      <c r="H741" s="19"/>
      <c r="I741" s="19"/>
      <c r="J741" s="19"/>
    </row>
    <row r="742" spans="5:10">
      <c r="E742" s="19"/>
      <c r="F742" s="15"/>
      <c r="G742" s="19"/>
      <c r="H742" s="19"/>
      <c r="I742" s="19"/>
      <c r="J742" s="19"/>
    </row>
    <row r="743" spans="5:10">
      <c r="E743" s="19"/>
      <c r="F743" s="15"/>
      <c r="G743" s="19"/>
      <c r="H743" s="19"/>
      <c r="I743" s="19"/>
      <c r="J743" s="19"/>
    </row>
    <row r="744" spans="5:10">
      <c r="E744" s="19"/>
      <c r="F744" s="15"/>
      <c r="G744" s="19"/>
      <c r="H744" s="19"/>
      <c r="I744" s="19"/>
      <c r="J744" s="19"/>
    </row>
    <row r="745" spans="5:10">
      <c r="E745" s="19"/>
      <c r="F745" s="15"/>
      <c r="G745" s="19"/>
      <c r="H745" s="19"/>
      <c r="I745" s="19"/>
      <c r="J745" s="19"/>
    </row>
    <row r="746" spans="5:10">
      <c r="E746" s="19"/>
      <c r="F746" s="15"/>
      <c r="G746" s="19"/>
      <c r="H746" s="19"/>
      <c r="I746" s="19"/>
      <c r="J746" s="19"/>
    </row>
    <row r="747" spans="5:10">
      <c r="E747" s="19"/>
      <c r="F747" s="15"/>
      <c r="G747" s="19"/>
      <c r="H747" s="19"/>
      <c r="I747" s="19"/>
      <c r="J747" s="19"/>
    </row>
    <row r="748" spans="5:10">
      <c r="E748" s="19"/>
      <c r="F748" s="15"/>
      <c r="G748" s="19"/>
      <c r="H748" s="19"/>
      <c r="I748" s="19"/>
      <c r="J748" s="19"/>
    </row>
    <row r="749" spans="5:10">
      <c r="E749" s="19"/>
      <c r="F749" s="15"/>
      <c r="G749" s="19"/>
      <c r="H749" s="19"/>
      <c r="I749" s="19"/>
      <c r="J749" s="19"/>
    </row>
    <row r="750" spans="5:10">
      <c r="E750" s="19"/>
      <c r="F750" s="15"/>
      <c r="G750" s="19"/>
      <c r="H750" s="19"/>
      <c r="I750" s="19"/>
      <c r="J750" s="19"/>
    </row>
  </sheetData>
  <mergeCells count="120">
    <mergeCell ref="B401:D401"/>
    <mergeCell ref="B402:D402"/>
    <mergeCell ref="B403:D403"/>
    <mergeCell ref="B404:D404"/>
    <mergeCell ref="B405:D405"/>
    <mergeCell ref="B406:D406"/>
    <mergeCell ref="B395:D395"/>
    <mergeCell ref="B396:D396"/>
    <mergeCell ref="B397:D397"/>
    <mergeCell ref="B398:D398"/>
    <mergeCell ref="B399:D399"/>
    <mergeCell ref="B400:D400"/>
    <mergeCell ref="B389:D389"/>
    <mergeCell ref="B390:D390"/>
    <mergeCell ref="B391:D391"/>
    <mergeCell ref="B392:D392"/>
    <mergeCell ref="B393:D393"/>
    <mergeCell ref="B394:D394"/>
    <mergeCell ref="B382:D382"/>
    <mergeCell ref="B387:D387"/>
    <mergeCell ref="B388:D388"/>
    <mergeCell ref="B386:J386"/>
    <mergeCell ref="B377:D377"/>
    <mergeCell ref="B378:D378"/>
    <mergeCell ref="B379:D379"/>
    <mergeCell ref="B380:D380"/>
    <mergeCell ref="B381:D381"/>
    <mergeCell ref="B370:D370"/>
    <mergeCell ref="B371:D371"/>
    <mergeCell ref="B372:D372"/>
    <mergeCell ref="B373:D373"/>
    <mergeCell ref="B374:D374"/>
    <mergeCell ref="B375:D375"/>
    <mergeCell ref="B365:D365"/>
    <mergeCell ref="B366:D366"/>
    <mergeCell ref="B367:D367"/>
    <mergeCell ref="B368:D368"/>
    <mergeCell ref="B369:D369"/>
    <mergeCell ref="B357:D357"/>
    <mergeCell ref="B358:D358"/>
    <mergeCell ref="B363:D363"/>
    <mergeCell ref="B376:D376"/>
    <mergeCell ref="B355:D355"/>
    <mergeCell ref="B356:D356"/>
    <mergeCell ref="B345:D345"/>
    <mergeCell ref="B346:D346"/>
    <mergeCell ref="B347:D347"/>
    <mergeCell ref="B348:D348"/>
    <mergeCell ref="B349:D349"/>
    <mergeCell ref="B350:D350"/>
    <mergeCell ref="B364:D364"/>
    <mergeCell ref="B340:D340"/>
    <mergeCell ref="B341:D341"/>
    <mergeCell ref="B342:D342"/>
    <mergeCell ref="B343:D343"/>
    <mergeCell ref="B344:D344"/>
    <mergeCell ref="B351:D351"/>
    <mergeCell ref="B352:D352"/>
    <mergeCell ref="B353:D353"/>
    <mergeCell ref="B354:D354"/>
    <mergeCell ref="B264:D264"/>
    <mergeCell ref="B294:D294"/>
    <mergeCell ref="B300:D300"/>
    <mergeCell ref="M305:N306"/>
    <mergeCell ref="B312:D312"/>
    <mergeCell ref="M314:S315"/>
    <mergeCell ref="B321:D321"/>
    <mergeCell ref="A324:B324"/>
    <mergeCell ref="B339:D339"/>
    <mergeCell ref="AA165:AC165"/>
    <mergeCell ref="AH115:AO115"/>
    <mergeCell ref="A221:A228"/>
    <mergeCell ref="A229:D229"/>
    <mergeCell ref="A234:A241"/>
    <mergeCell ref="A242:D242"/>
    <mergeCell ref="B243:D243"/>
    <mergeCell ref="B250:D250"/>
    <mergeCell ref="B255:D255"/>
    <mergeCell ref="AH119:AJ119"/>
    <mergeCell ref="B178:D178"/>
    <mergeCell ref="A184:D184"/>
    <mergeCell ref="A189:A196"/>
    <mergeCell ref="A197:D197"/>
    <mergeCell ref="A202:A209"/>
    <mergeCell ref="A210:D210"/>
    <mergeCell ref="B211:D211"/>
    <mergeCell ref="A216:D216"/>
    <mergeCell ref="A1:J1"/>
    <mergeCell ref="B3:D3"/>
    <mergeCell ref="B4:D4"/>
    <mergeCell ref="B5:D5"/>
    <mergeCell ref="B6:D6"/>
    <mergeCell ref="A8:J8"/>
    <mergeCell ref="U10:Y10"/>
    <mergeCell ref="U66:Y66"/>
    <mergeCell ref="U90:Y90"/>
    <mergeCell ref="B407:D407"/>
    <mergeCell ref="B408:D408"/>
    <mergeCell ref="V156:Z156"/>
    <mergeCell ref="U91:Y91"/>
    <mergeCell ref="U116:Y116"/>
    <mergeCell ref="M269:T269"/>
    <mergeCell ref="M270:T270"/>
    <mergeCell ref="B271:D271"/>
    <mergeCell ref="A326:B326"/>
    <mergeCell ref="A336:J336"/>
    <mergeCell ref="B337:J337"/>
    <mergeCell ref="B338:J338"/>
    <mergeCell ref="B359:D359"/>
    <mergeCell ref="B360:D360"/>
    <mergeCell ref="B362:J362"/>
    <mergeCell ref="B383:D383"/>
    <mergeCell ref="B384:D384"/>
    <mergeCell ref="U115:Y115"/>
    <mergeCell ref="Z115:AF115"/>
    <mergeCell ref="T153:V154"/>
    <mergeCell ref="N156:U156"/>
    <mergeCell ref="AA158:AH158"/>
    <mergeCell ref="AA161:AC161"/>
    <mergeCell ref="AA162:AH162"/>
  </mergeCells>
  <dataValidations count="1">
    <dataValidation type="list" allowBlank="1" showInputMessage="1" promptTitle="College" prompt="Choose college for graduate student.  If tuition is not allowed by sponsor, choose Not Allowed." sqref="C118:C122 C125:C129 C132:C136 C139:C143 C146:C150" xr:uid="{00000000-0002-0000-0200-000000000000}">
      <formula1>$AH$124:$AH$146</formula1>
    </dataValidation>
  </dataValidations>
  <pageMargins left="1" right="0.5" top="0.5" bottom="0.5" header="0.5" footer="0.5"/>
  <pageSetup scale="50" fitToHeight="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pageSetUpPr fitToPage="1"/>
  </sheetPr>
  <dimension ref="A1:AV750"/>
  <sheetViews>
    <sheetView zoomScaleNormal="100" workbookViewId="0">
      <selection sqref="A1:K1"/>
    </sheetView>
  </sheetViews>
  <sheetFormatPr defaultColWidth="9.28515625" defaultRowHeight="12.75"/>
  <cols>
    <col min="1" max="1" width="30.28515625" customWidth="1"/>
    <col min="2" max="2" width="24" customWidth="1"/>
    <col min="3" max="3" width="17.28515625" customWidth="1"/>
    <col min="4" max="4" width="15.5703125" customWidth="1"/>
    <col min="5" max="5" width="14.7109375" customWidth="1"/>
    <col min="6" max="6" width="14.7109375" style="3" customWidth="1"/>
    <col min="7" max="10" width="14.7109375" customWidth="1"/>
    <col min="11" max="11" width="10.28515625" customWidth="1"/>
    <col min="12" max="12" width="5.28515625" style="3" customWidth="1"/>
    <col min="13" max="13" width="15.7109375" customWidth="1"/>
    <col min="14" max="14" width="16.5703125" customWidth="1"/>
    <col min="15" max="26" width="10.7109375" customWidth="1"/>
    <col min="27" max="27" width="18" customWidth="1"/>
    <col min="28" max="33" width="10.7109375" customWidth="1"/>
    <col min="34" max="34" width="22.28515625" bestFit="1" customWidth="1"/>
  </cols>
  <sheetData>
    <row r="1" spans="1:29" s="107" customFormat="1" ht="18">
      <c r="A1" s="522" t="s">
        <v>0</v>
      </c>
      <c r="B1" s="522"/>
      <c r="C1" s="522"/>
      <c r="D1" s="522"/>
      <c r="E1" s="522"/>
      <c r="F1" s="522"/>
      <c r="G1" s="522"/>
      <c r="H1" s="522"/>
      <c r="I1" s="522"/>
      <c r="J1" s="522"/>
      <c r="K1" s="104"/>
      <c r="L1" s="266" t="s">
        <v>256</v>
      </c>
      <c r="M1" s="106"/>
      <c r="N1" s="106"/>
      <c r="O1" s="106"/>
      <c r="P1" s="106"/>
      <c r="Q1" s="106"/>
      <c r="R1" s="105"/>
    </row>
    <row r="2" spans="1:29" s="107" customFormat="1" ht="15.75">
      <c r="A2" s="130"/>
      <c r="B2" s="130"/>
      <c r="C2" s="130"/>
      <c r="D2" s="130"/>
      <c r="E2" s="130"/>
      <c r="F2" s="130"/>
      <c r="G2" s="130"/>
      <c r="H2" s="130"/>
      <c r="I2" s="130"/>
      <c r="J2" s="130"/>
      <c r="K2" s="104"/>
      <c r="L2" s="130"/>
      <c r="M2" s="106"/>
      <c r="N2" s="106"/>
      <c r="O2" s="106"/>
      <c r="P2" s="106"/>
      <c r="Q2" s="106"/>
      <c r="R2" s="105"/>
    </row>
    <row r="3" spans="1:29" s="107" customFormat="1" ht="15.75">
      <c r="A3" s="104" t="s">
        <v>4</v>
      </c>
      <c r="B3" s="530">
        <f>'Cumulative Budget Request '!B3</f>
        <v>0</v>
      </c>
      <c r="C3" s="530"/>
      <c r="D3" s="530"/>
      <c r="K3" s="104"/>
      <c r="L3" s="130"/>
      <c r="M3" s="106"/>
      <c r="N3" s="106"/>
      <c r="O3" s="106"/>
      <c r="P3" s="106"/>
      <c r="Q3" s="106"/>
      <c r="R3" s="105"/>
    </row>
    <row r="4" spans="1:29" s="107" customFormat="1" ht="15.75">
      <c r="A4" s="104" t="s">
        <v>8</v>
      </c>
      <c r="B4" s="530">
        <f>'Cumulative Budget Request '!B4</f>
        <v>0</v>
      </c>
      <c r="C4" s="530"/>
      <c r="D4" s="530"/>
      <c r="K4" s="104"/>
      <c r="L4" s="130"/>
    </row>
    <row r="5" spans="1:29" s="107" customFormat="1" ht="15.75">
      <c r="A5" s="104" t="s">
        <v>13</v>
      </c>
      <c r="B5" s="530" t="str">
        <f>'Cumulative Budget Request '!B5</f>
        <v>NSF</v>
      </c>
      <c r="C5" s="530"/>
      <c r="D5" s="530"/>
      <c r="K5" s="104"/>
      <c r="L5" s="130"/>
    </row>
    <row r="6" spans="1:29" s="107" customFormat="1" ht="15.75">
      <c r="A6" s="104" t="s">
        <v>253</v>
      </c>
      <c r="B6" s="520"/>
      <c r="C6" s="520"/>
      <c r="D6" s="520"/>
      <c r="F6" s="105"/>
      <c r="K6" s="104"/>
      <c r="L6" s="130"/>
    </row>
    <row r="7" spans="1:29" s="107" customFormat="1" ht="16.5" thickBot="1">
      <c r="A7" s="104"/>
      <c r="B7" s="130"/>
      <c r="C7" s="130"/>
      <c r="D7" s="130"/>
      <c r="F7" s="105"/>
      <c r="K7" s="104"/>
      <c r="L7" s="130"/>
      <c r="N7" s="415"/>
      <c r="O7" s="416"/>
      <c r="P7" s="416"/>
      <c r="Q7" s="416"/>
    </row>
    <row r="8" spans="1:29" ht="15" customHeight="1" thickBot="1">
      <c r="A8" s="523" t="s">
        <v>254</v>
      </c>
      <c r="B8" s="523"/>
      <c r="C8" s="523"/>
      <c r="D8" s="523"/>
      <c r="E8" s="523"/>
      <c r="F8" s="523"/>
      <c r="G8" s="523"/>
      <c r="H8" s="523"/>
      <c r="I8" s="523"/>
      <c r="J8" s="523"/>
      <c r="K8" s="103"/>
      <c r="L8" s="56"/>
      <c r="N8" s="35" t="s">
        <v>15</v>
      </c>
      <c r="O8" s="36"/>
      <c r="P8" s="37"/>
      <c r="Q8" s="237">
        <f>'Cumulative Budget Request '!Q6</f>
        <v>0.188</v>
      </c>
    </row>
    <row r="9" spans="1:29" ht="13.5" thickBot="1">
      <c r="J9" s="31"/>
      <c r="N9" s="38" t="s">
        <v>17</v>
      </c>
      <c r="O9" s="39"/>
      <c r="P9" s="39"/>
      <c r="Q9" s="238">
        <f>'Cumulative Budget Request '!Q7</f>
        <v>825</v>
      </c>
    </row>
    <row r="10" spans="1:29">
      <c r="A10" s="1" t="s">
        <v>18</v>
      </c>
      <c r="C10" s="55"/>
      <c r="D10" s="55"/>
      <c r="E10" s="6"/>
      <c r="F10" s="6"/>
      <c r="G10" s="6"/>
      <c r="H10" s="6"/>
      <c r="I10" s="6"/>
      <c r="J10" s="43"/>
      <c r="M10" s="55" t="s">
        <v>19</v>
      </c>
      <c r="N10" s="68" t="s">
        <v>6</v>
      </c>
      <c r="O10" s="68"/>
      <c r="P10" s="68" t="s">
        <v>20</v>
      </c>
      <c r="Q10" s="68" t="s">
        <v>21</v>
      </c>
      <c r="R10" s="68" t="s">
        <v>22</v>
      </c>
      <c r="S10" s="68"/>
      <c r="U10" s="489" t="s">
        <v>23</v>
      </c>
      <c r="V10" s="489"/>
      <c r="W10" s="489"/>
      <c r="X10" s="489"/>
      <c r="Y10" s="489"/>
    </row>
    <row r="11" spans="1:29">
      <c r="A11" s="1" t="s">
        <v>24</v>
      </c>
      <c r="C11" s="89"/>
      <c r="D11" s="89"/>
      <c r="E11" s="16" t="s">
        <v>25</v>
      </c>
      <c r="F11" s="16" t="s">
        <v>26</v>
      </c>
      <c r="G11" s="16" t="s">
        <v>27</v>
      </c>
      <c r="H11" s="16" t="s">
        <v>28</v>
      </c>
      <c r="I11" s="16" t="s">
        <v>29</v>
      </c>
      <c r="J11" s="44" t="s">
        <v>30</v>
      </c>
      <c r="M11" s="75" t="s">
        <v>31</v>
      </c>
      <c r="N11" s="44" t="s">
        <v>9</v>
      </c>
      <c r="O11" s="44" t="s">
        <v>20</v>
      </c>
      <c r="P11" s="44" t="s">
        <v>32</v>
      </c>
      <c r="Q11" s="44" t="s">
        <v>33</v>
      </c>
      <c r="R11" s="44" t="s">
        <v>34</v>
      </c>
      <c r="S11" s="44" t="s">
        <v>32</v>
      </c>
      <c r="T11" s="21"/>
      <c r="U11" s="424" t="s">
        <v>35</v>
      </c>
      <c r="V11" s="425" t="s">
        <v>36</v>
      </c>
      <c r="W11" s="425" t="s">
        <v>37</v>
      </c>
      <c r="X11" s="425" t="s">
        <v>38</v>
      </c>
      <c r="Y11" s="425" t="s">
        <v>39</v>
      </c>
    </row>
    <row r="12" spans="1:29">
      <c r="A12" s="55" t="s">
        <v>40</v>
      </c>
      <c r="B12" s="55" t="s">
        <v>41</v>
      </c>
      <c r="D12" s="3"/>
      <c r="E12" s="2"/>
      <c r="F12" s="2"/>
      <c r="G12" s="2"/>
      <c r="H12" s="2"/>
      <c r="I12" s="2"/>
      <c r="J12" s="45"/>
      <c r="M12" s="22"/>
      <c r="N12" s="60"/>
      <c r="O12" s="60"/>
      <c r="P12" s="60"/>
      <c r="Q12" s="241"/>
      <c r="R12" s="60"/>
      <c r="S12" s="241"/>
      <c r="T12" s="2"/>
      <c r="U12" s="424"/>
      <c r="V12" s="425"/>
      <c r="W12" s="425"/>
      <c r="X12" s="425"/>
      <c r="Y12" s="425"/>
      <c r="Z12" s="3"/>
      <c r="AA12" s="3"/>
      <c r="AB12" s="3"/>
      <c r="AC12" s="3"/>
    </row>
    <row r="13" spans="1:29">
      <c r="A13" s="417">
        <f>IF('Cumulative Budget Request '!L12='Split budget (C)'!$L$1,'Cumulative Budget Request '!A12,0)</f>
        <v>0</v>
      </c>
      <c r="B13" s="13">
        <f>IF('Cumulative Budget Request '!L12='Split budget (C)'!$L$1,'Cumulative Budget Request '!B12,0)</f>
        <v>0</v>
      </c>
      <c r="D13" s="32" t="s">
        <v>44</v>
      </c>
      <c r="E13" s="97">
        <f>ROUND($R13*$S13,6)</f>
        <v>0</v>
      </c>
      <c r="F13" s="97">
        <f>ROUND($R14*$S14,6)</f>
        <v>0</v>
      </c>
      <c r="G13" s="97">
        <f>ROUND($R15*$S15,6)</f>
        <v>0</v>
      </c>
      <c r="H13" s="97">
        <f>ROUND($R16*$S16,6)</f>
        <v>0</v>
      </c>
      <c r="I13" s="97">
        <f>ROUND($R17*$S17,6)</f>
        <v>0</v>
      </c>
      <c r="J13" s="45"/>
      <c r="M13" s="155">
        <f>IF('Cumulative Budget Request '!L12='Split budget (C)'!$L$1,'Cumulative Budget Request '!M12,0)</f>
        <v>0</v>
      </c>
      <c r="N13" s="242">
        <f>ROUND(M13/12,2)</f>
        <v>0</v>
      </c>
      <c r="O13" s="242">
        <f>IF('Cumulative Budget Request '!L12='Split budget (C)'!$L$1,'Cumulative Budget Request '!O12,0)</f>
        <v>0</v>
      </c>
      <c r="P13" s="236">
        <f>IF('Cumulative Budget Request '!L12='Split budget (C)'!$L$1,'Cumulative Budget Request '!P12,0)</f>
        <v>0</v>
      </c>
      <c r="Q13" s="236">
        <f>IF('Cumulative Budget Request '!L12='Split budget (C)'!$L$1,'Cumulative Budget Request '!Q12,0)</f>
        <v>0</v>
      </c>
      <c r="R13" s="240">
        <f>IF('Cumulative Budget Request '!L12='Split budget (C)'!$L$1,'Cumulative Budget Request '!R12,0)</f>
        <v>0</v>
      </c>
      <c r="S13" s="236">
        <f>IF('Cumulative Budget Request '!L12='Split budget (C)'!$L$1,'Cumulative Budget Request '!S12,0)</f>
        <v>0</v>
      </c>
      <c r="T13" s="2"/>
      <c r="U13" s="426">
        <f>IFERROR((E16+E17)/E15,0)</f>
        <v>0</v>
      </c>
      <c r="V13" s="426">
        <f t="shared" ref="V13:Y13" si="0">IFERROR((F16+F17)/F15,0)</f>
        <v>0</v>
      </c>
      <c r="W13" s="426">
        <f t="shared" si="0"/>
        <v>0</v>
      </c>
      <c r="X13" s="426">
        <f t="shared" si="0"/>
        <v>0</v>
      </c>
      <c r="Y13" s="426">
        <f t="shared" si="0"/>
        <v>0</v>
      </c>
      <c r="Z13" s="3"/>
      <c r="AA13" s="3"/>
      <c r="AB13" s="3"/>
      <c r="AC13" s="3"/>
    </row>
    <row r="14" spans="1:29">
      <c r="B14" s="3"/>
      <c r="C14" s="97"/>
      <c r="D14" s="71" t="s">
        <v>9</v>
      </c>
      <c r="E14" s="54">
        <f>ROUND((N13+O13)*E13*Q13,0)</f>
        <v>0</v>
      </c>
      <c r="F14" s="54">
        <f>ROUND((N13+O13)*F13*Q13*Q14,0)</f>
        <v>0</v>
      </c>
      <c r="G14" s="54">
        <f>ROUND((N13+O13)*G13*Q13*Q14*Q15,0)</f>
        <v>0</v>
      </c>
      <c r="H14" s="54">
        <f>ROUND((N13+O13)*H13*Q13*Q14*Q15*Q16,0)</f>
        <v>0</v>
      </c>
      <c r="I14" s="54">
        <f>ROUND((N13+O13)*I13*Q13*Q14*Q15*Q16*Q17,0)</f>
        <v>0</v>
      </c>
      <c r="J14" s="177">
        <f>SUM(E14:I14)</f>
        <v>0</v>
      </c>
      <c r="M14" s="243"/>
      <c r="N14" s="60"/>
      <c r="O14" s="60"/>
      <c r="P14" s="60"/>
      <c r="Q14" s="236">
        <f>IF('Cumulative Budget Request '!L13='Split budget (C)'!$L$1,'Cumulative Budget Request '!Q13,0)</f>
        <v>0</v>
      </c>
      <c r="R14" s="240">
        <f>IF('Cumulative Budget Request '!L13='Split budget (C)'!$L$1,'Cumulative Budget Request '!R13,0)</f>
        <v>0</v>
      </c>
      <c r="S14" s="236">
        <f>IF('Cumulative Budget Request '!L13='Split budget (C)'!$L$1,'Cumulative Budget Request '!S13,0)</f>
        <v>0</v>
      </c>
      <c r="T14" s="15"/>
      <c r="U14" s="427"/>
      <c r="V14" s="427"/>
      <c r="W14" s="427"/>
      <c r="X14" s="427"/>
      <c r="Y14" s="427"/>
    </row>
    <row r="15" spans="1:29">
      <c r="A15" s="8"/>
      <c r="B15" s="3"/>
      <c r="C15" s="97"/>
      <c r="D15" s="71" t="s">
        <v>46</v>
      </c>
      <c r="E15" s="54">
        <f>ROUND(E14*$Q$8,0)</f>
        <v>0</v>
      </c>
      <c r="F15" s="54">
        <f>ROUND(F14*$Q$8,0)</f>
        <v>0</v>
      </c>
      <c r="G15" s="54">
        <f>ROUND(G14*$Q$8,0)</f>
        <v>0</v>
      </c>
      <c r="H15" s="54">
        <f>ROUND(H14*$Q$8,0)</f>
        <v>0</v>
      </c>
      <c r="I15" s="54">
        <f>ROUND(I14*$Q$8,0)</f>
        <v>0</v>
      </c>
      <c r="J15" s="177">
        <f>SUM(E15:I15)</f>
        <v>0</v>
      </c>
      <c r="M15" s="243"/>
      <c r="N15" s="60"/>
      <c r="O15" s="60"/>
      <c r="P15" s="60"/>
      <c r="Q15" s="236">
        <f>IF('Cumulative Budget Request '!L14='Split budget (C)'!$L$1,'Cumulative Budget Request '!Q14,0)</f>
        <v>0</v>
      </c>
      <c r="R15" s="240">
        <f>IF('Cumulative Budget Request '!L14='Split budget (C)'!$L$1,'Cumulative Budget Request '!R14,0)</f>
        <v>0</v>
      </c>
      <c r="S15" s="236">
        <f>IF('Cumulative Budget Request '!L14='Split budget (C)'!$L$1,'Cumulative Budget Request '!S14,0)</f>
        <v>0</v>
      </c>
      <c r="T15" s="15"/>
      <c r="U15" s="426"/>
      <c r="V15" s="426"/>
      <c r="W15" s="426"/>
      <c r="X15" s="426"/>
      <c r="Y15" s="426"/>
    </row>
    <row r="16" spans="1:29" ht="15">
      <c r="A16" s="8"/>
      <c r="B16" s="3"/>
      <c r="C16" s="97"/>
      <c r="D16" s="71" t="s">
        <v>47</v>
      </c>
      <c r="E16" s="189">
        <f>ROUND($Q$9*E13,0)</f>
        <v>0</v>
      </c>
      <c r="F16" s="189">
        <f>ROUND($Q$9*F13,0)</f>
        <v>0</v>
      </c>
      <c r="G16" s="189">
        <f>ROUND($Q$9*G13,0)</f>
        <v>0</v>
      </c>
      <c r="H16" s="189">
        <f>ROUND($Q$9*H13,0)</f>
        <v>0</v>
      </c>
      <c r="I16" s="189">
        <f>ROUND($Q$9*I13,0)</f>
        <v>0</v>
      </c>
      <c r="J16" s="186">
        <f>SUM(E16:I16)</f>
        <v>0</v>
      </c>
      <c r="M16" s="243"/>
      <c r="N16" s="60"/>
      <c r="O16" s="60"/>
      <c r="P16" s="60"/>
      <c r="Q16" s="236">
        <f>IF('Cumulative Budget Request '!L15='Split budget (C)'!$L$1,'Cumulative Budget Request '!Q15,0)</f>
        <v>0</v>
      </c>
      <c r="R16" s="240">
        <f>IF('Cumulative Budget Request '!L15='Split budget (C)'!$L$1,'Cumulative Budget Request '!R15,0)</f>
        <v>0</v>
      </c>
      <c r="S16" s="236">
        <f>IF('Cumulative Budget Request '!L15='Split budget (C)'!$L$1,'Cumulative Budget Request '!S15,0)</f>
        <v>0</v>
      </c>
      <c r="T16" s="15"/>
      <c r="U16" s="426"/>
      <c r="V16" s="426"/>
      <c r="W16" s="426"/>
      <c r="X16" s="426"/>
      <c r="Y16" s="426"/>
    </row>
    <row r="17" spans="1:25">
      <c r="A17" s="8"/>
      <c r="B17" s="3"/>
      <c r="C17" s="97"/>
      <c r="D17" s="74" t="s">
        <v>48</v>
      </c>
      <c r="E17" s="190">
        <f>SUM(E15:E16)</f>
        <v>0</v>
      </c>
      <c r="F17" s="190">
        <f t="shared" ref="F17:I17" si="1">SUM(F15:F16)</f>
        <v>0</v>
      </c>
      <c r="G17" s="190">
        <f t="shared" si="1"/>
        <v>0</v>
      </c>
      <c r="H17" s="190">
        <f t="shared" si="1"/>
        <v>0</v>
      </c>
      <c r="I17" s="190">
        <f t="shared" si="1"/>
        <v>0</v>
      </c>
      <c r="J17" s="191">
        <f>SUM(J15:J16)</f>
        <v>0</v>
      </c>
      <c r="M17" s="243"/>
      <c r="N17" s="60"/>
      <c r="O17" s="60"/>
      <c r="P17" s="60"/>
      <c r="Q17" s="236">
        <f>IF('Cumulative Budget Request '!L16='Split budget (C)'!$L$1,'Cumulative Budget Request '!Q16,0)</f>
        <v>0</v>
      </c>
      <c r="R17" s="240">
        <f>IF('Cumulative Budget Request '!L16='Split budget (C)'!$L$1,'Cumulative Budget Request '!R16,0)</f>
        <v>0</v>
      </c>
      <c r="S17" s="236">
        <f>IF('Cumulative Budget Request '!L16='Split budget (C)'!$L$1,'Cumulative Budget Request '!S16,0)</f>
        <v>0</v>
      </c>
      <c r="T17" s="15"/>
      <c r="U17" s="426"/>
      <c r="V17" s="426"/>
      <c r="W17" s="426"/>
      <c r="X17" s="426"/>
      <c r="Y17" s="426"/>
    </row>
    <row r="18" spans="1:25">
      <c r="A18" s="8"/>
      <c r="B18" s="3"/>
      <c r="C18" s="97"/>
      <c r="D18" s="71"/>
      <c r="E18" s="15"/>
      <c r="F18" s="15"/>
      <c r="G18" s="15"/>
      <c r="H18" s="15"/>
      <c r="I18" s="15"/>
      <c r="J18" s="24"/>
      <c r="M18" s="243"/>
      <c r="N18" s="60"/>
      <c r="O18" s="60"/>
      <c r="P18" s="60"/>
      <c r="Q18" s="30"/>
      <c r="R18" s="60"/>
      <c r="S18" s="30"/>
      <c r="T18" s="15"/>
      <c r="U18" s="428"/>
      <c r="V18" s="429"/>
      <c r="W18" s="427"/>
      <c r="X18" s="427"/>
      <c r="Y18" s="427"/>
    </row>
    <row r="19" spans="1:25">
      <c r="A19" s="417">
        <f>IF('Cumulative Budget Request '!L18='Split budget (C)'!$L$1,'Cumulative Budget Request '!A18,0)</f>
        <v>0</v>
      </c>
      <c r="B19" s="13">
        <f>IF('Cumulative Budget Request '!L18='Split budget (C)'!$L$1,'Cumulative Budget Request '!B18,0)</f>
        <v>0</v>
      </c>
      <c r="C19" s="98"/>
      <c r="D19" s="32" t="s">
        <v>44</v>
      </c>
      <c r="E19" s="97">
        <f>ROUND($R19*$S19,6)</f>
        <v>0</v>
      </c>
      <c r="F19" s="97">
        <f>ROUND($R20*$S20,6)</f>
        <v>0</v>
      </c>
      <c r="G19" s="97">
        <f>ROUND($R21*$S21,6)</f>
        <v>0</v>
      </c>
      <c r="H19" s="97">
        <f>ROUND($R22*$S22,6)</f>
        <v>0</v>
      </c>
      <c r="I19" s="97">
        <f>ROUND($R23*$S23,6)</f>
        <v>0</v>
      </c>
      <c r="J19" s="45"/>
      <c r="M19" s="155">
        <f>IF('Cumulative Budget Request '!L18='Split budget (C)'!$L$1,'Cumulative Budget Request '!M18,0)</f>
        <v>0</v>
      </c>
      <c r="N19" s="242">
        <f>ROUND(M19/12,2)</f>
        <v>0</v>
      </c>
      <c r="O19" s="242">
        <f>IF('Cumulative Budget Request '!L18='Split budget (C)'!$L$1,'Cumulative Budget Request '!O18,0)</f>
        <v>0</v>
      </c>
      <c r="P19" s="236">
        <f>IF('Cumulative Budget Request '!L18='Split budget (C)'!$L$1,'Cumulative Budget Request '!P18,0)</f>
        <v>0</v>
      </c>
      <c r="Q19" s="236">
        <f>IF('Cumulative Budget Request '!L18='Split budget (C)'!$L$1,'Cumulative Budget Request '!Q18,0)</f>
        <v>0</v>
      </c>
      <c r="R19" s="240">
        <f>IF('Cumulative Budget Request '!L18='Split budget (C)'!$L$1,'Cumulative Budget Request '!R18,0)</f>
        <v>0</v>
      </c>
      <c r="S19" s="73">
        <f>IF('Cumulative Budget Request '!L18='Split budget (C)'!$L$1,'Cumulative Budget Request '!S18,0)</f>
        <v>0</v>
      </c>
      <c r="T19" s="2"/>
      <c r="U19" s="426">
        <f>IFERROR((E22+E23)/E21,0)</f>
        <v>0</v>
      </c>
      <c r="V19" s="426">
        <f t="shared" ref="V19:Y19" si="2">IFERROR((F22+F23)/F21,0)</f>
        <v>0</v>
      </c>
      <c r="W19" s="426">
        <f t="shared" si="2"/>
        <v>0</v>
      </c>
      <c r="X19" s="426">
        <f t="shared" si="2"/>
        <v>0</v>
      </c>
      <c r="Y19" s="426">
        <f t="shared" si="2"/>
        <v>0</v>
      </c>
    </row>
    <row r="20" spans="1:25">
      <c r="A20" s="8"/>
      <c r="B20" s="3"/>
      <c r="C20" s="97"/>
      <c r="D20" s="71" t="s">
        <v>9</v>
      </c>
      <c r="E20" s="54">
        <f>ROUND((N19+O19)*E19*Q19,0)</f>
        <v>0</v>
      </c>
      <c r="F20" s="54">
        <f>ROUND((N19+O19)*F19*Q19*Q20,0)</f>
        <v>0</v>
      </c>
      <c r="G20" s="54">
        <f>ROUND((N19+O19)*G19*Q19*Q20*Q21,0)</f>
        <v>0</v>
      </c>
      <c r="H20" s="54">
        <f>ROUND((N19+O19)*H19*Q19*Q20*Q21*Q22,0)</f>
        <v>0</v>
      </c>
      <c r="I20" s="54">
        <f>ROUND((N19+O19)*I19*Q19*Q20*Q21*Q22*Q23,0)</f>
        <v>0</v>
      </c>
      <c r="J20" s="177">
        <f>SUM(E20:I20)</f>
        <v>0</v>
      </c>
      <c r="M20" s="243"/>
      <c r="N20" s="60"/>
      <c r="O20" s="60"/>
      <c r="P20" s="60"/>
      <c r="Q20" s="236">
        <f>IF('Cumulative Budget Request '!L19='Split budget (C)'!$L$1,'Cumulative Budget Request '!Q19,0)</f>
        <v>0</v>
      </c>
      <c r="R20" s="240">
        <f>IF('Cumulative Budget Request '!L19='Split budget (C)'!$L$1,'Cumulative Budget Request '!R19,0)</f>
        <v>0</v>
      </c>
      <c r="S20" s="73">
        <f>IF('Cumulative Budget Request '!L19='Split budget (C)'!$L$1,'Cumulative Budget Request '!S19,0)</f>
        <v>0</v>
      </c>
      <c r="T20" s="15"/>
      <c r="U20" s="427"/>
      <c r="V20" s="427"/>
      <c r="W20" s="427"/>
      <c r="X20" s="427"/>
      <c r="Y20" s="427"/>
    </row>
    <row r="21" spans="1:25" ht="15" customHeight="1">
      <c r="A21" s="8"/>
      <c r="B21" s="3"/>
      <c r="C21" s="97"/>
      <c r="D21" s="71" t="s">
        <v>46</v>
      </c>
      <c r="E21" s="54">
        <f>ROUND(E20*$Q$8,0)</f>
        <v>0</v>
      </c>
      <c r="F21" s="54">
        <f>ROUND(F20*$Q$8,0)</f>
        <v>0</v>
      </c>
      <c r="G21" s="54">
        <f>ROUND(G20*$Q$8,0)</f>
        <v>0</v>
      </c>
      <c r="H21" s="54">
        <f>ROUND(H20*$Q$8,0)</f>
        <v>0</v>
      </c>
      <c r="I21" s="54">
        <f>ROUND(I20*$Q$8,0)</f>
        <v>0</v>
      </c>
      <c r="J21" s="177">
        <f>SUM(E21:I21)</f>
        <v>0</v>
      </c>
      <c r="M21" s="243"/>
      <c r="N21" s="60"/>
      <c r="O21" s="60"/>
      <c r="P21" s="60"/>
      <c r="Q21" s="236">
        <f>IF('Cumulative Budget Request '!L20='Split budget (C)'!$L$1,'Cumulative Budget Request '!Q20,0)</f>
        <v>0</v>
      </c>
      <c r="R21" s="240">
        <f>IF('Cumulative Budget Request '!L20='Split budget (C)'!$L$1,'Cumulative Budget Request '!R20,0)</f>
        <v>0</v>
      </c>
      <c r="S21" s="73">
        <f>IF('Cumulative Budget Request '!L20='Split budget (C)'!$L$1,'Cumulative Budget Request '!S20,0)</f>
        <v>0</v>
      </c>
      <c r="T21" s="15"/>
      <c r="U21" s="426"/>
      <c r="V21" s="426"/>
      <c r="W21" s="426"/>
      <c r="X21" s="426"/>
      <c r="Y21" s="426"/>
    </row>
    <row r="22" spans="1:25" ht="13.5" customHeight="1">
      <c r="A22" s="8"/>
      <c r="B22" s="3"/>
      <c r="C22" s="97"/>
      <c r="D22" s="71" t="s">
        <v>47</v>
      </c>
      <c r="E22" s="189">
        <f>ROUND($Q$9*E19,0)</f>
        <v>0</v>
      </c>
      <c r="F22" s="189">
        <f>ROUND($Q$9*F19,0)</f>
        <v>0</v>
      </c>
      <c r="G22" s="189">
        <f>ROUND($Q$9*G19,0)</f>
        <v>0</v>
      </c>
      <c r="H22" s="189">
        <f>ROUND($Q$9*H19,0)</f>
        <v>0</v>
      </c>
      <c r="I22" s="189">
        <f>ROUND($Q$9*I19,0)</f>
        <v>0</v>
      </c>
      <c r="J22" s="186">
        <f>SUM(E22:I22)</f>
        <v>0</v>
      </c>
      <c r="M22" s="243"/>
      <c r="N22" s="60"/>
      <c r="O22" s="60"/>
      <c r="P22" s="60"/>
      <c r="Q22" s="236">
        <f>IF('Cumulative Budget Request '!L21='Split budget (C)'!$L$1,'Cumulative Budget Request '!Q21,0)</f>
        <v>0</v>
      </c>
      <c r="R22" s="240">
        <f>IF('Cumulative Budget Request '!L21='Split budget (C)'!$L$1,'Cumulative Budget Request '!R21,0)</f>
        <v>0</v>
      </c>
      <c r="S22" s="73">
        <f>IF('Cumulative Budget Request '!L21='Split budget (C)'!$L$1,'Cumulative Budget Request '!S21,0)</f>
        <v>0</v>
      </c>
      <c r="T22" s="15"/>
      <c r="U22" s="426"/>
      <c r="V22" s="426"/>
      <c r="W22" s="426"/>
      <c r="X22" s="426"/>
      <c r="Y22" s="426"/>
    </row>
    <row r="23" spans="1:25">
      <c r="A23" s="8"/>
      <c r="B23" s="3"/>
      <c r="C23" s="97"/>
      <c r="D23" s="74" t="s">
        <v>48</v>
      </c>
      <c r="E23" s="190">
        <f>SUM(E21:E22)</f>
        <v>0</v>
      </c>
      <c r="F23" s="190">
        <f t="shared" ref="F23:I23" si="3">SUM(F21:F22)</f>
        <v>0</v>
      </c>
      <c r="G23" s="190">
        <f t="shared" si="3"/>
        <v>0</v>
      </c>
      <c r="H23" s="190">
        <f t="shared" si="3"/>
        <v>0</v>
      </c>
      <c r="I23" s="190">
        <f t="shared" si="3"/>
        <v>0</v>
      </c>
      <c r="J23" s="191">
        <f>SUM(J21:J22)</f>
        <v>0</v>
      </c>
      <c r="M23" s="243"/>
      <c r="N23" s="60"/>
      <c r="O23" s="60"/>
      <c r="P23" s="60"/>
      <c r="Q23" s="236">
        <f>IF('Cumulative Budget Request '!L22='Split budget (C)'!$L$1,'Cumulative Budget Request '!Q22,0)</f>
        <v>0</v>
      </c>
      <c r="R23" s="240">
        <f>IF('Cumulative Budget Request '!L22='Split budget (C)'!$L$1,'Cumulative Budget Request '!R22,0)</f>
        <v>0</v>
      </c>
      <c r="S23" s="73">
        <f>IF('Cumulative Budget Request '!L22='Split budget (C)'!$L$1,'Cumulative Budget Request '!S22,0)</f>
        <v>0</v>
      </c>
      <c r="T23" s="15"/>
      <c r="U23" s="426"/>
      <c r="V23" s="426"/>
      <c r="W23" s="426"/>
      <c r="X23" s="426"/>
      <c r="Y23" s="426"/>
    </row>
    <row r="24" spans="1:25">
      <c r="A24" s="8"/>
      <c r="B24" s="3"/>
      <c r="C24" s="97"/>
      <c r="D24" s="71"/>
      <c r="E24" s="15"/>
      <c r="F24" s="15"/>
      <c r="G24" s="15"/>
      <c r="H24" s="15"/>
      <c r="I24" s="15"/>
      <c r="J24" s="24"/>
      <c r="M24" s="243"/>
      <c r="N24" s="60"/>
      <c r="O24" s="60"/>
      <c r="P24" s="60"/>
      <c r="Q24" s="30"/>
      <c r="R24" s="60"/>
      <c r="S24" s="30"/>
      <c r="T24" s="15"/>
      <c r="U24" s="428"/>
      <c r="V24" s="429"/>
      <c r="W24" s="427"/>
      <c r="X24" s="427"/>
      <c r="Y24" s="427"/>
    </row>
    <row r="25" spans="1:25">
      <c r="A25" s="417">
        <f>IF('Cumulative Budget Request '!L24='Split budget (C)'!$L$1,'Cumulative Budget Request '!A24,0)</f>
        <v>0</v>
      </c>
      <c r="B25" s="13">
        <f>IF('Cumulative Budget Request '!L24='Split budget (C)'!$L$1,'Cumulative Budget Request '!B24,0)</f>
        <v>0</v>
      </c>
      <c r="C25" s="98"/>
      <c r="D25" s="32" t="s">
        <v>44</v>
      </c>
      <c r="E25" s="97">
        <f>ROUND($R25*$S25,6)</f>
        <v>0</v>
      </c>
      <c r="F25" s="97">
        <f>ROUND($R26*$S26,6)</f>
        <v>0</v>
      </c>
      <c r="G25" s="97">
        <f>ROUND($R27*$S27,6)</f>
        <v>0</v>
      </c>
      <c r="H25" s="97">
        <f>ROUND($R28*$S28,6)</f>
        <v>0</v>
      </c>
      <c r="I25" s="97">
        <f>ROUND($R29*$S29,6)</f>
        <v>0</v>
      </c>
      <c r="J25" s="45"/>
      <c r="M25" s="155">
        <f>IF('Cumulative Budget Request '!L24='Split budget (C)'!$L$1,'Cumulative Budget Request '!M24,0)</f>
        <v>0</v>
      </c>
      <c r="N25" s="242">
        <f>ROUND(M25/12,2)</f>
        <v>0</v>
      </c>
      <c r="O25" s="242">
        <f>IF('Cumulative Budget Request '!L24='Split budget (C)'!$L$1,'Cumulative Budget Request '!O24,0)</f>
        <v>0</v>
      </c>
      <c r="P25" s="236">
        <f>IF('Cumulative Budget Request '!L24='Split budget (C)'!$L$1,'Cumulative Budget Request '!P24,0)</f>
        <v>0</v>
      </c>
      <c r="Q25" s="236">
        <f>IF('Cumulative Budget Request '!L24='Split budget (C)'!$L$1,'Cumulative Budget Request '!Q24,0)</f>
        <v>0</v>
      </c>
      <c r="R25" s="240">
        <f>IF('Cumulative Budget Request '!L24='Split budget (C)'!$L$1,'Cumulative Budget Request '!R24,0)</f>
        <v>0</v>
      </c>
      <c r="S25" s="73">
        <f>IF('Cumulative Budget Request '!L24='Split budget (C)'!$L$1,'Cumulative Budget Request '!S24,0)</f>
        <v>0</v>
      </c>
      <c r="T25" s="2"/>
      <c r="U25" s="426">
        <f>IFERROR((E28+E29)/E27,0)</f>
        <v>0</v>
      </c>
      <c r="V25" s="426">
        <f t="shared" ref="V25:Y25" si="4">IFERROR((F28+F29)/F27,0)</f>
        <v>0</v>
      </c>
      <c r="W25" s="426">
        <f t="shared" si="4"/>
        <v>0</v>
      </c>
      <c r="X25" s="426">
        <f t="shared" si="4"/>
        <v>0</v>
      </c>
      <c r="Y25" s="426">
        <f t="shared" si="4"/>
        <v>0</v>
      </c>
    </row>
    <row r="26" spans="1:25">
      <c r="B26" s="3"/>
      <c r="C26" s="97"/>
      <c r="D26" s="71" t="s">
        <v>9</v>
      </c>
      <c r="E26" s="54">
        <f>ROUND((N25+O25)*E25*Q25,0)</f>
        <v>0</v>
      </c>
      <c r="F26" s="54">
        <f>ROUND((N25+O25)*F25*Q25*Q26,0)</f>
        <v>0</v>
      </c>
      <c r="G26" s="54">
        <f>ROUND((N25+O25)*G25*Q25*Q26*Q27,0)</f>
        <v>0</v>
      </c>
      <c r="H26" s="54">
        <f>ROUND((N25+O25)*H25*Q25*Q26*Q27*Q28,0)</f>
        <v>0</v>
      </c>
      <c r="I26" s="54">
        <f>ROUND((N25+O25)*I25*Q25*Q26*Q27*Q28*Q29,0)</f>
        <v>0</v>
      </c>
      <c r="J26" s="177">
        <f>SUM(E26:I26)</f>
        <v>0</v>
      </c>
      <c r="M26" s="243"/>
      <c r="N26" s="60"/>
      <c r="O26" s="60"/>
      <c r="P26" s="60"/>
      <c r="Q26" s="236">
        <f>IF('Cumulative Budget Request '!L25='Split budget (C)'!$L$1,'Cumulative Budget Request '!Q25,0)</f>
        <v>0</v>
      </c>
      <c r="R26" s="240">
        <f>IF('Cumulative Budget Request '!L25='Split budget (C)'!$L$1,'Cumulative Budget Request '!R25,0)</f>
        <v>0</v>
      </c>
      <c r="S26" s="73">
        <f>IF('Cumulative Budget Request '!L25='Split budget (C)'!$L$1,'Cumulative Budget Request '!S25,0)</f>
        <v>0</v>
      </c>
      <c r="T26" s="15"/>
      <c r="U26" s="427"/>
      <c r="V26" s="427"/>
      <c r="W26" s="427"/>
      <c r="X26" s="427"/>
      <c r="Y26" s="427"/>
    </row>
    <row r="27" spans="1:25">
      <c r="A27" s="8"/>
      <c r="B27" s="3"/>
      <c r="C27" s="97"/>
      <c r="D27" s="71" t="s">
        <v>46</v>
      </c>
      <c r="E27" s="54">
        <f>ROUND(E26*$Q$8,0)</f>
        <v>0</v>
      </c>
      <c r="F27" s="54">
        <f>ROUND(F26*$Q$8,0)</f>
        <v>0</v>
      </c>
      <c r="G27" s="54">
        <f>ROUND(G26*$Q$8,0)</f>
        <v>0</v>
      </c>
      <c r="H27" s="54">
        <f>ROUND(H26*$Q$8,0)</f>
        <v>0</v>
      </c>
      <c r="I27" s="54">
        <f>ROUND(I26*$Q$8,0)</f>
        <v>0</v>
      </c>
      <c r="J27" s="177">
        <f>SUM(E27:I27)</f>
        <v>0</v>
      </c>
      <c r="M27" s="243"/>
      <c r="N27" s="60"/>
      <c r="O27" s="60"/>
      <c r="P27" s="60"/>
      <c r="Q27" s="236">
        <f>IF('Cumulative Budget Request '!L26='Split budget (C)'!$L$1,'Cumulative Budget Request '!Q26,0)</f>
        <v>0</v>
      </c>
      <c r="R27" s="240">
        <f>IF('Cumulative Budget Request '!L26='Split budget (C)'!$L$1,'Cumulative Budget Request '!R26,0)</f>
        <v>0</v>
      </c>
      <c r="S27" s="73">
        <f>IF('Cumulative Budget Request '!L26='Split budget (C)'!$L$1,'Cumulative Budget Request '!S26,0)</f>
        <v>0</v>
      </c>
      <c r="T27" s="15"/>
      <c r="U27" s="426"/>
      <c r="V27" s="426"/>
      <c r="W27" s="426"/>
      <c r="X27" s="426"/>
      <c r="Y27" s="426"/>
    </row>
    <row r="28" spans="1:25" ht="15">
      <c r="A28" s="8"/>
      <c r="B28" s="3"/>
      <c r="C28" s="97"/>
      <c r="D28" s="71" t="s">
        <v>47</v>
      </c>
      <c r="E28" s="189">
        <f>ROUND($Q$9*E25,0)</f>
        <v>0</v>
      </c>
      <c r="F28" s="189">
        <f>ROUND($Q$9*F25,0)</f>
        <v>0</v>
      </c>
      <c r="G28" s="189">
        <f>ROUND($Q$9*G25,0)</f>
        <v>0</v>
      </c>
      <c r="H28" s="189">
        <f>ROUND($Q$9*H25,0)</f>
        <v>0</v>
      </c>
      <c r="I28" s="189">
        <f>ROUND($Q$9*I25,0)</f>
        <v>0</v>
      </c>
      <c r="J28" s="186">
        <f>SUM(E28:I28)</f>
        <v>0</v>
      </c>
      <c r="M28" s="243"/>
      <c r="N28" s="60"/>
      <c r="O28" s="60"/>
      <c r="P28" s="60"/>
      <c r="Q28" s="236">
        <f>IF('Cumulative Budget Request '!L27='Split budget (C)'!$L$1,'Cumulative Budget Request '!Q27,0)</f>
        <v>0</v>
      </c>
      <c r="R28" s="240">
        <f>IF('Cumulative Budget Request '!L27='Split budget (C)'!$L$1,'Cumulative Budget Request '!R27,0)</f>
        <v>0</v>
      </c>
      <c r="S28" s="73">
        <f>IF('Cumulative Budget Request '!L27='Split budget (C)'!$L$1,'Cumulative Budget Request '!S27,0)</f>
        <v>0</v>
      </c>
      <c r="T28" s="15"/>
      <c r="U28" s="426"/>
      <c r="V28" s="426"/>
      <c r="W28" s="426"/>
      <c r="X28" s="426"/>
      <c r="Y28" s="426"/>
    </row>
    <row r="29" spans="1:25">
      <c r="A29" s="8"/>
      <c r="B29" s="3"/>
      <c r="C29" s="97"/>
      <c r="D29" s="74" t="s">
        <v>48</v>
      </c>
      <c r="E29" s="190">
        <f>SUM(E27:E28)</f>
        <v>0</v>
      </c>
      <c r="F29" s="190">
        <f t="shared" ref="F29:I29" si="5">SUM(F27:F28)</f>
        <v>0</v>
      </c>
      <c r="G29" s="190">
        <f t="shared" si="5"/>
        <v>0</v>
      </c>
      <c r="H29" s="190">
        <f t="shared" si="5"/>
        <v>0</v>
      </c>
      <c r="I29" s="190">
        <f t="shared" si="5"/>
        <v>0</v>
      </c>
      <c r="J29" s="191">
        <f>SUM(J27:J28)</f>
        <v>0</v>
      </c>
      <c r="M29" s="243"/>
      <c r="N29" s="60"/>
      <c r="O29" s="60"/>
      <c r="P29" s="60"/>
      <c r="Q29" s="236">
        <f>IF('Cumulative Budget Request '!L28='Split budget (C)'!$L$1,'Cumulative Budget Request '!Q28,0)</f>
        <v>0</v>
      </c>
      <c r="R29" s="240">
        <f>IF('Cumulative Budget Request '!L28='Split budget (C)'!$L$1,'Cumulative Budget Request '!R28,0)</f>
        <v>0</v>
      </c>
      <c r="S29" s="73">
        <f>IF('Cumulative Budget Request '!L28='Split budget (C)'!$L$1,'Cumulative Budget Request '!S28,0)</f>
        <v>0</v>
      </c>
      <c r="T29" s="15"/>
      <c r="U29" s="426"/>
      <c r="V29" s="426"/>
      <c r="W29" s="426"/>
      <c r="X29" s="426"/>
      <c r="Y29" s="426"/>
    </row>
    <row r="30" spans="1:25">
      <c r="A30" s="8"/>
      <c r="B30" s="3"/>
      <c r="C30" s="97"/>
      <c r="D30" s="71"/>
      <c r="E30" s="15"/>
      <c r="F30" s="15"/>
      <c r="G30" s="15"/>
      <c r="H30" s="15"/>
      <c r="I30" s="15"/>
      <c r="J30" s="24"/>
      <c r="M30" s="243"/>
      <c r="N30" s="60"/>
      <c r="O30" s="60"/>
      <c r="P30" s="60"/>
      <c r="Q30" s="30"/>
      <c r="R30" s="60"/>
      <c r="S30" s="30"/>
      <c r="T30" s="15"/>
      <c r="U30" s="428"/>
      <c r="V30" s="429"/>
      <c r="W30" s="427"/>
      <c r="X30" s="427"/>
      <c r="Y30" s="427"/>
    </row>
    <row r="31" spans="1:25">
      <c r="A31" s="417">
        <f>IF('Cumulative Budget Request '!L30='Split budget (C)'!$L$1,'Cumulative Budget Request '!A30,0)</f>
        <v>0</v>
      </c>
      <c r="B31" s="13">
        <f>IF('Cumulative Budget Request '!L30='Split budget (C)'!$L$1,'Cumulative Budget Request '!B30,0)</f>
        <v>0</v>
      </c>
      <c r="C31" s="98"/>
      <c r="D31" s="32" t="s">
        <v>44</v>
      </c>
      <c r="E31" s="97">
        <f>ROUND($R31*$S31,6)</f>
        <v>0</v>
      </c>
      <c r="F31" s="97">
        <f>ROUND($R32*$S32,6)</f>
        <v>0</v>
      </c>
      <c r="G31" s="97">
        <f>ROUND($R33*$S33,6)</f>
        <v>0</v>
      </c>
      <c r="H31" s="97">
        <f>ROUND($R34*$S34,6)</f>
        <v>0</v>
      </c>
      <c r="I31" s="97">
        <f>ROUND($R35*$S35,6)</f>
        <v>0</v>
      </c>
      <c r="J31" s="45"/>
      <c r="M31" s="155">
        <f>IF('Cumulative Budget Request '!L30='Split budget (C)'!$L$1,'Cumulative Budget Request '!M30,0)</f>
        <v>0</v>
      </c>
      <c r="N31" s="242">
        <f>ROUND(M31/12,2)</f>
        <v>0</v>
      </c>
      <c r="O31" s="242">
        <f>IF('Cumulative Budget Request '!L30='Split budget (C)'!$L$1,'Cumulative Budget Request '!O30,0)</f>
        <v>0</v>
      </c>
      <c r="P31" s="236">
        <f>IF('Cumulative Budget Request '!L30='Split budget (C)'!$L$1,'Cumulative Budget Request '!P30,0)</f>
        <v>0</v>
      </c>
      <c r="Q31" s="236">
        <f>IF('Cumulative Budget Request '!L30='Split budget (C)'!$L$1,'Cumulative Budget Request '!Q30,0)</f>
        <v>0</v>
      </c>
      <c r="R31" s="240">
        <f>IF('Cumulative Budget Request '!L30='Split budget (C)'!$L$1,'Cumulative Budget Request '!R30,0)</f>
        <v>0</v>
      </c>
      <c r="S31" s="73">
        <f>IF('Cumulative Budget Request '!L30='Split budget (C)'!$L$1,'Cumulative Budget Request '!S30,0)</f>
        <v>0</v>
      </c>
      <c r="T31" s="2"/>
      <c r="U31" s="426">
        <f>IFERROR((E34+E35)/E33,0)</f>
        <v>0</v>
      </c>
      <c r="V31" s="426">
        <f t="shared" ref="V31:Y31" si="6">IFERROR((F34+F35)/F33,0)</f>
        <v>0</v>
      </c>
      <c r="W31" s="426">
        <f t="shared" si="6"/>
        <v>0</v>
      </c>
      <c r="X31" s="426">
        <f t="shared" si="6"/>
        <v>0</v>
      </c>
      <c r="Y31" s="426">
        <f t="shared" si="6"/>
        <v>0</v>
      </c>
    </row>
    <row r="32" spans="1:25">
      <c r="A32" s="8"/>
      <c r="C32" s="97"/>
      <c r="D32" s="71" t="s">
        <v>9</v>
      </c>
      <c r="E32" s="54">
        <f>ROUND((N31+O31)*E31*Q31,0)</f>
        <v>0</v>
      </c>
      <c r="F32" s="54">
        <f>ROUND((N31+O31)*F31*Q31*Q32,0)</f>
        <v>0</v>
      </c>
      <c r="G32" s="54">
        <f>ROUND((N31+O31)*G31*Q31*Q32*Q33,0)</f>
        <v>0</v>
      </c>
      <c r="H32" s="54">
        <f>ROUND((N31+O31)*H31*Q31*Q32*Q33*Q34,0)</f>
        <v>0</v>
      </c>
      <c r="I32" s="54">
        <f>ROUND((N31+O31)*I31*Q31*Q32*Q33*Q34*Q35,0)</f>
        <v>0</v>
      </c>
      <c r="J32" s="177">
        <f>SUM(E32:I32)</f>
        <v>0</v>
      </c>
      <c r="M32" s="243"/>
      <c r="N32" s="60"/>
      <c r="O32" s="60"/>
      <c r="P32" s="60"/>
      <c r="Q32" s="236">
        <f>IF('Cumulative Budget Request '!L31='Split budget (C)'!$L$1,'Cumulative Budget Request '!Q31,0)</f>
        <v>0</v>
      </c>
      <c r="R32" s="240">
        <f>IF('Cumulative Budget Request '!L31='Split budget (C)'!$L$1,'Cumulative Budget Request '!R31,0)</f>
        <v>0</v>
      </c>
      <c r="S32" s="73">
        <f>IF('Cumulative Budget Request '!L31='Split budget (C)'!$L$1,'Cumulative Budget Request '!S31,0)</f>
        <v>0</v>
      </c>
      <c r="T32" s="15"/>
      <c r="U32" s="427"/>
      <c r="V32" s="427"/>
      <c r="W32" s="427"/>
      <c r="X32" s="427"/>
      <c r="Y32" s="427"/>
    </row>
    <row r="33" spans="1:25">
      <c r="A33" s="8"/>
      <c r="B33" s="3"/>
      <c r="C33" s="97"/>
      <c r="D33" s="71" t="s">
        <v>46</v>
      </c>
      <c r="E33" s="54">
        <f>ROUND(E32*$Q$8,0)</f>
        <v>0</v>
      </c>
      <c r="F33" s="54">
        <f>ROUND(F32*$Q$8,0)</f>
        <v>0</v>
      </c>
      <c r="G33" s="54">
        <f>ROUND(G32*$Q$8,0)</f>
        <v>0</v>
      </c>
      <c r="H33" s="54">
        <f>ROUND(H32*$Q$8,0)</f>
        <v>0</v>
      </c>
      <c r="I33" s="54">
        <f>ROUND(I32*$Q$8,0)</f>
        <v>0</v>
      </c>
      <c r="J33" s="177">
        <f>SUM(E33:I33)</f>
        <v>0</v>
      </c>
      <c r="M33" s="243"/>
      <c r="N33" s="60"/>
      <c r="O33" s="60"/>
      <c r="P33" s="60"/>
      <c r="Q33" s="236">
        <f>IF('Cumulative Budget Request '!L32='Split budget (C)'!$L$1,'Cumulative Budget Request '!Q32,0)</f>
        <v>0</v>
      </c>
      <c r="R33" s="240">
        <f>IF('Cumulative Budget Request '!L32='Split budget (C)'!$L$1,'Cumulative Budget Request '!R32,0)</f>
        <v>0</v>
      </c>
      <c r="S33" s="73">
        <f>IF('Cumulative Budget Request '!L32='Split budget (C)'!$L$1,'Cumulative Budget Request '!S32,0)</f>
        <v>0</v>
      </c>
      <c r="T33" s="15"/>
      <c r="U33" s="426"/>
      <c r="V33" s="426"/>
      <c r="W33" s="426"/>
      <c r="X33" s="426"/>
      <c r="Y33" s="426"/>
    </row>
    <row r="34" spans="1:25" ht="15">
      <c r="A34" s="8"/>
      <c r="B34" s="3"/>
      <c r="C34" s="97"/>
      <c r="D34" s="71" t="s">
        <v>47</v>
      </c>
      <c r="E34" s="189">
        <f>ROUND($Q$9*E31,0)</f>
        <v>0</v>
      </c>
      <c r="F34" s="189">
        <f>ROUND($Q$9*F31,0)</f>
        <v>0</v>
      </c>
      <c r="G34" s="189">
        <f>ROUND($Q$9*G31,0)</f>
        <v>0</v>
      </c>
      <c r="H34" s="189">
        <f>ROUND($Q$9*H31,0)</f>
        <v>0</v>
      </c>
      <c r="I34" s="189">
        <f>ROUND($Q$9*I31,0)</f>
        <v>0</v>
      </c>
      <c r="J34" s="186">
        <f>SUM(E34:I34)</f>
        <v>0</v>
      </c>
      <c r="M34" s="243"/>
      <c r="N34" s="60"/>
      <c r="O34" s="60"/>
      <c r="P34" s="60"/>
      <c r="Q34" s="236">
        <f>IF('Cumulative Budget Request '!L33='Split budget (C)'!$L$1,'Cumulative Budget Request '!Q33,0)</f>
        <v>0</v>
      </c>
      <c r="R34" s="240">
        <f>IF('Cumulative Budget Request '!L33='Split budget (C)'!$L$1,'Cumulative Budget Request '!R33,0)</f>
        <v>0</v>
      </c>
      <c r="S34" s="73">
        <f>IF('Cumulative Budget Request '!L33='Split budget (C)'!$L$1,'Cumulative Budget Request '!S33,0)</f>
        <v>0</v>
      </c>
      <c r="T34" s="15"/>
      <c r="U34" s="426"/>
      <c r="V34" s="426"/>
      <c r="W34" s="426"/>
      <c r="X34" s="426"/>
      <c r="Y34" s="426"/>
    </row>
    <row r="35" spans="1:25">
      <c r="A35" s="8"/>
      <c r="B35" s="3"/>
      <c r="C35" s="97"/>
      <c r="D35" s="74" t="s">
        <v>48</v>
      </c>
      <c r="E35" s="190">
        <f>SUM(E33:E34)</f>
        <v>0</v>
      </c>
      <c r="F35" s="190">
        <f t="shared" ref="F35:I35" si="7">SUM(F33:F34)</f>
        <v>0</v>
      </c>
      <c r="G35" s="190">
        <f t="shared" si="7"/>
        <v>0</v>
      </c>
      <c r="H35" s="190">
        <f t="shared" si="7"/>
        <v>0</v>
      </c>
      <c r="I35" s="190">
        <f t="shared" si="7"/>
        <v>0</v>
      </c>
      <c r="J35" s="191">
        <f>SUM(J33:J34)</f>
        <v>0</v>
      </c>
      <c r="M35" s="243"/>
      <c r="N35" s="60"/>
      <c r="O35" s="60"/>
      <c r="P35" s="60"/>
      <c r="Q35" s="236">
        <f>IF('Cumulative Budget Request '!L34='Split budget (C)'!$L$1,'Cumulative Budget Request '!Q34,0)</f>
        <v>0</v>
      </c>
      <c r="R35" s="240">
        <f>IF('Cumulative Budget Request '!L34='Split budget (C)'!$L$1,'Cumulative Budget Request '!R34,0)</f>
        <v>0</v>
      </c>
      <c r="S35" s="73">
        <f>IF('Cumulative Budget Request '!L34='Split budget (C)'!$L$1,'Cumulative Budget Request '!S34,0)</f>
        <v>0</v>
      </c>
      <c r="T35" s="15"/>
      <c r="U35" s="426"/>
      <c r="V35" s="426"/>
      <c r="W35" s="426"/>
      <c r="X35" s="426"/>
      <c r="Y35" s="426"/>
    </row>
    <row r="36" spans="1:25">
      <c r="A36" s="8"/>
      <c r="B36" s="3"/>
      <c r="C36" s="97"/>
      <c r="D36" s="71"/>
      <c r="E36" s="15"/>
      <c r="F36" s="15"/>
      <c r="G36" s="15"/>
      <c r="H36" s="15"/>
      <c r="I36" s="15"/>
      <c r="J36" s="24"/>
      <c r="M36" s="243"/>
      <c r="N36" s="60"/>
      <c r="O36" s="60"/>
      <c r="P36" s="60"/>
      <c r="Q36" s="30"/>
      <c r="R36" s="60"/>
      <c r="S36" s="30"/>
      <c r="T36" s="15"/>
      <c r="U36" s="428"/>
      <c r="V36" s="429"/>
      <c r="W36" s="427"/>
      <c r="X36" s="427"/>
      <c r="Y36" s="427"/>
    </row>
    <row r="37" spans="1:25">
      <c r="A37" s="417">
        <f>IF('Cumulative Budget Request '!L36='Split budget (C)'!$L$1,'Cumulative Budget Request '!A36,0)</f>
        <v>0</v>
      </c>
      <c r="B37" s="13">
        <f>IF('Cumulative Budget Request '!L36='Split budget (C)'!$L$1,'Cumulative Budget Request '!B36,0)</f>
        <v>0</v>
      </c>
      <c r="C37" s="98"/>
      <c r="D37" s="32" t="s">
        <v>44</v>
      </c>
      <c r="E37" s="97">
        <f>ROUND($R37*$S37,6)</f>
        <v>0</v>
      </c>
      <c r="F37" s="97">
        <f>ROUND($R38*$S38,6)</f>
        <v>0</v>
      </c>
      <c r="G37" s="97">
        <f>ROUND($R39*$S39,6)</f>
        <v>0</v>
      </c>
      <c r="H37" s="97">
        <f>ROUND($R40*$S40,6)</f>
        <v>0</v>
      </c>
      <c r="I37" s="97">
        <f>ROUND($R41*$S41,6)</f>
        <v>0</v>
      </c>
      <c r="J37" s="45"/>
      <c r="M37" s="155">
        <f>IF('Cumulative Budget Request '!L36='Split budget (C)'!$L$1,'Cumulative Budget Request '!M36,0)</f>
        <v>0</v>
      </c>
      <c r="N37" s="242">
        <f>ROUND(M37/12,2)</f>
        <v>0</v>
      </c>
      <c r="O37" s="242">
        <f>IF('Cumulative Budget Request '!L36='Split budget (C)'!$L$1,'Cumulative Budget Request '!O36,0)</f>
        <v>0</v>
      </c>
      <c r="P37" s="236">
        <f>IF('Cumulative Budget Request '!L36='Split budget (C)'!$L$1,'Cumulative Budget Request '!P36,0)</f>
        <v>0</v>
      </c>
      <c r="Q37" s="236">
        <f>IF('Cumulative Budget Request '!L36='Split budget (C)'!$L$1,'Cumulative Budget Request '!Q36,0)</f>
        <v>0</v>
      </c>
      <c r="R37" s="240">
        <f>IF('Cumulative Budget Request '!L36='Split budget (C)'!$L$1,'Cumulative Budget Request '!R36,0)</f>
        <v>0</v>
      </c>
      <c r="S37" s="73">
        <f>IF('Cumulative Budget Request '!L36='Split budget (C)'!$L$1,'Cumulative Budget Request '!S36,0)</f>
        <v>0</v>
      </c>
      <c r="T37" s="2"/>
      <c r="U37" s="426">
        <f>IFERROR((E40+E41)/E39,0)</f>
        <v>0</v>
      </c>
      <c r="V37" s="426">
        <f t="shared" ref="V37:Y37" si="8">IFERROR((F40+F41)/F39,0)</f>
        <v>0</v>
      </c>
      <c r="W37" s="426">
        <f t="shared" si="8"/>
        <v>0</v>
      </c>
      <c r="X37" s="426">
        <f t="shared" si="8"/>
        <v>0</v>
      </c>
      <c r="Y37" s="426">
        <f t="shared" si="8"/>
        <v>0</v>
      </c>
    </row>
    <row r="38" spans="1:25">
      <c r="A38" s="8"/>
      <c r="C38" s="97"/>
      <c r="D38" s="71" t="s">
        <v>9</v>
      </c>
      <c r="E38" s="54">
        <f>ROUND((N37+O37)*E37*Q37,0)</f>
        <v>0</v>
      </c>
      <c r="F38" s="54">
        <f>ROUND((N37+O37)*F37*Q37*Q38,0)</f>
        <v>0</v>
      </c>
      <c r="G38" s="54">
        <f>ROUND((N37+O37)*G37*Q37*Q38*Q39,0)</f>
        <v>0</v>
      </c>
      <c r="H38" s="54">
        <f>ROUND((N37+O37)*H37*Q37*Q38*Q39*Q40,0)</f>
        <v>0</v>
      </c>
      <c r="I38" s="54">
        <f>ROUND((N37+O37)*I37*Q37*Q38*Q39*Q40*Q41,0)</f>
        <v>0</v>
      </c>
      <c r="J38" s="177">
        <f>SUM(E38:I38)</f>
        <v>0</v>
      </c>
      <c r="M38" s="243"/>
      <c r="N38" s="60"/>
      <c r="O38" s="60"/>
      <c r="P38" s="60"/>
      <c r="Q38" s="236">
        <f>IF('Cumulative Budget Request '!L37='Split budget (C)'!$L$1,'Cumulative Budget Request '!Q37,0)</f>
        <v>0</v>
      </c>
      <c r="R38" s="240">
        <f>IF('Cumulative Budget Request '!L37='Split budget (C)'!$L$1,'Cumulative Budget Request '!R37,0)</f>
        <v>0</v>
      </c>
      <c r="S38" s="73">
        <f>IF('Cumulative Budget Request '!L37='Split budget (C)'!$L$1,'Cumulative Budget Request '!S37,0)</f>
        <v>0</v>
      </c>
      <c r="T38" s="15"/>
      <c r="U38" s="427"/>
      <c r="V38" s="427"/>
      <c r="W38" s="427"/>
      <c r="X38" s="427"/>
      <c r="Y38" s="427"/>
    </row>
    <row r="39" spans="1:25">
      <c r="A39" s="8"/>
      <c r="B39" s="3"/>
      <c r="C39" s="97"/>
      <c r="D39" s="71" t="s">
        <v>46</v>
      </c>
      <c r="E39" s="54">
        <f>ROUND(E38*$Q$8,0)</f>
        <v>0</v>
      </c>
      <c r="F39" s="54">
        <f>ROUND(F38*$Q$8,0)</f>
        <v>0</v>
      </c>
      <c r="G39" s="54">
        <f>ROUND(G38*$Q$8,0)</f>
        <v>0</v>
      </c>
      <c r="H39" s="54">
        <f>ROUND(H38*$Q$8,0)</f>
        <v>0</v>
      </c>
      <c r="I39" s="54">
        <f>ROUND(I38*$Q$8,0)</f>
        <v>0</v>
      </c>
      <c r="J39" s="177">
        <f>SUM(E39:I39)</f>
        <v>0</v>
      </c>
      <c r="M39" s="243"/>
      <c r="N39" s="60"/>
      <c r="O39" s="60"/>
      <c r="P39" s="60"/>
      <c r="Q39" s="236">
        <f>IF('Cumulative Budget Request '!L38='Split budget (C)'!$L$1,'Cumulative Budget Request '!Q38,0)</f>
        <v>0</v>
      </c>
      <c r="R39" s="240">
        <f>IF('Cumulative Budget Request '!L38='Split budget (C)'!$L$1,'Cumulative Budget Request '!R38,0)</f>
        <v>0</v>
      </c>
      <c r="S39" s="73">
        <f>IF('Cumulative Budget Request '!L38='Split budget (C)'!$L$1,'Cumulative Budget Request '!S38,0)</f>
        <v>0</v>
      </c>
      <c r="T39" s="15"/>
      <c r="U39" s="426"/>
      <c r="V39" s="426"/>
      <c r="W39" s="426"/>
      <c r="X39" s="426"/>
      <c r="Y39" s="426"/>
    </row>
    <row r="40" spans="1:25" ht="15">
      <c r="A40" s="8"/>
      <c r="B40" s="3"/>
      <c r="C40" s="97"/>
      <c r="D40" s="71" t="s">
        <v>47</v>
      </c>
      <c r="E40" s="189">
        <f>ROUND($Q$9*E37,0)</f>
        <v>0</v>
      </c>
      <c r="F40" s="189">
        <f>ROUND($Q$9*F37,0)</f>
        <v>0</v>
      </c>
      <c r="G40" s="189">
        <f>ROUND($Q$9*G37,0)</f>
        <v>0</v>
      </c>
      <c r="H40" s="189">
        <f>ROUND($Q$9*H37,0)</f>
        <v>0</v>
      </c>
      <c r="I40" s="189">
        <f>ROUND($Q$9*I37,0)</f>
        <v>0</v>
      </c>
      <c r="J40" s="186">
        <f>SUM(E40:I40)</f>
        <v>0</v>
      </c>
      <c r="M40" s="243"/>
      <c r="N40" s="60"/>
      <c r="O40" s="60"/>
      <c r="P40" s="60"/>
      <c r="Q40" s="236">
        <f>IF('Cumulative Budget Request '!L39='Split budget (C)'!$L$1,'Cumulative Budget Request '!Q39,0)</f>
        <v>0</v>
      </c>
      <c r="R40" s="240">
        <f>IF('Cumulative Budget Request '!L39='Split budget (C)'!$L$1,'Cumulative Budget Request '!R39,0)</f>
        <v>0</v>
      </c>
      <c r="S40" s="73">
        <f>IF('Cumulative Budget Request '!L39='Split budget (C)'!$L$1,'Cumulative Budget Request '!S39,0)</f>
        <v>0</v>
      </c>
      <c r="T40" s="15"/>
      <c r="U40" s="426"/>
      <c r="V40" s="426"/>
      <c r="W40" s="426"/>
      <c r="X40" s="426"/>
      <c r="Y40" s="426"/>
    </row>
    <row r="41" spans="1:25">
      <c r="A41" s="8"/>
      <c r="B41" s="3"/>
      <c r="C41" s="97"/>
      <c r="D41" s="74" t="s">
        <v>48</v>
      </c>
      <c r="E41" s="190">
        <f>SUM(E39:E40)</f>
        <v>0</v>
      </c>
      <c r="F41" s="190">
        <f t="shared" ref="F41:I41" si="9">SUM(F39:F40)</f>
        <v>0</v>
      </c>
      <c r="G41" s="190">
        <f t="shared" si="9"/>
        <v>0</v>
      </c>
      <c r="H41" s="190">
        <f t="shared" si="9"/>
        <v>0</v>
      </c>
      <c r="I41" s="190">
        <f t="shared" si="9"/>
        <v>0</v>
      </c>
      <c r="J41" s="191">
        <f>SUM(J39:J40)</f>
        <v>0</v>
      </c>
      <c r="M41" s="243"/>
      <c r="N41" s="60"/>
      <c r="O41" s="60"/>
      <c r="P41" s="60"/>
      <c r="Q41" s="236">
        <f>IF('Cumulative Budget Request '!L40='Split budget (C)'!$L$1,'Cumulative Budget Request '!Q40,0)</f>
        <v>0</v>
      </c>
      <c r="R41" s="240">
        <f>IF('Cumulative Budget Request '!L40='Split budget (C)'!$L$1,'Cumulative Budget Request '!R40,0)</f>
        <v>0</v>
      </c>
      <c r="S41" s="73">
        <f>IF('Cumulative Budget Request '!L40='Split budget (C)'!$L$1,'Cumulative Budget Request '!S40,0)</f>
        <v>0</v>
      </c>
      <c r="T41" s="15"/>
      <c r="U41" s="426"/>
      <c r="V41" s="426"/>
      <c r="W41" s="426"/>
      <c r="X41" s="426"/>
      <c r="Y41" s="426"/>
    </row>
    <row r="42" spans="1:25">
      <c r="A42" s="8"/>
      <c r="B42" s="3"/>
      <c r="C42" s="97"/>
      <c r="D42" s="71"/>
      <c r="E42" s="15"/>
      <c r="F42" s="15"/>
      <c r="G42" s="15"/>
      <c r="H42" s="15"/>
      <c r="I42" s="15"/>
      <c r="J42" s="24"/>
      <c r="M42" s="243"/>
      <c r="N42" s="60"/>
      <c r="O42" s="60"/>
      <c r="P42" s="60"/>
      <c r="Q42" s="30"/>
      <c r="R42" s="60"/>
      <c r="S42" s="30"/>
      <c r="T42" s="15"/>
      <c r="U42" s="428"/>
      <c r="V42" s="429"/>
      <c r="W42" s="427"/>
      <c r="X42" s="427"/>
      <c r="Y42" s="427"/>
    </row>
    <row r="43" spans="1:25">
      <c r="A43" s="417">
        <f>IF('Cumulative Budget Request '!L42='Split budget (C)'!$L$1,'Cumulative Budget Request '!A42,0)</f>
        <v>0</v>
      </c>
      <c r="B43" s="13">
        <f>IF('Cumulative Budget Request '!L42='Split budget (C)'!$L$1,'Cumulative Budget Request '!B42,0)</f>
        <v>0</v>
      </c>
      <c r="C43" s="98"/>
      <c r="D43" s="32" t="s">
        <v>44</v>
      </c>
      <c r="E43" s="97">
        <f>ROUND($R43*$S43,6)</f>
        <v>0</v>
      </c>
      <c r="F43" s="97">
        <f>ROUND($R44*$S44,6)</f>
        <v>0</v>
      </c>
      <c r="G43" s="97">
        <f>ROUND($R45*$S45,6)</f>
        <v>0</v>
      </c>
      <c r="H43" s="97">
        <f>ROUND($R46*$S46,6)</f>
        <v>0</v>
      </c>
      <c r="I43" s="97">
        <f>ROUND($R47*$S47,6)</f>
        <v>0</v>
      </c>
      <c r="J43" s="45"/>
      <c r="M43" s="155">
        <f>IF('Cumulative Budget Request '!L42='Split budget (C)'!$L$1,'Cumulative Budget Request '!M42,0)</f>
        <v>0</v>
      </c>
      <c r="N43" s="242">
        <f>ROUND(M43/12,2)</f>
        <v>0</v>
      </c>
      <c r="O43" s="242">
        <f>IF('Cumulative Budget Request '!L42='Split budget (C)'!$L$1,'Cumulative Budget Request '!O42,0)</f>
        <v>0</v>
      </c>
      <c r="P43" s="236">
        <f>IF('Cumulative Budget Request '!L42='Split budget (C)'!$L$1,'Cumulative Budget Request '!P42,0)</f>
        <v>0</v>
      </c>
      <c r="Q43" s="236">
        <f>IF('Cumulative Budget Request '!L42='Split budget (C)'!$L$1,'Cumulative Budget Request '!Q42,0)</f>
        <v>0</v>
      </c>
      <c r="R43" s="240">
        <f>IF('Cumulative Budget Request '!L42='Split budget (C)'!$L$1,'Cumulative Budget Request '!R42,0)</f>
        <v>0</v>
      </c>
      <c r="S43" s="73">
        <f>IF('Cumulative Budget Request '!L42='Split budget (C)'!$L$1,'Cumulative Budget Request '!S42,0)</f>
        <v>0</v>
      </c>
      <c r="T43" s="2"/>
      <c r="U43" s="426">
        <f>IFERROR((E46+E47)/E45,0)</f>
        <v>0</v>
      </c>
      <c r="V43" s="426">
        <f t="shared" ref="V43:Y43" si="10">IFERROR((F46+F47)/F45,0)</f>
        <v>0</v>
      </c>
      <c r="W43" s="426">
        <f t="shared" si="10"/>
        <v>0</v>
      </c>
      <c r="X43" s="426">
        <f t="shared" si="10"/>
        <v>0</v>
      </c>
      <c r="Y43" s="426">
        <f t="shared" si="10"/>
        <v>0</v>
      </c>
    </row>
    <row r="44" spans="1:25">
      <c r="A44" s="8"/>
      <c r="C44" s="97"/>
      <c r="D44" s="71" t="s">
        <v>9</v>
      </c>
      <c r="E44" s="54">
        <f>ROUND((N43+O43)*E43*Q43,0)</f>
        <v>0</v>
      </c>
      <c r="F44" s="54">
        <f>ROUND((N43+O43)*F43*Q43*Q44,0)</f>
        <v>0</v>
      </c>
      <c r="G44" s="54">
        <f>ROUND((N43+O43)*G43*Q43*Q44*Q45,0)</f>
        <v>0</v>
      </c>
      <c r="H44" s="54">
        <f>ROUND((N43+O43)*H43*Q43*Q44*Q45*Q46,0)</f>
        <v>0</v>
      </c>
      <c r="I44" s="54">
        <f>ROUND((N43+O43)*I43*Q43*Q44*Q45*Q46*Q47,0)</f>
        <v>0</v>
      </c>
      <c r="J44" s="177">
        <f>SUM(E44:I44)</f>
        <v>0</v>
      </c>
      <c r="M44" s="243"/>
      <c r="N44" s="60"/>
      <c r="O44" s="60"/>
      <c r="P44" s="60"/>
      <c r="Q44" s="236">
        <f>IF('Cumulative Budget Request '!L43='Split budget (C)'!$L$1,'Cumulative Budget Request '!Q43,0)</f>
        <v>0</v>
      </c>
      <c r="R44" s="240">
        <f>IF('Cumulative Budget Request '!L43='Split budget (C)'!$L$1,'Cumulative Budget Request '!R43,0)</f>
        <v>0</v>
      </c>
      <c r="S44" s="73">
        <f>IF('Cumulative Budget Request '!L43='Split budget (C)'!$L$1,'Cumulative Budget Request '!S43,0)</f>
        <v>0</v>
      </c>
      <c r="T44" s="15"/>
      <c r="U44" s="427"/>
      <c r="V44" s="427"/>
      <c r="W44" s="427"/>
      <c r="X44" s="427"/>
      <c r="Y44" s="427"/>
    </row>
    <row r="45" spans="1:25">
      <c r="A45" s="8"/>
      <c r="B45" s="3"/>
      <c r="C45" s="97"/>
      <c r="D45" s="71" t="s">
        <v>46</v>
      </c>
      <c r="E45" s="54">
        <f>ROUND(E44*$Q$8,0)</f>
        <v>0</v>
      </c>
      <c r="F45" s="54">
        <f>ROUND(F44*$Q$8,0)</f>
        <v>0</v>
      </c>
      <c r="G45" s="54">
        <f>ROUND(G44*$Q$8,0)</f>
        <v>0</v>
      </c>
      <c r="H45" s="54">
        <f>ROUND(H44*$Q$8,0)</f>
        <v>0</v>
      </c>
      <c r="I45" s="54">
        <f>ROUND(I44*$Q$8,0)</f>
        <v>0</v>
      </c>
      <c r="J45" s="177">
        <f>SUM(E45:I45)</f>
        <v>0</v>
      </c>
      <c r="M45" s="243"/>
      <c r="N45" s="60"/>
      <c r="O45" s="60"/>
      <c r="P45" s="60"/>
      <c r="Q45" s="236">
        <f>IF('Cumulative Budget Request '!L44='Split budget (C)'!$L$1,'Cumulative Budget Request '!Q44,0)</f>
        <v>0</v>
      </c>
      <c r="R45" s="240">
        <f>IF('Cumulative Budget Request '!L44='Split budget (C)'!$L$1,'Cumulative Budget Request '!R44,0)</f>
        <v>0</v>
      </c>
      <c r="S45" s="73">
        <f>IF('Cumulative Budget Request '!L44='Split budget (C)'!$L$1,'Cumulative Budget Request '!S44,0)</f>
        <v>0</v>
      </c>
      <c r="T45" s="15"/>
      <c r="U45" s="426"/>
      <c r="V45" s="426"/>
      <c r="W45" s="426"/>
      <c r="X45" s="426"/>
      <c r="Y45" s="426"/>
    </row>
    <row r="46" spans="1:25" ht="15">
      <c r="A46" s="8"/>
      <c r="B46" s="3"/>
      <c r="C46" s="97"/>
      <c r="D46" s="71" t="s">
        <v>47</v>
      </c>
      <c r="E46" s="189">
        <f>ROUND($Q$9*E43,0)</f>
        <v>0</v>
      </c>
      <c r="F46" s="189">
        <f>ROUND($Q$9*F43,0)</f>
        <v>0</v>
      </c>
      <c r="G46" s="189">
        <f>ROUND($Q$9*G43,0)</f>
        <v>0</v>
      </c>
      <c r="H46" s="189">
        <f>ROUND($Q$9*H43,0)</f>
        <v>0</v>
      </c>
      <c r="I46" s="189">
        <f>ROUND($Q$9*I43,0)</f>
        <v>0</v>
      </c>
      <c r="J46" s="186">
        <f>SUM(E46:I46)</f>
        <v>0</v>
      </c>
      <c r="M46" s="243"/>
      <c r="N46" s="60"/>
      <c r="O46" s="60"/>
      <c r="P46" s="60"/>
      <c r="Q46" s="236">
        <f>IF('Cumulative Budget Request '!L45='Split budget (C)'!$L$1,'Cumulative Budget Request '!Q45,0)</f>
        <v>0</v>
      </c>
      <c r="R46" s="240">
        <f>IF('Cumulative Budget Request '!L45='Split budget (C)'!$L$1,'Cumulative Budget Request '!R45,0)</f>
        <v>0</v>
      </c>
      <c r="S46" s="73">
        <f>IF('Cumulative Budget Request '!L45='Split budget (C)'!$L$1,'Cumulative Budget Request '!S45,0)</f>
        <v>0</v>
      </c>
      <c r="T46" s="15"/>
      <c r="U46" s="426"/>
      <c r="V46" s="426"/>
      <c r="W46" s="426"/>
      <c r="X46" s="426"/>
      <c r="Y46" s="426"/>
    </row>
    <row r="47" spans="1:25">
      <c r="A47" s="8"/>
      <c r="B47" s="3"/>
      <c r="C47" s="97"/>
      <c r="D47" s="74" t="s">
        <v>48</v>
      </c>
      <c r="E47" s="190">
        <f>SUM(E45:E46)</f>
        <v>0</v>
      </c>
      <c r="F47" s="190">
        <f t="shared" ref="F47:I47" si="11">SUM(F45:F46)</f>
        <v>0</v>
      </c>
      <c r="G47" s="190">
        <f t="shared" si="11"/>
        <v>0</v>
      </c>
      <c r="H47" s="190">
        <f t="shared" si="11"/>
        <v>0</v>
      </c>
      <c r="I47" s="190">
        <f t="shared" si="11"/>
        <v>0</v>
      </c>
      <c r="J47" s="191">
        <f>SUM(J45:J46)</f>
        <v>0</v>
      </c>
      <c r="M47" s="243"/>
      <c r="N47" s="60"/>
      <c r="O47" s="60"/>
      <c r="P47" s="60"/>
      <c r="Q47" s="236">
        <f>IF('Cumulative Budget Request '!L46='Split budget (C)'!$L$1,'Cumulative Budget Request '!Q46,0)</f>
        <v>0</v>
      </c>
      <c r="R47" s="240">
        <f>IF('Cumulative Budget Request '!L46='Split budget (C)'!$L$1,'Cumulative Budget Request '!R46,0)</f>
        <v>0</v>
      </c>
      <c r="S47" s="73">
        <f>IF('Cumulative Budget Request '!L46='Split budget (C)'!$L$1,'Cumulative Budget Request '!S46,0)</f>
        <v>0</v>
      </c>
      <c r="T47" s="15"/>
      <c r="U47" s="426"/>
      <c r="V47" s="426"/>
      <c r="W47" s="426"/>
      <c r="X47" s="426"/>
      <c r="Y47" s="426"/>
    </row>
    <row r="48" spans="1:25">
      <c r="A48" s="8"/>
      <c r="B48" s="3"/>
      <c r="C48" s="97"/>
      <c r="D48" s="71"/>
      <c r="E48" s="15"/>
      <c r="F48" s="15"/>
      <c r="G48" s="15"/>
      <c r="H48" s="15"/>
      <c r="I48" s="15"/>
      <c r="J48" s="24"/>
      <c r="M48" s="243"/>
      <c r="N48" s="60"/>
      <c r="O48" s="60"/>
      <c r="P48" s="60"/>
      <c r="Q48" s="30"/>
      <c r="R48" s="60"/>
      <c r="S48" s="30"/>
      <c r="T48" s="15"/>
      <c r="U48" s="428"/>
      <c r="V48" s="429"/>
      <c r="W48" s="427"/>
      <c r="X48" s="427"/>
      <c r="Y48" s="427"/>
    </row>
    <row r="49" spans="1:25">
      <c r="A49" s="417">
        <f>IF('Cumulative Budget Request '!L48='Split budget (C)'!$L$1,'Cumulative Budget Request '!A48,0)</f>
        <v>0</v>
      </c>
      <c r="B49" s="13">
        <f>IF('Cumulative Budget Request '!L48='Split budget (C)'!$L$1,'Cumulative Budget Request '!B48,0)</f>
        <v>0</v>
      </c>
      <c r="C49" s="98"/>
      <c r="D49" s="32" t="s">
        <v>44</v>
      </c>
      <c r="E49" s="97">
        <f>ROUND($R49*$S49,6)</f>
        <v>0</v>
      </c>
      <c r="F49" s="97">
        <f>ROUND($R50*$S50,6)</f>
        <v>0</v>
      </c>
      <c r="G49" s="97">
        <f>ROUND($R51*$S51,6)</f>
        <v>0</v>
      </c>
      <c r="H49" s="97">
        <f>ROUND($R52*$S52,6)</f>
        <v>0</v>
      </c>
      <c r="I49" s="97">
        <f>ROUND($R53*$S53,6)</f>
        <v>0</v>
      </c>
      <c r="J49" s="45"/>
      <c r="M49" s="155">
        <f>IF('Cumulative Budget Request '!L48='Split budget (C)'!$L$1,'Cumulative Budget Request '!M48,0)</f>
        <v>0</v>
      </c>
      <c r="N49" s="242">
        <f>ROUND(M49/12,2)</f>
        <v>0</v>
      </c>
      <c r="O49" s="242">
        <f>IF('Cumulative Budget Request '!L48='Split budget (C)'!$L$1,'Cumulative Budget Request '!O48,0)</f>
        <v>0</v>
      </c>
      <c r="P49" s="236">
        <f>IF('Cumulative Budget Request '!L48='Split budget (C)'!$L$1,'Cumulative Budget Request '!P48,0)</f>
        <v>0</v>
      </c>
      <c r="Q49" s="236">
        <f>IF('Cumulative Budget Request '!L48='Split budget (C)'!$L$1,'Cumulative Budget Request '!Q48,0)</f>
        <v>0</v>
      </c>
      <c r="R49" s="240">
        <f>IF('Cumulative Budget Request '!L48='Split budget (C)'!$L$1,'Cumulative Budget Request '!R48,0)</f>
        <v>0</v>
      </c>
      <c r="S49" s="73">
        <f>IF('Cumulative Budget Request '!L48='Split budget (C)'!$L$1,'Cumulative Budget Request '!S48,0)</f>
        <v>0</v>
      </c>
      <c r="T49" s="2"/>
      <c r="U49" s="426">
        <f>IFERROR((E52+E53)/E51,0)</f>
        <v>0</v>
      </c>
      <c r="V49" s="426">
        <f t="shared" ref="V49:Y49" si="12">IFERROR((F52+F53)/F51,0)</f>
        <v>0</v>
      </c>
      <c r="W49" s="426">
        <f t="shared" si="12"/>
        <v>0</v>
      </c>
      <c r="X49" s="426">
        <f t="shared" si="12"/>
        <v>0</v>
      </c>
      <c r="Y49" s="426">
        <f t="shared" si="12"/>
        <v>0</v>
      </c>
    </row>
    <row r="50" spans="1:25">
      <c r="A50" s="8"/>
      <c r="C50" s="97"/>
      <c r="D50" s="71" t="s">
        <v>9</v>
      </c>
      <c r="E50" s="54">
        <f>ROUND((N49+O49)*E49*Q49,0)</f>
        <v>0</v>
      </c>
      <c r="F50" s="54">
        <f>ROUND((N49+O49)*F49*Q49*Q50,0)</f>
        <v>0</v>
      </c>
      <c r="G50" s="54">
        <f>ROUND((N49+O49)*G49*Q49*Q50*Q51,0)</f>
        <v>0</v>
      </c>
      <c r="H50" s="54">
        <f>ROUND((N49+O49)*H49*Q49*Q50*Q51*Q52,0)</f>
        <v>0</v>
      </c>
      <c r="I50" s="54">
        <f>ROUND((N49+O49)*I49*Q49*Q50*Q51*Q52*Q53,0)</f>
        <v>0</v>
      </c>
      <c r="J50" s="177">
        <f>SUM(E50:I50)</f>
        <v>0</v>
      </c>
      <c r="M50" s="243"/>
      <c r="N50" s="60"/>
      <c r="O50" s="60"/>
      <c r="P50" s="60"/>
      <c r="Q50" s="236">
        <f>IF('Cumulative Budget Request '!L49='Split budget (C)'!$L$1,'Cumulative Budget Request '!Q49,0)</f>
        <v>0</v>
      </c>
      <c r="R50" s="240">
        <f>IF('Cumulative Budget Request '!L49='Split budget (C)'!$L$1,'Cumulative Budget Request '!R49,0)</f>
        <v>0</v>
      </c>
      <c r="S50" s="73">
        <f>IF('Cumulative Budget Request '!L49='Split budget (C)'!$L$1,'Cumulative Budget Request '!S49,0)</f>
        <v>0</v>
      </c>
      <c r="T50" s="15"/>
      <c r="U50" s="427"/>
      <c r="V50" s="427"/>
      <c r="W50" s="427"/>
      <c r="X50" s="427"/>
      <c r="Y50" s="427"/>
    </row>
    <row r="51" spans="1:25">
      <c r="A51" s="8"/>
      <c r="B51" s="3"/>
      <c r="C51" s="97"/>
      <c r="D51" s="71" t="s">
        <v>46</v>
      </c>
      <c r="E51" s="54">
        <f>ROUND(E50*$Q$8,0)</f>
        <v>0</v>
      </c>
      <c r="F51" s="54">
        <f>ROUND(F50*$Q$8,0)</f>
        <v>0</v>
      </c>
      <c r="G51" s="54">
        <f>ROUND(G50*$Q$8,0)</f>
        <v>0</v>
      </c>
      <c r="H51" s="54">
        <f>ROUND(H50*$Q$8,0)</f>
        <v>0</v>
      </c>
      <c r="I51" s="54">
        <f>ROUND(I50*$Q$8,0)</f>
        <v>0</v>
      </c>
      <c r="J51" s="177">
        <f>SUM(E51:I51)</f>
        <v>0</v>
      </c>
      <c r="M51" s="243"/>
      <c r="N51" s="60"/>
      <c r="O51" s="60"/>
      <c r="P51" s="60"/>
      <c r="Q51" s="236">
        <f>IF('Cumulative Budget Request '!L50='Split budget (C)'!$L$1,'Cumulative Budget Request '!Q50,0)</f>
        <v>0</v>
      </c>
      <c r="R51" s="240">
        <f>IF('Cumulative Budget Request '!L50='Split budget (C)'!$L$1,'Cumulative Budget Request '!R50,0)</f>
        <v>0</v>
      </c>
      <c r="S51" s="73">
        <f>IF('Cumulative Budget Request '!L50='Split budget (C)'!$L$1,'Cumulative Budget Request '!S50,0)</f>
        <v>0</v>
      </c>
      <c r="T51" s="15"/>
      <c r="U51" s="426"/>
      <c r="V51" s="426"/>
      <c r="W51" s="426"/>
      <c r="X51" s="426"/>
      <c r="Y51" s="426"/>
    </row>
    <row r="52" spans="1:25" ht="15">
      <c r="A52" s="8"/>
      <c r="B52" s="3"/>
      <c r="C52" s="97"/>
      <c r="D52" s="71" t="s">
        <v>47</v>
      </c>
      <c r="E52" s="189">
        <f>ROUND($Q$9*E49,0)</f>
        <v>0</v>
      </c>
      <c r="F52" s="189">
        <f>ROUND($Q$9*F49,0)</f>
        <v>0</v>
      </c>
      <c r="G52" s="189">
        <f>ROUND($Q$9*G49,0)</f>
        <v>0</v>
      </c>
      <c r="H52" s="189">
        <f>ROUND($Q$9*H49,0)</f>
        <v>0</v>
      </c>
      <c r="I52" s="189">
        <f>ROUND($Q$9*I49,0)</f>
        <v>0</v>
      </c>
      <c r="J52" s="186">
        <f>SUM(E52:I52)</f>
        <v>0</v>
      </c>
      <c r="M52" s="243"/>
      <c r="N52" s="60"/>
      <c r="O52" s="60"/>
      <c r="P52" s="60"/>
      <c r="Q52" s="236">
        <f>IF('Cumulative Budget Request '!L51='Split budget (C)'!$L$1,'Cumulative Budget Request '!Q51,0)</f>
        <v>0</v>
      </c>
      <c r="R52" s="240">
        <f>IF('Cumulative Budget Request '!L51='Split budget (C)'!$L$1,'Cumulative Budget Request '!R51,0)</f>
        <v>0</v>
      </c>
      <c r="S52" s="73">
        <f>IF('Cumulative Budget Request '!L51='Split budget (C)'!$L$1,'Cumulative Budget Request '!S51,0)</f>
        <v>0</v>
      </c>
      <c r="T52" s="15"/>
      <c r="U52" s="426"/>
      <c r="V52" s="426"/>
      <c r="W52" s="426"/>
      <c r="X52" s="426"/>
      <c r="Y52" s="426"/>
    </row>
    <row r="53" spans="1:25">
      <c r="A53" s="8"/>
      <c r="B53" s="3"/>
      <c r="C53" s="97"/>
      <c r="D53" s="74" t="s">
        <v>48</v>
      </c>
      <c r="E53" s="190">
        <f>SUM(E51:E52)</f>
        <v>0</v>
      </c>
      <c r="F53" s="190">
        <f t="shared" ref="F53:I53" si="13">SUM(F51:F52)</f>
        <v>0</v>
      </c>
      <c r="G53" s="190">
        <f t="shared" si="13"/>
        <v>0</v>
      </c>
      <c r="H53" s="190">
        <f t="shared" si="13"/>
        <v>0</v>
      </c>
      <c r="I53" s="190">
        <f t="shared" si="13"/>
        <v>0</v>
      </c>
      <c r="J53" s="191">
        <f>SUM(J51:J52)</f>
        <v>0</v>
      </c>
      <c r="M53" s="243"/>
      <c r="N53" s="60"/>
      <c r="O53" s="60"/>
      <c r="P53" s="60"/>
      <c r="Q53" s="236">
        <f>IF('Cumulative Budget Request '!L52='Split budget (C)'!$L$1,'Cumulative Budget Request '!Q52,0)</f>
        <v>0</v>
      </c>
      <c r="R53" s="240">
        <f>IF('Cumulative Budget Request '!L52='Split budget (C)'!$L$1,'Cumulative Budget Request '!R52,0)</f>
        <v>0</v>
      </c>
      <c r="S53" s="73">
        <f>IF('Cumulative Budget Request '!L52='Split budget (C)'!$L$1,'Cumulative Budget Request '!S52,0)</f>
        <v>0</v>
      </c>
      <c r="T53" s="15"/>
      <c r="U53" s="426"/>
      <c r="V53" s="426"/>
      <c r="W53" s="426"/>
      <c r="X53" s="426"/>
      <c r="Y53" s="426"/>
    </row>
    <row r="54" spans="1:25">
      <c r="A54" s="8"/>
      <c r="B54" s="3"/>
      <c r="C54" s="97"/>
      <c r="D54" s="71"/>
      <c r="E54" s="15"/>
      <c r="F54" s="15"/>
      <c r="G54" s="15"/>
      <c r="H54" s="15"/>
      <c r="I54" s="15"/>
      <c r="J54" s="24"/>
      <c r="M54" s="243"/>
      <c r="N54" s="60"/>
      <c r="O54" s="60"/>
      <c r="P54" s="60"/>
      <c r="Q54" s="30"/>
      <c r="R54" s="60"/>
      <c r="S54" s="30"/>
      <c r="T54" s="15"/>
      <c r="U54" s="428"/>
      <c r="V54" s="429"/>
      <c r="W54" s="427"/>
      <c r="X54" s="427"/>
      <c r="Y54" s="427"/>
    </row>
    <row r="55" spans="1:25">
      <c r="A55" s="417">
        <f>IF('Cumulative Budget Request '!L54='Split budget (C)'!$L$1,'Cumulative Budget Request '!A54,0)</f>
        <v>0</v>
      </c>
      <c r="B55" s="13">
        <f>IF('Cumulative Budget Request '!L54='Split budget (C)'!$L$1,'Cumulative Budget Request '!B54,0)</f>
        <v>0</v>
      </c>
      <c r="C55" s="98"/>
      <c r="D55" s="32" t="s">
        <v>44</v>
      </c>
      <c r="E55" s="97">
        <f>ROUND($R55*$S55,6)</f>
        <v>0</v>
      </c>
      <c r="F55" s="97">
        <f>ROUND($R56*$S56,6)</f>
        <v>0</v>
      </c>
      <c r="G55" s="97">
        <f>ROUND($R57*$S57,6)</f>
        <v>0</v>
      </c>
      <c r="H55" s="97">
        <f>ROUND($R58*$S58,6)</f>
        <v>0</v>
      </c>
      <c r="I55" s="97">
        <f>ROUND($R59*$S59,6)</f>
        <v>0</v>
      </c>
      <c r="J55" s="45"/>
      <c r="M55" s="155">
        <f>IF('Cumulative Budget Request '!L54='Split budget (C)'!$L$1,'Cumulative Budget Request '!M54,0)</f>
        <v>0</v>
      </c>
      <c r="N55" s="242">
        <f>ROUND(M55/12,2)</f>
        <v>0</v>
      </c>
      <c r="O55" s="242">
        <f>IF('Cumulative Budget Request '!L54='Split budget (C)'!$L$1,'Cumulative Budget Request '!O54,0)</f>
        <v>0</v>
      </c>
      <c r="P55" s="236">
        <f>IF('Cumulative Budget Request '!L54='Split budget (C)'!$L$1,'Cumulative Budget Request '!P54,0)</f>
        <v>0</v>
      </c>
      <c r="Q55" s="236">
        <f>IF('Cumulative Budget Request '!L54='Split budget (C)'!$L$1,'Cumulative Budget Request '!Q54,0)</f>
        <v>0</v>
      </c>
      <c r="R55" s="240">
        <f>IF('Cumulative Budget Request '!L54='Split budget (C)'!$L$1,'Cumulative Budget Request '!R54,0)</f>
        <v>0</v>
      </c>
      <c r="S55" s="73">
        <f>IF('Cumulative Budget Request '!L54='Split budget (C)'!$L$1,'Cumulative Budget Request '!S54,0)</f>
        <v>0</v>
      </c>
      <c r="T55" s="2"/>
      <c r="U55" s="426">
        <f>IFERROR((E58+E59)/E57,0)</f>
        <v>0</v>
      </c>
      <c r="V55" s="426">
        <f t="shared" ref="V55:Y55" si="14">IFERROR((F58+F59)/F57,0)</f>
        <v>0</v>
      </c>
      <c r="W55" s="426">
        <f t="shared" si="14"/>
        <v>0</v>
      </c>
      <c r="X55" s="426">
        <f t="shared" si="14"/>
        <v>0</v>
      </c>
      <c r="Y55" s="426">
        <f t="shared" si="14"/>
        <v>0</v>
      </c>
    </row>
    <row r="56" spans="1:25">
      <c r="A56" s="8"/>
      <c r="C56" s="97"/>
      <c r="D56" s="71" t="s">
        <v>9</v>
      </c>
      <c r="E56" s="54">
        <f>ROUND((N55+O55)*E55*Q55,0)</f>
        <v>0</v>
      </c>
      <c r="F56" s="54">
        <f>ROUND((N55+O55)*F55*Q55*Q56,0)</f>
        <v>0</v>
      </c>
      <c r="G56" s="54">
        <f>ROUND((N55+O55)*G55*Q55*Q56*Q57,0)</f>
        <v>0</v>
      </c>
      <c r="H56" s="54">
        <f>ROUND((N55+O55)*H55*Q55*Q56*Q57*Q58,0)</f>
        <v>0</v>
      </c>
      <c r="I56" s="54">
        <f>ROUND((N55+O55)*I55*Q55*Q56*Q57*Q58*Q59,0)</f>
        <v>0</v>
      </c>
      <c r="J56" s="177">
        <f>SUM(E56:I56)</f>
        <v>0</v>
      </c>
      <c r="M56" s="243"/>
      <c r="N56" s="60"/>
      <c r="O56" s="60"/>
      <c r="P56" s="60"/>
      <c r="Q56" s="236">
        <f>IF('Cumulative Budget Request '!L55='Split budget (C)'!$L$1,'Cumulative Budget Request '!Q55,0)</f>
        <v>0</v>
      </c>
      <c r="R56" s="240">
        <f>IF('Cumulative Budget Request '!L55='Split budget (C)'!$L$1,'Cumulative Budget Request '!R55,0)</f>
        <v>0</v>
      </c>
      <c r="S56" s="73">
        <f>IF('Cumulative Budget Request '!L55='Split budget (C)'!$L$1,'Cumulative Budget Request '!S55,0)</f>
        <v>0</v>
      </c>
      <c r="T56" s="15"/>
      <c r="U56" s="427"/>
      <c r="V56" s="427"/>
      <c r="W56" s="427"/>
      <c r="X56" s="427"/>
      <c r="Y56" s="427"/>
    </row>
    <row r="57" spans="1:25">
      <c r="A57" s="8"/>
      <c r="C57" s="97"/>
      <c r="D57" s="71" t="s">
        <v>46</v>
      </c>
      <c r="E57" s="54">
        <f>ROUND(E56*$Q$8,0)</f>
        <v>0</v>
      </c>
      <c r="F57" s="54">
        <f>ROUND(F56*$Q$8,0)</f>
        <v>0</v>
      </c>
      <c r="G57" s="54">
        <f>ROUND(G56*$Q$8,0)</f>
        <v>0</v>
      </c>
      <c r="H57" s="54">
        <f>ROUND(H56*$Q$8,0)</f>
        <v>0</v>
      </c>
      <c r="I57" s="54">
        <f>ROUND(I56*$Q$8,0)</f>
        <v>0</v>
      </c>
      <c r="J57" s="177">
        <f>SUM(E57:I57)</f>
        <v>0</v>
      </c>
      <c r="M57" s="243"/>
      <c r="N57" s="60"/>
      <c r="O57" s="60"/>
      <c r="P57" s="60"/>
      <c r="Q57" s="236">
        <f>IF('Cumulative Budget Request '!L56='Split budget (C)'!$L$1,'Cumulative Budget Request '!Q56,0)</f>
        <v>0</v>
      </c>
      <c r="R57" s="240">
        <f>IF('Cumulative Budget Request '!L56='Split budget (C)'!$L$1,'Cumulative Budget Request '!R56,0)</f>
        <v>0</v>
      </c>
      <c r="S57" s="73">
        <f>IF('Cumulative Budget Request '!L56='Split budget (C)'!$L$1,'Cumulative Budget Request '!S56,0)</f>
        <v>0</v>
      </c>
      <c r="T57" s="15"/>
      <c r="U57" s="426"/>
      <c r="V57" s="426"/>
      <c r="W57" s="426"/>
      <c r="X57" s="426"/>
      <c r="Y57" s="426"/>
    </row>
    <row r="58" spans="1:25" ht="15">
      <c r="A58" s="8"/>
      <c r="C58" s="97"/>
      <c r="D58" s="71" t="s">
        <v>47</v>
      </c>
      <c r="E58" s="189">
        <f>ROUND($Q$9*E55,0)</f>
        <v>0</v>
      </c>
      <c r="F58" s="189">
        <f>ROUND($Q$9*F55,0)</f>
        <v>0</v>
      </c>
      <c r="G58" s="189">
        <f>ROUND($Q$9*G55,0)</f>
        <v>0</v>
      </c>
      <c r="H58" s="189">
        <f>ROUND($Q$9*H55,0)</f>
        <v>0</v>
      </c>
      <c r="I58" s="189">
        <f>ROUND($Q$9*I55,0)</f>
        <v>0</v>
      </c>
      <c r="J58" s="186">
        <f>SUM(E58:I58)</f>
        <v>0</v>
      </c>
      <c r="M58" s="243"/>
      <c r="N58" s="60"/>
      <c r="O58" s="60"/>
      <c r="P58" s="60"/>
      <c r="Q58" s="236">
        <f>IF('Cumulative Budget Request '!L57='Split budget (C)'!$L$1,'Cumulative Budget Request '!Q57,0)</f>
        <v>0</v>
      </c>
      <c r="R58" s="240">
        <f>IF('Cumulative Budget Request '!L57='Split budget (C)'!$L$1,'Cumulative Budget Request '!R57,0)</f>
        <v>0</v>
      </c>
      <c r="S58" s="73">
        <f>IF('Cumulative Budget Request '!L57='Split budget (C)'!$L$1,'Cumulative Budget Request '!S57,0)</f>
        <v>0</v>
      </c>
      <c r="T58" s="15"/>
      <c r="U58" s="427"/>
      <c r="V58" s="427"/>
      <c r="W58" s="427"/>
      <c r="X58" s="427"/>
      <c r="Y58" s="427"/>
    </row>
    <row r="59" spans="1:25">
      <c r="A59" s="8"/>
      <c r="C59" s="97"/>
      <c r="D59" s="74" t="s">
        <v>48</v>
      </c>
      <c r="E59" s="190">
        <f>SUM(E57:E58)</f>
        <v>0</v>
      </c>
      <c r="F59" s="190">
        <f t="shared" ref="F59:I59" si="15">SUM(F57:F58)</f>
        <v>0</v>
      </c>
      <c r="G59" s="190">
        <f t="shared" si="15"/>
        <v>0</v>
      </c>
      <c r="H59" s="190">
        <f t="shared" si="15"/>
        <v>0</v>
      </c>
      <c r="I59" s="190">
        <f t="shared" si="15"/>
        <v>0</v>
      </c>
      <c r="J59" s="191">
        <f>SUM(J57:J58)</f>
        <v>0</v>
      </c>
      <c r="M59" s="243"/>
      <c r="N59" s="60"/>
      <c r="O59" s="60"/>
      <c r="P59" s="60"/>
      <c r="Q59" s="236">
        <f>IF('Cumulative Budget Request '!L58='Split budget (C)'!$L$1,'Cumulative Budget Request '!Q58,0)</f>
        <v>0</v>
      </c>
      <c r="R59" s="240">
        <f>IF('Cumulative Budget Request '!L58='Split budget (C)'!$L$1,'Cumulative Budget Request '!R58,0)</f>
        <v>0</v>
      </c>
      <c r="S59" s="73">
        <f>IF('Cumulative Budget Request '!L58='Split budget (C)'!$L$1,'Cumulative Budget Request '!S58,0)</f>
        <v>0</v>
      </c>
      <c r="T59" s="15"/>
      <c r="U59" s="426"/>
      <c r="V59" s="426"/>
      <c r="W59" s="426"/>
      <c r="X59" s="426"/>
      <c r="Y59" s="426"/>
    </row>
    <row r="60" spans="1:25">
      <c r="A60" s="8"/>
      <c r="C60" s="97"/>
      <c r="D60" s="71"/>
      <c r="E60" s="15"/>
      <c r="F60" s="15"/>
      <c r="G60" s="15"/>
      <c r="H60" s="15"/>
      <c r="I60" s="15"/>
      <c r="J60" s="24"/>
      <c r="M60" s="2"/>
      <c r="N60" s="2"/>
      <c r="O60" s="2"/>
      <c r="P60" s="2"/>
      <c r="Q60" s="2"/>
      <c r="R60" s="4"/>
      <c r="S60" s="3"/>
      <c r="T60" s="15"/>
      <c r="U60" s="23"/>
      <c r="V60" s="23"/>
      <c r="W60" s="23"/>
      <c r="X60" s="23"/>
      <c r="Y60" s="23"/>
    </row>
    <row r="61" spans="1:25" ht="3.75" customHeight="1">
      <c r="A61" s="8"/>
      <c r="D61" s="20"/>
      <c r="E61" s="20"/>
      <c r="F61" s="20"/>
      <c r="G61" s="20"/>
      <c r="H61" s="20"/>
      <c r="I61" s="20"/>
      <c r="J61" s="73"/>
      <c r="S61" s="15"/>
    </row>
    <row r="62" spans="1:25">
      <c r="A62" s="46" t="s">
        <v>53</v>
      </c>
      <c r="B62" s="47"/>
      <c r="C62" s="47"/>
      <c r="D62" s="48"/>
      <c r="E62" s="183">
        <f>SUMIF($D$12:$D$61,"*Salary",E12:E61)</f>
        <v>0</v>
      </c>
      <c r="F62" s="183">
        <f t="shared" ref="F62:I62" si="16">SUMIF($D$12:$D$61,"*Salary",F12:F61)</f>
        <v>0</v>
      </c>
      <c r="G62" s="183">
        <f t="shared" si="16"/>
        <v>0</v>
      </c>
      <c r="H62" s="183">
        <f t="shared" si="16"/>
        <v>0</v>
      </c>
      <c r="I62" s="183">
        <f t="shared" si="16"/>
        <v>0</v>
      </c>
      <c r="J62" s="177">
        <f>SUM(E62:I62)</f>
        <v>0</v>
      </c>
      <c r="S62" s="3"/>
    </row>
    <row r="63" spans="1:25" ht="15">
      <c r="A63" s="46" t="s">
        <v>54</v>
      </c>
      <c r="B63" s="47"/>
      <c r="C63" s="47"/>
      <c r="D63" s="48"/>
      <c r="E63" s="185">
        <f>SUMIF(D14:D61,"*Total Fringe",E14:E61)</f>
        <v>0</v>
      </c>
      <c r="F63" s="185">
        <f>SUMIF($D$14:$D$61,"*Total Fringe",F14:F61)</f>
        <v>0</v>
      </c>
      <c r="G63" s="185">
        <f t="shared" ref="G63:I63" si="17">SUMIF($D$14:$D$61,"*Total Fringe",G14:G61)</f>
        <v>0</v>
      </c>
      <c r="H63" s="185">
        <f t="shared" si="17"/>
        <v>0</v>
      </c>
      <c r="I63" s="185">
        <f t="shared" si="17"/>
        <v>0</v>
      </c>
      <c r="J63" s="186">
        <f>SUM(E63:I63)</f>
        <v>0</v>
      </c>
      <c r="S63" s="3"/>
    </row>
    <row r="64" spans="1:25">
      <c r="A64" s="46" t="s">
        <v>55</v>
      </c>
      <c r="B64" s="47"/>
      <c r="C64" s="47"/>
      <c r="D64" s="48"/>
      <c r="E64" s="196">
        <f>SUM(E62:E63)</f>
        <v>0</v>
      </c>
      <c r="F64" s="196">
        <f t="shared" ref="F64:I64" si="18">SUM(F62:F63)</f>
        <v>0</v>
      </c>
      <c r="G64" s="196">
        <f t="shared" si="18"/>
        <v>0</v>
      </c>
      <c r="H64" s="196">
        <f t="shared" si="18"/>
        <v>0</v>
      </c>
      <c r="I64" s="196">
        <f t="shared" si="18"/>
        <v>0</v>
      </c>
      <c r="J64" s="177">
        <f>SUM(E64:I64)</f>
        <v>0</v>
      </c>
    </row>
    <row r="65" spans="1:25">
      <c r="A65" s="1"/>
      <c r="B65" s="55"/>
      <c r="C65" s="55"/>
      <c r="D65" s="68"/>
      <c r="E65" s="6"/>
      <c r="F65" s="6"/>
      <c r="G65" s="6"/>
      <c r="H65" s="6"/>
      <c r="I65" s="6"/>
      <c r="J65" s="43"/>
    </row>
    <row r="66" spans="1:25">
      <c r="A66" s="18" t="s">
        <v>56</v>
      </c>
      <c r="B66" s="89"/>
      <c r="C66" s="89"/>
      <c r="D66" s="44"/>
      <c r="J66" s="31"/>
      <c r="M66" s="55" t="s">
        <v>19</v>
      </c>
      <c r="N66" s="68" t="s">
        <v>6</v>
      </c>
      <c r="O66" s="68"/>
      <c r="P66" s="68" t="s">
        <v>20</v>
      </c>
      <c r="Q66" s="68" t="s">
        <v>21</v>
      </c>
      <c r="R66" s="68" t="s">
        <v>22</v>
      </c>
      <c r="S66" s="68"/>
      <c r="T66" s="68" t="s">
        <v>57</v>
      </c>
      <c r="U66" s="489" t="s">
        <v>23</v>
      </c>
      <c r="V66" s="489"/>
      <c r="W66" s="489"/>
      <c r="X66" s="489"/>
      <c r="Y66" s="489"/>
    </row>
    <row r="67" spans="1:25">
      <c r="A67" s="55" t="s">
        <v>40</v>
      </c>
      <c r="B67" s="55" t="s">
        <v>41</v>
      </c>
      <c r="D67" s="44"/>
      <c r="E67" s="16" t="str">
        <f>E11</f>
        <v>Year 1</v>
      </c>
      <c r="F67" s="16" t="str">
        <f>F11</f>
        <v>Year 2</v>
      </c>
      <c r="G67" s="16" t="str">
        <f>G11</f>
        <v>Year 3</v>
      </c>
      <c r="H67" s="16" t="str">
        <f>H11</f>
        <v>Year 4</v>
      </c>
      <c r="I67" s="16" t="str">
        <f>I11</f>
        <v>Year 5</v>
      </c>
      <c r="J67" s="44" t="s">
        <v>30</v>
      </c>
      <c r="M67" s="89" t="s">
        <v>31</v>
      </c>
      <c r="N67" s="44" t="s">
        <v>9</v>
      </c>
      <c r="O67" s="44" t="s">
        <v>20</v>
      </c>
      <c r="P67" s="44" t="s">
        <v>32</v>
      </c>
      <c r="Q67" s="44" t="s">
        <v>33</v>
      </c>
      <c r="R67" s="44" t="s">
        <v>34</v>
      </c>
      <c r="S67" s="44" t="s">
        <v>32</v>
      </c>
      <c r="T67" s="44" t="s">
        <v>58</v>
      </c>
      <c r="U67" s="424" t="s">
        <v>35</v>
      </c>
      <c r="V67" s="425" t="s">
        <v>36</v>
      </c>
      <c r="W67" s="425" t="s">
        <v>37</v>
      </c>
      <c r="X67" s="425" t="s">
        <v>38</v>
      </c>
      <c r="Y67" s="425" t="s">
        <v>39</v>
      </c>
    </row>
    <row r="68" spans="1:25">
      <c r="A68" s="417">
        <f>IF('Cumulative Budget Request '!L67='Split budget (C)'!$L$1,'Cumulative Budget Request '!A67,0)</f>
        <v>0</v>
      </c>
      <c r="B68" s="13">
        <f>IF('Cumulative Budget Request '!L67='Split budget (C)'!$L$1,'Cumulative Budget Request '!B67,0)</f>
        <v>0</v>
      </c>
      <c r="C68" s="89"/>
      <c r="D68" s="32" t="s">
        <v>44</v>
      </c>
      <c r="E68" s="97">
        <f>ROUND($R68*$S68*T68,6)</f>
        <v>0</v>
      </c>
      <c r="F68" s="97">
        <f>ROUND($R69*$S69*T69,6)</f>
        <v>0</v>
      </c>
      <c r="G68" s="97">
        <f>ROUND($R70*$S70*T70,6)</f>
        <v>0</v>
      </c>
      <c r="H68" s="97">
        <f>ROUND($R71*$S71*T71,6)</f>
        <v>0</v>
      </c>
      <c r="I68" s="97">
        <f>ROUND($R72*$S72*T72,6)</f>
        <v>0</v>
      </c>
      <c r="J68" s="44"/>
      <c r="M68" s="155">
        <f>IF('Cumulative Budget Request '!L67='Split budget (C)'!$L$1,'Cumulative Budget Request '!M67,0)</f>
        <v>0</v>
      </c>
      <c r="N68" s="242">
        <f>ROUND(M68/12,2)</f>
        <v>0</v>
      </c>
      <c r="O68" s="242">
        <f>IF('Cumulative Budget Request '!L67='Split budget (C)'!$L$1,'Cumulative Budget Request '!O67,0)</f>
        <v>0</v>
      </c>
      <c r="P68" s="236">
        <f>IF('Cumulative Budget Request '!L67='Split budget (C)'!$L$1,'Cumulative Budget Request '!P67,0)</f>
        <v>0</v>
      </c>
      <c r="Q68" s="239">
        <f>IF('Cumulative Budget Request '!L67='Split budget (C)'!$L$1,'Cumulative Budget Request '!Q67,0)</f>
        <v>0</v>
      </c>
      <c r="R68" s="240">
        <f>IF('Cumulative Budget Request '!L67='Split budget (C)'!$L$1,'Cumulative Budget Request '!R67,0)</f>
        <v>0</v>
      </c>
      <c r="S68" s="73">
        <f>IF('Cumulative Budget Request '!L67='Split budget (C)'!$L$1,'Cumulative Budget Request '!S67,0)</f>
        <v>0</v>
      </c>
      <c r="T68" s="239">
        <f>IF('Cumulative Budget Request '!L67='Split budget (C)'!$L$1,'Cumulative Budget Request '!T67,0)</f>
        <v>0</v>
      </c>
      <c r="U68" s="426">
        <f>IFERROR((E71+E72)/E70,0)</f>
        <v>0</v>
      </c>
      <c r="V68" s="426">
        <f t="shared" ref="V68:Y68" si="19">IFERROR((F71+F72)/F70,0)</f>
        <v>0</v>
      </c>
      <c r="W68" s="426">
        <f t="shared" si="19"/>
        <v>0</v>
      </c>
      <c r="X68" s="426">
        <f t="shared" si="19"/>
        <v>0</v>
      </c>
      <c r="Y68" s="426">
        <f t="shared" si="19"/>
        <v>0</v>
      </c>
    </row>
    <row r="69" spans="1:25">
      <c r="A69" s="18"/>
      <c r="B69" s="99"/>
      <c r="C69" s="89"/>
      <c r="D69" s="32" t="s">
        <v>61</v>
      </c>
      <c r="E69" s="20">
        <f>T68</f>
        <v>0</v>
      </c>
      <c r="F69" s="20">
        <f>T69</f>
        <v>0</v>
      </c>
      <c r="G69" s="20">
        <f>T70</f>
        <v>0</v>
      </c>
      <c r="H69" s="20">
        <f>T71</f>
        <v>0</v>
      </c>
      <c r="I69" s="20">
        <f>T72</f>
        <v>0</v>
      </c>
      <c r="J69" s="44"/>
      <c r="M69" s="243"/>
      <c r="N69" s="242"/>
      <c r="O69" s="60"/>
      <c r="P69" s="60"/>
      <c r="Q69" s="239">
        <f>IF('Cumulative Budget Request '!L68='Split budget (C)'!$L$1,'Cumulative Budget Request '!Q68,0)</f>
        <v>0</v>
      </c>
      <c r="R69" s="240">
        <f>IF('Cumulative Budget Request '!L68='Split budget (C)'!$L$1,'Cumulative Budget Request '!R68,0)</f>
        <v>0</v>
      </c>
      <c r="S69" s="73">
        <f>IF('Cumulative Budget Request '!L68='Split budget (C)'!$L$1,'Cumulative Budget Request '!S68,0)</f>
        <v>0</v>
      </c>
      <c r="T69" s="239">
        <f>IF('Cumulative Budget Request '!L68='Split budget (C)'!$L$1,'Cumulative Budget Request '!T68,0)</f>
        <v>0</v>
      </c>
      <c r="U69" s="426"/>
      <c r="V69" s="426"/>
      <c r="W69" s="426"/>
      <c r="X69" s="426"/>
      <c r="Y69" s="426"/>
    </row>
    <row r="70" spans="1:25">
      <c r="A70" s="8"/>
      <c r="C70" s="97"/>
      <c r="D70" s="71" t="s">
        <v>9</v>
      </c>
      <c r="E70" s="54">
        <f>ROUND((N68+O68)*E68*Q68,0)</f>
        <v>0</v>
      </c>
      <c r="F70" s="54">
        <f>ROUND((N68+O68)*F68*Q68*Q69,0)</f>
        <v>0</v>
      </c>
      <c r="G70" s="54">
        <f>ROUND((N68+O68)*G68*Q68*Q69*Q70,0)</f>
        <v>0</v>
      </c>
      <c r="H70" s="54">
        <f>ROUND((N68+O68)*H68*Q68*Q69*Q70*Q71,0)</f>
        <v>0</v>
      </c>
      <c r="I70" s="54">
        <f>ROUND((N68+O68)*I68*Q68*Q69*Q70*Q71*Q72,0)</f>
        <v>0</v>
      </c>
      <c r="J70" s="177">
        <f>SUM(E70:I70)</f>
        <v>0</v>
      </c>
      <c r="M70" s="243"/>
      <c r="N70" s="60"/>
      <c r="O70" s="60"/>
      <c r="P70" s="60"/>
      <c r="Q70" s="239">
        <f>IF('Cumulative Budget Request '!L69='Split budget (C)'!$L$1,'Cumulative Budget Request '!Q69,0)</f>
        <v>0</v>
      </c>
      <c r="R70" s="240">
        <f>IF('Cumulative Budget Request '!L69='Split budget (C)'!$L$1,'Cumulative Budget Request '!R69,0)</f>
        <v>0</v>
      </c>
      <c r="S70" s="73">
        <f>IF('Cumulative Budget Request '!L69='Split budget (C)'!$L$1,'Cumulative Budget Request '!S69,0)</f>
        <v>0</v>
      </c>
      <c r="T70" s="239">
        <f>IF('Cumulative Budget Request '!L69='Split budget (C)'!$L$1,'Cumulative Budget Request '!T69,0)</f>
        <v>0</v>
      </c>
      <c r="U70" s="427"/>
      <c r="V70" s="427"/>
      <c r="W70" s="427"/>
      <c r="X70" s="427"/>
      <c r="Y70" s="427"/>
    </row>
    <row r="71" spans="1:25">
      <c r="A71" s="8"/>
      <c r="B71" s="99"/>
      <c r="C71" s="97"/>
      <c r="D71" s="71" t="s">
        <v>46</v>
      </c>
      <c r="E71" s="54">
        <f>ROUND(E70*$Q$8,0)</f>
        <v>0</v>
      </c>
      <c r="F71" s="54">
        <f>ROUND(F70*$Q$8,0)</f>
        <v>0</v>
      </c>
      <c r="G71" s="54">
        <f>ROUND(G70*$Q$8,0)</f>
        <v>0</v>
      </c>
      <c r="H71" s="54">
        <f>ROUND(H70*$Q$8,0)</f>
        <v>0</v>
      </c>
      <c r="I71" s="54">
        <f>ROUND(I70*$Q$8,0)</f>
        <v>0</v>
      </c>
      <c r="J71" s="177">
        <f>SUM(E71:I71)</f>
        <v>0</v>
      </c>
      <c r="M71" s="243"/>
      <c r="N71" s="60"/>
      <c r="O71" s="60"/>
      <c r="P71" s="60"/>
      <c r="Q71" s="239">
        <f>IF('Cumulative Budget Request '!L70='Split budget (C)'!$L$1,'Cumulative Budget Request '!Q70,0)</f>
        <v>0</v>
      </c>
      <c r="R71" s="240">
        <f>IF('Cumulative Budget Request '!L70='Split budget (C)'!$L$1,'Cumulative Budget Request '!R70,0)</f>
        <v>0</v>
      </c>
      <c r="S71" s="73">
        <f>IF('Cumulative Budget Request '!L70='Split budget (C)'!$L$1,'Cumulative Budget Request '!S70,0)</f>
        <v>0</v>
      </c>
      <c r="T71" s="239">
        <f>IF('Cumulative Budget Request '!L70='Split budget (C)'!$L$1,'Cumulative Budget Request '!T70,0)</f>
        <v>0</v>
      </c>
      <c r="U71" s="426"/>
      <c r="V71" s="426"/>
      <c r="W71" s="426"/>
      <c r="X71" s="426"/>
      <c r="Y71" s="426"/>
    </row>
    <row r="72" spans="1:25" ht="15">
      <c r="A72" s="8"/>
      <c r="B72" s="99"/>
      <c r="C72" s="97"/>
      <c r="D72" s="71" t="s">
        <v>47</v>
      </c>
      <c r="E72" s="189">
        <f>ROUND($Q$9*E68,0)</f>
        <v>0</v>
      </c>
      <c r="F72" s="189">
        <f>ROUND($Q$9*F68,0)</f>
        <v>0</v>
      </c>
      <c r="G72" s="189">
        <f>ROUND($Q$9*G68,0)</f>
        <v>0</v>
      </c>
      <c r="H72" s="189">
        <f>ROUND($Q$9*H68,0)</f>
        <v>0</v>
      </c>
      <c r="I72" s="189">
        <f>ROUND($Q$9*I68,0)</f>
        <v>0</v>
      </c>
      <c r="J72" s="186">
        <f>SUM(E72:I72)</f>
        <v>0</v>
      </c>
      <c r="M72" s="243"/>
      <c r="N72" s="60"/>
      <c r="O72" s="60"/>
      <c r="P72" s="60"/>
      <c r="Q72" s="239">
        <f>IF('Cumulative Budget Request '!L71='Split budget (C)'!$L$1,'Cumulative Budget Request '!Q71,0)</f>
        <v>0</v>
      </c>
      <c r="R72" s="240">
        <f>IF('Cumulative Budget Request '!L71='Split budget (C)'!$L$1,'Cumulative Budget Request '!R71,0)</f>
        <v>0</v>
      </c>
      <c r="S72" s="73">
        <f>IF('Cumulative Budget Request '!L71='Split budget (C)'!$L$1,'Cumulative Budget Request '!S71,0)</f>
        <v>0</v>
      </c>
      <c r="T72" s="239">
        <f>IF('Cumulative Budget Request '!L71='Split budget (C)'!$L$1,'Cumulative Budget Request '!T71,0)</f>
        <v>0</v>
      </c>
      <c r="U72" s="426"/>
      <c r="V72" s="426"/>
      <c r="W72" s="426"/>
      <c r="X72" s="426"/>
      <c r="Y72" s="426"/>
    </row>
    <row r="73" spans="1:25">
      <c r="A73" s="8"/>
      <c r="B73" s="99"/>
      <c r="C73" s="97"/>
      <c r="D73" s="74" t="s">
        <v>48</v>
      </c>
      <c r="E73" s="190">
        <f>SUM(E71:E72)</f>
        <v>0</v>
      </c>
      <c r="F73" s="190">
        <f t="shared" ref="F73:I73" si="20">SUM(F71:F72)</f>
        <v>0</v>
      </c>
      <c r="G73" s="190">
        <f t="shared" si="20"/>
        <v>0</v>
      </c>
      <c r="H73" s="190">
        <f t="shared" si="20"/>
        <v>0</v>
      </c>
      <c r="I73" s="190">
        <f t="shared" si="20"/>
        <v>0</v>
      </c>
      <c r="J73" s="191">
        <f>SUM(J71:J72)</f>
        <v>0</v>
      </c>
      <c r="M73" s="243"/>
      <c r="N73" s="60"/>
      <c r="O73" s="60"/>
      <c r="P73" s="60"/>
      <c r="Q73" s="71"/>
      <c r="R73" s="244"/>
      <c r="S73" s="73"/>
      <c r="T73" s="71"/>
      <c r="U73" s="426"/>
      <c r="V73" s="426"/>
      <c r="W73" s="426"/>
      <c r="X73" s="426"/>
      <c r="Y73" s="426"/>
    </row>
    <row r="74" spans="1:25">
      <c r="A74" s="8"/>
      <c r="B74" s="99"/>
      <c r="C74" s="97"/>
      <c r="D74" s="71"/>
      <c r="E74" s="15"/>
      <c r="F74" s="15"/>
      <c r="G74" s="15"/>
      <c r="H74" s="15"/>
      <c r="I74" s="15"/>
      <c r="J74" s="24"/>
      <c r="M74" s="243"/>
      <c r="N74" s="60"/>
      <c r="O74" s="60"/>
      <c r="P74" s="60"/>
      <c r="Q74" s="32"/>
      <c r="R74" s="60"/>
      <c r="S74" s="32"/>
      <c r="T74" s="241"/>
      <c r="U74" s="428"/>
      <c r="V74" s="429"/>
      <c r="W74" s="427"/>
      <c r="X74" s="427"/>
      <c r="Y74" s="427"/>
    </row>
    <row r="75" spans="1:25">
      <c r="A75" s="417">
        <f>IF('Cumulative Budget Request '!L74='Split budget (C)'!$L$1,'Cumulative Budget Request '!A74,0)</f>
        <v>0</v>
      </c>
      <c r="B75" s="13">
        <f>IF('Cumulative Budget Request '!L74='Split budget (C)'!$L$1,'Cumulative Budget Request '!B74,0)</f>
        <v>0</v>
      </c>
      <c r="D75" s="32" t="s">
        <v>44</v>
      </c>
      <c r="E75" s="97">
        <f>ROUND($R75*$S75*T75,6)</f>
        <v>0</v>
      </c>
      <c r="F75" s="97">
        <f>ROUND($R76*$S76*T76,6)</f>
        <v>0</v>
      </c>
      <c r="G75" s="97">
        <f>ROUND($R77*$S77*T77,6)</f>
        <v>0</v>
      </c>
      <c r="H75" s="97">
        <f>ROUND($R78*$S78*T78,6)</f>
        <v>0</v>
      </c>
      <c r="I75" s="97">
        <f>ROUND($R79*$S79*T79,6)</f>
        <v>0</v>
      </c>
      <c r="J75" s="44"/>
      <c r="M75" s="155">
        <f>IF('Cumulative Budget Request '!L74='Split budget (C)'!$L$1,'Cumulative Budget Request '!M74,0)</f>
        <v>0</v>
      </c>
      <c r="N75" s="242">
        <f>ROUND(M75/12,2)</f>
        <v>0</v>
      </c>
      <c r="O75" s="242">
        <f>IF('Cumulative Budget Request '!L74='Split budget (C)'!$L$1,'Cumulative Budget Request '!O74,0)</f>
        <v>0</v>
      </c>
      <c r="P75" s="236">
        <f>IF('Cumulative Budget Request '!L74='Split budget (C)'!$L$1,'Cumulative Budget Request '!P74,0)</f>
        <v>0</v>
      </c>
      <c r="Q75" s="239">
        <f>IF('Cumulative Budget Request '!L74='Split budget (C)'!$L$1,'Cumulative Budget Request '!Q74,0)</f>
        <v>0</v>
      </c>
      <c r="R75" s="240">
        <f>IF('Cumulative Budget Request '!L74='Split budget (C)'!$L$1,'Cumulative Budget Request '!R74,0)</f>
        <v>0</v>
      </c>
      <c r="S75" s="73">
        <f>IF('Cumulative Budget Request '!L74='Split budget (C)'!$L$1,'Cumulative Budget Request '!S74,0)</f>
        <v>0</v>
      </c>
      <c r="T75" s="239">
        <f>IF('Cumulative Budget Request '!L74='Split budget (C)'!$L$1,'Cumulative Budget Request '!T74,0)</f>
        <v>0</v>
      </c>
      <c r="U75" s="426">
        <f>IFERROR((E78+E79)/E77,0)</f>
        <v>0</v>
      </c>
      <c r="V75" s="426">
        <f t="shared" ref="V75:Y75" si="21">IFERROR((F78+F79)/F77,0)</f>
        <v>0</v>
      </c>
      <c r="W75" s="426">
        <f t="shared" si="21"/>
        <v>0</v>
      </c>
      <c r="X75" s="426">
        <f t="shared" si="21"/>
        <v>0</v>
      </c>
      <c r="Y75" s="426">
        <f t="shared" si="21"/>
        <v>0</v>
      </c>
    </row>
    <row r="76" spans="1:25">
      <c r="B76" s="99"/>
      <c r="D76" s="32" t="s">
        <v>61</v>
      </c>
      <c r="E76" s="20">
        <f>T75</f>
        <v>0</v>
      </c>
      <c r="F76" s="20">
        <f>T76</f>
        <v>0</v>
      </c>
      <c r="G76" s="20">
        <f>T77</f>
        <v>0</v>
      </c>
      <c r="H76" s="20">
        <f>T78</f>
        <v>0</v>
      </c>
      <c r="I76" s="20">
        <f>T79</f>
        <v>0</v>
      </c>
      <c r="J76" s="168"/>
      <c r="M76" s="243"/>
      <c r="N76" s="242"/>
      <c r="O76" s="60"/>
      <c r="P76" s="60"/>
      <c r="Q76" s="239">
        <f>IF('Cumulative Budget Request '!L75='Split budget (C)'!$L$1,'Cumulative Budget Request '!Q75,0)</f>
        <v>0</v>
      </c>
      <c r="R76" s="240">
        <f>IF('Cumulative Budget Request '!L75='Split budget (C)'!$L$1,'Cumulative Budget Request '!R75,0)</f>
        <v>0</v>
      </c>
      <c r="S76" s="73">
        <f>IF('Cumulative Budget Request '!L75='Split budget (C)'!$L$1,'Cumulative Budget Request '!S75,0)</f>
        <v>0</v>
      </c>
      <c r="T76" s="239">
        <f>IF('Cumulative Budget Request '!L75='Split budget (C)'!$L$1,'Cumulative Budget Request '!T75,0)</f>
        <v>0</v>
      </c>
      <c r="U76" s="426"/>
      <c r="V76" s="426"/>
      <c r="W76" s="426"/>
      <c r="X76" s="426"/>
      <c r="Y76" s="426"/>
    </row>
    <row r="77" spans="1:25">
      <c r="A77" s="8"/>
      <c r="C77" s="97"/>
      <c r="D77" s="71" t="s">
        <v>9</v>
      </c>
      <c r="E77" s="54">
        <f>ROUND((N75+O75)*E75*Q75,0)</f>
        <v>0</v>
      </c>
      <c r="F77" s="54">
        <f>ROUND((N75+O75)*F75*Q75*Q76,0)</f>
        <v>0</v>
      </c>
      <c r="G77" s="54">
        <f>ROUND((N75+O75)*G75*Q75*Q76*Q77,0)</f>
        <v>0</v>
      </c>
      <c r="H77" s="54">
        <f>ROUND((N75+O75)*H75*Q75*Q76*Q77*Q78,0)</f>
        <v>0</v>
      </c>
      <c r="I77" s="54">
        <f>ROUND((N75+O75)*I75*Q75*Q76*Q77*Q78*Q79,0)</f>
        <v>0</v>
      </c>
      <c r="J77" s="177">
        <f>SUM(E77:I77)</f>
        <v>0</v>
      </c>
      <c r="M77" s="243"/>
      <c r="N77" s="60"/>
      <c r="O77" s="60"/>
      <c r="P77" s="60"/>
      <c r="Q77" s="239">
        <f>IF('Cumulative Budget Request '!L76='Split budget (C)'!$L$1,'Cumulative Budget Request '!Q76,0)</f>
        <v>0</v>
      </c>
      <c r="R77" s="240">
        <f>IF('Cumulative Budget Request '!L76='Split budget (C)'!$L$1,'Cumulative Budget Request '!R76,0)</f>
        <v>0</v>
      </c>
      <c r="S77" s="73">
        <f>IF('Cumulative Budget Request '!L76='Split budget (C)'!$L$1,'Cumulative Budget Request '!S76,0)</f>
        <v>0</v>
      </c>
      <c r="T77" s="239">
        <f>IF('Cumulative Budget Request '!L76='Split budget (C)'!$L$1,'Cumulative Budget Request '!T76,0)</f>
        <v>0</v>
      </c>
      <c r="U77" s="427"/>
      <c r="V77" s="427"/>
      <c r="W77" s="427"/>
      <c r="X77" s="427"/>
      <c r="Y77" s="427"/>
    </row>
    <row r="78" spans="1:25">
      <c r="A78" s="8"/>
      <c r="B78" s="99"/>
      <c r="C78" s="97"/>
      <c r="D78" s="71" t="s">
        <v>46</v>
      </c>
      <c r="E78" s="54">
        <f>ROUND(E77*$Q$8,0)</f>
        <v>0</v>
      </c>
      <c r="F78" s="54">
        <f>ROUND(F77*$Q$8,0)</f>
        <v>0</v>
      </c>
      <c r="G78" s="54">
        <f>ROUND(G77*$Q$8,0)</f>
        <v>0</v>
      </c>
      <c r="H78" s="54">
        <f>ROUND(H77*$Q$8,0)</f>
        <v>0</v>
      </c>
      <c r="I78" s="54">
        <f>ROUND(I77*$Q$8,0)</f>
        <v>0</v>
      </c>
      <c r="J78" s="177">
        <f>SUM(E78:I78)</f>
        <v>0</v>
      </c>
      <c r="M78" s="243"/>
      <c r="N78" s="60"/>
      <c r="O78" s="60"/>
      <c r="P78" s="60"/>
      <c r="Q78" s="239">
        <f>IF('Cumulative Budget Request '!L77='Split budget (C)'!$L$1,'Cumulative Budget Request '!Q77,0)</f>
        <v>0</v>
      </c>
      <c r="R78" s="240">
        <f>IF('Cumulative Budget Request '!L77='Split budget (C)'!$L$1,'Cumulative Budget Request '!R77,0)</f>
        <v>0</v>
      </c>
      <c r="S78" s="73">
        <f>IF('Cumulative Budget Request '!L77='Split budget (C)'!$L$1,'Cumulative Budget Request '!S77,0)</f>
        <v>0</v>
      </c>
      <c r="T78" s="239">
        <f>IF('Cumulative Budget Request '!L77='Split budget (C)'!$L$1,'Cumulative Budget Request '!T77,0)</f>
        <v>0</v>
      </c>
      <c r="U78" s="426"/>
      <c r="V78" s="426"/>
      <c r="W78" s="426"/>
      <c r="X78" s="426"/>
      <c r="Y78" s="426"/>
    </row>
    <row r="79" spans="1:25" ht="15">
      <c r="A79" s="8"/>
      <c r="B79" s="99"/>
      <c r="C79" s="97"/>
      <c r="D79" s="71" t="s">
        <v>47</v>
      </c>
      <c r="E79" s="189">
        <f>ROUND($Q$9*E75,0)</f>
        <v>0</v>
      </c>
      <c r="F79" s="189">
        <f>ROUND($Q$9*F75,0)</f>
        <v>0</v>
      </c>
      <c r="G79" s="189">
        <f>ROUND($Q$9*G75,0)</f>
        <v>0</v>
      </c>
      <c r="H79" s="189">
        <f>ROUND($Q$9*H75,0)</f>
        <v>0</v>
      </c>
      <c r="I79" s="189">
        <f>ROUND($Q$9*I75,0)</f>
        <v>0</v>
      </c>
      <c r="J79" s="186">
        <f>SUM(E79:I79)</f>
        <v>0</v>
      </c>
      <c r="M79" s="243"/>
      <c r="N79" s="60"/>
      <c r="O79" s="60"/>
      <c r="P79" s="60"/>
      <c r="Q79" s="239">
        <f>IF('Cumulative Budget Request '!L78='Split budget (C)'!$L$1,'Cumulative Budget Request '!Q78,0)</f>
        <v>0</v>
      </c>
      <c r="R79" s="240">
        <f>IF('Cumulative Budget Request '!L78='Split budget (C)'!$L$1,'Cumulative Budget Request '!R78,0)</f>
        <v>0</v>
      </c>
      <c r="S79" s="73">
        <f>IF('Cumulative Budget Request '!L78='Split budget (C)'!$L$1,'Cumulative Budget Request '!S78,0)</f>
        <v>0</v>
      </c>
      <c r="T79" s="239">
        <f>IF('Cumulative Budget Request '!L78='Split budget (C)'!$L$1,'Cumulative Budget Request '!T78,0)</f>
        <v>0</v>
      </c>
      <c r="U79" s="426"/>
      <c r="V79" s="426"/>
      <c r="W79" s="426"/>
      <c r="X79" s="426"/>
      <c r="Y79" s="426"/>
    </row>
    <row r="80" spans="1:25">
      <c r="A80" s="8"/>
      <c r="B80" s="99"/>
      <c r="C80" s="97"/>
      <c r="D80" s="74" t="s">
        <v>48</v>
      </c>
      <c r="E80" s="190">
        <f>SUM(E78:E79)</f>
        <v>0</v>
      </c>
      <c r="F80" s="190">
        <f t="shared" ref="F80:I80" si="22">SUM(F78:F79)</f>
        <v>0</v>
      </c>
      <c r="G80" s="190">
        <f t="shared" si="22"/>
        <v>0</v>
      </c>
      <c r="H80" s="190">
        <f t="shared" si="22"/>
        <v>0</v>
      </c>
      <c r="I80" s="190">
        <f t="shared" si="22"/>
        <v>0</v>
      </c>
      <c r="J80" s="191">
        <f>SUM(J78:J79)</f>
        <v>0</v>
      </c>
      <c r="M80" s="243"/>
      <c r="N80" s="60"/>
      <c r="O80" s="60"/>
      <c r="P80" s="60"/>
      <c r="Q80" s="71"/>
      <c r="R80" s="244"/>
      <c r="S80" s="73"/>
      <c r="T80" s="71"/>
      <c r="U80" s="426"/>
      <c r="V80" s="426"/>
      <c r="W80" s="426"/>
      <c r="X80" s="426"/>
      <c r="Y80" s="426"/>
    </row>
    <row r="81" spans="1:25">
      <c r="A81" s="8"/>
      <c r="B81" s="99"/>
      <c r="C81" s="97"/>
      <c r="D81" s="71"/>
      <c r="E81" s="15"/>
      <c r="F81" s="15"/>
      <c r="G81" s="15"/>
      <c r="H81" s="15"/>
      <c r="I81" s="15"/>
      <c r="J81" s="24"/>
      <c r="M81" s="243"/>
      <c r="N81" s="60"/>
      <c r="O81" s="60"/>
      <c r="P81" s="60"/>
      <c r="Q81" s="32"/>
      <c r="R81" s="60"/>
      <c r="S81" s="32"/>
      <c r="T81" s="241"/>
      <c r="U81" s="428"/>
      <c r="V81" s="429"/>
      <c r="W81" s="427"/>
      <c r="X81" s="427"/>
      <c r="Y81" s="427"/>
    </row>
    <row r="82" spans="1:25">
      <c r="A82" s="417">
        <f>IF('Cumulative Budget Request '!L81='Split budget (C)'!$L$1,'Cumulative Budget Request '!A81,0)</f>
        <v>0</v>
      </c>
      <c r="B82" s="13">
        <f>IF('Cumulative Budget Request '!L81='Split budget (C)'!$L$1,'Cumulative Budget Request '!B81,0)</f>
        <v>0</v>
      </c>
      <c r="D82" s="32" t="s">
        <v>44</v>
      </c>
      <c r="E82" s="97">
        <f>ROUND($R82*$S82*T82,6)</f>
        <v>0</v>
      </c>
      <c r="F82" s="97">
        <f>ROUND($R83*$S83*T83,6)</f>
        <v>0</v>
      </c>
      <c r="G82" s="97">
        <f>ROUND($R84*$S84*T84,6)</f>
        <v>0</v>
      </c>
      <c r="H82" s="97">
        <f>ROUND($R85*$S85*T85,6)</f>
        <v>0</v>
      </c>
      <c r="I82" s="97">
        <f>ROUND($R86*$S86*T86,6)</f>
        <v>0</v>
      </c>
      <c r="J82" s="44"/>
      <c r="M82" s="155">
        <f>IF('Cumulative Budget Request '!L81='Split budget (C)'!$L$1,'Cumulative Budget Request '!M81,0)</f>
        <v>0</v>
      </c>
      <c r="N82" s="242">
        <f>ROUND(M82/12,2)</f>
        <v>0</v>
      </c>
      <c r="O82" s="242">
        <f>IF('Cumulative Budget Request '!L81='Split budget (C)'!$L$1,'Cumulative Budget Request '!O81,0)</f>
        <v>0</v>
      </c>
      <c r="P82" s="236">
        <f>IF('Cumulative Budget Request '!L81='Split budget (C)'!$L$1,'Cumulative Budget Request '!P81,0)</f>
        <v>0</v>
      </c>
      <c r="Q82" s="239">
        <f>IF('Cumulative Budget Request '!L81='Split budget (C)'!$L$1,'Cumulative Budget Request '!Q81,0)</f>
        <v>0</v>
      </c>
      <c r="R82" s="240">
        <f>IF('Cumulative Budget Request '!L81='Split budget (C)'!$L$1,'Cumulative Budget Request '!R81,0)</f>
        <v>0</v>
      </c>
      <c r="S82" s="73">
        <f>IF('Cumulative Budget Request '!L81='Split budget (C)'!$L$1,'Cumulative Budget Request '!S81,0)</f>
        <v>0</v>
      </c>
      <c r="T82" s="239">
        <f>IF('Cumulative Budget Request '!L81='Split budget (C)'!$L$1,'Cumulative Budget Request '!T81,0)</f>
        <v>0</v>
      </c>
      <c r="U82" s="426">
        <f>IFERROR((E85+E86)/E84,0)</f>
        <v>0</v>
      </c>
      <c r="V82" s="426">
        <f t="shared" ref="V82:Y82" si="23">IFERROR((F85+F86)/F84,0)</f>
        <v>0</v>
      </c>
      <c r="W82" s="426">
        <f t="shared" si="23"/>
        <v>0</v>
      </c>
      <c r="X82" s="426">
        <f t="shared" si="23"/>
        <v>0</v>
      </c>
      <c r="Y82" s="426">
        <f t="shared" si="23"/>
        <v>0</v>
      </c>
    </row>
    <row r="83" spans="1:25">
      <c r="B83" s="99"/>
      <c r="D83" s="32" t="s">
        <v>61</v>
      </c>
      <c r="E83" s="20">
        <f>T82</f>
        <v>0</v>
      </c>
      <c r="F83" s="20">
        <f>T83</f>
        <v>0</v>
      </c>
      <c r="G83" s="20">
        <f>T84</f>
        <v>0</v>
      </c>
      <c r="H83" s="20">
        <f>T85</f>
        <v>0</v>
      </c>
      <c r="I83" s="20">
        <f>T86</f>
        <v>0</v>
      </c>
      <c r="J83" s="44"/>
      <c r="M83" s="243"/>
      <c r="N83" s="242"/>
      <c r="O83" s="60"/>
      <c r="P83" s="60"/>
      <c r="Q83" s="239">
        <f>IF('Cumulative Budget Request '!L82='Split budget (C)'!$L$1,'Cumulative Budget Request '!Q82,0)</f>
        <v>0</v>
      </c>
      <c r="R83" s="240">
        <f>IF('Cumulative Budget Request '!L82='Split budget (C)'!$L$1,'Cumulative Budget Request '!R82,0)</f>
        <v>0</v>
      </c>
      <c r="S83" s="73">
        <f>IF('Cumulative Budget Request '!L82='Split budget (C)'!$L$1,'Cumulative Budget Request '!S82,0)</f>
        <v>0</v>
      </c>
      <c r="T83" s="239">
        <f>IF('Cumulative Budget Request '!L82='Split budget (C)'!$L$1,'Cumulative Budget Request '!T82,0)</f>
        <v>0</v>
      </c>
      <c r="U83" s="426"/>
      <c r="V83" s="426"/>
      <c r="W83" s="426"/>
      <c r="X83" s="426"/>
      <c r="Y83" s="426"/>
    </row>
    <row r="84" spans="1:25">
      <c r="A84" s="8"/>
      <c r="C84" s="97"/>
      <c r="D84" s="71" t="s">
        <v>9</v>
      </c>
      <c r="E84" s="54">
        <f>ROUND((N82+O82)*E82*Q82,0)</f>
        <v>0</v>
      </c>
      <c r="F84" s="54">
        <f>ROUND((N82+O82)*F82*Q82*Q83,0)</f>
        <v>0</v>
      </c>
      <c r="G84" s="54">
        <f>ROUND((N82+O82)*G82*Q82*Q83*Q84,0)</f>
        <v>0</v>
      </c>
      <c r="H84" s="54">
        <f>ROUND((N82+O82)*H82*Q82*Q83*Q84*Q85,0)</f>
        <v>0</v>
      </c>
      <c r="I84" s="54">
        <f>ROUND((N82+O82)*I82*Q82*Q83*Q84*Q85*Q86,0)</f>
        <v>0</v>
      </c>
      <c r="J84" s="177">
        <f>SUM(E84:I84)</f>
        <v>0</v>
      </c>
      <c r="M84" s="243"/>
      <c r="N84" s="60"/>
      <c r="O84" s="60"/>
      <c r="P84" s="60"/>
      <c r="Q84" s="239">
        <f>IF('Cumulative Budget Request '!L83='Split budget (C)'!$L$1,'Cumulative Budget Request '!Q83,0)</f>
        <v>0</v>
      </c>
      <c r="R84" s="240">
        <f>IF('Cumulative Budget Request '!L83='Split budget (C)'!$L$1,'Cumulative Budget Request '!R83,0)</f>
        <v>0</v>
      </c>
      <c r="S84" s="73">
        <f>IF('Cumulative Budget Request '!L83='Split budget (C)'!$L$1,'Cumulative Budget Request '!S83,0)</f>
        <v>0</v>
      </c>
      <c r="T84" s="239">
        <f>IF('Cumulative Budget Request '!L83='Split budget (C)'!$L$1,'Cumulative Budget Request '!T83,0)</f>
        <v>0</v>
      </c>
      <c r="U84" s="427"/>
      <c r="V84" s="427"/>
      <c r="W84" s="427"/>
      <c r="X84" s="427"/>
      <c r="Y84" s="427"/>
    </row>
    <row r="85" spans="1:25">
      <c r="A85" s="8"/>
      <c r="B85" s="99"/>
      <c r="C85" s="97"/>
      <c r="D85" s="71" t="s">
        <v>46</v>
      </c>
      <c r="E85" s="54">
        <f>ROUND(E84*$Q$8,0)</f>
        <v>0</v>
      </c>
      <c r="F85" s="54">
        <f>ROUND(F84*$Q$8,0)</f>
        <v>0</v>
      </c>
      <c r="G85" s="54">
        <f>ROUND(G84*$Q$8,0)</f>
        <v>0</v>
      </c>
      <c r="H85" s="54">
        <f>ROUND(H84*$Q$8,0)</f>
        <v>0</v>
      </c>
      <c r="I85" s="54">
        <f>ROUND(I84*$Q$8,0)</f>
        <v>0</v>
      </c>
      <c r="J85" s="177">
        <f>SUM(E85:I85)</f>
        <v>0</v>
      </c>
      <c r="M85" s="243"/>
      <c r="N85" s="60"/>
      <c r="O85" s="60"/>
      <c r="P85" s="60"/>
      <c r="Q85" s="239">
        <f>IF('Cumulative Budget Request '!L84='Split budget (C)'!$L$1,'Cumulative Budget Request '!Q84,0)</f>
        <v>0</v>
      </c>
      <c r="R85" s="240">
        <f>IF('Cumulative Budget Request '!L84='Split budget (C)'!$L$1,'Cumulative Budget Request '!R84,0)</f>
        <v>0</v>
      </c>
      <c r="S85" s="73">
        <f>IF('Cumulative Budget Request '!L84='Split budget (C)'!$L$1,'Cumulative Budget Request '!S84,0)</f>
        <v>0</v>
      </c>
      <c r="T85" s="239">
        <f>IF('Cumulative Budget Request '!L84='Split budget (C)'!$L$1,'Cumulative Budget Request '!T84,0)</f>
        <v>0</v>
      </c>
      <c r="U85" s="427"/>
      <c r="V85" s="427"/>
      <c r="W85" s="427"/>
      <c r="X85" s="427"/>
      <c r="Y85" s="427"/>
    </row>
    <row r="86" spans="1:25" ht="15">
      <c r="A86" s="8"/>
      <c r="B86" s="99"/>
      <c r="C86" s="97"/>
      <c r="D86" s="71" t="s">
        <v>47</v>
      </c>
      <c r="E86" s="189">
        <f>ROUND($Q$9*E82,0)</f>
        <v>0</v>
      </c>
      <c r="F86" s="189">
        <f>ROUND($Q$9*F82,0)</f>
        <v>0</v>
      </c>
      <c r="G86" s="189">
        <f>ROUND($Q$9*G82,0)</f>
        <v>0</v>
      </c>
      <c r="H86" s="189">
        <f>ROUND($Q$9*H82,0)</f>
        <v>0</v>
      </c>
      <c r="I86" s="189">
        <f>ROUND($Q$9*I82,0)</f>
        <v>0</v>
      </c>
      <c r="J86" s="186">
        <f>SUM(E86:I86)</f>
        <v>0</v>
      </c>
      <c r="M86" s="243"/>
      <c r="N86" s="60"/>
      <c r="O86" s="60"/>
      <c r="P86" s="60"/>
      <c r="Q86" s="239">
        <f>IF('Cumulative Budget Request '!L85='Split budget (C)'!$L$1,'Cumulative Budget Request '!Q85,0)</f>
        <v>0</v>
      </c>
      <c r="R86" s="240">
        <f>IF('Cumulative Budget Request '!L85='Split budget (C)'!$L$1,'Cumulative Budget Request '!R85,0)</f>
        <v>0</v>
      </c>
      <c r="S86" s="73">
        <f>IF('Cumulative Budget Request '!L85='Split budget (C)'!$L$1,'Cumulative Budget Request '!S85,0)</f>
        <v>0</v>
      </c>
      <c r="T86" s="239">
        <f>IF('Cumulative Budget Request '!L85='Split budget (C)'!$L$1,'Cumulative Budget Request '!T85,0)</f>
        <v>0</v>
      </c>
      <c r="U86" s="426"/>
      <c r="V86" s="426"/>
      <c r="W86" s="426"/>
      <c r="X86" s="426"/>
      <c r="Y86" s="426"/>
    </row>
    <row r="87" spans="1:25">
      <c r="A87" s="8"/>
      <c r="B87" s="99"/>
      <c r="C87" s="97"/>
      <c r="D87" s="74" t="s">
        <v>48</v>
      </c>
      <c r="E87" s="190">
        <f>SUM(E85:E86)</f>
        <v>0</v>
      </c>
      <c r="F87" s="190">
        <f t="shared" ref="F87:I87" si="24">SUM(F85:F86)</f>
        <v>0</v>
      </c>
      <c r="G87" s="190">
        <f t="shared" si="24"/>
        <v>0</v>
      </c>
      <c r="H87" s="190">
        <f t="shared" si="24"/>
        <v>0</v>
      </c>
      <c r="I87" s="190">
        <f t="shared" si="24"/>
        <v>0</v>
      </c>
      <c r="J87" s="191">
        <f>SUM(J85:J86)</f>
        <v>0</v>
      </c>
      <c r="M87" s="17"/>
      <c r="N87" s="31"/>
      <c r="O87" s="31"/>
      <c r="P87" s="31"/>
      <c r="Q87" s="45"/>
      <c r="R87" s="45"/>
      <c r="S87" s="45"/>
      <c r="T87" s="24"/>
      <c r="U87" s="426"/>
      <c r="V87" s="426"/>
      <c r="W87" s="426"/>
      <c r="X87" s="426"/>
      <c r="Y87" s="426"/>
    </row>
    <row r="88" spans="1:25">
      <c r="A88" s="8"/>
      <c r="B88" s="99"/>
      <c r="C88" s="97"/>
      <c r="D88" s="71"/>
      <c r="E88" s="15"/>
      <c r="F88" s="15"/>
      <c r="G88" s="15"/>
      <c r="H88" s="15"/>
      <c r="I88" s="15"/>
      <c r="J88" s="24"/>
      <c r="M88" s="17"/>
      <c r="N88" s="91"/>
      <c r="O88" s="91"/>
      <c r="P88" s="91"/>
      <c r="Q88" s="45"/>
      <c r="R88" s="45"/>
      <c r="S88" s="45"/>
      <c r="T88" s="24"/>
      <c r="U88" s="426"/>
      <c r="V88" s="426"/>
      <c r="W88" s="426"/>
      <c r="X88" s="426"/>
      <c r="Y88" s="426"/>
    </row>
    <row r="89" spans="1:25">
      <c r="A89" s="8"/>
      <c r="C89" s="72"/>
      <c r="D89" s="72" t="s">
        <v>64</v>
      </c>
      <c r="E89" s="169">
        <f>SUMIF($D$67:$D$88,"*Salary",E67:E88)</f>
        <v>0</v>
      </c>
      <c r="F89" s="169">
        <f>SUMIF($D$67:$D$88,"*Salary",F67:F88)</f>
        <v>0</v>
      </c>
      <c r="G89" s="169">
        <f>SUMIF($D$67:$D$88,"*Salary",G67:G88)</f>
        <v>0</v>
      </c>
      <c r="H89" s="169">
        <f>SUMIF($D$67:$D$88,"*Salary",H67:H88)</f>
        <v>0</v>
      </c>
      <c r="I89" s="169">
        <f>SUMIF($D$67:$D$88,"*Salary",I67:I88)</f>
        <v>0</v>
      </c>
      <c r="J89" s="170">
        <f>SUM(E89:I89)</f>
        <v>0</v>
      </c>
      <c r="M89" s="55"/>
      <c r="N89" s="68"/>
      <c r="O89" s="68"/>
      <c r="P89" s="68"/>
      <c r="Q89" s="68"/>
      <c r="R89" s="68"/>
      <c r="S89" s="68"/>
      <c r="T89" s="24"/>
      <c r="U89" s="426"/>
      <c r="V89" s="426"/>
      <c r="W89" s="426"/>
      <c r="X89" s="426"/>
      <c r="Y89" s="426"/>
    </row>
    <row r="90" spans="1:25">
      <c r="A90" s="8"/>
      <c r="C90" s="72"/>
      <c r="D90" s="72" t="s">
        <v>65</v>
      </c>
      <c r="E90" s="171">
        <f>SUMIF($D$70:$D$88,"*Total Fringe",E70:E88)</f>
        <v>0</v>
      </c>
      <c r="F90" s="171">
        <f t="shared" ref="F90:I90" si="25">SUMIF($D$70:$D$88,"*Total Fringe",F70:F88)</f>
        <v>0</v>
      </c>
      <c r="G90" s="171">
        <f t="shared" si="25"/>
        <v>0</v>
      </c>
      <c r="H90" s="171">
        <f t="shared" si="25"/>
        <v>0</v>
      </c>
      <c r="I90" s="171">
        <f t="shared" si="25"/>
        <v>0</v>
      </c>
      <c r="J90" s="172">
        <f>SUM(E90:I90)</f>
        <v>0</v>
      </c>
      <c r="M90" s="55"/>
      <c r="N90" s="68"/>
      <c r="O90" s="68"/>
      <c r="P90" s="68"/>
      <c r="Q90" s="68"/>
      <c r="R90" s="68"/>
      <c r="S90" s="68"/>
      <c r="T90" s="68"/>
      <c r="U90" s="489"/>
      <c r="V90" s="489"/>
      <c r="W90" s="489"/>
      <c r="X90" s="489"/>
      <c r="Y90" s="489"/>
    </row>
    <row r="91" spans="1:25">
      <c r="A91" s="8"/>
      <c r="C91" s="72"/>
      <c r="D91" s="174"/>
      <c r="E91" s="69"/>
      <c r="F91" s="69"/>
      <c r="G91" s="69"/>
      <c r="H91" s="69"/>
      <c r="I91" s="69"/>
      <c r="J91" s="70"/>
      <c r="M91" s="55" t="s">
        <v>19</v>
      </c>
      <c r="N91" s="68" t="s">
        <v>6</v>
      </c>
      <c r="O91" s="68"/>
      <c r="P91" s="68" t="s">
        <v>20</v>
      </c>
      <c r="Q91" s="68" t="s">
        <v>21</v>
      </c>
      <c r="R91" s="68" t="s">
        <v>22</v>
      </c>
      <c r="S91" s="68"/>
      <c r="T91" s="68" t="s">
        <v>57</v>
      </c>
      <c r="U91" s="489" t="s">
        <v>23</v>
      </c>
      <c r="V91" s="489"/>
      <c r="W91" s="489"/>
      <c r="X91" s="489"/>
      <c r="Y91" s="489"/>
    </row>
    <row r="92" spans="1:25">
      <c r="A92" s="55" t="s">
        <v>40</v>
      </c>
      <c r="B92" s="55" t="s">
        <v>41</v>
      </c>
      <c r="C92" s="72"/>
      <c r="D92" s="174"/>
      <c r="E92" s="16" t="str">
        <f>E11</f>
        <v>Year 1</v>
      </c>
      <c r="F92" s="16" t="str">
        <f>F11</f>
        <v>Year 2</v>
      </c>
      <c r="G92" s="16" t="str">
        <f>G11</f>
        <v>Year 3</v>
      </c>
      <c r="H92" s="16" t="str">
        <f>H11</f>
        <v>Year 4</v>
      </c>
      <c r="I92" s="16" t="str">
        <f>I11</f>
        <v>Year 5</v>
      </c>
      <c r="J92" s="44" t="s">
        <v>30</v>
      </c>
      <c r="M92" s="89" t="s">
        <v>31</v>
      </c>
      <c r="N92" s="44" t="s">
        <v>9</v>
      </c>
      <c r="O92" s="44" t="s">
        <v>20</v>
      </c>
      <c r="P92" s="44" t="s">
        <v>32</v>
      </c>
      <c r="Q92" s="44" t="s">
        <v>33</v>
      </c>
      <c r="R92" s="44" t="s">
        <v>34</v>
      </c>
      <c r="S92" s="44" t="s">
        <v>32</v>
      </c>
      <c r="T92" s="44" t="s">
        <v>58</v>
      </c>
      <c r="U92" s="424" t="s">
        <v>35</v>
      </c>
      <c r="V92" s="425" t="s">
        <v>36</v>
      </c>
      <c r="W92" s="425" t="s">
        <v>37</v>
      </c>
      <c r="X92" s="425" t="s">
        <v>38</v>
      </c>
      <c r="Y92" s="425" t="s">
        <v>39</v>
      </c>
    </row>
    <row r="93" spans="1:25">
      <c r="A93" s="417">
        <f>IF('Cumulative Budget Request '!L92='Split budget (C)'!$L$1,'Cumulative Budget Request '!A92,0)</f>
        <v>0</v>
      </c>
      <c r="B93" s="13">
        <f>IF('Cumulative Budget Request '!L92='Split budget (C)'!$L$1,'Cumulative Budget Request '!B92,0)</f>
        <v>0</v>
      </c>
      <c r="D93" s="32" t="s">
        <v>44</v>
      </c>
      <c r="E93" s="97">
        <f>ROUND($R93*$S93*T93,6)</f>
        <v>0</v>
      </c>
      <c r="F93" s="97">
        <f>ROUND($R94*$S94*T94,6)</f>
        <v>0</v>
      </c>
      <c r="G93" s="97">
        <f>ROUND($R95*$S95*T95,6)</f>
        <v>0</v>
      </c>
      <c r="H93" s="97">
        <f>ROUND($R96*$S96*T96,6)</f>
        <v>0</v>
      </c>
      <c r="I93" s="97">
        <f>ROUND($R97*$S97*T97,6)</f>
        <v>0</v>
      </c>
      <c r="J93" s="44"/>
      <c r="K93" s="15"/>
      <c r="L93" s="15"/>
      <c r="M93" s="155">
        <f>IF('Cumulative Budget Request '!L92='Split budget (C)'!$L$1,'Cumulative Budget Request '!M92,0)</f>
        <v>0</v>
      </c>
      <c r="N93" s="242">
        <f>ROUND(M93/12,2)</f>
        <v>0</v>
      </c>
      <c r="O93" s="242">
        <f>IF('Cumulative Budget Request '!L92='Split budget (C)'!$L$1,'Cumulative Budget Request '!O92,0)</f>
        <v>0</v>
      </c>
      <c r="P93" s="236">
        <f>IF('Cumulative Budget Request '!L92='Split budget (C)'!$L$1,'Cumulative Budget Request '!P92,0)</f>
        <v>0</v>
      </c>
      <c r="Q93" s="239">
        <f>IF('Cumulative Budget Request '!L92='Split budget (C)'!$L$1,'Cumulative Budget Request '!Q92,0)</f>
        <v>0</v>
      </c>
      <c r="R93" s="240">
        <f>IF('Cumulative Budget Request '!L92='Split budget (C)'!$L$1,'Cumulative Budget Request '!R92,0)</f>
        <v>0</v>
      </c>
      <c r="S93" s="73">
        <f>IF('Cumulative Budget Request '!L92='Split budget (C)'!$L$1,'Cumulative Budget Request '!S92,0)</f>
        <v>0</v>
      </c>
      <c r="T93" s="239">
        <f>IF('Cumulative Budget Request '!L92='Split budget (C)'!$L$1,'Cumulative Budget Request '!T92,0)</f>
        <v>0</v>
      </c>
      <c r="U93" s="426">
        <f>IFERROR((E96+E97)/E95,0)</f>
        <v>0</v>
      </c>
      <c r="V93" s="426">
        <f t="shared" ref="V93:Y93" si="26">IFERROR((F96+F97)/F95,0)</f>
        <v>0</v>
      </c>
      <c r="W93" s="426">
        <f t="shared" si="26"/>
        <v>0</v>
      </c>
      <c r="X93" s="426">
        <f t="shared" si="26"/>
        <v>0</v>
      </c>
      <c r="Y93" s="426">
        <f t="shared" si="26"/>
        <v>0</v>
      </c>
    </row>
    <row r="94" spans="1:25">
      <c r="B94" s="99"/>
      <c r="D94" s="32" t="s">
        <v>61</v>
      </c>
      <c r="E94" s="20">
        <f>T93</f>
        <v>0</v>
      </c>
      <c r="F94" s="20">
        <f>T94</f>
        <v>0</v>
      </c>
      <c r="G94" s="20">
        <f>T95</f>
        <v>0</v>
      </c>
      <c r="H94" s="20">
        <f>T96</f>
        <v>0</v>
      </c>
      <c r="I94" s="20">
        <f>T97</f>
        <v>0</v>
      </c>
      <c r="J94" s="44"/>
      <c r="K94" s="15"/>
      <c r="L94" s="15"/>
      <c r="M94" s="243"/>
      <c r="N94" s="242"/>
      <c r="O94" s="60"/>
      <c r="P94" s="60"/>
      <c r="Q94" s="239">
        <f>IF('Cumulative Budget Request '!L93='Split budget (C)'!$L$1,'Cumulative Budget Request '!Q93,0)</f>
        <v>0</v>
      </c>
      <c r="R94" s="240">
        <f>IF('Cumulative Budget Request '!L93='Split budget (C)'!$L$1,'Cumulative Budget Request '!R93,0)</f>
        <v>0</v>
      </c>
      <c r="S94" s="73">
        <f>IF('Cumulative Budget Request '!L93='Split budget (C)'!$L$1,'Cumulative Budget Request '!S93,0)</f>
        <v>0</v>
      </c>
      <c r="T94" s="239">
        <f>IF('Cumulative Budget Request '!L93='Split budget (C)'!$L$1,'Cumulative Budget Request '!T93,0)</f>
        <v>0</v>
      </c>
      <c r="U94" s="426"/>
      <c r="V94" s="426"/>
      <c r="W94" s="426"/>
      <c r="X94" s="426"/>
      <c r="Y94" s="426"/>
    </row>
    <row r="95" spans="1:25">
      <c r="A95" s="8"/>
      <c r="C95" s="97"/>
      <c r="D95" s="71" t="s">
        <v>9</v>
      </c>
      <c r="E95" s="54">
        <f>ROUND((N93+O93)*E93*Q93,0)</f>
        <v>0</v>
      </c>
      <c r="F95" s="54">
        <f>ROUND((N93+O93)*F93*Q93*Q94,0)</f>
        <v>0</v>
      </c>
      <c r="G95" s="54">
        <f>ROUND((N93+O93)*G93*Q93*Q94*Q95,0)</f>
        <v>0</v>
      </c>
      <c r="H95" s="54">
        <f>ROUND((N93+O93)*H93*Q93*Q94*Q95*Q96,0)</f>
        <v>0</v>
      </c>
      <c r="I95" s="54">
        <f>ROUND((N93+O93)*I93*Q93*Q94*Q95*Q96*Q97,0)</f>
        <v>0</v>
      </c>
      <c r="J95" s="177">
        <f>SUM(E95:I95)</f>
        <v>0</v>
      </c>
      <c r="M95" s="243"/>
      <c r="N95" s="60"/>
      <c r="O95" s="60"/>
      <c r="P95" s="60"/>
      <c r="Q95" s="239">
        <f>IF('Cumulative Budget Request '!L94='Split budget (C)'!$L$1,'Cumulative Budget Request '!Q94,0)</f>
        <v>0</v>
      </c>
      <c r="R95" s="240">
        <f>IF('Cumulative Budget Request '!L94='Split budget (C)'!$L$1,'Cumulative Budget Request '!R94,0)</f>
        <v>0</v>
      </c>
      <c r="S95" s="73">
        <f>IF('Cumulative Budget Request '!L94='Split budget (C)'!$L$1,'Cumulative Budget Request '!S94,0)</f>
        <v>0</v>
      </c>
      <c r="T95" s="239">
        <f>IF('Cumulative Budget Request '!L94='Split budget (C)'!$L$1,'Cumulative Budget Request '!T94,0)</f>
        <v>0</v>
      </c>
      <c r="U95" s="426"/>
      <c r="V95" s="426"/>
      <c r="W95" s="426"/>
      <c r="X95" s="426"/>
      <c r="Y95" s="426"/>
    </row>
    <row r="96" spans="1:25">
      <c r="A96" s="8"/>
      <c r="B96" s="90"/>
      <c r="C96" s="97"/>
      <c r="D96" s="71" t="s">
        <v>46</v>
      </c>
      <c r="E96" s="54">
        <f>ROUND(E95*$Q$8,0)</f>
        <v>0</v>
      </c>
      <c r="F96" s="54">
        <f>ROUND(F95*$Q$8,0)</f>
        <v>0</v>
      </c>
      <c r="G96" s="54">
        <f>ROUND(G95*$Q$8,0)</f>
        <v>0</v>
      </c>
      <c r="H96" s="54">
        <f>ROUND(H95*$Q$8,0)</f>
        <v>0</v>
      </c>
      <c r="I96" s="54">
        <f>ROUND(I95*$Q$8,0)</f>
        <v>0</v>
      </c>
      <c r="J96" s="177">
        <f>SUM(E96:I96)</f>
        <v>0</v>
      </c>
      <c r="M96" s="243"/>
      <c r="N96" s="60"/>
      <c r="O96" s="60"/>
      <c r="P96" s="60"/>
      <c r="Q96" s="239">
        <f>IF('Cumulative Budget Request '!L95='Split budget (C)'!$L$1,'Cumulative Budget Request '!Q95,0)</f>
        <v>0</v>
      </c>
      <c r="R96" s="240">
        <f>IF('Cumulative Budget Request '!L95='Split budget (C)'!$L$1,'Cumulative Budget Request '!R95,0)</f>
        <v>0</v>
      </c>
      <c r="S96" s="73">
        <f>IF('Cumulative Budget Request '!L95='Split budget (C)'!$L$1,'Cumulative Budget Request '!S95,0)</f>
        <v>0</v>
      </c>
      <c r="T96" s="239">
        <f>IF('Cumulative Budget Request '!L95='Split budget (C)'!$L$1,'Cumulative Budget Request '!T95,0)</f>
        <v>0</v>
      </c>
      <c r="U96" s="426"/>
      <c r="V96" s="426"/>
      <c r="W96" s="426"/>
      <c r="X96" s="426"/>
      <c r="Y96" s="426"/>
    </row>
    <row r="97" spans="1:25" ht="15">
      <c r="A97" s="8"/>
      <c r="B97" s="90"/>
      <c r="C97" s="97"/>
      <c r="D97" s="71" t="s">
        <v>47</v>
      </c>
      <c r="E97" s="189">
        <f>ROUND($Q$9*E93,0)</f>
        <v>0</v>
      </c>
      <c r="F97" s="189">
        <f>ROUND($Q$9*F93,0)</f>
        <v>0</v>
      </c>
      <c r="G97" s="189">
        <f>ROUND($Q$9*G93,0)</f>
        <v>0</v>
      </c>
      <c r="H97" s="189">
        <f>ROUND($Q$9*H93,0)</f>
        <v>0</v>
      </c>
      <c r="I97" s="189">
        <f>ROUND($Q$9*I93,0)</f>
        <v>0</v>
      </c>
      <c r="J97" s="186">
        <f>SUM(E97:I97)</f>
        <v>0</v>
      </c>
      <c r="M97" s="243"/>
      <c r="N97" s="60"/>
      <c r="O97" s="60"/>
      <c r="P97" s="60"/>
      <c r="Q97" s="239">
        <f>IF('Cumulative Budget Request '!L96='Split budget (C)'!$L$1,'Cumulative Budget Request '!Q96,0)</f>
        <v>0</v>
      </c>
      <c r="R97" s="240">
        <f>IF('Cumulative Budget Request '!L96='Split budget (C)'!$L$1,'Cumulative Budget Request '!R96,0)</f>
        <v>0</v>
      </c>
      <c r="S97" s="73">
        <f>IF('Cumulative Budget Request '!L96='Split budget (C)'!$L$1,'Cumulative Budget Request '!S96,0)</f>
        <v>0</v>
      </c>
      <c r="T97" s="239">
        <f>IF('Cumulative Budget Request '!L96='Split budget (C)'!$L$1,'Cumulative Budget Request '!T96,0)</f>
        <v>0</v>
      </c>
      <c r="U97" s="426"/>
      <c r="V97" s="426"/>
      <c r="W97" s="426"/>
      <c r="X97" s="426"/>
      <c r="Y97" s="426"/>
    </row>
    <row r="98" spans="1:25">
      <c r="A98" s="8"/>
      <c r="B98" s="90"/>
      <c r="C98" s="97"/>
      <c r="D98" s="74" t="s">
        <v>48</v>
      </c>
      <c r="E98" s="190">
        <f>SUM(E96:E97)</f>
        <v>0</v>
      </c>
      <c r="F98" s="190">
        <f t="shared" ref="F98:I98" si="27">SUM(F96:F97)</f>
        <v>0</v>
      </c>
      <c r="G98" s="190">
        <f t="shared" si="27"/>
        <v>0</v>
      </c>
      <c r="H98" s="190">
        <f t="shared" si="27"/>
        <v>0</v>
      </c>
      <c r="I98" s="190">
        <f t="shared" si="27"/>
        <v>0</v>
      </c>
      <c r="J98" s="191">
        <f>SUM(J96:J97)</f>
        <v>0</v>
      </c>
      <c r="M98" s="243"/>
      <c r="N98" s="60"/>
      <c r="O98" s="60"/>
      <c r="P98" s="60"/>
      <c r="Q98" s="71"/>
      <c r="R98" s="244"/>
      <c r="S98" s="73"/>
      <c r="T98" s="71"/>
      <c r="U98" s="428"/>
      <c r="V98" s="429"/>
      <c r="W98" s="427"/>
      <c r="X98" s="427"/>
      <c r="Y98" s="427"/>
    </row>
    <row r="99" spans="1:25">
      <c r="C99" s="97"/>
      <c r="D99" s="71"/>
      <c r="E99" s="15"/>
      <c r="F99" s="15"/>
      <c r="G99" s="15"/>
      <c r="H99" s="15"/>
      <c r="I99" s="15"/>
      <c r="J99" s="24"/>
      <c r="M99" s="243"/>
      <c r="N99" s="60"/>
      <c r="O99" s="60"/>
      <c r="P99" s="60"/>
      <c r="Q99" s="32"/>
      <c r="R99" s="60"/>
      <c r="S99" s="32"/>
      <c r="T99" s="241"/>
      <c r="U99" s="430"/>
      <c r="V99" s="430"/>
      <c r="W99" s="430"/>
      <c r="X99" s="430"/>
      <c r="Y99" s="430"/>
    </row>
    <row r="100" spans="1:25">
      <c r="A100" s="417">
        <f>IF('Cumulative Budget Request '!L99='Split budget (C)'!$L$1,'Cumulative Budget Request '!A99,0)</f>
        <v>0</v>
      </c>
      <c r="B100" s="13">
        <f>IF('Cumulative Budget Request '!L99='Split budget (C)'!$L$1,'Cumulative Budget Request '!B99,0)</f>
        <v>0</v>
      </c>
      <c r="D100" s="32" t="s">
        <v>44</v>
      </c>
      <c r="E100" s="97">
        <f>ROUND($R100*$S100*T100,6)</f>
        <v>0</v>
      </c>
      <c r="F100" s="97">
        <f>ROUND($R101*$S101*T101,6)</f>
        <v>0</v>
      </c>
      <c r="G100" s="97">
        <f>ROUND($R102*$S102*T102,6)</f>
        <v>0</v>
      </c>
      <c r="H100" s="97">
        <f>ROUND($R103*$S103*T103,6)</f>
        <v>0</v>
      </c>
      <c r="I100" s="97">
        <f>ROUND($R104*$S104*T104,6)</f>
        <v>0</v>
      </c>
      <c r="J100" s="44"/>
      <c r="M100" s="155">
        <f>IF('Cumulative Budget Request '!L99='Split budget (C)'!$L$1,'Cumulative Budget Request '!M99,0)</f>
        <v>0</v>
      </c>
      <c r="N100" s="242">
        <f>ROUND(M100/12,2)</f>
        <v>0</v>
      </c>
      <c r="O100" s="242">
        <f>IF('Cumulative Budget Request '!L99='Split budget (C)'!$L$1,'Cumulative Budget Request '!O99,0)</f>
        <v>0</v>
      </c>
      <c r="P100" s="236">
        <f>IF('Cumulative Budget Request '!L99='Split budget (C)'!$L$1,'Cumulative Budget Request '!P99,0)</f>
        <v>0</v>
      </c>
      <c r="Q100" s="239">
        <f>IF('Cumulative Budget Request '!L99='Split budget (C)'!$L$1,'Cumulative Budget Request '!Q99,0)</f>
        <v>0</v>
      </c>
      <c r="R100" s="240">
        <f>IF('Cumulative Budget Request '!L99='Split budget (C)'!$L$1,'Cumulative Budget Request '!R99,0)</f>
        <v>0</v>
      </c>
      <c r="S100" s="73">
        <f>IF('Cumulative Budget Request '!L99='Split budget (C)'!$L$1,'Cumulative Budget Request '!S99,0)</f>
        <v>0</v>
      </c>
      <c r="T100" s="239">
        <f>IF('Cumulative Budget Request '!L99='Split budget (C)'!$L$1,'Cumulative Budget Request '!T99,0)</f>
        <v>0</v>
      </c>
      <c r="U100" s="426">
        <f>IFERROR((E103+E104)/E102,0)</f>
        <v>0</v>
      </c>
      <c r="V100" s="426">
        <f t="shared" ref="V100:Y100" si="28">IFERROR((F103+F104)/F102,0)</f>
        <v>0</v>
      </c>
      <c r="W100" s="426">
        <f t="shared" si="28"/>
        <v>0</v>
      </c>
      <c r="X100" s="426">
        <f t="shared" si="28"/>
        <v>0</v>
      </c>
      <c r="Y100" s="426">
        <f t="shared" si="28"/>
        <v>0</v>
      </c>
    </row>
    <row r="101" spans="1:25">
      <c r="B101" s="99"/>
      <c r="D101" s="32" t="s">
        <v>61</v>
      </c>
      <c r="E101" s="20">
        <f>T100</f>
        <v>0</v>
      </c>
      <c r="F101" s="20">
        <f>T101</f>
        <v>0</v>
      </c>
      <c r="G101" s="20">
        <f>T102</f>
        <v>0</v>
      </c>
      <c r="H101" s="20">
        <f>T103</f>
        <v>0</v>
      </c>
      <c r="I101" s="20">
        <f>T104</f>
        <v>0</v>
      </c>
      <c r="J101" s="44"/>
      <c r="M101" s="243"/>
      <c r="N101" s="242"/>
      <c r="O101" s="60"/>
      <c r="P101" s="60"/>
      <c r="Q101" s="239">
        <f>IF('Cumulative Budget Request '!L100='Split budget (C)'!$L$1,'Cumulative Budget Request '!Q100,0)</f>
        <v>0</v>
      </c>
      <c r="R101" s="240">
        <f>IF('Cumulative Budget Request '!L100='Split budget (C)'!$L$1,'Cumulative Budget Request '!R100,0)</f>
        <v>0</v>
      </c>
      <c r="S101" s="73">
        <f>IF('Cumulative Budget Request '!L100='Split budget (C)'!$L$1,'Cumulative Budget Request '!S100,0)</f>
        <v>0</v>
      </c>
      <c r="T101" s="239">
        <f>IF('Cumulative Budget Request '!L100='Split budget (C)'!$L$1,'Cumulative Budget Request '!T100,0)</f>
        <v>0</v>
      </c>
      <c r="U101" s="426"/>
      <c r="V101" s="426"/>
      <c r="W101" s="426"/>
      <c r="X101" s="426"/>
      <c r="Y101" s="426"/>
    </row>
    <row r="102" spans="1:25">
      <c r="A102" s="8"/>
      <c r="B102" s="90"/>
      <c r="C102" s="97"/>
      <c r="D102" s="71" t="s">
        <v>9</v>
      </c>
      <c r="E102" s="54">
        <f>ROUND((N100+O100)*E100*Q100,0)</f>
        <v>0</v>
      </c>
      <c r="F102" s="54">
        <f>ROUND((N100+O100)*F100*Q100*Q101,0)</f>
        <v>0</v>
      </c>
      <c r="G102" s="54">
        <f>ROUND((N100+O100)*G100*Q100*Q101*Q102,0)</f>
        <v>0</v>
      </c>
      <c r="H102" s="54">
        <f>ROUND((N100+O100)*H100*Q100*Q101*Q102*Q103,0)</f>
        <v>0</v>
      </c>
      <c r="I102" s="54">
        <f>ROUND((N100+O100)*I100*Q100*Q101*Q102*Q103*Q104,0)</f>
        <v>0</v>
      </c>
      <c r="J102" s="177">
        <f>SUM(E102:I102)</f>
        <v>0</v>
      </c>
      <c r="M102" s="243"/>
      <c r="N102" s="60"/>
      <c r="O102" s="60"/>
      <c r="P102" s="60"/>
      <c r="Q102" s="239">
        <f>IF('Cumulative Budget Request '!L101='Split budget (C)'!$L$1,'Cumulative Budget Request '!Q101,0)</f>
        <v>0</v>
      </c>
      <c r="R102" s="240">
        <f>IF('Cumulative Budget Request '!L101='Split budget (C)'!$L$1,'Cumulative Budget Request '!R101,0)</f>
        <v>0</v>
      </c>
      <c r="S102" s="73">
        <f>IF('Cumulative Budget Request '!L101='Split budget (C)'!$L$1,'Cumulative Budget Request '!S101,0)</f>
        <v>0</v>
      </c>
      <c r="T102" s="239">
        <f>IF('Cumulative Budget Request '!L101='Split budget (C)'!$L$1,'Cumulative Budget Request '!T101,0)</f>
        <v>0</v>
      </c>
      <c r="U102" s="426"/>
      <c r="V102" s="426"/>
      <c r="W102" s="426"/>
      <c r="X102" s="426"/>
      <c r="Y102" s="426"/>
    </row>
    <row r="103" spans="1:25">
      <c r="A103" s="8"/>
      <c r="B103" s="90"/>
      <c r="C103" s="97"/>
      <c r="D103" s="71" t="s">
        <v>46</v>
      </c>
      <c r="E103" s="54">
        <f>ROUND(E102*$Q$8,0)</f>
        <v>0</v>
      </c>
      <c r="F103" s="54">
        <f>ROUND(F102*$Q$8,0)</f>
        <v>0</v>
      </c>
      <c r="G103" s="54">
        <f>ROUND(G102*$Q$8,0)</f>
        <v>0</v>
      </c>
      <c r="H103" s="54">
        <f>ROUND(H102*$Q$8,0)</f>
        <v>0</v>
      </c>
      <c r="I103" s="54">
        <f>ROUND(I102*$Q$8,0)</f>
        <v>0</v>
      </c>
      <c r="J103" s="177">
        <f>SUM(E103:I103)</f>
        <v>0</v>
      </c>
      <c r="M103" s="243"/>
      <c r="N103" s="60"/>
      <c r="O103" s="60"/>
      <c r="P103" s="60"/>
      <c r="Q103" s="239">
        <f>IF('Cumulative Budget Request '!L102='Split budget (C)'!$L$1,'Cumulative Budget Request '!Q102,0)</f>
        <v>0</v>
      </c>
      <c r="R103" s="240">
        <f>IF('Cumulative Budget Request '!L102='Split budget (C)'!$L$1,'Cumulative Budget Request '!R102,0)</f>
        <v>0</v>
      </c>
      <c r="S103" s="73">
        <f>IF('Cumulative Budget Request '!L102='Split budget (C)'!$L$1,'Cumulative Budget Request '!S102,0)</f>
        <v>0</v>
      </c>
      <c r="T103" s="239">
        <f>IF('Cumulative Budget Request '!L102='Split budget (C)'!$L$1,'Cumulative Budget Request '!T102,0)</f>
        <v>0</v>
      </c>
      <c r="U103" s="426"/>
      <c r="V103" s="426"/>
      <c r="W103" s="426"/>
      <c r="X103" s="426"/>
      <c r="Y103" s="426"/>
    </row>
    <row r="104" spans="1:25" ht="15">
      <c r="A104" s="8"/>
      <c r="B104" s="90"/>
      <c r="C104" s="97"/>
      <c r="D104" s="71" t="s">
        <v>47</v>
      </c>
      <c r="E104" s="189">
        <f>ROUND($Q$9*E100,0)</f>
        <v>0</v>
      </c>
      <c r="F104" s="189">
        <f>ROUND($Q$9*F100,0)</f>
        <v>0</v>
      </c>
      <c r="G104" s="189">
        <f>ROUND($Q$9*G100,0)</f>
        <v>0</v>
      </c>
      <c r="H104" s="189">
        <f>ROUND($Q$9*H100,0)</f>
        <v>0</v>
      </c>
      <c r="I104" s="189">
        <f>ROUND($Q$9*I100,0)</f>
        <v>0</v>
      </c>
      <c r="J104" s="186">
        <f>SUM(E104:I104)</f>
        <v>0</v>
      </c>
      <c r="M104" s="243"/>
      <c r="N104" s="60"/>
      <c r="O104" s="60"/>
      <c r="P104" s="60"/>
      <c r="Q104" s="239">
        <f>IF('Cumulative Budget Request '!L103='Split budget (C)'!$L$1,'Cumulative Budget Request '!Q103,0)</f>
        <v>0</v>
      </c>
      <c r="R104" s="240">
        <f>IF('Cumulative Budget Request '!L103='Split budget (C)'!$L$1,'Cumulative Budget Request '!R103,0)</f>
        <v>0</v>
      </c>
      <c r="S104" s="73">
        <f>IF('Cumulative Budget Request '!L103='Split budget (C)'!$L$1,'Cumulative Budget Request '!S103,0)</f>
        <v>0</v>
      </c>
      <c r="T104" s="239">
        <f>IF('Cumulative Budget Request '!L103='Split budget (C)'!$L$1,'Cumulative Budget Request '!T103,0)</f>
        <v>0</v>
      </c>
      <c r="U104" s="426"/>
      <c r="V104" s="426"/>
      <c r="W104" s="426"/>
      <c r="X104" s="426"/>
      <c r="Y104" s="426"/>
    </row>
    <row r="105" spans="1:25">
      <c r="A105" s="8"/>
      <c r="B105" s="90"/>
      <c r="C105" s="97"/>
      <c r="D105" s="74" t="s">
        <v>48</v>
      </c>
      <c r="E105" s="190">
        <f>SUM(E103:E104)</f>
        <v>0</v>
      </c>
      <c r="F105" s="190">
        <f t="shared" ref="F105:I105" si="29">SUM(F103:F104)</f>
        <v>0</v>
      </c>
      <c r="G105" s="190">
        <f t="shared" si="29"/>
        <v>0</v>
      </c>
      <c r="H105" s="190">
        <f t="shared" si="29"/>
        <v>0</v>
      </c>
      <c r="I105" s="190">
        <f t="shared" si="29"/>
        <v>0</v>
      </c>
      <c r="J105" s="191">
        <f>SUM(J103:J104)</f>
        <v>0</v>
      </c>
      <c r="M105" s="243"/>
      <c r="N105" s="60"/>
      <c r="O105" s="60"/>
      <c r="P105" s="60"/>
      <c r="Q105" s="71"/>
      <c r="R105" s="244"/>
      <c r="S105" s="73"/>
      <c r="T105" s="71"/>
      <c r="U105" s="428"/>
      <c r="V105" s="429"/>
      <c r="W105" s="427"/>
      <c r="X105" s="427"/>
      <c r="Y105" s="427"/>
    </row>
    <row r="106" spans="1:25">
      <c r="A106" s="8"/>
      <c r="B106" s="90"/>
      <c r="C106" s="97"/>
      <c r="D106" s="71"/>
      <c r="E106" s="15"/>
      <c r="F106" s="15"/>
      <c r="G106" s="15"/>
      <c r="H106" s="15"/>
      <c r="I106" s="15"/>
      <c r="J106" s="24"/>
      <c r="M106" s="243"/>
      <c r="N106" s="60"/>
      <c r="O106" s="60"/>
      <c r="P106" s="60"/>
      <c r="Q106" s="32"/>
      <c r="R106" s="60"/>
      <c r="S106" s="32"/>
      <c r="T106" s="241"/>
      <c r="U106" s="430"/>
      <c r="V106" s="430"/>
      <c r="W106" s="430"/>
      <c r="X106" s="430"/>
      <c r="Y106" s="430"/>
    </row>
    <row r="107" spans="1:25">
      <c r="A107" s="417">
        <f>IF('Cumulative Budget Request '!L106='Split budget (C)'!$L$1,'Cumulative Budget Request '!A106,0)</f>
        <v>0</v>
      </c>
      <c r="B107" s="13">
        <f>IF('Cumulative Budget Request '!L106='Split budget (C)'!$L$1,'Cumulative Budget Request '!B106,0)</f>
        <v>0</v>
      </c>
      <c r="D107" s="32" t="s">
        <v>44</v>
      </c>
      <c r="E107" s="97">
        <f>ROUND($R107*$S107*T107,6)</f>
        <v>0</v>
      </c>
      <c r="F107" s="97">
        <f>ROUND($R108*$S108*T108,6)</f>
        <v>0</v>
      </c>
      <c r="G107" s="97">
        <f>ROUND($R109*$S109*T109,6)</f>
        <v>0</v>
      </c>
      <c r="H107" s="97">
        <f>ROUND($R110*$S110*T110,6)</f>
        <v>0</v>
      </c>
      <c r="I107" s="97">
        <f>ROUND($R111*$S111*T111,6)</f>
        <v>0</v>
      </c>
      <c r="J107" s="44"/>
      <c r="M107" s="155">
        <f>IF('Cumulative Budget Request '!L106='Split budget (C)'!$L$1,'Cumulative Budget Request '!M106,0)</f>
        <v>0</v>
      </c>
      <c r="N107" s="242">
        <f>ROUND(M107/12,2)</f>
        <v>0</v>
      </c>
      <c r="O107" s="242">
        <f>IF('Cumulative Budget Request '!L106='Split budget (C)'!$L$1,'Cumulative Budget Request '!O106,0)</f>
        <v>0</v>
      </c>
      <c r="P107" s="236">
        <f>IF('Cumulative Budget Request '!L106='Split budget (C)'!$L$1,'Cumulative Budget Request '!P106,0)</f>
        <v>0</v>
      </c>
      <c r="Q107" s="239">
        <f>IF('Cumulative Budget Request '!L106='Split budget (C)'!$L$1,'Cumulative Budget Request '!Q106,0)</f>
        <v>0</v>
      </c>
      <c r="R107" s="240">
        <f>IF('Cumulative Budget Request '!L106='Split budget (C)'!$L$1,'Cumulative Budget Request '!R106,0)</f>
        <v>0</v>
      </c>
      <c r="S107" s="73">
        <f>IF('Cumulative Budget Request '!L106='Split budget (C)'!$L$1,'Cumulative Budget Request '!S106,0)</f>
        <v>0</v>
      </c>
      <c r="T107" s="239">
        <f>IF('Cumulative Budget Request '!L106='Split budget (C)'!$L$1,'Cumulative Budget Request '!T106,0)</f>
        <v>0</v>
      </c>
      <c r="U107" s="426">
        <f>IFERROR((E110+E111)/E109,0)</f>
        <v>0</v>
      </c>
      <c r="V107" s="426">
        <f t="shared" ref="V107:Y107" si="30">IFERROR((F110+F111)/F109,0)</f>
        <v>0</v>
      </c>
      <c r="W107" s="426">
        <f t="shared" si="30"/>
        <v>0</v>
      </c>
      <c r="X107" s="426">
        <f t="shared" si="30"/>
        <v>0</v>
      </c>
      <c r="Y107" s="426">
        <f t="shared" si="30"/>
        <v>0</v>
      </c>
    </row>
    <row r="108" spans="1:25">
      <c r="B108" s="99"/>
      <c r="D108" s="32" t="s">
        <v>61</v>
      </c>
      <c r="E108" s="20">
        <f>T107</f>
        <v>0</v>
      </c>
      <c r="F108" s="20">
        <f>T108</f>
        <v>0</v>
      </c>
      <c r="G108" s="20">
        <f>T109</f>
        <v>0</v>
      </c>
      <c r="H108" s="20">
        <f>T110</f>
        <v>0</v>
      </c>
      <c r="I108" s="20">
        <f>T111</f>
        <v>0</v>
      </c>
      <c r="J108" s="44"/>
      <c r="M108" s="243"/>
      <c r="N108" s="242"/>
      <c r="O108" s="60"/>
      <c r="P108" s="60"/>
      <c r="Q108" s="239">
        <f>IF('Cumulative Budget Request '!L107='Split budget (C)'!$L$1,'Cumulative Budget Request '!Q107,0)</f>
        <v>0</v>
      </c>
      <c r="R108" s="240">
        <f>IF('Cumulative Budget Request '!L107='Split budget (C)'!$L$1,'Cumulative Budget Request '!R107,0)</f>
        <v>0</v>
      </c>
      <c r="S108" s="73">
        <f>IF('Cumulative Budget Request '!L107='Split budget (C)'!$L$1,'Cumulative Budget Request '!S107,0)</f>
        <v>0</v>
      </c>
      <c r="T108" s="239">
        <f>IF('Cumulative Budget Request '!L107='Split budget (C)'!$L$1,'Cumulative Budget Request '!T107,0)</f>
        <v>0</v>
      </c>
      <c r="U108" s="426"/>
      <c r="V108" s="426"/>
      <c r="W108" s="426"/>
      <c r="X108" s="426"/>
      <c r="Y108" s="426"/>
    </row>
    <row r="109" spans="1:25">
      <c r="A109" s="8"/>
      <c r="B109" s="90"/>
      <c r="C109" s="97"/>
      <c r="D109" s="71" t="s">
        <v>9</v>
      </c>
      <c r="E109" s="54">
        <f>ROUND((N107+O107)*E107*Q107,0)</f>
        <v>0</v>
      </c>
      <c r="F109" s="54">
        <f>ROUND((N107+O107)*F107*Q107*Q108,0)</f>
        <v>0</v>
      </c>
      <c r="G109" s="54">
        <f>ROUND((N107+O107)*G107*Q107*Q108*Q109,0)</f>
        <v>0</v>
      </c>
      <c r="H109" s="54">
        <f>ROUND((N107+O107)*H107*Q107*Q108*Q109*Q110,0)</f>
        <v>0</v>
      </c>
      <c r="I109" s="54">
        <f>ROUND((N107+O107)*I107*Q107*Q108*Q109*Q110*Q111,0)</f>
        <v>0</v>
      </c>
      <c r="J109" s="177">
        <f>SUM(E109:I109)</f>
        <v>0</v>
      </c>
      <c r="M109" s="243"/>
      <c r="N109" s="60"/>
      <c r="O109" s="60"/>
      <c r="P109" s="60"/>
      <c r="Q109" s="239">
        <f>IF('Cumulative Budget Request '!L108='Split budget (C)'!$L$1,'Cumulative Budget Request '!Q108,0)</f>
        <v>0</v>
      </c>
      <c r="R109" s="240">
        <f>IF('Cumulative Budget Request '!L108='Split budget (C)'!$L$1,'Cumulative Budget Request '!R108,0)</f>
        <v>0</v>
      </c>
      <c r="S109" s="73">
        <f>IF('Cumulative Budget Request '!L108='Split budget (C)'!$L$1,'Cumulative Budget Request '!S108,0)</f>
        <v>0</v>
      </c>
      <c r="T109" s="239">
        <f>IF('Cumulative Budget Request '!L108='Split budget (C)'!$L$1,'Cumulative Budget Request '!T108,0)</f>
        <v>0</v>
      </c>
      <c r="U109" s="427"/>
      <c r="V109" s="427"/>
      <c r="W109" s="427"/>
      <c r="X109" s="427"/>
      <c r="Y109" s="427"/>
    </row>
    <row r="110" spans="1:25">
      <c r="A110" s="8"/>
      <c r="B110" s="90"/>
      <c r="C110" s="97"/>
      <c r="D110" s="71" t="s">
        <v>46</v>
      </c>
      <c r="E110" s="54">
        <f>ROUND(E109*$Q$8,0)</f>
        <v>0</v>
      </c>
      <c r="F110" s="54">
        <f>ROUND(F109*$Q$8,0)</f>
        <v>0</v>
      </c>
      <c r="G110" s="54">
        <f>ROUND(G109*$Q$8,0)</f>
        <v>0</v>
      </c>
      <c r="H110" s="54">
        <f>ROUND(H109*$Q$8,0)</f>
        <v>0</v>
      </c>
      <c r="I110" s="54">
        <f>ROUND(I109*$Q$8,0)</f>
        <v>0</v>
      </c>
      <c r="J110" s="177">
        <f>SUM(E110:I110)</f>
        <v>0</v>
      </c>
      <c r="M110" s="243"/>
      <c r="N110" s="60"/>
      <c r="O110" s="60"/>
      <c r="P110" s="60"/>
      <c r="Q110" s="239">
        <f>IF('Cumulative Budget Request '!L109='Split budget (C)'!$L$1,'Cumulative Budget Request '!Q109,0)</f>
        <v>0</v>
      </c>
      <c r="R110" s="240">
        <f>IF('Cumulative Budget Request '!L109='Split budget (C)'!$L$1,'Cumulative Budget Request '!R109,0)</f>
        <v>0</v>
      </c>
      <c r="S110" s="73">
        <f>IF('Cumulative Budget Request '!L109='Split budget (C)'!$L$1,'Cumulative Budget Request '!S109,0)</f>
        <v>0</v>
      </c>
      <c r="T110" s="239">
        <f>IF('Cumulative Budget Request '!L109='Split budget (C)'!$L$1,'Cumulative Budget Request '!T109,0)</f>
        <v>0</v>
      </c>
      <c r="U110" s="427"/>
      <c r="V110" s="427"/>
      <c r="W110" s="427"/>
      <c r="X110" s="427"/>
      <c r="Y110" s="427"/>
    </row>
    <row r="111" spans="1:25" ht="15">
      <c r="A111" s="8"/>
      <c r="B111" s="90"/>
      <c r="C111" s="97"/>
      <c r="D111" s="71" t="s">
        <v>47</v>
      </c>
      <c r="E111" s="189">
        <f>ROUND($Q$9*E107,0)</f>
        <v>0</v>
      </c>
      <c r="F111" s="189">
        <f>ROUND($Q$9*F107,0)</f>
        <v>0</v>
      </c>
      <c r="G111" s="189">
        <f>ROUND($Q$9*G107,0)</f>
        <v>0</v>
      </c>
      <c r="H111" s="189">
        <f>ROUND($Q$9*H107,0)</f>
        <v>0</v>
      </c>
      <c r="I111" s="189">
        <f>ROUND($Q$9*I107,0)</f>
        <v>0</v>
      </c>
      <c r="J111" s="186">
        <f>SUM(E111:I111)</f>
        <v>0</v>
      </c>
      <c r="M111" s="243"/>
      <c r="N111" s="60"/>
      <c r="O111" s="60"/>
      <c r="P111" s="60"/>
      <c r="Q111" s="239">
        <f>IF('Cumulative Budget Request '!L110='Split budget (C)'!$L$1,'Cumulative Budget Request '!Q110,0)</f>
        <v>0</v>
      </c>
      <c r="R111" s="240">
        <f>IF('Cumulative Budget Request '!L110='Split budget (C)'!$L$1,'Cumulative Budget Request '!R110,0)</f>
        <v>0</v>
      </c>
      <c r="S111" s="73">
        <f>IF('Cumulative Budget Request '!L110='Split budget (C)'!$L$1,'Cumulative Budget Request '!S110,0)</f>
        <v>0</v>
      </c>
      <c r="T111" s="239">
        <f>IF('Cumulative Budget Request '!L110='Split budget (C)'!$L$1,'Cumulative Budget Request '!T110,0)</f>
        <v>0</v>
      </c>
      <c r="U111" s="426"/>
      <c r="V111" s="426"/>
      <c r="W111" s="426"/>
      <c r="X111" s="426"/>
      <c r="Y111" s="426"/>
    </row>
    <row r="112" spans="1:25">
      <c r="A112" s="8"/>
      <c r="B112" s="90"/>
      <c r="C112" s="97"/>
      <c r="D112" s="74" t="s">
        <v>48</v>
      </c>
      <c r="E112" s="190">
        <f>SUM(E110:E111)</f>
        <v>0</v>
      </c>
      <c r="F112" s="190">
        <f t="shared" ref="F112:I112" si="31">SUM(F110:F111)</f>
        <v>0</v>
      </c>
      <c r="G112" s="190">
        <f t="shared" si="31"/>
        <v>0</v>
      </c>
      <c r="H112" s="190">
        <f t="shared" si="31"/>
        <v>0</v>
      </c>
      <c r="I112" s="190">
        <f t="shared" si="31"/>
        <v>0</v>
      </c>
      <c r="J112" s="191">
        <f>SUM(J110:J111)</f>
        <v>0</v>
      </c>
      <c r="M112" s="17"/>
      <c r="N112" s="31"/>
      <c r="O112" s="31"/>
      <c r="P112" s="31"/>
      <c r="Q112" s="110"/>
      <c r="R112" s="111"/>
      <c r="S112" s="73"/>
      <c r="T112" s="110"/>
      <c r="U112" s="426"/>
      <c r="V112" s="426"/>
      <c r="W112" s="426"/>
      <c r="X112" s="426"/>
      <c r="Y112" s="426"/>
    </row>
    <row r="113" spans="1:41">
      <c r="A113" s="8"/>
      <c r="B113" s="90"/>
      <c r="C113" s="97"/>
      <c r="D113" s="71"/>
      <c r="E113" s="15"/>
      <c r="F113" s="15"/>
      <c r="G113" s="15"/>
      <c r="H113" s="15"/>
      <c r="I113" s="15"/>
      <c r="J113" s="24"/>
      <c r="M113" s="17"/>
      <c r="N113" s="31"/>
      <c r="O113" s="31"/>
      <c r="P113" s="31"/>
      <c r="Q113" s="110"/>
      <c r="R113" s="111"/>
      <c r="S113" s="73"/>
      <c r="T113" s="24"/>
      <c r="U113" s="426"/>
      <c r="V113" s="426"/>
      <c r="W113" s="426"/>
      <c r="X113" s="426"/>
      <c r="Y113" s="426"/>
    </row>
    <row r="114" spans="1:41" ht="13.5" thickBot="1">
      <c r="A114" s="8"/>
      <c r="C114" s="72"/>
      <c r="D114" s="72" t="s">
        <v>68</v>
      </c>
      <c r="E114" s="192">
        <f>SUMIF($D$92:$D$113,"Salary",E92:E113)</f>
        <v>0</v>
      </c>
      <c r="F114" s="192">
        <f t="shared" ref="F114:I114" si="32">SUMIF($D$92:$D$113,"Salary",F92:F113)</f>
        <v>0</v>
      </c>
      <c r="G114" s="192">
        <f t="shared" si="32"/>
        <v>0</v>
      </c>
      <c r="H114" s="192">
        <f t="shared" si="32"/>
        <v>0</v>
      </c>
      <c r="I114" s="192">
        <f t="shared" si="32"/>
        <v>0</v>
      </c>
      <c r="J114" s="193">
        <f>SUM(E114:I114)</f>
        <v>0</v>
      </c>
      <c r="M114" s="17"/>
      <c r="N114" s="91"/>
      <c r="O114" s="91"/>
      <c r="P114" s="91"/>
      <c r="Q114" s="45"/>
      <c r="R114" s="45"/>
      <c r="S114" s="45"/>
      <c r="T114" s="24"/>
      <c r="U114" s="426"/>
      <c r="V114" s="426"/>
      <c r="W114" s="426"/>
      <c r="X114" s="426"/>
      <c r="Y114" s="426"/>
    </row>
    <row r="115" spans="1:41">
      <c r="A115" s="8"/>
      <c r="C115" s="72"/>
      <c r="D115" s="72" t="s">
        <v>69</v>
      </c>
      <c r="E115" s="194">
        <f>SUMIF($D$92:$D$113,"*Total Fringe",E92:E113)</f>
        <v>0</v>
      </c>
      <c r="F115" s="194">
        <f t="shared" ref="F115:I115" si="33">SUMIF($D$92:$D$113,"*Total Fringe",F92:F113)</f>
        <v>0</v>
      </c>
      <c r="G115" s="194">
        <f t="shared" si="33"/>
        <v>0</v>
      </c>
      <c r="H115" s="194">
        <f t="shared" si="33"/>
        <v>0</v>
      </c>
      <c r="I115" s="194">
        <f t="shared" si="33"/>
        <v>0</v>
      </c>
      <c r="J115" s="195">
        <f>SUM(E115:I115)</f>
        <v>0</v>
      </c>
      <c r="M115" s="55"/>
      <c r="N115" s="68"/>
      <c r="O115" s="68"/>
      <c r="P115" s="68"/>
      <c r="Q115" s="68"/>
      <c r="R115" s="68"/>
      <c r="S115" s="68"/>
      <c r="T115" s="68"/>
      <c r="U115" s="489"/>
      <c r="V115" s="489"/>
      <c r="W115" s="489"/>
      <c r="X115" s="489"/>
      <c r="Y115" s="499"/>
      <c r="Z115" s="490" t="s">
        <v>70</v>
      </c>
      <c r="AA115" s="491"/>
      <c r="AB115" s="491"/>
      <c r="AC115" s="491"/>
      <c r="AD115" s="491"/>
      <c r="AE115" s="491"/>
      <c r="AF115" s="492"/>
      <c r="AH115" s="484" t="s">
        <v>71</v>
      </c>
      <c r="AI115" s="485"/>
      <c r="AJ115" s="485"/>
      <c r="AK115" s="485"/>
      <c r="AL115" s="485"/>
      <c r="AM115" s="485"/>
      <c r="AN115" s="485"/>
      <c r="AO115" s="486"/>
    </row>
    <row r="116" spans="1:41">
      <c r="A116" s="8"/>
      <c r="C116" s="72"/>
      <c r="D116" s="174"/>
      <c r="E116" s="171"/>
      <c r="F116" s="171"/>
      <c r="G116" s="171"/>
      <c r="H116" s="171"/>
      <c r="I116" s="171"/>
      <c r="J116" s="172"/>
      <c r="M116" s="55" t="s">
        <v>19</v>
      </c>
      <c r="N116" s="68" t="s">
        <v>6</v>
      </c>
      <c r="O116" s="68" t="s">
        <v>21</v>
      </c>
      <c r="P116" s="68" t="s">
        <v>22</v>
      </c>
      <c r="Q116" s="68"/>
      <c r="R116" s="68" t="s">
        <v>57</v>
      </c>
      <c r="S116" s="68"/>
      <c r="T116" s="68"/>
      <c r="U116" s="489" t="s">
        <v>23</v>
      </c>
      <c r="V116" s="489"/>
      <c r="W116" s="489"/>
      <c r="X116" s="489"/>
      <c r="Y116" s="499"/>
      <c r="Z116" s="173"/>
      <c r="AA116" s="44"/>
      <c r="AB116" s="44"/>
      <c r="AC116" s="44"/>
      <c r="AD116" s="44"/>
      <c r="AE116" s="44"/>
      <c r="AF116" s="162"/>
      <c r="AH116" s="284"/>
      <c r="AI116" s="55"/>
      <c r="AJ116" s="55"/>
      <c r="AK116" s="55"/>
      <c r="AL116" s="55"/>
      <c r="AM116" s="55"/>
      <c r="AN116" s="55"/>
      <c r="AO116" s="113"/>
    </row>
    <row r="117" spans="1:41">
      <c r="A117" s="55" t="s">
        <v>40</v>
      </c>
      <c r="B117" s="55" t="s">
        <v>41</v>
      </c>
      <c r="C117" s="348" t="s">
        <v>72</v>
      </c>
      <c r="D117" s="174"/>
      <c r="E117" s="16" t="str">
        <f>E11</f>
        <v>Year 1</v>
      </c>
      <c r="F117" s="16" t="str">
        <f>F11</f>
        <v>Year 2</v>
      </c>
      <c r="G117" s="16" t="str">
        <f>G11</f>
        <v>Year 3</v>
      </c>
      <c r="H117" s="16" t="str">
        <f>H11</f>
        <v>Year 4</v>
      </c>
      <c r="I117" s="16" t="str">
        <f>I11</f>
        <v>Year 5</v>
      </c>
      <c r="J117" s="44" t="s">
        <v>30</v>
      </c>
      <c r="M117" s="89" t="s">
        <v>31</v>
      </c>
      <c r="N117" s="44" t="s">
        <v>9</v>
      </c>
      <c r="O117" s="44" t="s">
        <v>33</v>
      </c>
      <c r="P117" s="44" t="s">
        <v>34</v>
      </c>
      <c r="Q117" s="44" t="s">
        <v>32</v>
      </c>
      <c r="R117" s="44" t="s">
        <v>58</v>
      </c>
      <c r="S117" s="44"/>
      <c r="T117" s="44"/>
      <c r="U117" s="424" t="s">
        <v>35</v>
      </c>
      <c r="V117" s="425" t="s">
        <v>36</v>
      </c>
      <c r="W117" s="425" t="s">
        <v>37</v>
      </c>
      <c r="X117" s="425" t="s">
        <v>38</v>
      </c>
      <c r="Y117" s="425" t="s">
        <v>39</v>
      </c>
      <c r="Z117" s="157"/>
      <c r="AA117" s="159" t="str">
        <f>E11</f>
        <v>Year 1</v>
      </c>
      <c r="AB117" s="159" t="str">
        <f>F11</f>
        <v>Year 2</v>
      </c>
      <c r="AC117" s="159" t="str">
        <f>G11</f>
        <v>Year 3</v>
      </c>
      <c r="AD117" s="159" t="str">
        <f>H11</f>
        <v>Year 4</v>
      </c>
      <c r="AE117" s="159" t="str">
        <f>I11</f>
        <v>Year 5</v>
      </c>
      <c r="AF117" s="162" t="s">
        <v>30</v>
      </c>
      <c r="AH117" s="284"/>
      <c r="AI117" s="55"/>
      <c r="AJ117" s="55"/>
      <c r="AK117" s="55"/>
      <c r="AL117" s="55"/>
      <c r="AM117" s="55"/>
      <c r="AN117" s="55"/>
      <c r="AO117" s="113"/>
    </row>
    <row r="118" spans="1:41">
      <c r="A118" s="417">
        <f>IF('Cumulative Budget Request '!L117='Split budget (C)'!$L$1,'Cumulative Budget Request '!A117,0)</f>
        <v>0</v>
      </c>
      <c r="B118" s="13">
        <f>IF('Cumulative Budget Request '!L117='Split budget (C)'!$L$1,'Cumulative Budget Request '!B117,0)</f>
        <v>0</v>
      </c>
      <c r="C118" s="117">
        <f>IF('Cumulative Budget Request '!L117='Split budget (C)'!$L$1,'Cumulative Budget Request '!C117,0)</f>
        <v>0</v>
      </c>
      <c r="D118" s="32" t="s">
        <v>44</v>
      </c>
      <c r="E118" s="97">
        <f>ROUND($P118*$Q118*R118,6)</f>
        <v>0</v>
      </c>
      <c r="F118" s="97">
        <f>ROUND($P119*$Q119*R119,6)</f>
        <v>0</v>
      </c>
      <c r="G118" s="97">
        <f>ROUND($P120*$Q120*R120,6)</f>
        <v>0</v>
      </c>
      <c r="H118" s="97">
        <f>ROUND($P121*$Q121*R121,6)</f>
        <v>0</v>
      </c>
      <c r="I118" s="97">
        <f>ROUND($P122*$Q122*R122,6)</f>
        <v>0</v>
      </c>
      <c r="J118" s="24"/>
      <c r="K118" s="15"/>
      <c r="L118" s="15"/>
      <c r="M118" s="155">
        <f>IF('Cumulative Budget Request '!L117='Split budget (C)'!$L$1,'Cumulative Budget Request '!M117,0)</f>
        <v>0</v>
      </c>
      <c r="N118" s="242">
        <f>ROUND(M118/12,2)</f>
        <v>0</v>
      </c>
      <c r="O118" s="239">
        <f>IF('Cumulative Budget Request '!L117='Split budget (C)'!$L$1,'Cumulative Budget Request '!O117,0)</f>
        <v>0</v>
      </c>
      <c r="P118" s="240">
        <f>IF('Cumulative Budget Request '!L117='Split budget (C)'!$L$1,'Cumulative Budget Request '!P117,0)</f>
        <v>0</v>
      </c>
      <c r="Q118" s="73">
        <f>IF('Cumulative Budget Request '!L117='Split budget (C)'!$L$1,'Cumulative Budget Request '!Q117,0)</f>
        <v>0</v>
      </c>
      <c r="R118" s="239">
        <f>IF('Cumulative Budget Request '!L117='Split budget (C)'!$L$1,'Cumulative Budget Request '!R117,0)</f>
        <v>0</v>
      </c>
      <c r="S118" s="73"/>
      <c r="T118" s="71"/>
      <c r="U118" s="426">
        <f>IFERROR((E121+E122)/E120,0)</f>
        <v>0</v>
      </c>
      <c r="V118" s="426">
        <f t="shared" ref="V118:Y118" si="34">IFERROR((F121+F122)/F120,0)</f>
        <v>0</v>
      </c>
      <c r="W118" s="426">
        <f t="shared" si="34"/>
        <v>0</v>
      </c>
      <c r="X118" s="426">
        <f t="shared" si="34"/>
        <v>0</v>
      </c>
      <c r="Y118" s="426">
        <f t="shared" si="34"/>
        <v>0</v>
      </c>
      <c r="Z118" s="160">
        <f>C118</f>
        <v>0</v>
      </c>
      <c r="AA118" s="125" t="e">
        <f>ROUND(VLOOKUP($C118,$AH$124:AO154,4,FALSE)*E118,0)</f>
        <v>#N/A</v>
      </c>
      <c r="AB118" s="125" t="e">
        <f>ROUND(VLOOKUP($C119,$AH$124:AO154,5,FALSE)*F118,0)</f>
        <v>#N/A</v>
      </c>
      <c r="AC118" s="125" t="e">
        <f>ROUND(VLOOKUP($C120,$AH$124:AO153,6,FALSE)*G118,0)</f>
        <v>#N/A</v>
      </c>
      <c r="AD118" s="125" t="e">
        <f>ROUND(VLOOKUP($C121,$AH$124:AO153,7,FALSE)*H118,0)</f>
        <v>#N/A</v>
      </c>
      <c r="AE118" s="125" t="e">
        <f>ROUND(VLOOKUP($C122,$AH$124:AO153,8,FALSE)*I118,0)</f>
        <v>#N/A</v>
      </c>
      <c r="AF118" s="163" t="e">
        <f>SUM(AA118:AE118)</f>
        <v>#N/A</v>
      </c>
      <c r="AH118" s="112"/>
      <c r="AK118" s="55" t="s">
        <v>35</v>
      </c>
      <c r="AL118" s="55" t="s">
        <v>36</v>
      </c>
      <c r="AM118" s="55" t="s">
        <v>37</v>
      </c>
      <c r="AN118" s="55" t="s">
        <v>38</v>
      </c>
      <c r="AO118" s="113" t="s">
        <v>39</v>
      </c>
    </row>
    <row r="119" spans="1:41">
      <c r="A119" s="8"/>
      <c r="B119" s="99"/>
      <c r="C119" s="117">
        <f>IF('Cumulative Budget Request '!L118='Split budget (C)'!$L$1,'Cumulative Budget Request '!C118,0)</f>
        <v>0</v>
      </c>
      <c r="D119" s="32" t="s">
        <v>61</v>
      </c>
      <c r="E119" s="20">
        <f>R118</f>
        <v>0</v>
      </c>
      <c r="F119" s="20">
        <f>R119</f>
        <v>0</v>
      </c>
      <c r="G119" s="20">
        <f>R120</f>
        <v>0</v>
      </c>
      <c r="H119" s="20">
        <f>R121</f>
        <v>0</v>
      </c>
      <c r="I119" s="20">
        <f>R122</f>
        <v>0</v>
      </c>
      <c r="J119" s="24"/>
      <c r="K119" s="15"/>
      <c r="L119" s="15"/>
      <c r="M119" s="243"/>
      <c r="N119" s="242"/>
      <c r="O119" s="239">
        <f>IF('Cumulative Budget Request '!L118='Split budget (C)'!$L$1,'Cumulative Budget Request '!O118,0)</f>
        <v>0</v>
      </c>
      <c r="P119" s="240">
        <f>IF('Cumulative Budget Request '!L118='Split budget (C)'!$L$1,'Cumulative Budget Request '!P118,0)</f>
        <v>0</v>
      </c>
      <c r="Q119" s="73">
        <f>IF('Cumulative Budget Request '!L118='Split budget (C)'!$L$1,'Cumulative Budget Request '!Q118,0)</f>
        <v>0</v>
      </c>
      <c r="R119" s="239">
        <f>IF('Cumulative Budget Request '!L118='Split budget (C)'!$L$1,'Cumulative Budget Request '!R118,0)</f>
        <v>0</v>
      </c>
      <c r="S119" s="73"/>
      <c r="T119" s="71"/>
      <c r="U119" s="426"/>
      <c r="V119" s="426"/>
      <c r="W119" s="426"/>
      <c r="X119" s="426"/>
      <c r="Y119" s="426"/>
      <c r="Z119" s="160"/>
      <c r="AA119" s="125"/>
      <c r="AB119" s="125"/>
      <c r="AC119" s="125"/>
      <c r="AD119" s="125"/>
      <c r="AE119" s="125"/>
      <c r="AF119" s="163"/>
      <c r="AH119" s="505" t="s">
        <v>76</v>
      </c>
      <c r="AI119" s="488"/>
      <c r="AJ119" s="488"/>
      <c r="AK119" s="282">
        <v>1</v>
      </c>
      <c r="AL119" s="282">
        <v>1.05</v>
      </c>
      <c r="AM119" s="282">
        <v>1.05</v>
      </c>
      <c r="AN119" s="282">
        <v>1.05</v>
      </c>
      <c r="AO119" s="283">
        <v>1.05</v>
      </c>
    </row>
    <row r="120" spans="1:41">
      <c r="A120" s="8"/>
      <c r="C120" s="117">
        <f>IF('Cumulative Budget Request '!L119='Split budget (C)'!$L$1,'Cumulative Budget Request '!C119,0)</f>
        <v>0</v>
      </c>
      <c r="D120" s="71" t="s">
        <v>9</v>
      </c>
      <c r="E120" s="54">
        <f>ROUND(N118*E118*O118,0)</f>
        <v>0</v>
      </c>
      <c r="F120" s="54">
        <f>ROUND(N118*F118*O118*O119,0)</f>
        <v>0</v>
      </c>
      <c r="G120" s="54">
        <f>ROUND(N118*G118*O118*O119*O120,0)</f>
        <v>0</v>
      </c>
      <c r="H120" s="54">
        <f>ROUND(N118*H118*O118*O119*O120*O121,0)</f>
        <v>0</v>
      </c>
      <c r="I120" s="54">
        <f>ROUND(N118*I118*O118*O119*O120*O121*O122,0)</f>
        <v>0</v>
      </c>
      <c r="J120" s="177">
        <f>SUM(E120:I120)</f>
        <v>0</v>
      </c>
      <c r="M120" s="243"/>
      <c r="N120" s="60"/>
      <c r="O120" s="239">
        <f>IF('Cumulative Budget Request '!L119='Split budget (C)'!$L$1,'Cumulative Budget Request '!O119,0)</f>
        <v>0</v>
      </c>
      <c r="P120" s="240">
        <f>IF('Cumulative Budget Request '!L119='Split budget (C)'!$L$1,'Cumulative Budget Request '!P119,0)</f>
        <v>0</v>
      </c>
      <c r="Q120" s="73">
        <f>IF('Cumulative Budget Request '!L119='Split budget (C)'!$L$1,'Cumulative Budget Request '!Q119,0)</f>
        <v>0</v>
      </c>
      <c r="R120" s="239">
        <f>IF('Cumulative Budget Request '!L119='Split budget (C)'!$L$1,'Cumulative Budget Request '!R119,0)</f>
        <v>0</v>
      </c>
      <c r="S120" s="73"/>
      <c r="T120" s="71"/>
      <c r="U120" s="426"/>
      <c r="V120" s="426"/>
      <c r="W120" s="426"/>
      <c r="X120" s="426"/>
      <c r="Y120" s="426"/>
      <c r="Z120" s="59"/>
      <c r="AA120" s="125"/>
      <c r="AB120" s="125"/>
      <c r="AC120" s="125"/>
      <c r="AD120" s="125"/>
      <c r="AE120" s="125"/>
      <c r="AF120" s="163"/>
      <c r="AH120" s="463"/>
      <c r="AI120" s="316"/>
      <c r="AJ120" s="316"/>
      <c r="AK120" s="131"/>
      <c r="AL120" s="131"/>
      <c r="AM120" s="131"/>
      <c r="AN120" s="131"/>
      <c r="AO120" s="281"/>
    </row>
    <row r="121" spans="1:41">
      <c r="A121" s="8"/>
      <c r="B121" s="90"/>
      <c r="C121" s="117">
        <f>IF('Cumulative Budget Request '!L120='Split budget (C)'!$L$1,'Cumulative Budget Request '!C120,0)</f>
        <v>0</v>
      </c>
      <c r="D121" s="71" t="s">
        <v>46</v>
      </c>
      <c r="E121" s="54">
        <f>ROUND($E$120*$S$153,0)</f>
        <v>0</v>
      </c>
      <c r="F121" s="54">
        <f>ROUND($F$120*$S$153,0)</f>
        <v>0</v>
      </c>
      <c r="G121" s="54">
        <f>ROUND($G$120*$S$153,0)</f>
        <v>0</v>
      </c>
      <c r="H121" s="54">
        <f>ROUND($H$120*$S$153,0)</f>
        <v>0</v>
      </c>
      <c r="I121" s="54">
        <f>ROUND($I$120*$S$153,0)</f>
        <v>0</v>
      </c>
      <c r="J121" s="177">
        <f>SUM(E121:I121)</f>
        <v>0</v>
      </c>
      <c r="M121" s="243"/>
      <c r="N121" s="60"/>
      <c r="O121" s="239">
        <f>IF('Cumulative Budget Request '!L120='Split budget (C)'!$L$1,'Cumulative Budget Request '!O120,0)</f>
        <v>0</v>
      </c>
      <c r="P121" s="240">
        <f>IF('Cumulative Budget Request '!L120='Split budget (C)'!$L$1,'Cumulative Budget Request '!P120,0)</f>
        <v>0</v>
      </c>
      <c r="Q121" s="73">
        <f>IF('Cumulative Budget Request '!L120='Split budget (C)'!$L$1,'Cumulative Budget Request '!Q120,0)</f>
        <v>0</v>
      </c>
      <c r="R121" s="239">
        <f>IF('Cumulative Budget Request '!L120='Split budget (C)'!$L$1,'Cumulative Budget Request '!R120,0)</f>
        <v>0</v>
      </c>
      <c r="S121" s="73"/>
      <c r="T121" s="71"/>
      <c r="U121" s="426"/>
      <c r="V121" s="426"/>
      <c r="W121" s="426"/>
      <c r="X121" s="426"/>
      <c r="Y121" s="426"/>
      <c r="Z121" s="59"/>
      <c r="AA121" s="125"/>
      <c r="AB121" s="125"/>
      <c r="AC121" s="125"/>
      <c r="AD121" s="125"/>
      <c r="AE121" s="125"/>
      <c r="AF121" s="163"/>
      <c r="AH121" s="463"/>
      <c r="AI121" s="316"/>
      <c r="AJ121" s="316"/>
      <c r="AK121" s="131"/>
      <c r="AL121" s="131"/>
      <c r="AM121" s="131"/>
      <c r="AN121" s="131"/>
      <c r="AO121" s="281"/>
    </row>
    <row r="122" spans="1:41" ht="15">
      <c r="A122" s="8"/>
      <c r="B122" s="90"/>
      <c r="C122" s="117">
        <f>IF('Cumulative Budget Request '!L121='Split budget (C)'!$L$1,'Cumulative Budget Request '!C121,0)</f>
        <v>0</v>
      </c>
      <c r="D122" s="71" t="s">
        <v>47</v>
      </c>
      <c r="E122" s="189">
        <f>ROUND($S$154*$E$118,0)</f>
        <v>0</v>
      </c>
      <c r="F122" s="189">
        <f>ROUND($S$154*$F$118,0)</f>
        <v>0</v>
      </c>
      <c r="G122" s="189">
        <f>ROUND($S$154*$G$118,0)</f>
        <v>0</v>
      </c>
      <c r="H122" s="189">
        <f>ROUND($S$154*$H$118,0)</f>
        <v>0</v>
      </c>
      <c r="I122" s="189">
        <f>ROUND($S$154*$I$118,0)</f>
        <v>0</v>
      </c>
      <c r="J122" s="186">
        <f>SUM(E122:I122)</f>
        <v>0</v>
      </c>
      <c r="M122" s="243"/>
      <c r="N122" s="60"/>
      <c r="O122" s="239">
        <f>IF('Cumulative Budget Request '!L121='Split budget (C)'!$L$1,'Cumulative Budget Request '!O121,0)</f>
        <v>0</v>
      </c>
      <c r="P122" s="240">
        <f>IF('Cumulative Budget Request '!L121='Split budget (C)'!$L$1,'Cumulative Budget Request '!P121,0)</f>
        <v>0</v>
      </c>
      <c r="Q122" s="73">
        <f>IF('Cumulative Budget Request '!L121='Split budget (C)'!$L$1,'Cumulative Budget Request '!Q121,0)</f>
        <v>0</v>
      </c>
      <c r="R122" s="239">
        <f>IF('Cumulative Budget Request '!L121='Split budget (C)'!$L$1,'Cumulative Budget Request '!R121,0)</f>
        <v>0</v>
      </c>
      <c r="S122" s="73"/>
      <c r="T122" s="71"/>
      <c r="U122" s="426"/>
      <c r="V122" s="426"/>
      <c r="W122" s="426"/>
      <c r="X122" s="426"/>
      <c r="Y122" s="426"/>
      <c r="Z122" s="59"/>
      <c r="AA122" s="125"/>
      <c r="AB122" s="125"/>
      <c r="AC122" s="125"/>
      <c r="AD122" s="125"/>
      <c r="AE122" s="125"/>
      <c r="AF122" s="163"/>
      <c r="AH122" s="112"/>
      <c r="AO122" s="114"/>
    </row>
    <row r="123" spans="1:41">
      <c r="A123" s="8"/>
      <c r="B123" s="90"/>
      <c r="C123" s="97"/>
      <c r="D123" s="74" t="s">
        <v>48</v>
      </c>
      <c r="E123" s="190">
        <f>SUM(E121:E122)</f>
        <v>0</v>
      </c>
      <c r="F123" s="190">
        <f t="shared" ref="F123:I123" si="35">SUM(F121:F122)</f>
        <v>0</v>
      </c>
      <c r="G123" s="190">
        <f t="shared" si="35"/>
        <v>0</v>
      </c>
      <c r="H123" s="190">
        <f t="shared" si="35"/>
        <v>0</v>
      </c>
      <c r="I123" s="190">
        <f t="shared" si="35"/>
        <v>0</v>
      </c>
      <c r="J123" s="191">
        <f>SUM(J121:J122)</f>
        <v>0</v>
      </c>
      <c r="M123" s="243"/>
      <c r="N123" s="60"/>
      <c r="O123" s="71"/>
      <c r="P123" s="244"/>
      <c r="Q123" s="73"/>
      <c r="R123" s="71"/>
      <c r="S123" s="73"/>
      <c r="T123" s="71"/>
      <c r="U123" s="428"/>
      <c r="V123" s="429"/>
      <c r="W123" s="427"/>
      <c r="X123" s="427"/>
      <c r="Y123" s="427"/>
      <c r="Z123" s="59"/>
      <c r="AA123" s="125"/>
      <c r="AB123" s="125"/>
      <c r="AC123" s="125"/>
      <c r="AD123" s="125"/>
      <c r="AE123" s="125"/>
      <c r="AF123" s="163"/>
      <c r="AH123" s="280" t="s">
        <v>80</v>
      </c>
      <c r="AO123" s="114"/>
    </row>
    <row r="124" spans="1:41">
      <c r="A124" s="8"/>
      <c r="B124" s="90"/>
      <c r="C124" s="97"/>
      <c r="D124" s="71"/>
      <c r="E124" s="15"/>
      <c r="F124" s="15"/>
      <c r="G124" s="15"/>
      <c r="H124" s="15"/>
      <c r="I124" s="15"/>
      <c r="J124" s="24"/>
      <c r="M124" s="243"/>
      <c r="N124" s="60"/>
      <c r="O124" s="32"/>
      <c r="P124" s="60"/>
      <c r="Q124" s="32"/>
      <c r="R124" s="241"/>
      <c r="S124" s="32"/>
      <c r="T124" s="241"/>
      <c r="U124" s="430"/>
      <c r="V124" s="430"/>
      <c r="W124" s="430"/>
      <c r="X124" s="430"/>
      <c r="Y124" s="430"/>
      <c r="Z124" s="59"/>
      <c r="AA124" s="125"/>
      <c r="AB124" s="125"/>
      <c r="AC124" s="125"/>
      <c r="AD124" s="125"/>
      <c r="AE124" s="125"/>
      <c r="AF124" s="163"/>
      <c r="AH124" s="280" t="s">
        <v>74</v>
      </c>
      <c r="AI124">
        <v>0</v>
      </c>
      <c r="AJ124">
        <v>0</v>
      </c>
      <c r="AK124">
        <v>0</v>
      </c>
      <c r="AL124">
        <v>0</v>
      </c>
      <c r="AM124">
        <v>0</v>
      </c>
      <c r="AN124">
        <v>0</v>
      </c>
      <c r="AO124" s="114">
        <v>0</v>
      </c>
    </row>
    <row r="125" spans="1:41">
      <c r="A125" s="417">
        <f>IF('Cumulative Budget Request '!L124='Split budget (C)'!$L$1,'Cumulative Budget Request '!A124,0)</f>
        <v>0</v>
      </c>
      <c r="B125" s="13">
        <f>IF('Cumulative Budget Request '!L124='Split budget (C)'!$L$1,'Cumulative Budget Request '!B124,0)</f>
        <v>0</v>
      </c>
      <c r="C125" s="117">
        <f>IF('Cumulative Budget Request '!L124='Split budget (C)'!$L$1,'Cumulative Budget Request '!C124,0)</f>
        <v>0</v>
      </c>
      <c r="D125" s="32" t="s">
        <v>44</v>
      </c>
      <c r="E125" s="97">
        <f>ROUND($P125*$Q125*R125,6)</f>
        <v>0</v>
      </c>
      <c r="F125" s="97">
        <f>ROUND($P126*$Q126*R126,6)</f>
        <v>0</v>
      </c>
      <c r="G125" s="97">
        <f>ROUND($P127*$Q127*R127,6)</f>
        <v>0</v>
      </c>
      <c r="H125" s="97">
        <f>ROUND($P128*$Q128*R128,6)</f>
        <v>0</v>
      </c>
      <c r="I125" s="97">
        <f>ROUND($P129*$Q129*R129,6)</f>
        <v>0</v>
      </c>
      <c r="J125" s="24"/>
      <c r="M125" s="155">
        <f>IF('Cumulative Budget Request '!L124='Split budget (C)'!$L$1,'Cumulative Budget Request '!M124,0)</f>
        <v>0</v>
      </c>
      <c r="N125" s="242">
        <f>ROUND(M125/12,2)</f>
        <v>0</v>
      </c>
      <c r="O125" s="239">
        <f>IF('Cumulative Budget Request '!L124='Split budget (C)'!$L$1,'Cumulative Budget Request '!O124,0)</f>
        <v>0</v>
      </c>
      <c r="P125" s="240">
        <f>IF('Cumulative Budget Request '!L124='Split budget (C)'!$L$1,'Cumulative Budget Request '!P124,0)</f>
        <v>0</v>
      </c>
      <c r="Q125" s="73">
        <f>IF('Cumulative Budget Request '!L124='Split budget (C)'!$L$1,'Cumulative Budget Request '!Q124,0)</f>
        <v>0</v>
      </c>
      <c r="R125" s="239">
        <f>IF('Cumulative Budget Request '!L124='Split budget (C)'!$L$1,'Cumulative Budget Request '!R124,0)</f>
        <v>0</v>
      </c>
      <c r="S125" s="73"/>
      <c r="T125" s="71"/>
      <c r="U125" s="426">
        <f>IFERROR((E128+E129)/E127,0)</f>
        <v>0</v>
      </c>
      <c r="V125" s="426">
        <f t="shared" ref="V125:Y125" si="36">IFERROR((F128+F129)/F127,0)</f>
        <v>0</v>
      </c>
      <c r="W125" s="426">
        <f t="shared" si="36"/>
        <v>0</v>
      </c>
      <c r="X125" s="426">
        <f t="shared" si="36"/>
        <v>0</v>
      </c>
      <c r="Y125" s="426">
        <f t="shared" si="36"/>
        <v>0</v>
      </c>
      <c r="Z125" s="160">
        <f>C125</f>
        <v>0</v>
      </c>
      <c r="AA125" s="125" t="e">
        <f>ROUND(VLOOKUP($C125,$AH$124:AO161,4,FALSE)*E125,0)</f>
        <v>#N/A</v>
      </c>
      <c r="AB125" s="125" t="e">
        <f>ROUND(VLOOKUP($C126,$AH$124:AO161,5,FALSE)*F125,0)</f>
        <v>#N/A</v>
      </c>
      <c r="AC125" s="125" t="e">
        <f>ROUND(VLOOKUP($C127,$AH$124:AO160,6,FALSE)*G125,0)</f>
        <v>#N/A</v>
      </c>
      <c r="AD125" s="125" t="e">
        <f>ROUND(VLOOKUP($C128,$AH$124:AO160,7,FALSE)*H125,0)</f>
        <v>#N/A</v>
      </c>
      <c r="AE125" s="125" t="e">
        <f>ROUND(VLOOKUP($C129,$AH$124:AO160,8,FALSE)*I125,0)</f>
        <v>#N/A</v>
      </c>
      <c r="AF125" s="163" t="e">
        <f>SUM(AA125:AE125)</f>
        <v>#N/A</v>
      </c>
      <c r="AH125" s="274" t="s">
        <v>81</v>
      </c>
      <c r="AI125" s="273">
        <f>'Tuition Lookup'!$D4*24</f>
        <v>10752</v>
      </c>
      <c r="AJ125" s="272">
        <f>AI125/6</f>
        <v>1792</v>
      </c>
      <c r="AK125" s="277">
        <f>AJ125*AK$119</f>
        <v>1792</v>
      </c>
      <c r="AL125" s="277">
        <f>AK125*AL$119</f>
        <v>1881.6000000000001</v>
      </c>
      <c r="AM125" s="277">
        <f>AL125*AM$119</f>
        <v>1975.6800000000003</v>
      </c>
      <c r="AN125" s="278">
        <f>AM125*AN$119</f>
        <v>2074.4640000000004</v>
      </c>
      <c r="AO125" s="279">
        <f>AN125*AO$119</f>
        <v>2178.1872000000003</v>
      </c>
    </row>
    <row r="126" spans="1:41">
      <c r="B126" s="99"/>
      <c r="C126" s="117">
        <f>IF('Cumulative Budget Request '!L125='Split budget (C)'!$L$1,'Cumulative Budget Request '!C125,0)</f>
        <v>0</v>
      </c>
      <c r="D126" s="32" t="s">
        <v>61</v>
      </c>
      <c r="E126" s="20">
        <f>R125</f>
        <v>0</v>
      </c>
      <c r="F126" s="20">
        <f>R126</f>
        <v>0</v>
      </c>
      <c r="G126" s="20">
        <f>R127</f>
        <v>0</v>
      </c>
      <c r="H126" s="20">
        <f>R128</f>
        <v>0</v>
      </c>
      <c r="I126" s="20">
        <f>R129</f>
        <v>0</v>
      </c>
      <c r="J126" s="24"/>
      <c r="M126" s="243"/>
      <c r="N126" s="242"/>
      <c r="O126" s="239">
        <f>IF('Cumulative Budget Request '!L125='Split budget (C)'!$L$1,'Cumulative Budget Request '!O125,0)</f>
        <v>0</v>
      </c>
      <c r="P126" s="240">
        <f>IF('Cumulative Budget Request '!L125='Split budget (C)'!$L$1,'Cumulative Budget Request '!P125,0)</f>
        <v>0</v>
      </c>
      <c r="Q126" s="73">
        <f>IF('Cumulative Budget Request '!L125='Split budget (C)'!$L$1,'Cumulative Budget Request '!Q125,0)</f>
        <v>0</v>
      </c>
      <c r="R126" s="239">
        <f>IF('Cumulative Budget Request '!L125='Split budget (C)'!$L$1,'Cumulative Budget Request '!R125,0)</f>
        <v>0</v>
      </c>
      <c r="S126" s="73"/>
      <c r="T126" s="71"/>
      <c r="U126" s="426"/>
      <c r="V126" s="426"/>
      <c r="W126" s="426"/>
      <c r="X126" s="426"/>
      <c r="Y126" s="426"/>
      <c r="Z126" s="160"/>
      <c r="AA126" s="125"/>
      <c r="AB126" s="125"/>
      <c r="AC126" s="125"/>
      <c r="AD126" s="125"/>
      <c r="AE126" s="125"/>
      <c r="AF126" s="163"/>
      <c r="AH126" s="275" t="s">
        <v>82</v>
      </c>
      <c r="AI126" s="273">
        <f>'Tuition Lookup'!$D5*24</f>
        <v>12000</v>
      </c>
      <c r="AJ126" s="272">
        <f t="shared" ref="AJ126:AJ151" si="37">AI126/6</f>
        <v>2000</v>
      </c>
      <c r="AK126" s="277">
        <f t="shared" ref="AK126:AO141" si="38">AJ126*AK$119</f>
        <v>2000</v>
      </c>
      <c r="AL126" s="277">
        <f t="shared" si="38"/>
        <v>2100</v>
      </c>
      <c r="AM126" s="277">
        <f t="shared" si="38"/>
        <v>2205</v>
      </c>
      <c r="AN126" s="278">
        <f t="shared" si="38"/>
        <v>2315.25</v>
      </c>
      <c r="AO126" s="279">
        <f t="shared" si="38"/>
        <v>2431.0125000000003</v>
      </c>
    </row>
    <row r="127" spans="1:41">
      <c r="A127" s="8"/>
      <c r="B127" s="90"/>
      <c r="C127" s="117">
        <f>IF('Cumulative Budget Request '!L126='Split budget (C)'!$L$1,'Cumulative Budget Request '!C126,0)</f>
        <v>0</v>
      </c>
      <c r="D127" s="71" t="s">
        <v>9</v>
      </c>
      <c r="E127" s="54">
        <f>ROUND(N125*E125*O125,0)</f>
        <v>0</v>
      </c>
      <c r="F127" s="54">
        <f>ROUND(N125*F125*O125*O126,0)</f>
        <v>0</v>
      </c>
      <c r="G127" s="54">
        <f>ROUND(N125*G125*O125*O126*O127,0)</f>
        <v>0</v>
      </c>
      <c r="H127" s="54">
        <f>ROUND(N125*H125*O125*O126*O127*O128,0)</f>
        <v>0</v>
      </c>
      <c r="I127" s="54">
        <f>ROUND(N125*I125*O125*O126*O127*O128*O129,0)</f>
        <v>0</v>
      </c>
      <c r="J127" s="177">
        <f>SUM(E127:I127)</f>
        <v>0</v>
      </c>
      <c r="M127" s="243"/>
      <c r="N127" s="60"/>
      <c r="O127" s="239">
        <f>IF('Cumulative Budget Request '!L126='Split budget (C)'!$L$1,'Cumulative Budget Request '!O126,0)</f>
        <v>0</v>
      </c>
      <c r="P127" s="240">
        <f>IF('Cumulative Budget Request '!L126='Split budget (C)'!$L$1,'Cumulative Budget Request '!P126,0)</f>
        <v>0</v>
      </c>
      <c r="Q127" s="73">
        <f>IF('Cumulative Budget Request '!L126='Split budget (C)'!$L$1,'Cumulative Budget Request '!Q126,0)</f>
        <v>0</v>
      </c>
      <c r="R127" s="239">
        <f>IF('Cumulative Budget Request '!L126='Split budget (C)'!$L$1,'Cumulative Budget Request '!R126,0)</f>
        <v>0</v>
      </c>
      <c r="S127" s="73"/>
      <c r="T127" s="71"/>
      <c r="U127" s="426"/>
      <c r="V127" s="426"/>
      <c r="W127" s="426"/>
      <c r="X127" s="426"/>
      <c r="Y127" s="426"/>
      <c r="Z127" s="59"/>
      <c r="AA127" s="125"/>
      <c r="AB127" s="125"/>
      <c r="AC127" s="125"/>
      <c r="AD127" s="125"/>
      <c r="AE127" s="125"/>
      <c r="AF127" s="163"/>
      <c r="AH127" s="275" t="s">
        <v>83</v>
      </c>
      <c r="AI127" s="273">
        <f>'Tuition Lookup'!$D6*24</f>
        <v>10800</v>
      </c>
      <c r="AJ127" s="272">
        <f t="shared" si="37"/>
        <v>1800</v>
      </c>
      <c r="AK127" s="277">
        <f t="shared" si="38"/>
        <v>1800</v>
      </c>
      <c r="AL127" s="277">
        <f t="shared" si="38"/>
        <v>1890</v>
      </c>
      <c r="AM127" s="277">
        <f t="shared" si="38"/>
        <v>1984.5</v>
      </c>
      <c r="AN127" s="278">
        <f t="shared" si="38"/>
        <v>2083.7249999999999</v>
      </c>
      <c r="AO127" s="279">
        <f t="shared" si="38"/>
        <v>2187.9112500000001</v>
      </c>
    </row>
    <row r="128" spans="1:41">
      <c r="A128" s="8"/>
      <c r="B128" s="90"/>
      <c r="C128" s="117">
        <f>IF('Cumulative Budget Request '!L127='Split budget (C)'!$L$1,'Cumulative Budget Request '!C127,0)</f>
        <v>0</v>
      </c>
      <c r="D128" s="71" t="s">
        <v>46</v>
      </c>
      <c r="E128" s="54">
        <f>ROUND(E127*$S$153,0)</f>
        <v>0</v>
      </c>
      <c r="F128" s="54">
        <f>ROUND(F127*$S$153,0)</f>
        <v>0</v>
      </c>
      <c r="G128" s="54">
        <f>ROUND(G127*$S$153,0)</f>
        <v>0</v>
      </c>
      <c r="H128" s="54">
        <f>ROUND(H127*$S$153,0)</f>
        <v>0</v>
      </c>
      <c r="I128" s="54">
        <f>ROUND(I127*$S$153,0)</f>
        <v>0</v>
      </c>
      <c r="J128" s="177">
        <f>SUM(E128:I128)</f>
        <v>0</v>
      </c>
      <c r="M128" s="243"/>
      <c r="N128" s="60"/>
      <c r="O128" s="239">
        <f>IF('Cumulative Budget Request '!L127='Split budget (C)'!$L$1,'Cumulative Budget Request '!O127,0)</f>
        <v>0</v>
      </c>
      <c r="P128" s="240">
        <f>IF('Cumulative Budget Request '!L127='Split budget (C)'!$L$1,'Cumulative Budget Request '!P127,0)</f>
        <v>0</v>
      </c>
      <c r="Q128" s="73">
        <f>IF('Cumulative Budget Request '!L127='Split budget (C)'!$L$1,'Cumulative Budget Request '!Q127,0)</f>
        <v>0</v>
      </c>
      <c r="R128" s="239">
        <f>IF('Cumulative Budget Request '!L127='Split budget (C)'!$L$1,'Cumulative Budget Request '!R127,0)</f>
        <v>0</v>
      </c>
      <c r="S128" s="73"/>
      <c r="T128" s="71"/>
      <c r="U128" s="426"/>
      <c r="V128" s="426"/>
      <c r="W128" s="426"/>
      <c r="X128" s="426"/>
      <c r="Y128" s="426"/>
      <c r="Z128" s="59"/>
      <c r="AA128" s="125"/>
      <c r="AB128" s="125"/>
      <c r="AC128" s="125"/>
      <c r="AD128" s="125"/>
      <c r="AE128" s="125"/>
      <c r="AF128" s="163"/>
      <c r="AH128" s="275" t="s">
        <v>84</v>
      </c>
      <c r="AI128" s="273">
        <f>'Tuition Lookup'!$D7*24</f>
        <v>11352</v>
      </c>
      <c r="AJ128" s="272">
        <f t="shared" si="37"/>
        <v>1892</v>
      </c>
      <c r="AK128" s="277">
        <f t="shared" si="38"/>
        <v>1892</v>
      </c>
      <c r="AL128" s="277">
        <f t="shared" si="38"/>
        <v>1986.6000000000001</v>
      </c>
      <c r="AM128" s="277">
        <f t="shared" si="38"/>
        <v>2085.9300000000003</v>
      </c>
      <c r="AN128" s="278">
        <f t="shared" si="38"/>
        <v>2190.2265000000002</v>
      </c>
      <c r="AO128" s="279">
        <f t="shared" si="38"/>
        <v>2299.7378250000002</v>
      </c>
    </row>
    <row r="129" spans="1:41" ht="15">
      <c r="A129" s="8"/>
      <c r="B129" s="90"/>
      <c r="C129" s="117">
        <f>IF('Cumulative Budget Request '!L128='Split budget (C)'!$L$1,'Cumulative Budget Request '!C128,0)</f>
        <v>0</v>
      </c>
      <c r="D129" s="71" t="s">
        <v>47</v>
      </c>
      <c r="E129" s="189">
        <f>ROUND($S$154*E125,0)</f>
        <v>0</v>
      </c>
      <c r="F129" s="189">
        <f>ROUND($S$154*F125,0)</f>
        <v>0</v>
      </c>
      <c r="G129" s="189">
        <f>ROUND($S$154*G125,0)</f>
        <v>0</v>
      </c>
      <c r="H129" s="189">
        <f>ROUND($S$154*H125,0)</f>
        <v>0</v>
      </c>
      <c r="I129" s="189">
        <f>ROUND($S$154*I125,0)</f>
        <v>0</v>
      </c>
      <c r="J129" s="186">
        <f>SUM(E129:I129)</f>
        <v>0</v>
      </c>
      <c r="M129" s="243"/>
      <c r="N129" s="60"/>
      <c r="O129" s="239">
        <f>IF('Cumulative Budget Request '!L128='Split budget (C)'!$L$1,'Cumulative Budget Request '!O128,0)</f>
        <v>0</v>
      </c>
      <c r="P129" s="240">
        <f>IF('Cumulative Budget Request '!L128='Split budget (C)'!$L$1,'Cumulative Budget Request '!P128,0)</f>
        <v>0</v>
      </c>
      <c r="Q129" s="73">
        <f>IF('Cumulative Budget Request '!L128='Split budget (C)'!$L$1,'Cumulative Budget Request '!Q128,0)</f>
        <v>0</v>
      </c>
      <c r="R129" s="239">
        <f>IF('Cumulative Budget Request '!L128='Split budget (C)'!$L$1,'Cumulative Budget Request '!R128,0)</f>
        <v>0</v>
      </c>
      <c r="S129" s="73"/>
      <c r="T129" s="71"/>
      <c r="U129" s="426"/>
      <c r="V129" s="426"/>
      <c r="W129" s="426"/>
      <c r="X129" s="426"/>
      <c r="Y129" s="426"/>
      <c r="Z129" s="59"/>
      <c r="AA129" s="125"/>
      <c r="AB129" s="125"/>
      <c r="AC129" s="125"/>
      <c r="AD129" s="125"/>
      <c r="AE129" s="125"/>
      <c r="AF129" s="163"/>
      <c r="AH129" s="275" t="s">
        <v>85</v>
      </c>
      <c r="AI129" s="273">
        <f>'Tuition Lookup'!$D8*24</f>
        <v>17232</v>
      </c>
      <c r="AJ129" s="272">
        <f t="shared" si="37"/>
        <v>2872</v>
      </c>
      <c r="AK129" s="277">
        <f t="shared" si="38"/>
        <v>2872</v>
      </c>
      <c r="AL129" s="277">
        <f t="shared" si="38"/>
        <v>3015.6</v>
      </c>
      <c r="AM129" s="277">
        <f t="shared" si="38"/>
        <v>3166.38</v>
      </c>
      <c r="AN129" s="278">
        <f t="shared" si="38"/>
        <v>3324.6990000000001</v>
      </c>
      <c r="AO129" s="279">
        <f t="shared" si="38"/>
        <v>3490.9339500000001</v>
      </c>
    </row>
    <row r="130" spans="1:41">
      <c r="A130" s="8"/>
      <c r="B130" s="90"/>
      <c r="C130" s="97"/>
      <c r="D130" s="74" t="s">
        <v>48</v>
      </c>
      <c r="E130" s="190">
        <f>SUM(E128:E129)</f>
        <v>0</v>
      </c>
      <c r="F130" s="190">
        <f t="shared" ref="F130:I130" si="39">SUM(F128:F129)</f>
        <v>0</v>
      </c>
      <c r="G130" s="190">
        <f t="shared" si="39"/>
        <v>0</v>
      </c>
      <c r="H130" s="190">
        <f t="shared" si="39"/>
        <v>0</v>
      </c>
      <c r="I130" s="190">
        <f t="shared" si="39"/>
        <v>0</v>
      </c>
      <c r="J130" s="191">
        <f>SUM(J128:J129)</f>
        <v>0</v>
      </c>
      <c r="M130" s="243"/>
      <c r="N130" s="60"/>
      <c r="O130" s="71"/>
      <c r="P130" s="244"/>
      <c r="Q130" s="73"/>
      <c r="R130" s="71"/>
      <c r="S130" s="73"/>
      <c r="T130" s="71"/>
      <c r="U130" s="428"/>
      <c r="V130" s="429"/>
      <c r="W130" s="427"/>
      <c r="X130" s="427"/>
      <c r="Y130" s="427"/>
      <c r="Z130" s="59"/>
      <c r="AA130" s="125"/>
      <c r="AB130" s="125"/>
      <c r="AC130" s="125"/>
      <c r="AD130" s="125"/>
      <c r="AE130" s="125"/>
      <c r="AF130" s="163"/>
      <c r="AH130" s="275" t="s">
        <v>86</v>
      </c>
      <c r="AI130" s="273">
        <f>'Tuition Lookup'!$D9*24</f>
        <v>10392</v>
      </c>
      <c r="AJ130" s="272">
        <f t="shared" si="37"/>
        <v>1732</v>
      </c>
      <c r="AK130" s="277">
        <f t="shared" si="38"/>
        <v>1732</v>
      </c>
      <c r="AL130" s="277">
        <f t="shared" si="38"/>
        <v>1818.6000000000001</v>
      </c>
      <c r="AM130" s="277">
        <f t="shared" si="38"/>
        <v>1909.5300000000002</v>
      </c>
      <c r="AN130" s="278">
        <f t="shared" si="38"/>
        <v>2005.0065000000002</v>
      </c>
      <c r="AO130" s="279">
        <f t="shared" si="38"/>
        <v>2105.2568250000004</v>
      </c>
    </row>
    <row r="131" spans="1:41">
      <c r="A131" s="8"/>
      <c r="B131" s="90"/>
      <c r="C131" s="97"/>
      <c r="D131" s="71"/>
      <c r="E131" s="15"/>
      <c r="F131" s="15"/>
      <c r="G131" s="15"/>
      <c r="H131" s="15"/>
      <c r="I131" s="15"/>
      <c r="J131" s="24"/>
      <c r="M131" s="243"/>
      <c r="N131" s="60"/>
      <c r="O131" s="32"/>
      <c r="P131" s="60"/>
      <c r="Q131" s="32"/>
      <c r="R131" s="241"/>
      <c r="S131" s="32"/>
      <c r="T131" s="241"/>
      <c r="U131" s="430"/>
      <c r="V131" s="430"/>
      <c r="W131" s="430"/>
      <c r="X131" s="430"/>
      <c r="Y131" s="430"/>
      <c r="Z131" s="59"/>
      <c r="AA131" s="125"/>
      <c r="AB131" s="125"/>
      <c r="AC131" s="125"/>
      <c r="AD131" s="125"/>
      <c r="AE131" s="125"/>
      <c r="AF131" s="163"/>
      <c r="AH131" s="274" t="s">
        <v>87</v>
      </c>
      <c r="AI131" s="273">
        <f>'Tuition Lookup'!$D10*24</f>
        <v>10608</v>
      </c>
      <c r="AJ131" s="272">
        <f t="shared" si="37"/>
        <v>1768</v>
      </c>
      <c r="AK131" s="277">
        <f t="shared" si="38"/>
        <v>1768</v>
      </c>
      <c r="AL131" s="277">
        <f t="shared" si="38"/>
        <v>1856.4</v>
      </c>
      <c r="AM131" s="277">
        <f t="shared" si="38"/>
        <v>1949.2200000000003</v>
      </c>
      <c r="AN131" s="278">
        <f t="shared" si="38"/>
        <v>2046.6810000000003</v>
      </c>
      <c r="AO131" s="279">
        <f t="shared" si="38"/>
        <v>2149.0150500000004</v>
      </c>
    </row>
    <row r="132" spans="1:41">
      <c r="A132" s="417">
        <f>IF('Cumulative Budget Request '!L131='Split budget (C)'!$L$1,'Cumulative Budget Request '!A131,0)</f>
        <v>0</v>
      </c>
      <c r="B132" s="13">
        <f>IF('Cumulative Budget Request '!L131='Split budget (C)'!$L$1,'Cumulative Budget Request '!B131,0)</f>
        <v>0</v>
      </c>
      <c r="C132" s="117">
        <f>IF('Cumulative Budget Request '!L131='Split budget (C)'!$L$1,'Cumulative Budget Request '!C131,0)</f>
        <v>0</v>
      </c>
      <c r="D132" s="32" t="s">
        <v>44</v>
      </c>
      <c r="E132" s="97">
        <f>ROUND($P132*$Q132*R132,6)</f>
        <v>0</v>
      </c>
      <c r="F132" s="97">
        <f>ROUND($P133*$Q133*R133,6)</f>
        <v>0</v>
      </c>
      <c r="G132" s="97">
        <f>ROUND($P134*$Q134*R134,6)</f>
        <v>0</v>
      </c>
      <c r="H132" s="97">
        <f>ROUND($P135*$Q135*R135,6)</f>
        <v>0</v>
      </c>
      <c r="I132" s="97">
        <f>ROUND($P136*$Q136*R136,6)</f>
        <v>0</v>
      </c>
      <c r="J132" s="24"/>
      <c r="M132" s="155">
        <f>IF('Cumulative Budget Request '!L131='Split budget (C)'!$L$1,'Cumulative Budget Request '!M131,0)</f>
        <v>0</v>
      </c>
      <c r="N132" s="242">
        <f>ROUND(M132/12,2)</f>
        <v>0</v>
      </c>
      <c r="O132" s="239">
        <f>IF('Cumulative Budget Request '!L131='Split budget (C)'!$L$1,'Cumulative Budget Request '!O131,0)</f>
        <v>0</v>
      </c>
      <c r="P132" s="240">
        <f>IF('Cumulative Budget Request '!L131='Split budget (C)'!$L$1,'Cumulative Budget Request '!P131,0)</f>
        <v>0</v>
      </c>
      <c r="Q132" s="73">
        <f>IF('Cumulative Budget Request '!L131='Split budget (C)'!$L$1,'Cumulative Budget Request '!Q131,0)</f>
        <v>0</v>
      </c>
      <c r="R132" s="239">
        <f>IF('Cumulative Budget Request '!L131='Split budget (C)'!$L$1,'Cumulative Budget Request '!R131,0)</f>
        <v>0</v>
      </c>
      <c r="S132" s="73"/>
      <c r="T132" s="71"/>
      <c r="U132" s="426">
        <f>IFERROR((E135+E136)/E134,0)</f>
        <v>0</v>
      </c>
      <c r="V132" s="426">
        <f t="shared" ref="V132:Y132" si="40">IFERROR((F135+F136)/F134,0)</f>
        <v>0</v>
      </c>
      <c r="W132" s="426">
        <f t="shared" si="40"/>
        <v>0</v>
      </c>
      <c r="X132" s="426">
        <f t="shared" si="40"/>
        <v>0</v>
      </c>
      <c r="Y132" s="426">
        <f t="shared" si="40"/>
        <v>0</v>
      </c>
      <c r="Z132" s="160">
        <f>C132</f>
        <v>0</v>
      </c>
      <c r="AA132" s="125" t="e">
        <f>ROUND(VLOOKUP($C132,$AH$124:AO168,4,FALSE)*E132,0)</f>
        <v>#N/A</v>
      </c>
      <c r="AB132" s="125" t="e">
        <f>ROUND(VLOOKUP($C133,$AH$124:AO168,5,FALSE)*F132,0)</f>
        <v>#N/A</v>
      </c>
      <c r="AC132" s="125" t="e">
        <f>ROUND(VLOOKUP($C134,$AH$124:AO167,6,FALSE)*G132,0)</f>
        <v>#N/A</v>
      </c>
      <c r="AD132" s="125" t="e">
        <f>ROUND(VLOOKUP($C135,$AH$124:AO167,7,FALSE)*H132,0)</f>
        <v>#N/A</v>
      </c>
      <c r="AE132" s="125" t="e">
        <f>ROUND(VLOOKUP($C136,$AH$124:AO167,8,FALSE)*I132,0)</f>
        <v>#N/A</v>
      </c>
      <c r="AF132" s="163" t="e">
        <f>SUM(AA132:AE132)</f>
        <v>#N/A</v>
      </c>
      <c r="AH132" s="274" t="s">
        <v>88</v>
      </c>
      <c r="AI132" s="273">
        <f>'Tuition Lookup'!$D11*24</f>
        <v>10632</v>
      </c>
      <c r="AJ132" s="272">
        <f t="shared" si="37"/>
        <v>1772</v>
      </c>
      <c r="AK132" s="277">
        <f t="shared" si="38"/>
        <v>1772</v>
      </c>
      <c r="AL132" s="277">
        <f t="shared" si="38"/>
        <v>1860.6000000000001</v>
      </c>
      <c r="AM132" s="277">
        <f t="shared" si="38"/>
        <v>1953.6300000000003</v>
      </c>
      <c r="AN132" s="278">
        <f t="shared" si="38"/>
        <v>2051.3115000000003</v>
      </c>
      <c r="AO132" s="279">
        <f t="shared" si="38"/>
        <v>2153.8770750000003</v>
      </c>
    </row>
    <row r="133" spans="1:41">
      <c r="B133" s="99"/>
      <c r="C133" s="117">
        <f>IF('Cumulative Budget Request '!L132='Split budget (C)'!$L$1,'Cumulative Budget Request '!C132,0)</f>
        <v>0</v>
      </c>
      <c r="D133" s="32" t="s">
        <v>61</v>
      </c>
      <c r="E133" s="20">
        <f>R132</f>
        <v>0</v>
      </c>
      <c r="F133" s="20">
        <f>R133</f>
        <v>0</v>
      </c>
      <c r="G133" s="20">
        <f>R134</f>
        <v>0</v>
      </c>
      <c r="H133" s="20">
        <f>R135</f>
        <v>0</v>
      </c>
      <c r="I133" s="20">
        <f>R136</f>
        <v>0</v>
      </c>
      <c r="J133" s="24"/>
      <c r="M133" s="243"/>
      <c r="N133" s="242"/>
      <c r="O133" s="239">
        <f>IF('Cumulative Budget Request '!L132='Split budget (C)'!$L$1,'Cumulative Budget Request '!O132,0)</f>
        <v>0</v>
      </c>
      <c r="P133" s="240">
        <f>IF('Cumulative Budget Request '!L132='Split budget (C)'!$L$1,'Cumulative Budget Request '!P132,0)</f>
        <v>0</v>
      </c>
      <c r="Q133" s="73">
        <f>IF('Cumulative Budget Request '!L132='Split budget (C)'!$L$1,'Cumulative Budget Request '!Q132,0)</f>
        <v>0</v>
      </c>
      <c r="R133" s="239">
        <f>IF('Cumulative Budget Request '!L132='Split budget (C)'!$L$1,'Cumulative Budget Request '!R132,0)</f>
        <v>0</v>
      </c>
      <c r="S133" s="73"/>
      <c r="T133" s="71"/>
      <c r="U133" s="426"/>
      <c r="V133" s="426"/>
      <c r="W133" s="426"/>
      <c r="X133" s="426"/>
      <c r="Y133" s="426"/>
      <c r="Z133" s="160"/>
      <c r="AA133" s="125"/>
      <c r="AB133" s="125"/>
      <c r="AC133" s="125"/>
      <c r="AD133" s="125"/>
      <c r="AE133" s="125"/>
      <c r="AF133" s="163"/>
      <c r="AH133" s="274" t="s">
        <v>89</v>
      </c>
      <c r="AI133" s="273">
        <f>'Tuition Lookup'!$D12*24</f>
        <v>33816</v>
      </c>
      <c r="AJ133" s="272">
        <f t="shared" si="37"/>
        <v>5636</v>
      </c>
      <c r="AK133" s="277">
        <f t="shared" si="38"/>
        <v>5636</v>
      </c>
      <c r="AL133" s="277">
        <f t="shared" si="38"/>
        <v>5917.8</v>
      </c>
      <c r="AM133" s="277">
        <f t="shared" si="38"/>
        <v>6213.6900000000005</v>
      </c>
      <c r="AN133" s="278">
        <f t="shared" si="38"/>
        <v>6524.3745000000008</v>
      </c>
      <c r="AO133" s="279">
        <f t="shared" si="38"/>
        <v>6850.5932250000014</v>
      </c>
    </row>
    <row r="134" spans="1:41">
      <c r="A134" s="8"/>
      <c r="B134" s="90"/>
      <c r="C134" s="117">
        <f>IF('Cumulative Budget Request '!L133='Split budget (C)'!$L$1,'Cumulative Budget Request '!C133,0)</f>
        <v>0</v>
      </c>
      <c r="D134" s="71" t="s">
        <v>9</v>
      </c>
      <c r="E134" s="54">
        <f>ROUND(N132*E132*O132,0)</f>
        <v>0</v>
      </c>
      <c r="F134" s="54">
        <f>ROUND(N132*F132*O132*O133,0)</f>
        <v>0</v>
      </c>
      <c r="G134" s="54">
        <f>ROUND(N132*G132*O132*O133*O134,0)</f>
        <v>0</v>
      </c>
      <c r="H134" s="54">
        <f>ROUND(N132*H132*O132*O133*O134*O135,0)</f>
        <v>0</v>
      </c>
      <c r="I134" s="54">
        <f>ROUND(N132*I132*O132*O133*O134*O135*O136,0)</f>
        <v>0</v>
      </c>
      <c r="J134" s="177">
        <f>SUM(E134:I134)</f>
        <v>0</v>
      </c>
      <c r="M134" s="243"/>
      <c r="N134" s="60"/>
      <c r="O134" s="239">
        <f>IF('Cumulative Budget Request '!L133='Split budget (C)'!$L$1,'Cumulative Budget Request '!O133,0)</f>
        <v>0</v>
      </c>
      <c r="P134" s="240">
        <f>IF('Cumulative Budget Request '!L133='Split budget (C)'!$L$1,'Cumulative Budget Request '!P133,0)</f>
        <v>0</v>
      </c>
      <c r="Q134" s="73">
        <f>IF('Cumulative Budget Request '!L133='Split budget (C)'!$L$1,'Cumulative Budget Request '!Q133,0)</f>
        <v>0</v>
      </c>
      <c r="R134" s="239">
        <f>IF('Cumulative Budget Request '!L133='Split budget (C)'!$L$1,'Cumulative Budget Request '!R133,0)</f>
        <v>0</v>
      </c>
      <c r="S134" s="73"/>
      <c r="T134" s="71"/>
      <c r="U134" s="426"/>
      <c r="V134" s="426"/>
      <c r="W134" s="426"/>
      <c r="X134" s="426"/>
      <c r="Y134" s="426"/>
      <c r="Z134" s="59"/>
      <c r="AA134" s="125"/>
      <c r="AB134" s="125"/>
      <c r="AC134" s="125"/>
      <c r="AD134" s="125"/>
      <c r="AE134" s="125"/>
      <c r="AF134" s="163"/>
      <c r="AH134" s="274" t="s">
        <v>90</v>
      </c>
      <c r="AI134" s="273">
        <f>'Tuition Lookup'!$D13*24</f>
        <v>10584</v>
      </c>
      <c r="AJ134" s="272">
        <f t="shared" si="37"/>
        <v>1764</v>
      </c>
      <c r="AK134" s="277">
        <f t="shared" si="38"/>
        <v>1764</v>
      </c>
      <c r="AL134" s="277">
        <f t="shared" si="38"/>
        <v>1852.2</v>
      </c>
      <c r="AM134" s="277">
        <f t="shared" si="38"/>
        <v>1944.8100000000002</v>
      </c>
      <c r="AN134" s="278">
        <f t="shared" si="38"/>
        <v>2042.0505000000003</v>
      </c>
      <c r="AO134" s="279">
        <f t="shared" si="38"/>
        <v>2144.1530250000005</v>
      </c>
    </row>
    <row r="135" spans="1:41">
      <c r="A135" s="8"/>
      <c r="B135" s="90"/>
      <c r="C135" s="117">
        <f>IF('Cumulative Budget Request '!L134='Split budget (C)'!$L$1,'Cumulative Budget Request '!C134,0)</f>
        <v>0</v>
      </c>
      <c r="D135" s="71" t="s">
        <v>46</v>
      </c>
      <c r="E135" s="54">
        <f>ROUND(E134*$S$153,0)</f>
        <v>0</v>
      </c>
      <c r="F135" s="54">
        <f>ROUND(F134*$S$153,0)</f>
        <v>0</v>
      </c>
      <c r="G135" s="54">
        <f>ROUND(G134*$S$153,0)</f>
        <v>0</v>
      </c>
      <c r="H135" s="54">
        <f>ROUND(H134*$S$153,0)</f>
        <v>0</v>
      </c>
      <c r="I135" s="54">
        <f>ROUND(I134*$S$153,0)</f>
        <v>0</v>
      </c>
      <c r="J135" s="177">
        <f>SUM(E135:I135)</f>
        <v>0</v>
      </c>
      <c r="M135" s="243"/>
      <c r="N135" s="60"/>
      <c r="O135" s="239">
        <f>IF('Cumulative Budget Request '!L134='Split budget (C)'!$L$1,'Cumulative Budget Request '!O134,0)</f>
        <v>0</v>
      </c>
      <c r="P135" s="240">
        <f>IF('Cumulative Budget Request '!L134='Split budget (C)'!$L$1,'Cumulative Budget Request '!P134,0)</f>
        <v>0</v>
      </c>
      <c r="Q135" s="73">
        <f>IF('Cumulative Budget Request '!L134='Split budget (C)'!$L$1,'Cumulative Budget Request '!Q134,0)</f>
        <v>0</v>
      </c>
      <c r="R135" s="239">
        <f>IF('Cumulative Budget Request '!L134='Split budget (C)'!$L$1,'Cumulative Budget Request '!R134,0)</f>
        <v>0</v>
      </c>
      <c r="S135" s="73"/>
      <c r="T135" s="71"/>
      <c r="U135" s="426"/>
      <c r="V135" s="426"/>
      <c r="W135" s="426"/>
      <c r="X135" s="426"/>
      <c r="Y135" s="426"/>
      <c r="Z135" s="59"/>
      <c r="AA135" s="125"/>
      <c r="AB135" s="125"/>
      <c r="AC135" s="125"/>
      <c r="AD135" s="125"/>
      <c r="AE135" s="125"/>
      <c r="AF135" s="163"/>
      <c r="AH135" s="274" t="s">
        <v>91</v>
      </c>
      <c r="AI135" s="273">
        <f>'Tuition Lookup'!$D14*24</f>
        <v>10752</v>
      </c>
      <c r="AJ135" s="272">
        <f t="shared" si="37"/>
        <v>1792</v>
      </c>
      <c r="AK135" s="277">
        <f t="shared" si="38"/>
        <v>1792</v>
      </c>
      <c r="AL135" s="277">
        <f t="shared" si="38"/>
        <v>1881.6000000000001</v>
      </c>
      <c r="AM135" s="277">
        <f t="shared" si="38"/>
        <v>1975.6800000000003</v>
      </c>
      <c r="AN135" s="278">
        <f t="shared" si="38"/>
        <v>2074.4640000000004</v>
      </c>
      <c r="AO135" s="279">
        <f t="shared" si="38"/>
        <v>2178.1872000000003</v>
      </c>
    </row>
    <row r="136" spans="1:41" ht="15">
      <c r="A136" s="8"/>
      <c r="B136" s="90"/>
      <c r="C136" s="117">
        <f>IF('Cumulative Budget Request '!L135='Split budget (C)'!$L$1,'Cumulative Budget Request '!C135,0)</f>
        <v>0</v>
      </c>
      <c r="D136" s="71" t="s">
        <v>47</v>
      </c>
      <c r="E136" s="189">
        <f>ROUND($S$154*E132,0)</f>
        <v>0</v>
      </c>
      <c r="F136" s="189">
        <f>ROUND($S$154*F132,0)</f>
        <v>0</v>
      </c>
      <c r="G136" s="189">
        <f>ROUND($S$154*G132,0)</f>
        <v>0</v>
      </c>
      <c r="H136" s="189">
        <f>ROUND($S$154*H132,0)</f>
        <v>0</v>
      </c>
      <c r="I136" s="189">
        <f>ROUND($S$154*I132,0)</f>
        <v>0</v>
      </c>
      <c r="J136" s="186">
        <f>SUM(E136:I136)</f>
        <v>0</v>
      </c>
      <c r="M136" s="243"/>
      <c r="N136" s="60"/>
      <c r="O136" s="239">
        <f>IF('Cumulative Budget Request '!L135='Split budget (C)'!$L$1,'Cumulative Budget Request '!O135,0)</f>
        <v>0</v>
      </c>
      <c r="P136" s="240">
        <f>IF('Cumulative Budget Request '!L135='Split budget (C)'!$L$1,'Cumulative Budget Request '!P135,0)</f>
        <v>0</v>
      </c>
      <c r="Q136" s="73">
        <f>IF('Cumulative Budget Request '!L135='Split budget (C)'!$L$1,'Cumulative Budget Request '!Q135,0)</f>
        <v>0</v>
      </c>
      <c r="R136" s="239">
        <f>IF('Cumulative Budget Request '!L135='Split budget (C)'!$L$1,'Cumulative Budget Request '!R135,0)</f>
        <v>0</v>
      </c>
      <c r="S136" s="73"/>
      <c r="T136" s="71"/>
      <c r="U136" s="426"/>
      <c r="V136" s="426"/>
      <c r="W136" s="426"/>
      <c r="X136" s="426"/>
      <c r="Y136" s="426"/>
      <c r="Z136" s="59"/>
      <c r="AA136" s="125"/>
      <c r="AB136" s="125"/>
      <c r="AC136" s="125"/>
      <c r="AD136" s="125"/>
      <c r="AE136" s="125"/>
      <c r="AF136" s="163"/>
      <c r="AH136" s="274" t="s">
        <v>92</v>
      </c>
      <c r="AI136" s="273">
        <f>'Tuition Lookup'!$D15*24</f>
        <v>7656</v>
      </c>
      <c r="AJ136" s="272">
        <f t="shared" si="37"/>
        <v>1276</v>
      </c>
      <c r="AK136" s="277">
        <f t="shared" si="38"/>
        <v>1276</v>
      </c>
      <c r="AL136" s="277">
        <f t="shared" si="38"/>
        <v>1339.8</v>
      </c>
      <c r="AM136" s="277">
        <f t="shared" si="38"/>
        <v>1406.79</v>
      </c>
      <c r="AN136" s="278">
        <f t="shared" si="38"/>
        <v>1477.1295</v>
      </c>
      <c r="AO136" s="279">
        <f t="shared" si="38"/>
        <v>1550.9859750000001</v>
      </c>
    </row>
    <row r="137" spans="1:41">
      <c r="A137" s="8"/>
      <c r="B137" s="90"/>
      <c r="C137" s="97"/>
      <c r="D137" s="74" t="s">
        <v>48</v>
      </c>
      <c r="E137" s="190">
        <f>SUM(E135:E136)</f>
        <v>0</v>
      </c>
      <c r="F137" s="190">
        <f t="shared" ref="F137:I137" si="41">SUM(F135:F136)</f>
        <v>0</v>
      </c>
      <c r="G137" s="190">
        <f t="shared" si="41"/>
        <v>0</v>
      </c>
      <c r="H137" s="190">
        <f t="shared" si="41"/>
        <v>0</v>
      </c>
      <c r="I137" s="190">
        <f t="shared" si="41"/>
        <v>0</v>
      </c>
      <c r="J137" s="191">
        <f>SUM(J135:J136)</f>
        <v>0</v>
      </c>
      <c r="M137" s="243"/>
      <c r="N137" s="60"/>
      <c r="O137" s="71"/>
      <c r="P137" s="244"/>
      <c r="Q137" s="73"/>
      <c r="R137" s="71"/>
      <c r="S137" s="73"/>
      <c r="T137" s="71"/>
      <c r="U137" s="428"/>
      <c r="V137" s="429"/>
      <c r="W137" s="427"/>
      <c r="X137" s="427"/>
      <c r="Y137" s="427"/>
      <c r="Z137" s="59"/>
      <c r="AA137" s="125"/>
      <c r="AB137" s="125"/>
      <c r="AC137" s="125"/>
      <c r="AD137" s="125"/>
      <c r="AE137" s="125"/>
      <c r="AF137" s="163"/>
      <c r="AH137" s="274" t="s">
        <v>93</v>
      </c>
      <c r="AI137" s="273">
        <f>'Tuition Lookup'!$D16*24</f>
        <v>7368</v>
      </c>
      <c r="AJ137" s="272">
        <f t="shared" si="37"/>
        <v>1228</v>
      </c>
      <c r="AK137" s="277">
        <f t="shared" si="38"/>
        <v>1228</v>
      </c>
      <c r="AL137" s="277">
        <f t="shared" si="38"/>
        <v>1289.4000000000001</v>
      </c>
      <c r="AM137" s="277">
        <f t="shared" si="38"/>
        <v>1353.8700000000001</v>
      </c>
      <c r="AN137" s="278">
        <f t="shared" si="38"/>
        <v>1421.5635000000002</v>
      </c>
      <c r="AO137" s="279">
        <f t="shared" si="38"/>
        <v>1492.6416750000003</v>
      </c>
    </row>
    <row r="138" spans="1:41">
      <c r="A138" s="8"/>
      <c r="B138" s="90"/>
      <c r="C138" s="97"/>
      <c r="D138" s="71"/>
      <c r="E138" s="19"/>
      <c r="F138" s="19"/>
      <c r="G138" s="19"/>
      <c r="H138" s="19"/>
      <c r="I138" s="19"/>
      <c r="J138" s="125"/>
      <c r="M138" s="243"/>
      <c r="N138" s="60"/>
      <c r="O138" s="32"/>
      <c r="P138" s="60"/>
      <c r="Q138" s="32"/>
      <c r="R138" s="241"/>
      <c r="S138" s="32"/>
      <c r="T138" s="241"/>
      <c r="U138" s="430"/>
      <c r="V138" s="430"/>
      <c r="W138" s="430"/>
      <c r="X138" s="430"/>
      <c r="Y138" s="430"/>
      <c r="Z138" s="59"/>
      <c r="AA138" s="125"/>
      <c r="AB138" s="125"/>
      <c r="AC138" s="125"/>
      <c r="AD138" s="125"/>
      <c r="AE138" s="125"/>
      <c r="AF138" s="163"/>
      <c r="AH138" s="274" t="s">
        <v>94</v>
      </c>
      <c r="AI138" s="273">
        <f>'Tuition Lookup'!$D17*24</f>
        <v>12504</v>
      </c>
      <c r="AJ138" s="272">
        <f t="shared" si="37"/>
        <v>2084</v>
      </c>
      <c r="AK138" s="277">
        <f t="shared" si="38"/>
        <v>2084</v>
      </c>
      <c r="AL138" s="277">
        <f t="shared" si="38"/>
        <v>2188.2000000000003</v>
      </c>
      <c r="AM138" s="277">
        <f t="shared" si="38"/>
        <v>2297.6100000000006</v>
      </c>
      <c r="AN138" s="278">
        <f t="shared" si="38"/>
        <v>2412.4905000000008</v>
      </c>
      <c r="AO138" s="279">
        <f t="shared" si="38"/>
        <v>2533.115025000001</v>
      </c>
    </row>
    <row r="139" spans="1:41">
      <c r="A139" s="417">
        <f>IF('Cumulative Budget Request '!L138='Split budget (C)'!$L$1,'Cumulative Budget Request '!A138,0)</f>
        <v>0</v>
      </c>
      <c r="B139" s="13">
        <f>IF('Cumulative Budget Request '!L138='Split budget (C)'!$L$1,'Cumulative Budget Request '!B138,0)</f>
        <v>0</v>
      </c>
      <c r="C139" s="117">
        <f>IF('Cumulative Budget Request '!L138='Split budget (C)'!$L$1,'Cumulative Budget Request '!C138,0)</f>
        <v>0</v>
      </c>
      <c r="D139" s="32" t="s">
        <v>44</v>
      </c>
      <c r="E139" s="97">
        <f>ROUND($P139*$Q139*R139,6)</f>
        <v>0</v>
      </c>
      <c r="F139" s="97">
        <f>ROUND($P140*$Q140*R140,6)</f>
        <v>0</v>
      </c>
      <c r="G139" s="97">
        <f>ROUND($P141*$Q141*R141,6)</f>
        <v>0</v>
      </c>
      <c r="H139" s="97">
        <f>ROUND($P142*$Q142*R142,6)</f>
        <v>0</v>
      </c>
      <c r="I139" s="97">
        <f>ROUND($P143*$Q143*R143,6)</f>
        <v>0</v>
      </c>
      <c r="J139" s="24"/>
      <c r="M139" s="155">
        <f>IF('Cumulative Budget Request '!L138='Split budget (C)'!$L$1,'Cumulative Budget Request '!M138,0)</f>
        <v>0</v>
      </c>
      <c r="N139" s="242">
        <f>ROUND(M139/12,2)</f>
        <v>0</v>
      </c>
      <c r="O139" s="239">
        <f>IF('Cumulative Budget Request '!L138='Split budget (C)'!$L$1,'Cumulative Budget Request '!O138,0)</f>
        <v>0</v>
      </c>
      <c r="P139" s="240">
        <f>IF('Cumulative Budget Request '!L138='Split budget (C)'!$L$1,'Cumulative Budget Request '!P138,0)</f>
        <v>0</v>
      </c>
      <c r="Q139" s="73">
        <f>IF('Cumulative Budget Request '!L138='Split budget (C)'!$L$1,'Cumulative Budget Request '!Q138,0)</f>
        <v>0</v>
      </c>
      <c r="R139" s="239">
        <f>IF('Cumulative Budget Request '!L138='Split budget (C)'!$L$1,'Cumulative Budget Request '!R138,0)</f>
        <v>0</v>
      </c>
      <c r="S139" s="73"/>
      <c r="T139" s="71"/>
      <c r="U139" s="426">
        <f>IFERROR((E142+E143)/E141,0)</f>
        <v>0</v>
      </c>
      <c r="V139" s="426">
        <f t="shared" ref="V139:Y139" si="42">IFERROR((F142+F143)/F141,0)</f>
        <v>0</v>
      </c>
      <c r="W139" s="426">
        <f t="shared" si="42"/>
        <v>0</v>
      </c>
      <c r="X139" s="426">
        <f t="shared" si="42"/>
        <v>0</v>
      </c>
      <c r="Y139" s="426">
        <f t="shared" si="42"/>
        <v>0</v>
      </c>
      <c r="Z139" s="160">
        <f>C139</f>
        <v>0</v>
      </c>
      <c r="AA139" s="125" t="e">
        <f>ROUND(VLOOKUP($C139,$AH$124:AO175,4,FALSE)*E139,0)</f>
        <v>#N/A</v>
      </c>
      <c r="AB139" s="125" t="e">
        <f>ROUND(VLOOKUP($C140,$AH$124:AO175,5,FALSE)*F139,0)</f>
        <v>#N/A</v>
      </c>
      <c r="AC139" s="125" t="e">
        <f>ROUND(VLOOKUP($C141,$AH$124:AO174,6,FALSE)*G139,0)</f>
        <v>#N/A</v>
      </c>
      <c r="AD139" s="125" t="e">
        <f>ROUND(VLOOKUP($C142,$AH$124:AO174,7,FALSE)*H139,0)</f>
        <v>#N/A</v>
      </c>
      <c r="AE139" s="125" t="e">
        <f>ROUND(VLOOKUP($C143,$AH$124:AO174,8,FALSE)*I139,0)</f>
        <v>#N/A</v>
      </c>
      <c r="AF139" s="163" t="e">
        <f>SUM(AA139:AE139)</f>
        <v>#N/A</v>
      </c>
      <c r="AH139" s="274" t="s">
        <v>95</v>
      </c>
      <c r="AI139" s="273">
        <f>'Tuition Lookup'!$D18*24</f>
        <v>9144</v>
      </c>
      <c r="AJ139" s="272">
        <f t="shared" si="37"/>
        <v>1524</v>
      </c>
      <c r="AK139" s="277">
        <f t="shared" si="38"/>
        <v>1524</v>
      </c>
      <c r="AL139" s="277">
        <f t="shared" si="38"/>
        <v>1600.2</v>
      </c>
      <c r="AM139" s="277">
        <f t="shared" si="38"/>
        <v>1680.21</v>
      </c>
      <c r="AN139" s="278">
        <f t="shared" si="38"/>
        <v>1764.2205000000001</v>
      </c>
      <c r="AO139" s="279">
        <f t="shared" si="38"/>
        <v>1852.4315250000002</v>
      </c>
    </row>
    <row r="140" spans="1:41">
      <c r="B140" s="99"/>
      <c r="C140" s="117">
        <f>IF('Cumulative Budget Request '!L139='Split budget (C)'!$L$1,'Cumulative Budget Request '!C139,0)</f>
        <v>0</v>
      </c>
      <c r="D140" s="32" t="s">
        <v>61</v>
      </c>
      <c r="E140" s="20">
        <f>R139</f>
        <v>0</v>
      </c>
      <c r="F140" s="20">
        <f>R140</f>
        <v>0</v>
      </c>
      <c r="G140" s="20">
        <f>R141</f>
        <v>0</v>
      </c>
      <c r="H140" s="20">
        <f>R142</f>
        <v>0</v>
      </c>
      <c r="I140" s="20">
        <f>R143</f>
        <v>0</v>
      </c>
      <c r="J140" s="24"/>
      <c r="M140" s="243"/>
      <c r="N140" s="242"/>
      <c r="O140" s="239">
        <f>IF('Cumulative Budget Request '!L139='Split budget (C)'!$L$1,'Cumulative Budget Request '!O139,0)</f>
        <v>0</v>
      </c>
      <c r="P140" s="240">
        <f>IF('Cumulative Budget Request '!L139='Split budget (C)'!$L$1,'Cumulative Budget Request '!P139,0)</f>
        <v>0</v>
      </c>
      <c r="Q140" s="73">
        <f>IF('Cumulative Budget Request '!L139='Split budget (C)'!$L$1,'Cumulative Budget Request '!Q139,0)</f>
        <v>0</v>
      </c>
      <c r="R140" s="239">
        <f>IF('Cumulative Budget Request '!L139='Split budget (C)'!$L$1,'Cumulative Budget Request '!R139,0)</f>
        <v>0</v>
      </c>
      <c r="S140" s="73"/>
      <c r="T140" s="71"/>
      <c r="U140" s="426"/>
      <c r="V140" s="426"/>
      <c r="W140" s="426"/>
      <c r="X140" s="426"/>
      <c r="Y140" s="426"/>
      <c r="Z140" s="160"/>
      <c r="AA140" s="125"/>
      <c r="AB140" s="125"/>
      <c r="AC140" s="125"/>
      <c r="AD140" s="125"/>
      <c r="AE140" s="125"/>
      <c r="AF140" s="163"/>
      <c r="AH140" s="274" t="s">
        <v>96</v>
      </c>
      <c r="AI140" s="273">
        <f>'Tuition Lookup'!$D19*24</f>
        <v>12960</v>
      </c>
      <c r="AJ140" s="272">
        <f t="shared" si="37"/>
        <v>2160</v>
      </c>
      <c r="AK140" s="277">
        <f t="shared" si="38"/>
        <v>2160</v>
      </c>
      <c r="AL140" s="277">
        <f t="shared" si="38"/>
        <v>2268</v>
      </c>
      <c r="AM140" s="277">
        <f t="shared" si="38"/>
        <v>2381.4</v>
      </c>
      <c r="AN140" s="278">
        <f t="shared" si="38"/>
        <v>2500.4700000000003</v>
      </c>
      <c r="AO140" s="279">
        <f t="shared" si="38"/>
        <v>2625.4935000000005</v>
      </c>
    </row>
    <row r="141" spans="1:41">
      <c r="A141" s="8"/>
      <c r="B141" s="90"/>
      <c r="C141" s="117">
        <f>IF('Cumulative Budget Request '!L140='Split budget (C)'!$L$1,'Cumulative Budget Request '!C140,0)</f>
        <v>0</v>
      </c>
      <c r="D141" s="71" t="s">
        <v>9</v>
      </c>
      <c r="E141" s="54">
        <f>ROUND(N139*E139*O139,0)</f>
        <v>0</v>
      </c>
      <c r="F141" s="54">
        <f>ROUND(N139*F139*O139*O140,0)</f>
        <v>0</v>
      </c>
      <c r="G141" s="54">
        <f>ROUND(N139*G139*O139*O140*O141,0)</f>
        <v>0</v>
      </c>
      <c r="H141" s="54">
        <f>ROUND(N139*H139*O139*O140*O141*O142,0)</f>
        <v>0</v>
      </c>
      <c r="I141" s="54">
        <f>ROUND(N139*I139*O139*O140*O141*O142*O143,0)</f>
        <v>0</v>
      </c>
      <c r="J141" s="177">
        <f>SUM(E141:I141)</f>
        <v>0</v>
      </c>
      <c r="M141" s="243"/>
      <c r="N141" s="60"/>
      <c r="O141" s="239">
        <f>IF('Cumulative Budget Request '!L140='Split budget (C)'!$L$1,'Cumulative Budget Request '!O140,0)</f>
        <v>0</v>
      </c>
      <c r="P141" s="240">
        <f>IF('Cumulative Budget Request '!L140='Split budget (C)'!$L$1,'Cumulative Budget Request '!P140,0)</f>
        <v>0</v>
      </c>
      <c r="Q141" s="73">
        <f>IF('Cumulative Budget Request '!L140='Split budget (C)'!$L$1,'Cumulative Budget Request '!Q140,0)</f>
        <v>0</v>
      </c>
      <c r="R141" s="239">
        <f>IF('Cumulative Budget Request '!L140='Split budget (C)'!$L$1,'Cumulative Budget Request '!R140,0)</f>
        <v>0</v>
      </c>
      <c r="S141" s="73"/>
      <c r="T141" s="71"/>
      <c r="U141" s="426"/>
      <c r="V141" s="426"/>
      <c r="W141" s="426"/>
      <c r="X141" s="426"/>
      <c r="Y141" s="426"/>
      <c r="Z141" s="59"/>
      <c r="AA141" s="125"/>
      <c r="AB141" s="125"/>
      <c r="AC141" s="125"/>
      <c r="AD141" s="125"/>
      <c r="AE141" s="125"/>
      <c r="AF141" s="163"/>
      <c r="AH141" s="274" t="s">
        <v>97</v>
      </c>
      <c r="AI141" s="273">
        <f>'Tuition Lookup'!$D20*24</f>
        <v>9000</v>
      </c>
      <c r="AJ141" s="272">
        <f t="shared" si="37"/>
        <v>1500</v>
      </c>
      <c r="AK141" s="277">
        <f t="shared" si="38"/>
        <v>1500</v>
      </c>
      <c r="AL141" s="277">
        <f t="shared" si="38"/>
        <v>1575</v>
      </c>
      <c r="AM141" s="277">
        <f t="shared" si="38"/>
        <v>1653.75</v>
      </c>
      <c r="AN141" s="278">
        <f t="shared" si="38"/>
        <v>1736.4375</v>
      </c>
      <c r="AO141" s="279">
        <f t="shared" si="38"/>
        <v>1823.2593750000001</v>
      </c>
    </row>
    <row r="142" spans="1:41">
      <c r="A142" s="8"/>
      <c r="B142" s="90"/>
      <c r="C142" s="117">
        <f>IF('Cumulative Budget Request '!L141='Split budget (C)'!$L$1,'Cumulative Budget Request '!C141,0)</f>
        <v>0</v>
      </c>
      <c r="D142" s="71" t="s">
        <v>46</v>
      </c>
      <c r="E142" s="54">
        <f>ROUND(E141*$S$153,0)</f>
        <v>0</v>
      </c>
      <c r="F142" s="54">
        <f>ROUND(F141*$S$153,0)</f>
        <v>0</v>
      </c>
      <c r="G142" s="54">
        <f>ROUND(G141*$S$153,0)</f>
        <v>0</v>
      </c>
      <c r="H142" s="54">
        <f>ROUND(H141*$S$153,0)</f>
        <v>0</v>
      </c>
      <c r="I142" s="54">
        <f>ROUND(I141*$S$153,0)</f>
        <v>0</v>
      </c>
      <c r="J142" s="177">
        <f>SUM(E142:I142)</f>
        <v>0</v>
      </c>
      <c r="M142" s="243"/>
      <c r="N142" s="60"/>
      <c r="O142" s="239">
        <f>IF('Cumulative Budget Request '!L141='Split budget (C)'!$L$1,'Cumulative Budget Request '!O141,0)</f>
        <v>0</v>
      </c>
      <c r="P142" s="240">
        <f>IF('Cumulative Budget Request '!L141='Split budget (C)'!$L$1,'Cumulative Budget Request '!P141,0)</f>
        <v>0</v>
      </c>
      <c r="Q142" s="73">
        <f>IF('Cumulative Budget Request '!L141='Split budget (C)'!$L$1,'Cumulative Budget Request '!Q141,0)</f>
        <v>0</v>
      </c>
      <c r="R142" s="239">
        <f>IF('Cumulative Budget Request '!L141='Split budget (C)'!$L$1,'Cumulative Budget Request '!R141,0)</f>
        <v>0</v>
      </c>
      <c r="S142" s="73"/>
      <c r="T142" s="71"/>
      <c r="U142" s="426"/>
      <c r="V142" s="426"/>
      <c r="W142" s="426"/>
      <c r="X142" s="426"/>
      <c r="Y142" s="426"/>
      <c r="Z142" s="59"/>
      <c r="AA142" s="125"/>
      <c r="AB142" s="125"/>
      <c r="AC142" s="125"/>
      <c r="AD142" s="125"/>
      <c r="AE142" s="125"/>
      <c r="AF142" s="163"/>
      <c r="AH142" s="274" t="s">
        <v>98</v>
      </c>
      <c r="AI142" s="273">
        <f>'Tuition Lookup'!$D21*24</f>
        <v>12816</v>
      </c>
      <c r="AJ142" s="272">
        <f t="shared" si="37"/>
        <v>2136</v>
      </c>
      <c r="AK142" s="277">
        <f t="shared" ref="AK142:AO151" si="43">AJ142*AK$119</f>
        <v>2136</v>
      </c>
      <c r="AL142" s="277">
        <f t="shared" si="43"/>
        <v>2242.8000000000002</v>
      </c>
      <c r="AM142" s="277">
        <f t="shared" si="43"/>
        <v>2354.9400000000005</v>
      </c>
      <c r="AN142" s="278">
        <f t="shared" si="43"/>
        <v>2472.6870000000008</v>
      </c>
      <c r="AO142" s="279">
        <f t="shared" si="43"/>
        <v>2596.3213500000011</v>
      </c>
    </row>
    <row r="143" spans="1:41" ht="15">
      <c r="A143" s="8"/>
      <c r="B143" s="90"/>
      <c r="C143" s="117">
        <f>IF('Cumulative Budget Request '!L142='Split budget (C)'!$L$1,'Cumulative Budget Request '!C142,0)</f>
        <v>0</v>
      </c>
      <c r="D143" s="71" t="s">
        <v>47</v>
      </c>
      <c r="E143" s="189">
        <f>ROUND($S$154*E139,0)</f>
        <v>0</v>
      </c>
      <c r="F143" s="189">
        <f>ROUND($S$154*F139,0)</f>
        <v>0</v>
      </c>
      <c r="G143" s="189">
        <f>ROUND($S$154*G139,0)</f>
        <v>0</v>
      </c>
      <c r="H143" s="189">
        <f>ROUND($S$154*H139,0)</f>
        <v>0</v>
      </c>
      <c r="I143" s="189">
        <f>ROUND($S$154*I139,0)</f>
        <v>0</v>
      </c>
      <c r="J143" s="186">
        <f>SUM(E143:I143)</f>
        <v>0</v>
      </c>
      <c r="M143" s="243"/>
      <c r="N143" s="60"/>
      <c r="O143" s="239">
        <f>IF('Cumulative Budget Request '!L142='Split budget (C)'!$L$1,'Cumulative Budget Request '!O142,0)</f>
        <v>0</v>
      </c>
      <c r="P143" s="240">
        <f>IF('Cumulative Budget Request '!L142='Split budget (C)'!$L$1,'Cumulative Budget Request '!P142,0)</f>
        <v>0</v>
      </c>
      <c r="Q143" s="73">
        <f>IF('Cumulative Budget Request '!L142='Split budget (C)'!$L$1,'Cumulative Budget Request '!Q142,0)</f>
        <v>0</v>
      </c>
      <c r="R143" s="239">
        <f>IF('Cumulative Budget Request '!L142='Split budget (C)'!$L$1,'Cumulative Budget Request '!R142,0)</f>
        <v>0</v>
      </c>
      <c r="S143" s="73"/>
      <c r="T143" s="71"/>
      <c r="U143" s="426"/>
      <c r="V143" s="426"/>
      <c r="W143" s="426"/>
      <c r="X143" s="426"/>
      <c r="Y143" s="426"/>
      <c r="Z143" s="59"/>
      <c r="AA143" s="125"/>
      <c r="AB143" s="125"/>
      <c r="AC143" s="125"/>
      <c r="AD143" s="125"/>
      <c r="AE143" s="125"/>
      <c r="AF143" s="163"/>
      <c r="AH143" s="274" t="s">
        <v>99</v>
      </c>
      <c r="AI143" s="273">
        <f>'Tuition Lookup'!$D22*24</f>
        <v>9456</v>
      </c>
      <c r="AJ143" s="272">
        <f t="shared" si="37"/>
        <v>1576</v>
      </c>
      <c r="AK143" s="277">
        <f t="shared" si="43"/>
        <v>1576</v>
      </c>
      <c r="AL143" s="277">
        <f t="shared" si="43"/>
        <v>1654.8000000000002</v>
      </c>
      <c r="AM143" s="277">
        <f t="shared" si="43"/>
        <v>1737.5400000000002</v>
      </c>
      <c r="AN143" s="278">
        <f t="shared" si="43"/>
        <v>1824.4170000000004</v>
      </c>
      <c r="AO143" s="279">
        <f t="shared" si="43"/>
        <v>1915.6378500000005</v>
      </c>
    </row>
    <row r="144" spans="1:41" ht="13.5" customHeight="1">
      <c r="A144" s="8"/>
      <c r="B144" s="90"/>
      <c r="C144" s="97"/>
      <c r="D144" s="74" t="s">
        <v>48</v>
      </c>
      <c r="E144" s="190">
        <f>SUM(E142:E143)</f>
        <v>0</v>
      </c>
      <c r="F144" s="190">
        <f t="shared" ref="F144:I144" si="44">SUM(F142:F143)</f>
        <v>0</v>
      </c>
      <c r="G144" s="190">
        <f t="shared" si="44"/>
        <v>0</v>
      </c>
      <c r="H144" s="190">
        <f t="shared" si="44"/>
        <v>0</v>
      </c>
      <c r="I144" s="190">
        <f t="shared" si="44"/>
        <v>0</v>
      </c>
      <c r="J144" s="191">
        <f>SUM(J142:J143)</f>
        <v>0</v>
      </c>
      <c r="M144" s="243"/>
      <c r="N144" s="60"/>
      <c r="O144" s="71"/>
      <c r="P144" s="244"/>
      <c r="Q144" s="73"/>
      <c r="R144" s="71"/>
      <c r="S144" s="73"/>
      <c r="T144" s="71"/>
      <c r="U144" s="428"/>
      <c r="V144" s="429"/>
      <c r="W144" s="427"/>
      <c r="X144" s="427"/>
      <c r="Y144" s="427"/>
      <c r="Z144" s="59"/>
      <c r="AA144" s="125"/>
      <c r="AB144" s="125"/>
      <c r="AC144" s="125"/>
      <c r="AD144" s="125"/>
      <c r="AE144" s="125"/>
      <c r="AF144" s="163"/>
      <c r="AH144" s="274" t="s">
        <v>100</v>
      </c>
      <c r="AI144" s="273">
        <f>'Tuition Lookup'!$D23*24</f>
        <v>8040</v>
      </c>
      <c r="AJ144" s="272">
        <f t="shared" si="37"/>
        <v>1340</v>
      </c>
      <c r="AK144" s="277">
        <f t="shared" si="43"/>
        <v>1340</v>
      </c>
      <c r="AL144" s="277">
        <f t="shared" si="43"/>
        <v>1407</v>
      </c>
      <c r="AM144" s="277">
        <f t="shared" si="43"/>
        <v>1477.3500000000001</v>
      </c>
      <c r="AN144" s="278">
        <f t="shared" si="43"/>
        <v>1551.2175000000002</v>
      </c>
      <c r="AO144" s="279">
        <f t="shared" si="43"/>
        <v>1628.7783750000003</v>
      </c>
    </row>
    <row r="145" spans="1:41">
      <c r="A145" s="8"/>
      <c r="B145" s="90"/>
      <c r="C145" s="97"/>
      <c r="D145" s="71"/>
      <c r="E145" s="15"/>
      <c r="F145" s="15"/>
      <c r="G145" s="15"/>
      <c r="H145" s="15"/>
      <c r="I145" s="15"/>
      <c r="J145" s="24"/>
      <c r="M145" s="243"/>
      <c r="N145" s="60"/>
      <c r="O145" s="32"/>
      <c r="P145" s="60"/>
      <c r="Q145" s="32"/>
      <c r="R145" s="241"/>
      <c r="S145" s="32"/>
      <c r="T145" s="241"/>
      <c r="U145" s="430"/>
      <c r="V145" s="430"/>
      <c r="W145" s="430"/>
      <c r="X145" s="430"/>
      <c r="Y145" s="430"/>
      <c r="Z145" s="59"/>
      <c r="AA145" s="125"/>
      <c r="AB145" s="125"/>
      <c r="AC145" s="125"/>
      <c r="AD145" s="125"/>
      <c r="AE145" s="125"/>
      <c r="AF145" s="163"/>
      <c r="AH145" s="274" t="s">
        <v>101</v>
      </c>
      <c r="AI145" s="273">
        <f>'Tuition Lookup'!$D24*24</f>
        <v>12024</v>
      </c>
      <c r="AJ145" s="272">
        <f t="shared" si="37"/>
        <v>2004</v>
      </c>
      <c r="AK145" s="277">
        <f t="shared" si="43"/>
        <v>2004</v>
      </c>
      <c r="AL145" s="277">
        <f t="shared" si="43"/>
        <v>2104.2000000000003</v>
      </c>
      <c r="AM145" s="277">
        <f t="shared" si="43"/>
        <v>2209.4100000000003</v>
      </c>
      <c r="AN145" s="278">
        <f t="shared" si="43"/>
        <v>2319.8805000000002</v>
      </c>
      <c r="AO145" s="279">
        <f t="shared" si="43"/>
        <v>2435.8745250000002</v>
      </c>
    </row>
    <row r="146" spans="1:41">
      <c r="A146" s="417">
        <f>IF('Cumulative Budget Request '!L145='Split budget (C)'!$L$1,'Cumulative Budget Request '!A145,0)</f>
        <v>0</v>
      </c>
      <c r="B146" s="13">
        <f>IF('Cumulative Budget Request '!L145='Split budget (C)'!$L$1,'Cumulative Budget Request '!B145,0)</f>
        <v>0</v>
      </c>
      <c r="C146" s="117">
        <f>IF('Cumulative Budget Request '!L145='Split budget (C)'!$L$1,'Cumulative Budget Request '!C145,0)</f>
        <v>0</v>
      </c>
      <c r="D146" s="32" t="s">
        <v>44</v>
      </c>
      <c r="E146" s="97">
        <f>ROUND($P146*$Q146*R146,6)</f>
        <v>0</v>
      </c>
      <c r="F146" s="97">
        <f>ROUND($P147*$Q147*R147,6)</f>
        <v>0</v>
      </c>
      <c r="G146" s="97">
        <f>ROUND($P148*$Q148*R148,6)</f>
        <v>0</v>
      </c>
      <c r="H146" s="97">
        <f>ROUND($P149*$Q149*R149,6)</f>
        <v>0</v>
      </c>
      <c r="I146" s="97">
        <f>ROUND($P150*$Q150*R150,6)</f>
        <v>0</v>
      </c>
      <c r="J146" s="24"/>
      <c r="M146" s="155">
        <f>IF('Cumulative Budget Request '!L145='Split budget (C)'!$L$1,'Cumulative Budget Request '!M145,0)</f>
        <v>0</v>
      </c>
      <c r="N146" s="242">
        <f>ROUND(M146/12,2)</f>
        <v>0</v>
      </c>
      <c r="O146" s="239">
        <f>IF('Cumulative Budget Request '!L145='Split budget (C)'!$L$1,'Cumulative Budget Request '!O145,0)</f>
        <v>0</v>
      </c>
      <c r="P146" s="240">
        <f>IF('Cumulative Budget Request '!L145='Split budget (C)'!$L$1,'Cumulative Budget Request '!P145,0)</f>
        <v>0</v>
      </c>
      <c r="Q146" s="73">
        <f>IF('Cumulative Budget Request '!L145='Split budget (C)'!$L$1,'Cumulative Budget Request '!Q145,0)</f>
        <v>0</v>
      </c>
      <c r="R146" s="239">
        <f>IF('Cumulative Budget Request '!L145='Split budget (C)'!$L$1,'Cumulative Budget Request '!R145,0)</f>
        <v>0</v>
      </c>
      <c r="S146" s="73"/>
      <c r="T146" s="71"/>
      <c r="U146" s="426">
        <f>IFERROR((E149+E150)/E148,0)</f>
        <v>0</v>
      </c>
      <c r="V146" s="426">
        <f t="shared" ref="V146:Y146" si="45">IFERROR((F149+F150)/F148,0)</f>
        <v>0</v>
      </c>
      <c r="W146" s="426">
        <f t="shared" si="45"/>
        <v>0</v>
      </c>
      <c r="X146" s="426">
        <f t="shared" si="45"/>
        <v>0</v>
      </c>
      <c r="Y146" s="426">
        <f t="shared" si="45"/>
        <v>0</v>
      </c>
      <c r="Z146" s="160">
        <f>C146</f>
        <v>0</v>
      </c>
      <c r="AA146" s="125" t="e">
        <f>ROUND(VLOOKUP($C146,$AH$124:AO182,4,FALSE)*E146,0)</f>
        <v>#N/A</v>
      </c>
      <c r="AB146" s="125" t="e">
        <f>ROUND(VLOOKUP($C147,$AH$124:AO182,5,FALSE)*F146,0)</f>
        <v>#N/A</v>
      </c>
      <c r="AC146" s="125" t="e">
        <f>ROUND(VLOOKUP($C148,$AH$124:AO181,6,FALSE)*G146,0)</f>
        <v>#N/A</v>
      </c>
      <c r="AD146" s="125" t="e">
        <f>ROUND(VLOOKUP($C149,$AH$124:AO181,7,FALSE)*H146,0)</f>
        <v>#N/A</v>
      </c>
      <c r="AE146" s="125" t="e">
        <f>ROUND(VLOOKUP($C150,$AH$124:AO181,8,FALSE)*I146,0)</f>
        <v>#N/A</v>
      </c>
      <c r="AF146" s="163" t="e">
        <f>SUM(AA146:AE146)</f>
        <v>#N/A</v>
      </c>
      <c r="AH146" s="274" t="s">
        <v>102</v>
      </c>
      <c r="AI146" s="273">
        <f>'Tuition Lookup'!$D25*24</f>
        <v>11736</v>
      </c>
      <c r="AJ146" s="272">
        <f t="shared" si="37"/>
        <v>1956</v>
      </c>
      <c r="AK146" s="277">
        <f t="shared" si="43"/>
        <v>1956</v>
      </c>
      <c r="AL146" s="277">
        <f t="shared" si="43"/>
        <v>2053.8000000000002</v>
      </c>
      <c r="AM146" s="277">
        <f t="shared" si="43"/>
        <v>2156.4900000000002</v>
      </c>
      <c r="AN146" s="278">
        <f t="shared" si="43"/>
        <v>2264.3145000000004</v>
      </c>
      <c r="AO146" s="279">
        <f t="shared" si="43"/>
        <v>2377.5302250000004</v>
      </c>
    </row>
    <row r="147" spans="1:41">
      <c r="B147" s="99"/>
      <c r="C147" s="117">
        <f>IF('Cumulative Budget Request '!L146='Split budget (C)'!$L$1,'Cumulative Budget Request '!C146,0)</f>
        <v>0</v>
      </c>
      <c r="D147" s="32" t="s">
        <v>61</v>
      </c>
      <c r="E147" s="20">
        <f>R146</f>
        <v>0</v>
      </c>
      <c r="F147" s="20">
        <f>R147</f>
        <v>0</v>
      </c>
      <c r="G147" s="20">
        <f>R148</f>
        <v>0</v>
      </c>
      <c r="H147" s="20">
        <f>R149</f>
        <v>0</v>
      </c>
      <c r="I147" s="20">
        <f>R150</f>
        <v>0</v>
      </c>
      <c r="J147" s="24"/>
      <c r="M147" s="243"/>
      <c r="N147" s="242"/>
      <c r="O147" s="239">
        <f>IF('Cumulative Budget Request '!L146='Split budget (C)'!$L$1,'Cumulative Budget Request '!O146,0)</f>
        <v>0</v>
      </c>
      <c r="P147" s="240">
        <f>IF('Cumulative Budget Request '!L146='Split budget (C)'!$L$1,'Cumulative Budget Request '!P146,0)</f>
        <v>0</v>
      </c>
      <c r="Q147" s="73">
        <f>IF('Cumulative Budget Request '!L146='Split budget (C)'!$L$1,'Cumulative Budget Request '!Q146,0)</f>
        <v>0</v>
      </c>
      <c r="R147" s="239">
        <f>IF('Cumulative Budget Request '!L146='Split budget (C)'!$L$1,'Cumulative Budget Request '!R146,0)</f>
        <v>0</v>
      </c>
      <c r="S147" s="73"/>
      <c r="T147" s="71"/>
      <c r="U147" s="426"/>
      <c r="V147" s="426"/>
      <c r="W147" s="426"/>
      <c r="X147" s="426"/>
      <c r="Y147" s="426"/>
      <c r="Z147" s="160"/>
      <c r="AA147" s="125"/>
      <c r="AB147" s="125"/>
      <c r="AC147" s="125"/>
      <c r="AD147" s="125"/>
      <c r="AE147" s="125"/>
      <c r="AF147" s="163"/>
      <c r="AH147" s="274" t="s">
        <v>103</v>
      </c>
      <c r="AI147" s="273">
        <f>'Tuition Lookup'!$D26*24</f>
        <v>9840</v>
      </c>
      <c r="AJ147" s="272">
        <f t="shared" si="37"/>
        <v>1640</v>
      </c>
      <c r="AK147" s="277">
        <f t="shared" si="43"/>
        <v>1640</v>
      </c>
      <c r="AL147" s="277">
        <f t="shared" si="43"/>
        <v>1722</v>
      </c>
      <c r="AM147" s="277">
        <f t="shared" si="43"/>
        <v>1808.1000000000001</v>
      </c>
      <c r="AN147" s="278">
        <f t="shared" si="43"/>
        <v>1898.5050000000003</v>
      </c>
      <c r="AO147" s="279">
        <f t="shared" si="43"/>
        <v>1993.4302500000003</v>
      </c>
    </row>
    <row r="148" spans="1:41">
      <c r="A148" s="8"/>
      <c r="B148" s="90"/>
      <c r="C148" s="117">
        <f>IF('Cumulative Budget Request '!L147='Split budget (C)'!$L$1,'Cumulative Budget Request '!C147,0)</f>
        <v>0</v>
      </c>
      <c r="D148" s="71" t="s">
        <v>9</v>
      </c>
      <c r="E148" s="54">
        <f>ROUND(N146*E146*O146,0)</f>
        <v>0</v>
      </c>
      <c r="F148" s="54">
        <f>ROUND(N146*F146*O146*O147,0)</f>
        <v>0</v>
      </c>
      <c r="G148" s="54">
        <f>ROUND(N146*G146*O146*O147*O148,0)</f>
        <v>0</v>
      </c>
      <c r="H148" s="54">
        <f>ROUND(N146*H146*O146*O147*O148*O149,0)</f>
        <v>0</v>
      </c>
      <c r="I148" s="54">
        <f>ROUND(N146*I146*O146*O147*O148*O149*O150,0)</f>
        <v>0</v>
      </c>
      <c r="J148" s="177">
        <f>SUM(E148:I148)</f>
        <v>0</v>
      </c>
      <c r="M148" s="243"/>
      <c r="N148" s="60"/>
      <c r="O148" s="239">
        <f>IF('Cumulative Budget Request '!L147='Split budget (C)'!$L$1,'Cumulative Budget Request '!O147,0)</f>
        <v>0</v>
      </c>
      <c r="P148" s="240">
        <f>IF('Cumulative Budget Request '!L147='Split budget (C)'!$L$1,'Cumulative Budget Request '!P147,0)</f>
        <v>0</v>
      </c>
      <c r="Q148" s="73">
        <f>IF('Cumulative Budget Request '!L147='Split budget (C)'!$L$1,'Cumulative Budget Request '!Q147,0)</f>
        <v>0</v>
      </c>
      <c r="R148" s="239">
        <f>IF('Cumulative Budget Request '!L147='Split budget (C)'!$L$1,'Cumulative Budget Request '!R147,0)</f>
        <v>0</v>
      </c>
      <c r="S148" s="73"/>
      <c r="T148" s="71"/>
      <c r="U148" s="427"/>
      <c r="V148" s="427"/>
      <c r="W148" s="427"/>
      <c r="X148" s="427"/>
      <c r="Y148" s="427"/>
      <c r="Z148" s="59"/>
      <c r="AA148" s="125"/>
      <c r="AB148" s="125"/>
      <c r="AC148" s="125"/>
      <c r="AD148" s="125"/>
      <c r="AE148" s="125"/>
      <c r="AF148" s="163"/>
      <c r="AH148" s="274" t="s">
        <v>104</v>
      </c>
      <c r="AI148" s="273">
        <f>'Tuition Lookup'!$D27*24</f>
        <v>10104</v>
      </c>
      <c r="AJ148" s="272">
        <f t="shared" si="37"/>
        <v>1684</v>
      </c>
      <c r="AK148" s="277">
        <f t="shared" si="43"/>
        <v>1684</v>
      </c>
      <c r="AL148" s="277">
        <f t="shared" si="43"/>
        <v>1768.2</v>
      </c>
      <c r="AM148" s="277">
        <f t="shared" si="43"/>
        <v>1856.6100000000001</v>
      </c>
      <c r="AN148" s="278">
        <f t="shared" si="43"/>
        <v>1949.4405000000002</v>
      </c>
      <c r="AO148" s="279">
        <f t="shared" si="43"/>
        <v>2046.9125250000002</v>
      </c>
    </row>
    <row r="149" spans="1:41">
      <c r="A149" s="8"/>
      <c r="B149" s="90"/>
      <c r="C149" s="117">
        <f>IF('Cumulative Budget Request '!L148='Split budget (C)'!$L$1,'Cumulative Budget Request '!C148,0)</f>
        <v>0</v>
      </c>
      <c r="D149" s="71" t="s">
        <v>46</v>
      </c>
      <c r="E149" s="54">
        <f>ROUND(E148*$S$153,0)</f>
        <v>0</v>
      </c>
      <c r="F149" s="54">
        <f>ROUND(F148*$S$153,0)</f>
        <v>0</v>
      </c>
      <c r="G149" s="54">
        <f>ROUND(G148*$S$153,0)</f>
        <v>0</v>
      </c>
      <c r="H149" s="54">
        <f>ROUND(H148*$S$153,0)</f>
        <v>0</v>
      </c>
      <c r="I149" s="54">
        <f>ROUND(I148*$S$153,0)</f>
        <v>0</v>
      </c>
      <c r="J149" s="177">
        <f>SUM(E149:I149)</f>
        <v>0</v>
      </c>
      <c r="M149" s="243"/>
      <c r="N149" s="60"/>
      <c r="O149" s="239">
        <f>IF('Cumulative Budget Request '!L148='Split budget (C)'!$L$1,'Cumulative Budget Request '!O148,0)</f>
        <v>0</v>
      </c>
      <c r="P149" s="240">
        <f>IF('Cumulative Budget Request '!L148='Split budget (C)'!$L$1,'Cumulative Budget Request '!P148,0)</f>
        <v>0</v>
      </c>
      <c r="Q149" s="73">
        <f>IF('Cumulative Budget Request '!L148='Split budget (C)'!$L$1,'Cumulative Budget Request '!Q148,0)</f>
        <v>0</v>
      </c>
      <c r="R149" s="239">
        <f>IF('Cumulative Budget Request '!L148='Split budget (C)'!$L$1,'Cumulative Budget Request '!R148,0)</f>
        <v>0</v>
      </c>
      <c r="S149" s="73"/>
      <c r="T149" s="71"/>
      <c r="U149" s="427"/>
      <c r="V149" s="427"/>
      <c r="W149" s="427"/>
      <c r="X149" s="427"/>
      <c r="Y149" s="427"/>
      <c r="Z149" s="59"/>
      <c r="AA149" s="125"/>
      <c r="AB149" s="125"/>
      <c r="AC149" s="125"/>
      <c r="AD149" s="125"/>
      <c r="AE149" s="125"/>
      <c r="AF149" s="163"/>
      <c r="AH149" s="274" t="s">
        <v>105</v>
      </c>
      <c r="AI149" s="273">
        <f>'Tuition Lookup'!$D28*24</f>
        <v>10176</v>
      </c>
      <c r="AJ149" s="272">
        <f t="shared" si="37"/>
        <v>1696</v>
      </c>
      <c r="AK149" s="277">
        <f t="shared" si="43"/>
        <v>1696</v>
      </c>
      <c r="AL149" s="277">
        <f t="shared" si="43"/>
        <v>1780.8000000000002</v>
      </c>
      <c r="AM149" s="277">
        <f t="shared" si="43"/>
        <v>1869.8400000000004</v>
      </c>
      <c r="AN149" s="278">
        <f t="shared" si="43"/>
        <v>1963.3320000000006</v>
      </c>
      <c r="AO149" s="279">
        <f t="shared" si="43"/>
        <v>2061.4986000000008</v>
      </c>
    </row>
    <row r="150" spans="1:41" ht="15">
      <c r="A150" s="8"/>
      <c r="B150" s="90"/>
      <c r="C150" s="117">
        <f>IF('Cumulative Budget Request '!L149='Split budget (C)'!$L$1,'Cumulative Budget Request '!C149,0)</f>
        <v>0</v>
      </c>
      <c r="D150" s="71" t="s">
        <v>47</v>
      </c>
      <c r="E150" s="189">
        <f>ROUND($S$154*E146,0)</f>
        <v>0</v>
      </c>
      <c r="F150" s="189">
        <f>ROUND($S$154*F146,0)</f>
        <v>0</v>
      </c>
      <c r="G150" s="189">
        <f>ROUND($S$154*G146,0)</f>
        <v>0</v>
      </c>
      <c r="H150" s="189">
        <f>ROUND($S$154*H146,0)</f>
        <v>0</v>
      </c>
      <c r="I150" s="189">
        <f>ROUND($S$154*I146,0)</f>
        <v>0</v>
      </c>
      <c r="J150" s="186">
        <f>SUM(E150:I150)</f>
        <v>0</v>
      </c>
      <c r="M150" s="243"/>
      <c r="N150" s="60"/>
      <c r="O150" s="239">
        <f>IF('Cumulative Budget Request '!L149='Split budget (C)'!$L$1,'Cumulative Budget Request '!O149,0)</f>
        <v>0</v>
      </c>
      <c r="P150" s="240">
        <f>IF('Cumulative Budget Request '!L149='Split budget (C)'!$L$1,'Cumulative Budget Request '!P149,0)</f>
        <v>0</v>
      </c>
      <c r="Q150" s="73">
        <f>IF('Cumulative Budget Request '!L149='Split budget (C)'!$L$1,'Cumulative Budget Request '!Q149,0)</f>
        <v>0</v>
      </c>
      <c r="R150" s="239">
        <f>IF('Cumulative Budget Request '!L149='Split budget (C)'!$L$1,'Cumulative Budget Request '!R149,0)</f>
        <v>0</v>
      </c>
      <c r="S150" s="73"/>
      <c r="T150" s="71"/>
      <c r="U150" s="426"/>
      <c r="V150" s="426"/>
      <c r="W150" s="426"/>
      <c r="X150" s="426"/>
      <c r="Y150" s="426"/>
      <c r="Z150" s="59"/>
      <c r="AA150" s="125"/>
      <c r="AB150" s="125"/>
      <c r="AC150" s="125"/>
      <c r="AD150" s="125"/>
      <c r="AE150" s="125"/>
      <c r="AF150" s="163"/>
      <c r="AH150" s="274" t="s">
        <v>106</v>
      </c>
      <c r="AI150" s="273">
        <f>'Tuition Lookup'!$D29*24</f>
        <v>9576</v>
      </c>
      <c r="AJ150" s="272">
        <f t="shared" si="37"/>
        <v>1596</v>
      </c>
      <c r="AK150" s="277">
        <f t="shared" si="43"/>
        <v>1596</v>
      </c>
      <c r="AL150" s="277">
        <f t="shared" si="43"/>
        <v>1675.8000000000002</v>
      </c>
      <c r="AM150" s="277">
        <f t="shared" si="43"/>
        <v>1759.5900000000004</v>
      </c>
      <c r="AN150" s="278">
        <f t="shared" si="43"/>
        <v>1847.5695000000005</v>
      </c>
      <c r="AO150" s="279">
        <f t="shared" si="43"/>
        <v>1939.9479750000007</v>
      </c>
    </row>
    <row r="151" spans="1:41" ht="13.5" thickBot="1">
      <c r="A151" s="8"/>
      <c r="B151" s="90"/>
      <c r="C151" s="97"/>
      <c r="D151" s="74" t="s">
        <v>48</v>
      </c>
      <c r="E151" s="190">
        <f>SUM(E149:E150)</f>
        <v>0</v>
      </c>
      <c r="F151" s="190">
        <f t="shared" ref="F151:I151" si="46">SUM(F149:F150)</f>
        <v>0</v>
      </c>
      <c r="G151" s="190">
        <f t="shared" si="46"/>
        <v>0</v>
      </c>
      <c r="H151" s="190">
        <f t="shared" si="46"/>
        <v>0</v>
      </c>
      <c r="I151" s="190">
        <f t="shared" si="46"/>
        <v>0</v>
      </c>
      <c r="J151" s="191">
        <f>SUM(J149:J150)</f>
        <v>0</v>
      </c>
      <c r="M151" s="17"/>
      <c r="N151" s="31"/>
      <c r="O151" s="31"/>
      <c r="P151" s="31"/>
      <c r="Q151" s="110"/>
      <c r="R151" s="111"/>
      <c r="S151" s="73"/>
      <c r="T151" s="110"/>
      <c r="U151" s="426"/>
      <c r="V151" s="426"/>
      <c r="W151" s="426"/>
      <c r="X151" s="426"/>
      <c r="Y151" s="426"/>
      <c r="Z151" s="161"/>
      <c r="AA151" s="164"/>
      <c r="AB151" s="164"/>
      <c r="AC151" s="164"/>
      <c r="AD151" s="164"/>
      <c r="AE151" s="164"/>
      <c r="AF151" s="165"/>
      <c r="AH151" s="464" t="s">
        <v>107</v>
      </c>
      <c r="AI151" s="276">
        <f>'Tuition Lookup'!$D30*24</f>
        <v>10080</v>
      </c>
      <c r="AJ151" s="465">
        <f t="shared" si="37"/>
        <v>1680</v>
      </c>
      <c r="AK151" s="466">
        <f t="shared" si="43"/>
        <v>1680</v>
      </c>
      <c r="AL151" s="466">
        <f t="shared" si="43"/>
        <v>1764</v>
      </c>
      <c r="AM151" s="466">
        <f t="shared" si="43"/>
        <v>1852.2</v>
      </c>
      <c r="AN151" s="467">
        <f t="shared" si="43"/>
        <v>1944.8100000000002</v>
      </c>
      <c r="AO151" s="468">
        <f t="shared" si="43"/>
        <v>2042.0505000000003</v>
      </c>
    </row>
    <row r="152" spans="1:41" ht="13.5" thickBot="1">
      <c r="A152" s="8"/>
      <c r="B152" s="90"/>
      <c r="C152" s="97"/>
      <c r="D152" s="71"/>
      <c r="E152" s="20"/>
      <c r="F152" s="20"/>
      <c r="G152" s="20"/>
      <c r="H152" s="20"/>
      <c r="I152" s="20"/>
      <c r="J152" s="73"/>
      <c r="M152" s="17"/>
      <c r="T152" s="15"/>
      <c r="U152" s="23"/>
      <c r="V152" s="23"/>
      <c r="W152" s="23"/>
      <c r="X152" s="23"/>
      <c r="Y152" s="23"/>
      <c r="Z152" s="158" t="s">
        <v>30</v>
      </c>
      <c r="AA152" s="166" t="e">
        <f>SUM(AA118:AA151)</f>
        <v>#N/A</v>
      </c>
      <c r="AB152" s="166" t="e">
        <f>SUM(AB118:AB151)</f>
        <v>#N/A</v>
      </c>
      <c r="AC152" s="166" t="e">
        <f t="shared" ref="AC152:AE152" si="47">SUM(AC118:AC151)</f>
        <v>#N/A</v>
      </c>
      <c r="AD152" s="166" t="e">
        <f t="shared" si="47"/>
        <v>#N/A</v>
      </c>
      <c r="AE152" s="166" t="e">
        <f t="shared" si="47"/>
        <v>#N/A</v>
      </c>
      <c r="AF152" s="167" t="e">
        <f>SUM(AA152:AE152)</f>
        <v>#N/A</v>
      </c>
    </row>
    <row r="153" spans="1:41" ht="13.5" customHeight="1" thickBot="1">
      <c r="A153" s="8"/>
      <c r="C153" s="72"/>
      <c r="D153" s="72" t="s">
        <v>108</v>
      </c>
      <c r="E153" s="192">
        <f>SUMIF($D$118:$D$152,"*Salary",E118:E152)</f>
        <v>0</v>
      </c>
      <c r="F153" s="192">
        <f t="shared" ref="F153:I153" si="48">SUMIF($D$118:$D$152,"*Salary",F118:F152)</f>
        <v>0</v>
      </c>
      <c r="G153" s="192">
        <f t="shared" si="48"/>
        <v>0</v>
      </c>
      <c r="H153" s="192">
        <f t="shared" si="48"/>
        <v>0</v>
      </c>
      <c r="I153" s="192">
        <f t="shared" si="48"/>
        <v>0</v>
      </c>
      <c r="J153" s="193">
        <f>SUM(E153:I153)</f>
        <v>0</v>
      </c>
      <c r="M153" s="17"/>
      <c r="N153" s="35" t="s">
        <v>109</v>
      </c>
      <c r="O153" s="411"/>
      <c r="P153" s="411"/>
      <c r="Q153" s="36"/>
      <c r="R153" s="37"/>
      <c r="S153" s="237">
        <f>'Cumulative Budget Request '!S152</f>
        <v>0.11</v>
      </c>
      <c r="T153" s="531" t="str">
        <f>'Cumulative Budget Request '!T152</f>
        <v>Use 0.11 for Students or 0.034 for FICA Exempt</v>
      </c>
      <c r="U153" s="532"/>
      <c r="V153" s="533"/>
    </row>
    <row r="154" spans="1:41" ht="13.5" thickBot="1">
      <c r="A154" s="8"/>
      <c r="C154" s="72"/>
      <c r="D154" s="72" t="s">
        <v>111</v>
      </c>
      <c r="E154" s="194">
        <f>SUMIF($D$118:$D$152,"*Total Fringe",E118:E152)</f>
        <v>0</v>
      </c>
      <c r="F154" s="194">
        <f t="shared" ref="F154:I154" si="49">SUMIF($D$118:$D$152,"*Total Fringe",F118:F152)</f>
        <v>0</v>
      </c>
      <c r="G154" s="194">
        <f t="shared" si="49"/>
        <v>0</v>
      </c>
      <c r="H154" s="194">
        <f t="shared" si="49"/>
        <v>0</v>
      </c>
      <c r="I154" s="194">
        <f t="shared" si="49"/>
        <v>0</v>
      </c>
      <c r="J154" s="195">
        <f>SUM(E154:I154)</f>
        <v>0</v>
      </c>
      <c r="M154" s="14"/>
      <c r="N154" s="197" t="s">
        <v>112</v>
      </c>
      <c r="O154" s="412"/>
      <c r="P154" s="412"/>
      <c r="Q154" s="198"/>
      <c r="R154" s="198"/>
      <c r="S154" s="245">
        <f>'Cumulative Budget Request '!S153</f>
        <v>560</v>
      </c>
      <c r="T154" s="534"/>
      <c r="U154" s="535"/>
      <c r="V154" s="536"/>
    </row>
    <row r="155" spans="1:41" ht="13.5" thickBot="1">
      <c r="A155" s="8"/>
      <c r="C155" s="72"/>
      <c r="D155" s="174"/>
      <c r="E155" s="171"/>
      <c r="F155" s="171"/>
      <c r="G155" s="171"/>
      <c r="H155" s="171"/>
      <c r="I155" s="171"/>
      <c r="J155" s="172"/>
      <c r="M155" s="14"/>
      <c r="N155" s="207"/>
      <c r="O155" s="207"/>
      <c r="P155" s="207"/>
      <c r="Q155" s="208"/>
      <c r="R155" s="208"/>
      <c r="S155" s="209"/>
      <c r="T155" s="23"/>
      <c r="U155" s="23"/>
      <c r="V155" s="23"/>
    </row>
    <row r="156" spans="1:41" ht="13.5" thickBot="1">
      <c r="C156" s="89"/>
      <c r="D156" s="44"/>
      <c r="E156" s="16" t="str">
        <f>E11</f>
        <v>Year 1</v>
      </c>
      <c r="F156" s="16" t="str">
        <f>F11</f>
        <v>Year 2</v>
      </c>
      <c r="G156" s="16" t="str">
        <f>G11</f>
        <v>Year 3</v>
      </c>
      <c r="H156" s="16" t="str">
        <f>H11</f>
        <v>Year 4</v>
      </c>
      <c r="I156" s="16" t="str">
        <f>I11</f>
        <v>Year 5</v>
      </c>
      <c r="J156" s="44" t="s">
        <v>30</v>
      </c>
      <c r="N156" s="500" t="s">
        <v>113</v>
      </c>
      <c r="O156" s="501"/>
      <c r="P156" s="501"/>
      <c r="Q156" s="501"/>
      <c r="R156" s="501"/>
      <c r="S156" s="501"/>
      <c r="T156" s="501"/>
      <c r="U156" s="502"/>
      <c r="V156" s="489" t="s">
        <v>23</v>
      </c>
      <c r="W156" s="489"/>
      <c r="X156" s="489"/>
      <c r="Y156" s="489"/>
      <c r="Z156" s="489"/>
    </row>
    <row r="157" spans="1:41">
      <c r="A157" s="418">
        <f>IF('Cumulative Budget Request '!L157='Split budget (C)'!$L$1,'Cumulative Budget Request '!A156,0)</f>
        <v>0</v>
      </c>
      <c r="B157" s="13" t="str">
        <f>'Cumulative Budget Request '!B156</f>
        <v xml:space="preserve"> </v>
      </c>
      <c r="C157" s="89"/>
      <c r="D157" s="32" t="s">
        <v>61</v>
      </c>
      <c r="E157" s="20">
        <f>Q158</f>
        <v>0</v>
      </c>
      <c r="F157" s="20">
        <f>R158</f>
        <v>0</v>
      </c>
      <c r="G157" s="20">
        <f>S158</f>
        <v>0</v>
      </c>
      <c r="H157" s="20">
        <f>T158</f>
        <v>0</v>
      </c>
      <c r="I157" s="20">
        <f>U158</f>
        <v>0</v>
      </c>
      <c r="J157" s="44"/>
      <c r="N157" s="199"/>
      <c r="O157" s="207"/>
      <c r="P157" s="207"/>
      <c r="Q157" s="200" t="s">
        <v>35</v>
      </c>
      <c r="R157" s="201" t="s">
        <v>36</v>
      </c>
      <c r="S157" s="201" t="s">
        <v>37</v>
      </c>
      <c r="T157" s="200" t="s">
        <v>38</v>
      </c>
      <c r="U157" s="202" t="s">
        <v>39</v>
      </c>
      <c r="V157" s="424" t="s">
        <v>35</v>
      </c>
      <c r="W157" s="425" t="s">
        <v>36</v>
      </c>
      <c r="X157" s="425" t="s">
        <v>37</v>
      </c>
      <c r="Y157" s="425" t="s">
        <v>38</v>
      </c>
      <c r="Z157" s="425" t="s">
        <v>39</v>
      </c>
    </row>
    <row r="158" spans="1:41">
      <c r="A158" s="8"/>
      <c r="C158" s="156"/>
      <c r="D158" s="153" t="s">
        <v>115</v>
      </c>
      <c r="E158" s="180">
        <f>IF('Cumulative Budget Request '!$L157='Split budget (C)'!$L$1,'Cumulative Budget Request '!E157,0)</f>
        <v>0</v>
      </c>
      <c r="F158" s="180">
        <f>IF('Cumulative Budget Request '!$L157='Split budget (C)'!$L$1,'Cumulative Budget Request '!F157,0)</f>
        <v>0</v>
      </c>
      <c r="G158" s="180">
        <f>IF('Cumulative Budget Request '!$L157='Split budget (C)'!$L$1,'Cumulative Budget Request '!G157,0)</f>
        <v>0</v>
      </c>
      <c r="H158" s="180">
        <f>IF('Cumulative Budget Request '!$L157='Split budget (C)'!$L$1,'Cumulative Budget Request '!H157,0)</f>
        <v>0</v>
      </c>
      <c r="I158" s="180">
        <f>IF('Cumulative Budget Request '!$L157='Split budget (C)'!$L$1,'Cumulative Budget Request '!I157,0)</f>
        <v>0</v>
      </c>
      <c r="J158" s="177">
        <f>SUM(E158:I158)</f>
        <v>0</v>
      </c>
      <c r="N158" s="173" t="s">
        <v>116</v>
      </c>
      <c r="O158" s="44"/>
      <c r="P158" s="44"/>
      <c r="Q158" s="239">
        <f>IF('Cumulative Budget Request '!L157='Split budget (C)'!$L$1,'Cumulative Budget Request '!Q157,0)</f>
        <v>0</v>
      </c>
      <c r="R158" s="239">
        <f>IF('Cumulative Budget Request '!L157='Split budget (C)'!$L$1,'Cumulative Budget Request '!R157,0)</f>
        <v>0</v>
      </c>
      <c r="S158" s="239">
        <f>IF('Cumulative Budget Request '!L157='Split budget (C)'!$L$1,'Cumulative Budget Request '!S157,0)</f>
        <v>0</v>
      </c>
      <c r="T158" s="239">
        <f>IF('Cumulative Budget Request '!L157='Split budget (C)'!$L$1,'Cumulative Budget Request '!T157,0)</f>
        <v>0</v>
      </c>
      <c r="U158" s="419">
        <f>IF('Cumulative Budget Request '!L157='Split budget (C)'!$L$1,'Cumulative Budget Request '!U157,0)</f>
        <v>0</v>
      </c>
      <c r="V158" s="426">
        <f>IFERROR((F161+F162)/F160,0)</f>
        <v>0</v>
      </c>
      <c r="W158" s="426">
        <f t="shared" ref="W158:Z158" si="50">IFERROR((G161+G162)/G160,0)</f>
        <v>0</v>
      </c>
      <c r="X158" s="426">
        <f t="shared" si="50"/>
        <v>0</v>
      </c>
      <c r="Y158" s="426">
        <f t="shared" si="50"/>
        <v>0</v>
      </c>
      <c r="Z158" s="426">
        <f t="shared" si="50"/>
        <v>0</v>
      </c>
      <c r="AA158" s="487"/>
      <c r="AB158" s="487"/>
      <c r="AC158" s="487"/>
      <c r="AD158" s="487"/>
      <c r="AE158" s="487"/>
      <c r="AF158" s="487"/>
      <c r="AG158" s="487"/>
      <c r="AH158" s="487"/>
    </row>
    <row r="159" spans="1:41">
      <c r="D159" s="32" t="s">
        <v>46</v>
      </c>
      <c r="E159" s="180">
        <f>IF('Cumulative Budget Request '!$L158='Split budget (C)'!$L$1,'Cumulative Budget Request '!E158,0)</f>
        <v>0</v>
      </c>
      <c r="F159" s="180">
        <f>IF('Cumulative Budget Request '!$L158='Split budget (C)'!$L$1,'Cumulative Budget Request '!F158,0)</f>
        <v>0</v>
      </c>
      <c r="G159" s="180">
        <f>IF('Cumulative Budget Request '!$L158='Split budget (C)'!$L$1,'Cumulative Budget Request '!G158,0)</f>
        <v>0</v>
      </c>
      <c r="H159" s="180">
        <f>IF('Cumulative Budget Request '!$L158='Split budget (C)'!$L$1,'Cumulative Budget Request '!H158,0)</f>
        <v>0</v>
      </c>
      <c r="I159" s="180">
        <f>IF('Cumulative Budget Request '!$L158='Split budget (C)'!$L$1,'Cumulative Budget Request '!I158,0)</f>
        <v>0</v>
      </c>
      <c r="J159" s="177">
        <f>SUM(E159:I159)</f>
        <v>0</v>
      </c>
      <c r="N159" s="173"/>
      <c r="O159" s="44"/>
      <c r="P159" s="44"/>
      <c r="Q159" s="44" t="s">
        <v>117</v>
      </c>
      <c r="R159" s="44" t="s">
        <v>118</v>
      </c>
      <c r="S159" s="44" t="s">
        <v>119</v>
      </c>
      <c r="U159" s="114"/>
      <c r="V159" s="427"/>
      <c r="W159" s="427"/>
      <c r="X159" s="427"/>
      <c r="Y159" s="427"/>
      <c r="Z159" s="427"/>
      <c r="AA159" s="55"/>
      <c r="AB159" s="55"/>
      <c r="AC159" s="55"/>
      <c r="AD159" s="55"/>
      <c r="AE159" s="55"/>
      <c r="AF159" s="55"/>
      <c r="AG159" s="55"/>
      <c r="AH159" s="55"/>
    </row>
    <row r="160" spans="1:41">
      <c r="C160" s="89"/>
      <c r="D160" s="44"/>
      <c r="E160" s="15"/>
      <c r="F160" s="15"/>
      <c r="G160" s="15"/>
      <c r="H160" s="15"/>
      <c r="I160" s="15"/>
      <c r="J160" s="24"/>
      <c r="N160" s="204"/>
      <c r="O160" s="413"/>
      <c r="P160" s="413"/>
      <c r="Q160" s="431">
        <f>IF('Cumulative Budget Request '!L159='Split budget (C)'!$L$1,'Cumulative Budget Request '!Q159,0)</f>
        <v>0</v>
      </c>
      <c r="R160" s="239">
        <f>IF('Cumulative Budget Request '!L159='Split budget (C)'!$L$1,'Cumulative Budget Request '!R159,0)</f>
        <v>0</v>
      </c>
      <c r="S160" s="239">
        <f>IF('Cumulative Budget Request '!L159='Split budget (C)'!$L$1,'Cumulative Budget Request '!S159,0)</f>
        <v>0</v>
      </c>
      <c r="U160" s="114"/>
      <c r="V160" s="427"/>
      <c r="W160" s="427"/>
      <c r="X160" s="427"/>
      <c r="Y160" s="427"/>
      <c r="Z160" s="427"/>
      <c r="AD160" s="55"/>
      <c r="AE160" s="55"/>
      <c r="AF160" s="55"/>
      <c r="AG160" s="55"/>
      <c r="AH160" s="55"/>
    </row>
    <row r="161" spans="1:36">
      <c r="A161" s="418">
        <f>IF('Cumulative Budget Request '!L161='Split budget (C)'!$L$1,'Cumulative Budget Request '!A160,0)</f>
        <v>0</v>
      </c>
      <c r="B161" s="13" t="str">
        <f>'Cumulative Budget Request '!B160</f>
        <v xml:space="preserve"> </v>
      </c>
      <c r="C161" s="89"/>
      <c r="D161" s="32" t="s">
        <v>61</v>
      </c>
      <c r="E161" s="20">
        <f>Q162</f>
        <v>0</v>
      </c>
      <c r="F161" s="20">
        <f>R162</f>
        <v>0</v>
      </c>
      <c r="G161" s="20">
        <f>S162</f>
        <v>0</v>
      </c>
      <c r="H161" s="20">
        <f>T162</f>
        <v>0</v>
      </c>
      <c r="I161" s="20">
        <f>U162</f>
        <v>0</v>
      </c>
      <c r="J161" s="24"/>
      <c r="N161" s="112"/>
      <c r="Q161" s="55"/>
      <c r="R161" s="93"/>
      <c r="S161" s="93"/>
      <c r="T161" s="55"/>
      <c r="U161" s="113"/>
      <c r="V161" s="427"/>
      <c r="W161" s="427"/>
      <c r="X161" s="427"/>
      <c r="Y161" s="427"/>
      <c r="Z161" s="427"/>
      <c r="AA161" s="488"/>
      <c r="AB161" s="488"/>
      <c r="AC161" s="488"/>
      <c r="AD161" s="131"/>
      <c r="AE161" s="131"/>
      <c r="AF161" s="131"/>
      <c r="AG161" s="131"/>
      <c r="AH161" s="131"/>
    </row>
    <row r="162" spans="1:36">
      <c r="A162" s="8"/>
      <c r="C162" s="156"/>
      <c r="D162" s="153" t="s">
        <v>115</v>
      </c>
      <c r="E162" s="180">
        <f>IF('Cumulative Budget Request '!$L161='Split budget (C)'!$L$1,'Cumulative Budget Request '!E161,0)</f>
        <v>0</v>
      </c>
      <c r="F162" s="180">
        <f>IF('Cumulative Budget Request '!$L161='Split budget (C)'!$L$1,'Cumulative Budget Request '!F161,0)</f>
        <v>0</v>
      </c>
      <c r="G162" s="180">
        <f>IF('Cumulative Budget Request '!$L161='Split budget (C)'!$L$1,'Cumulative Budget Request '!G161,0)</f>
        <v>0</v>
      </c>
      <c r="H162" s="180">
        <f>IF('Cumulative Budget Request '!$L161='Split budget (C)'!$L$1,'Cumulative Budget Request '!H161,0)</f>
        <v>0</v>
      </c>
      <c r="I162" s="180">
        <f>IF('Cumulative Budget Request '!$L161='Split budget (C)'!$L$1,'Cumulative Budget Request '!I161,0)</f>
        <v>0</v>
      </c>
      <c r="J162" s="177">
        <f>SUM(E162:I162)</f>
        <v>0</v>
      </c>
      <c r="N162" s="173" t="s">
        <v>121</v>
      </c>
      <c r="O162" s="44"/>
      <c r="P162" s="44"/>
      <c r="Q162" s="239">
        <f>IF('Cumulative Budget Request '!L161='Split budget (C)'!$L$1,'Cumulative Budget Request '!Q161,0)</f>
        <v>0</v>
      </c>
      <c r="R162" s="239">
        <f>IF('Cumulative Budget Request '!L161='Split budget (C)'!$L$1,'Cumulative Budget Request '!R161,0)</f>
        <v>0</v>
      </c>
      <c r="S162" s="239">
        <f>IF('Cumulative Budget Request '!L161='Split budget (C)'!$L$1,'Cumulative Budget Request '!S161,0)</f>
        <v>0</v>
      </c>
      <c r="T162" s="239">
        <f>IF('Cumulative Budget Request '!L161='Split budget (C)'!$L$1,'Cumulative Budget Request '!T161,0)</f>
        <v>0</v>
      </c>
      <c r="U162" s="419">
        <f>IF('Cumulative Budget Request '!L161='Split budget (C)'!$L$1,'Cumulative Budget Request '!U161,0)</f>
        <v>0</v>
      </c>
      <c r="V162" s="426">
        <f>IFERROR((F165+F166)/F164,0)</f>
        <v>0</v>
      </c>
      <c r="W162" s="426">
        <f t="shared" ref="W162:Z162" si="51">IFERROR((G165+G166)/G164,0)</f>
        <v>0</v>
      </c>
      <c r="X162" s="426">
        <f t="shared" si="51"/>
        <v>0</v>
      </c>
      <c r="Y162" s="426">
        <f t="shared" si="51"/>
        <v>0</v>
      </c>
      <c r="Z162" s="426">
        <f t="shared" si="51"/>
        <v>0</v>
      </c>
      <c r="AA162" s="487"/>
      <c r="AB162" s="487"/>
      <c r="AC162" s="487"/>
      <c r="AD162" s="487"/>
      <c r="AE162" s="487"/>
      <c r="AF162" s="487"/>
      <c r="AG162" s="487"/>
      <c r="AH162" s="487"/>
    </row>
    <row r="163" spans="1:36">
      <c r="D163" s="32" t="s">
        <v>46</v>
      </c>
      <c r="E163" s="180">
        <f>IF('Cumulative Budget Request '!$L162='Split budget (C)'!$L$1,'Cumulative Budget Request '!E162,0)</f>
        <v>0</v>
      </c>
      <c r="F163" s="180">
        <f>IF('Cumulative Budget Request '!$L162='Split budget (C)'!$L$1,'Cumulative Budget Request '!F162,0)</f>
        <v>0</v>
      </c>
      <c r="G163" s="180">
        <f>IF('Cumulative Budget Request '!$L162='Split budget (C)'!$L$1,'Cumulative Budget Request '!G162,0)</f>
        <v>0</v>
      </c>
      <c r="H163" s="180">
        <f>IF('Cumulative Budget Request '!$L162='Split budget (C)'!$L$1,'Cumulative Budget Request '!H162,0)</f>
        <v>0</v>
      </c>
      <c r="I163" s="180">
        <f>IF('Cumulative Budget Request '!$L162='Split budget (C)'!$L$1,'Cumulative Budget Request '!I162,0)</f>
        <v>0</v>
      </c>
      <c r="J163" s="177">
        <f>SUM(E163:I163)</f>
        <v>0</v>
      </c>
      <c r="N163" s="173"/>
      <c r="O163" s="44"/>
      <c r="P163" s="44"/>
      <c r="Q163" s="44" t="s">
        <v>117</v>
      </c>
      <c r="R163" s="44" t="s">
        <v>118</v>
      </c>
      <c r="S163" s="44" t="s">
        <v>119</v>
      </c>
      <c r="U163" s="114"/>
      <c r="V163" s="427"/>
      <c r="W163" s="427"/>
      <c r="X163" s="427"/>
      <c r="Y163" s="427"/>
      <c r="Z163" s="427"/>
      <c r="AA163" s="55"/>
      <c r="AB163" s="55"/>
      <c r="AC163" s="55"/>
      <c r="AD163" s="55"/>
      <c r="AE163" s="55"/>
      <c r="AF163" s="55"/>
      <c r="AG163" s="55"/>
      <c r="AH163" s="55"/>
    </row>
    <row r="164" spans="1:36">
      <c r="C164" s="89"/>
      <c r="D164" s="44"/>
      <c r="E164" s="15"/>
      <c r="F164" s="15"/>
      <c r="G164" s="15"/>
      <c r="H164" s="15"/>
      <c r="I164" s="15"/>
      <c r="J164" s="24"/>
      <c r="N164" s="204"/>
      <c r="O164" s="413"/>
      <c r="P164" s="413"/>
      <c r="Q164" s="431">
        <f>IF('Cumulative Budget Request '!L163='Split budget (C)'!$L$1,'Cumulative Budget Request '!Q163,0)</f>
        <v>0</v>
      </c>
      <c r="R164" s="239">
        <f>IF('Cumulative Budget Request '!L163='Split budget (C)'!$L$1,'Cumulative Budget Request '!R163,0)</f>
        <v>0</v>
      </c>
      <c r="S164" s="239">
        <f>IF('Cumulative Budget Request '!L163='Split budget (C)'!$L$1,'Cumulative Budget Request '!S163,0)</f>
        <v>0</v>
      </c>
      <c r="U164" s="114"/>
      <c r="V164" s="427"/>
      <c r="W164" s="427"/>
      <c r="X164" s="427"/>
      <c r="Y164" s="427"/>
      <c r="Z164" s="427"/>
      <c r="AD164" s="55"/>
      <c r="AE164" s="55"/>
      <c r="AF164" s="55"/>
      <c r="AG164" s="55"/>
      <c r="AH164" s="55"/>
    </row>
    <row r="165" spans="1:36">
      <c r="A165" s="418">
        <f>IF('Cumulative Budget Request '!L165='Split budget (C)'!$L$1,'Cumulative Budget Request '!A164,0)</f>
        <v>0</v>
      </c>
      <c r="B165" s="13" t="str">
        <f>'Cumulative Budget Request '!B164</f>
        <v xml:space="preserve"> </v>
      </c>
      <c r="C165" s="89"/>
      <c r="D165" s="32" t="s">
        <v>61</v>
      </c>
      <c r="E165" s="20">
        <f>Q166</f>
        <v>0</v>
      </c>
      <c r="F165" s="20">
        <f>R166</f>
        <v>0</v>
      </c>
      <c r="G165" s="20">
        <f>S166</f>
        <v>0</v>
      </c>
      <c r="H165" s="20">
        <f>T166</f>
        <v>0</v>
      </c>
      <c r="I165" s="20">
        <f>U166</f>
        <v>0</v>
      </c>
      <c r="J165" s="24"/>
      <c r="N165" s="112"/>
      <c r="Q165" s="55"/>
      <c r="R165" s="93"/>
      <c r="S165" s="93"/>
      <c r="T165" s="55"/>
      <c r="U165" s="113"/>
      <c r="V165" s="427"/>
      <c r="W165" s="427"/>
      <c r="X165" s="427"/>
      <c r="Y165" s="427"/>
      <c r="Z165" s="427"/>
      <c r="AA165" s="488"/>
      <c r="AB165" s="488"/>
      <c r="AC165" s="488"/>
      <c r="AD165" s="131"/>
      <c r="AE165" s="131"/>
      <c r="AF165" s="131"/>
      <c r="AG165" s="131"/>
      <c r="AH165" s="131"/>
    </row>
    <row r="166" spans="1:36">
      <c r="C166" s="156"/>
      <c r="D166" s="153" t="s">
        <v>115</v>
      </c>
      <c r="E166" s="180">
        <f>IF('Cumulative Budget Request '!$L165='Split budget (C)'!$L$1,'Cumulative Budget Request '!E165,0)</f>
        <v>0</v>
      </c>
      <c r="F166" s="180">
        <f>IF('Cumulative Budget Request '!$L165='Split budget (C)'!$L$1,'Cumulative Budget Request '!F165,0)</f>
        <v>0</v>
      </c>
      <c r="G166" s="180">
        <f>IF('Cumulative Budget Request '!$L165='Split budget (C)'!$L$1,'Cumulative Budget Request '!G165,0)</f>
        <v>0</v>
      </c>
      <c r="H166" s="180">
        <f>IF('Cumulative Budget Request '!$L165='Split budget (C)'!$L$1,'Cumulative Budget Request '!H165,0)</f>
        <v>0</v>
      </c>
      <c r="I166" s="180">
        <f>IF('Cumulative Budget Request '!$L165='Split budget (C)'!$L$1,'Cumulative Budget Request '!I165,0)</f>
        <v>0</v>
      </c>
      <c r="J166" s="177">
        <f>SUM(E166:I166)</f>
        <v>0</v>
      </c>
      <c r="N166" s="173" t="s">
        <v>123</v>
      </c>
      <c r="O166" s="44"/>
      <c r="P166" s="44"/>
      <c r="Q166" s="239">
        <f>IF('Cumulative Budget Request '!L165='Split budget (C)'!$L$1,'Cumulative Budget Request '!Q165,0)</f>
        <v>0</v>
      </c>
      <c r="R166" s="239">
        <f>IF('Cumulative Budget Request '!L165='Split budget (C)'!$L$1,'Cumulative Budget Request '!R165,0)</f>
        <v>0</v>
      </c>
      <c r="S166" s="239">
        <f>IF('Cumulative Budget Request '!L165='Split budget (C)'!$L$1,'Cumulative Budget Request '!S165,0)</f>
        <v>0</v>
      </c>
      <c r="T166" s="239">
        <f>IF('Cumulative Budget Request '!L165='Split budget (C)'!$L$1,'Cumulative Budget Request '!T165,0)</f>
        <v>0</v>
      </c>
      <c r="U166" s="419">
        <f>IF('Cumulative Budget Request '!L165='Split budget (C)'!$L$1,'Cumulative Budget Request '!U165,0)</f>
        <v>0</v>
      </c>
      <c r="V166" s="426">
        <f>IFERROR((F169+F170)/F168,0)</f>
        <v>0</v>
      </c>
      <c r="W166" s="426">
        <f t="shared" ref="W166:Z166" si="52">IFERROR((G169+G170)/G168,0)</f>
        <v>0</v>
      </c>
      <c r="X166" s="426">
        <f t="shared" si="52"/>
        <v>0</v>
      </c>
      <c r="Y166" s="426">
        <f t="shared" si="52"/>
        <v>0</v>
      </c>
      <c r="Z166" s="426">
        <f t="shared" si="52"/>
        <v>0</v>
      </c>
    </row>
    <row r="167" spans="1:36">
      <c r="A167" s="8"/>
      <c r="D167" s="32" t="s">
        <v>46</v>
      </c>
      <c r="E167" s="180">
        <f>IF('Cumulative Budget Request '!$L166='Split budget (C)'!$L$1,'Cumulative Budget Request '!E166,0)</f>
        <v>0</v>
      </c>
      <c r="F167" s="180">
        <f>IF('Cumulative Budget Request '!$L166='Split budget (C)'!$L$1,'Cumulative Budget Request '!F166,0)</f>
        <v>0</v>
      </c>
      <c r="G167" s="180">
        <f>IF('Cumulative Budget Request '!$L166='Split budget (C)'!$L$1,'Cumulative Budget Request '!G166,0)</f>
        <v>0</v>
      </c>
      <c r="H167" s="180">
        <f>IF('Cumulative Budget Request '!$L166='Split budget (C)'!$L$1,'Cumulative Budget Request '!H166,0)</f>
        <v>0</v>
      </c>
      <c r="I167" s="180">
        <f>IF('Cumulative Budget Request '!$L166='Split budget (C)'!$L$1,'Cumulative Budget Request '!I166,0)</f>
        <v>0</v>
      </c>
      <c r="J167" s="177">
        <f>SUM(E167:I167)</f>
        <v>0</v>
      </c>
      <c r="M167" s="2"/>
      <c r="N167" s="173"/>
      <c r="O167" s="44"/>
      <c r="P167" s="44"/>
      <c r="Q167" s="44" t="s">
        <v>117</v>
      </c>
      <c r="R167" s="44" t="s">
        <v>118</v>
      </c>
      <c r="S167" s="44" t="s">
        <v>119</v>
      </c>
      <c r="U167" s="114"/>
      <c r="V167" s="427"/>
      <c r="W167" s="427"/>
      <c r="X167" s="427"/>
      <c r="Y167" s="427"/>
      <c r="Z167" s="427"/>
    </row>
    <row r="168" spans="1:36">
      <c r="A168" s="8"/>
      <c r="D168" s="32"/>
      <c r="E168" s="180"/>
      <c r="F168" s="180"/>
      <c r="G168" s="180"/>
      <c r="H168" s="180"/>
      <c r="I168" s="180"/>
      <c r="J168" s="177"/>
      <c r="M168" s="2"/>
      <c r="N168" s="204"/>
      <c r="O168" s="413"/>
      <c r="P168" s="413"/>
      <c r="Q168" s="431">
        <f>IF('Cumulative Budget Request '!L167='Split budget (C)'!$L$1,'Cumulative Budget Request '!Q167,0)</f>
        <v>0</v>
      </c>
      <c r="R168" s="239">
        <f>IF('Cumulative Budget Request '!L167='Split budget (C)'!$L$1,'Cumulative Budget Request '!R167,0)</f>
        <v>0</v>
      </c>
      <c r="S168" s="239">
        <f>IF('Cumulative Budget Request '!L167='Split budget (C)'!$L$1,'Cumulative Budget Request '!S167,0)</f>
        <v>0</v>
      </c>
      <c r="U168" s="114"/>
      <c r="V168" s="427"/>
      <c r="W168" s="427"/>
      <c r="X168" s="427"/>
      <c r="Y168" s="427"/>
      <c r="Z168" s="427"/>
    </row>
    <row r="169" spans="1:36" ht="13.5" thickBot="1">
      <c r="A169" s="8"/>
      <c r="C169" s="72"/>
      <c r="D169" s="72" t="s">
        <v>124</v>
      </c>
      <c r="E169" s="181">
        <f>SUMIF($D$156:$D$167,"*Wage",E156:E167)</f>
        <v>0</v>
      </c>
      <c r="F169" s="181">
        <f t="shared" ref="F169:I169" si="53">SUMIF($D$156:$D$167,"*Wage",F156:F167)</f>
        <v>0</v>
      </c>
      <c r="G169" s="181">
        <f t="shared" si="53"/>
        <v>0</v>
      </c>
      <c r="H169" s="181">
        <f t="shared" si="53"/>
        <v>0</v>
      </c>
      <c r="I169" s="181">
        <f t="shared" si="53"/>
        <v>0</v>
      </c>
      <c r="J169" s="182">
        <f>SUM(E169:I169)</f>
        <v>0</v>
      </c>
      <c r="M169" s="2"/>
      <c r="N169" s="303"/>
      <c r="O169" s="305"/>
      <c r="P169" s="305"/>
      <c r="Q169" s="304"/>
      <c r="R169" s="306"/>
      <c r="S169" s="306"/>
      <c r="T169" s="205"/>
      <c r="U169" s="206"/>
      <c r="V169" s="427"/>
      <c r="W169" s="427"/>
      <c r="X169" s="427"/>
      <c r="Y169" s="427"/>
      <c r="Z169" s="427"/>
    </row>
    <row r="170" spans="1:36">
      <c r="A170" s="8"/>
      <c r="C170" s="72"/>
      <c r="D170" s="72" t="s">
        <v>125</v>
      </c>
      <c r="E170" s="54">
        <f>SUMIF($D$156:$D$167,"*Fringe",E156:E167)</f>
        <v>0</v>
      </c>
      <c r="F170" s="54">
        <f t="shared" ref="F170:I170" si="54">SUMIF($D$156:$D$167,"*Fringe",F156:F167)</f>
        <v>0</v>
      </c>
      <c r="G170" s="54">
        <f t="shared" si="54"/>
        <v>0</v>
      </c>
      <c r="H170" s="54">
        <f t="shared" si="54"/>
        <v>0</v>
      </c>
      <c r="I170" s="54">
        <f t="shared" si="54"/>
        <v>0</v>
      </c>
      <c r="J170" s="177">
        <f>SUM(E170:I170)</f>
        <v>0</v>
      </c>
      <c r="M170" s="2"/>
    </row>
    <row r="171" spans="1:36" ht="3.75" customHeight="1" thickBot="1">
      <c r="A171" t="s">
        <v>126</v>
      </c>
      <c r="D171" s="3" t="s">
        <v>51</v>
      </c>
      <c r="E171" s="20"/>
      <c r="F171" s="20"/>
      <c r="G171" s="20"/>
      <c r="H171" s="20"/>
      <c r="I171" s="20"/>
      <c r="J171" s="73"/>
      <c r="M171" s="2"/>
    </row>
    <row r="172" spans="1:36">
      <c r="A172" s="46" t="s">
        <v>127</v>
      </c>
      <c r="B172" s="47"/>
      <c r="C172" s="47"/>
      <c r="D172" s="49"/>
      <c r="E172" s="183">
        <f>SUMIF($D$67:$D$170,"*Total Other Professional Salary",E67:E170)+SUMIF($D$67:$D$170,"*Total Post Doc Salary",E67:E170)+SUMIF($D$67:$D$170,"*Total Graduate Student Salary",E67:E170)+SUMIF($D$67:$D$170,"*Total Hourly Wages",E67:E170)</f>
        <v>0</v>
      </c>
      <c r="F172" s="183">
        <f>SUMIF($D$67:$D$170,"*Total Other Professional Salary",F67:F170)+SUMIF($D$67:$D$170,"*Total Post Doc Salary",F67:F170)+SUMIF($D$67:$D$170,"*Total Graduate Student Salary",F67:F170)+SUMIF($D$67:$D$170,"*Total Hourly Wages",F67:F170)</f>
        <v>0</v>
      </c>
      <c r="G172" s="183">
        <f>SUMIF($D$67:$D$170,"*Total Other Professional Salary",G67:G170)+SUMIF($D$67:$D$170,"*Total Post Doc Salary",G67:G170)+SUMIF($D$67:$D$170,"*Total Graduate Student Salary",G67:G170)+SUMIF($D$67:$D$170,"*Total Hourly Wages",G67:G170)</f>
        <v>0</v>
      </c>
      <c r="H172" s="183">
        <f>SUMIF($D$67:$D$170,"*Total Other Professional Salary",H67:H170)+SUMIF($D$67:$D$170,"*Total Post Doc Salary",H67:H170)+SUMIF($D$67:$D$170,"*Total Graduate Student Salary",H67:H170)+SUMIF($D$67:$D$170,"*Total Hourly Wages",H67:H170)</f>
        <v>0</v>
      </c>
      <c r="I172" s="183">
        <f>SUMIF($D$67:$D$170,"*Total Other Professional Salary",I67:I170)+SUMIF($D$67:$D$170,"*Total Post Doc Salary",I67:I170)+SUMIF($D$67:$D$170,"*Total Graduate Student Salary",I67:I170)+SUMIF($D$67:$D$170,"*Total Hourly Wages",I67:I170)</f>
        <v>0</v>
      </c>
      <c r="J172" s="184">
        <f>SUM(J169,J153,J114,J89)</f>
        <v>0</v>
      </c>
      <c r="M172" s="2"/>
      <c r="N172" s="35" t="s">
        <v>128</v>
      </c>
      <c r="O172" s="411"/>
      <c r="P172" s="411"/>
      <c r="Q172" s="36"/>
      <c r="R172" s="37"/>
      <c r="S172" s="237">
        <f>'Cumulative Budget Request '!S171</f>
        <v>0.11</v>
      </c>
    </row>
    <row r="173" spans="1:36" ht="15.75" thickBot="1">
      <c r="A173" s="46" t="s">
        <v>129</v>
      </c>
      <c r="B173" s="47"/>
      <c r="C173" s="47"/>
      <c r="D173" s="49"/>
      <c r="E173" s="185">
        <f>SUMIF($D$67:$D$170,"*Total Other Professional Fringe",E67:E170)+SUMIF($D$67:$D$170,"*Total Post Doc Fringe",E67:E170)++SUMIF($D$67:$D$170,"*Total Graduate Student Fringe",E67:E170)+SUMIF($D$67:$D$170,"*Total Fringe Benefits",E67:E170)</f>
        <v>0</v>
      </c>
      <c r="F173" s="185">
        <f>SUMIF($D$67:$D$170,"*Total Other Professional Fringe",F67:F170)+SUMIF($D$67:$D$170,"*Total Post Doc Fringe",F67:F170)++SUMIF($D$67:$D$170,"*Total Graduate Student Fringe",F67:F170)+SUMIF($D$67:$D$170,"*Total Fringe Benefits",F67:F170)</f>
        <v>0</v>
      </c>
      <c r="G173" s="185">
        <f>SUMIF($D$67:$D$170,"*Total Other Professional Fringe",G67:G170)+SUMIF($D$67:$D$170,"*Total Post Doc Fringe",G67:G170)++SUMIF($D$67:$D$170,"*Total Graduate Student Fringe",G67:G170)+SUMIF($D$67:$D$170,"*Total Fringe Benefits",G67:G170)</f>
        <v>0</v>
      </c>
      <c r="H173" s="185">
        <f>SUMIF($D$67:$D$170,"*Total Other Professional Fringe",H67:H170)+SUMIF($D$67:$D$170,"*Total Post Doc Fringe",H67:H170)++SUMIF($D$67:$D$170,"*Total Graduate Student Fringe",H67:H170)+SUMIF($D$67:$D$170,"*Total Fringe Benefits",H67:H170)</f>
        <v>0</v>
      </c>
      <c r="I173" s="185">
        <f>SUMIF($D$67:$D$170,"*Total Other Professional Fringe",I67:I170)+SUMIF($D$67:$D$170,"*Total Post Doc Fringe",I67:I170)++SUMIF($D$67:$D$170,"*Total Graduate Student Fringe",I67:I170)+SUMIF($D$67:$D$170,"*Total Fringe Benefits",I67:I170)</f>
        <v>0</v>
      </c>
      <c r="J173" s="186">
        <f>SUM(J170,J154,J115,J90)</f>
        <v>0</v>
      </c>
      <c r="M173" s="2"/>
      <c r="N173" s="40" t="str">
        <f>'Cumulative Budget Request '!N172</f>
        <v>Use 0.11 for non-exempt FICA or 0.034 for FICA Exempt</v>
      </c>
      <c r="O173" s="41"/>
      <c r="P173" s="41"/>
      <c r="Q173" s="41"/>
      <c r="R173" s="41"/>
      <c r="S173" s="42"/>
    </row>
    <row r="174" spans="1:36">
      <c r="A174" s="46" t="s">
        <v>131</v>
      </c>
      <c r="B174" s="47"/>
      <c r="C174" s="92"/>
      <c r="D174" s="92"/>
      <c r="E174" s="183">
        <f>SUM(E172:E173)</f>
        <v>0</v>
      </c>
      <c r="F174" s="183">
        <f>SUM(F172:F173)</f>
        <v>0</v>
      </c>
      <c r="G174" s="183">
        <f>SUM(G172:G173)</f>
        <v>0</v>
      </c>
      <c r="H174" s="183">
        <f>SUM(H172:H173)</f>
        <v>0</v>
      </c>
      <c r="I174" s="183">
        <f>SUM(I172:I173)</f>
        <v>0</v>
      </c>
      <c r="J174" s="184">
        <f>SUM(E174:I174)</f>
        <v>0</v>
      </c>
      <c r="M174" s="2"/>
      <c r="R174" s="2"/>
      <c r="AI174" s="116"/>
    </row>
    <row r="175" spans="1:36" ht="15">
      <c r="A175" s="1"/>
      <c r="B175" s="8"/>
      <c r="D175" s="3"/>
      <c r="E175" s="15"/>
      <c r="F175" s="15"/>
      <c r="G175" s="15"/>
      <c r="H175" s="15"/>
      <c r="I175" s="15"/>
      <c r="J175" s="24"/>
      <c r="M175" s="2"/>
      <c r="N175" s="83"/>
      <c r="O175" s="83"/>
      <c r="P175" s="83"/>
      <c r="Q175" s="2"/>
      <c r="AI175" s="115"/>
    </row>
    <row r="176" spans="1:36">
      <c r="A176" s="1" t="s">
        <v>132</v>
      </c>
      <c r="D176" s="3"/>
      <c r="E176" s="187">
        <f t="shared" ref="E176:I177" si="55">SUM(E62,E172)</f>
        <v>0</v>
      </c>
      <c r="F176" s="187">
        <f t="shared" si="55"/>
        <v>0</v>
      </c>
      <c r="G176" s="187">
        <f t="shared" si="55"/>
        <v>0</v>
      </c>
      <c r="H176" s="187">
        <f t="shared" si="55"/>
        <v>0</v>
      </c>
      <c r="I176" s="187">
        <f t="shared" si="55"/>
        <v>0</v>
      </c>
      <c r="J176" s="188">
        <f>SUM(E176:I176)</f>
        <v>0</v>
      </c>
      <c r="M176" s="2"/>
      <c r="N176" s="2"/>
      <c r="O176" s="2"/>
      <c r="P176" s="2"/>
      <c r="AI176" s="115"/>
      <c r="AJ176" s="8"/>
    </row>
    <row r="177" spans="1:36">
      <c r="A177" s="1" t="s">
        <v>133</v>
      </c>
      <c r="D177" s="3"/>
      <c r="E177" s="187">
        <f t="shared" si="55"/>
        <v>0</v>
      </c>
      <c r="F177" s="187">
        <f t="shared" si="55"/>
        <v>0</v>
      </c>
      <c r="G177" s="187">
        <f t="shared" si="55"/>
        <v>0</v>
      </c>
      <c r="H177" s="187">
        <f t="shared" si="55"/>
        <v>0</v>
      </c>
      <c r="I177" s="187">
        <f t="shared" si="55"/>
        <v>0</v>
      </c>
      <c r="J177" s="188">
        <f>SUM(E177:I177)</f>
        <v>0</v>
      </c>
      <c r="M177" s="2"/>
      <c r="N177" s="2"/>
      <c r="O177" s="2"/>
      <c r="P177" s="2"/>
      <c r="AJ177" s="8"/>
    </row>
    <row r="178" spans="1:36">
      <c r="A178" s="129"/>
      <c r="B178" s="513" t="s">
        <v>134</v>
      </c>
      <c r="C178" s="513"/>
      <c r="D178" s="513"/>
      <c r="E178" s="178">
        <f>SUM(E176:E177)</f>
        <v>0</v>
      </c>
      <c r="F178" s="178">
        <f t="shared" ref="F178:I178" si="56">SUM(F176:F177)</f>
        <v>0</v>
      </c>
      <c r="G178" s="178">
        <f t="shared" si="56"/>
        <v>0</v>
      </c>
      <c r="H178" s="178">
        <f t="shared" si="56"/>
        <v>0</v>
      </c>
      <c r="I178" s="178">
        <f t="shared" si="56"/>
        <v>0</v>
      </c>
      <c r="J178" s="179">
        <f>SUM(E178:I178)</f>
        <v>0</v>
      </c>
      <c r="M178" s="2"/>
      <c r="N178" s="2"/>
      <c r="O178" s="2"/>
      <c r="P178" s="2"/>
    </row>
    <row r="179" spans="1:36">
      <c r="A179" s="1"/>
      <c r="B179" s="8"/>
      <c r="G179" s="2"/>
      <c r="H179" s="2"/>
      <c r="I179" s="2"/>
      <c r="J179" s="45"/>
      <c r="K179" s="2"/>
      <c r="L179" s="2"/>
      <c r="M179" s="2"/>
      <c r="N179" s="2"/>
      <c r="O179" s="2"/>
      <c r="P179" s="2"/>
      <c r="Q179" s="2"/>
    </row>
    <row r="180" spans="1:36">
      <c r="A180" s="1" t="s">
        <v>135</v>
      </c>
      <c r="G180" s="2"/>
      <c r="H180" s="2"/>
      <c r="I180" s="2"/>
      <c r="J180" s="45"/>
      <c r="M180" s="2"/>
      <c r="N180" s="2"/>
      <c r="O180" s="2"/>
      <c r="P180" s="2"/>
      <c r="Q180" s="2"/>
    </row>
    <row r="181" spans="1:36">
      <c r="A181" s="29" t="s">
        <v>136</v>
      </c>
      <c r="G181" s="2"/>
      <c r="H181" s="2"/>
      <c r="I181" s="2"/>
      <c r="J181" s="45"/>
      <c r="K181" s="2"/>
      <c r="L181" s="2"/>
      <c r="M181" s="2"/>
    </row>
    <row r="182" spans="1:36">
      <c r="B182" s="442">
        <f>IF('Cumulative Budget Request '!$L181='Split budget (C)'!$L$1,'Cumulative Budget Request '!B181,0)</f>
        <v>0</v>
      </c>
      <c r="D182" s="3"/>
      <c r="E182" s="180">
        <f>IF('Cumulative Budget Request '!$L181='Split budget (C)'!$L$1,'Cumulative Budget Request '!E181,0)</f>
        <v>0</v>
      </c>
      <c r="F182" s="180">
        <f>IF('Cumulative Budget Request '!$L181='Split budget (C)'!$L$1,'Cumulative Budget Request '!F181,0)</f>
        <v>0</v>
      </c>
      <c r="G182" s="180">
        <f>IF('Cumulative Budget Request '!$L181='Split budget (C)'!$L$1,'Cumulative Budget Request '!G181,0)</f>
        <v>0</v>
      </c>
      <c r="H182" s="180">
        <f>IF('Cumulative Budget Request '!$L181='Split budget (C)'!$L$1,'Cumulative Budget Request '!H181,0)</f>
        <v>0</v>
      </c>
      <c r="I182" s="180">
        <f>IF('Cumulative Budget Request '!$L181='Split budget (C)'!$L$1,'Cumulative Budget Request '!I181,0)</f>
        <v>0</v>
      </c>
      <c r="J182" s="177">
        <f>SUM(E182:I182)</f>
        <v>0</v>
      </c>
      <c r="K182" s="2"/>
      <c r="L182" s="2"/>
      <c r="M182" s="2"/>
      <c r="Q182" s="225"/>
      <c r="R182" s="225"/>
      <c r="S182" s="225"/>
      <c r="T182" s="4"/>
    </row>
    <row r="183" spans="1:36">
      <c r="B183" s="442">
        <f>IF('Cumulative Budget Request '!$L182='Split budget (C)'!$L$1,'Cumulative Budget Request '!B182,0)</f>
        <v>0</v>
      </c>
      <c r="D183" s="3"/>
      <c r="E183" s="180">
        <f>IF('Cumulative Budget Request '!$L182='Split budget (C)'!$L$1,'Cumulative Budget Request '!E182,0)</f>
        <v>0</v>
      </c>
      <c r="F183" s="180">
        <f>IF('Cumulative Budget Request '!$L182='Split budget (C)'!$L$1,'Cumulative Budget Request '!F182,0)</f>
        <v>0</v>
      </c>
      <c r="G183" s="180">
        <f>IF('Cumulative Budget Request '!$L182='Split budget (C)'!$L$1,'Cumulative Budget Request '!G182,0)</f>
        <v>0</v>
      </c>
      <c r="H183" s="180">
        <f>IF('Cumulative Budget Request '!$L182='Split budget (C)'!$L$1,'Cumulative Budget Request '!H182,0)</f>
        <v>0</v>
      </c>
      <c r="I183" s="180">
        <f>IF('Cumulative Budget Request '!$L182='Split budget (C)'!$L$1,'Cumulative Budget Request '!I182,0)</f>
        <v>0</v>
      </c>
      <c r="J183" s="177">
        <f>SUM(E183:I183)</f>
        <v>0</v>
      </c>
      <c r="K183" s="2"/>
      <c r="L183" s="2"/>
      <c r="M183" s="2"/>
    </row>
    <row r="184" spans="1:36">
      <c r="A184" s="476" t="s">
        <v>138</v>
      </c>
      <c r="B184" s="476"/>
      <c r="C184" s="476"/>
      <c r="D184" s="476"/>
      <c r="E184" s="210">
        <f>SUM(E182:E183)</f>
        <v>0</v>
      </c>
      <c r="F184" s="210">
        <f t="shared" ref="F184:I184" si="57">SUM(F182:F183)</f>
        <v>0</v>
      </c>
      <c r="G184" s="210">
        <f t="shared" si="57"/>
        <v>0</v>
      </c>
      <c r="H184" s="210">
        <f t="shared" si="57"/>
        <v>0</v>
      </c>
      <c r="I184" s="210">
        <f t="shared" si="57"/>
        <v>0</v>
      </c>
      <c r="J184" s="211">
        <f>SUM(J182:J183)</f>
        <v>0</v>
      </c>
      <c r="K184" s="2"/>
      <c r="L184" s="2"/>
      <c r="M184" s="2"/>
      <c r="N184" s="2"/>
      <c r="O184" s="2"/>
      <c r="P184" s="2"/>
    </row>
    <row r="185" spans="1:36">
      <c r="E185" s="3"/>
      <c r="F185" s="2"/>
      <c r="G185" s="2"/>
      <c r="H185" s="2"/>
      <c r="I185" s="2"/>
      <c r="J185" s="45"/>
      <c r="K185" s="2"/>
      <c r="L185" s="2"/>
      <c r="M185" s="2"/>
      <c r="N185" s="2"/>
      <c r="O185" s="2"/>
      <c r="P185" s="2"/>
    </row>
    <row r="186" spans="1:36">
      <c r="A186" s="1" t="s">
        <v>139</v>
      </c>
      <c r="B186" s="93"/>
      <c r="C186" s="8"/>
      <c r="D186" s="258" t="s">
        <v>140</v>
      </c>
      <c r="E186" s="135">
        <f>IF('Cumulative Budget Request '!$L185='Split budget (C)'!$L$1,'Cumulative Budget Request '!E185,0)</f>
        <v>0</v>
      </c>
      <c r="F186" s="135">
        <f>IF('Cumulative Budget Request '!$L185='Split budget (C)'!$L$1,'Cumulative Budget Request '!F185,0)</f>
        <v>0</v>
      </c>
      <c r="G186" s="135">
        <f>IF('Cumulative Budget Request '!$L185='Split budget (C)'!$L$1,'Cumulative Budget Request '!G185,0)</f>
        <v>0</v>
      </c>
      <c r="H186" s="135">
        <f>IF('Cumulative Budget Request '!$L185='Split budget (C)'!$L$1,'Cumulative Budget Request '!H185,0)</f>
        <v>0</v>
      </c>
      <c r="I186" s="135">
        <f>IF('Cumulative Budget Request '!$L185='Split budget (C)'!$L$1,'Cumulative Budget Request '!I185,0)</f>
        <v>0</v>
      </c>
      <c r="J186" s="94"/>
      <c r="K186" s="2"/>
      <c r="L186" s="2"/>
      <c r="M186" s="2"/>
    </row>
    <row r="187" spans="1:36">
      <c r="D187" s="258" t="s">
        <v>141</v>
      </c>
      <c r="E187" s="135">
        <f>IF('Cumulative Budget Request '!$L186='Split budget (C)'!$L$1,'Cumulative Budget Request '!E186,0)</f>
        <v>0</v>
      </c>
      <c r="F187" s="135">
        <f>IF('Cumulative Budget Request '!$L186='Split budget (C)'!$L$1,'Cumulative Budget Request '!F186,0)</f>
        <v>0</v>
      </c>
      <c r="G187" s="135">
        <f>IF('Cumulative Budget Request '!$L186='Split budget (C)'!$L$1,'Cumulative Budget Request '!G186,0)</f>
        <v>0</v>
      </c>
      <c r="H187" s="135">
        <f>IF('Cumulative Budget Request '!$L186='Split budget (C)'!$L$1,'Cumulative Budget Request '!H186,0)</f>
        <v>0</v>
      </c>
      <c r="I187" s="135">
        <f>IF('Cumulative Budget Request '!$L186='Split budget (C)'!$L$1,'Cumulative Budget Request '!I186,0)</f>
        <v>0</v>
      </c>
      <c r="J187" s="94"/>
      <c r="K187" s="2"/>
      <c r="L187" s="2"/>
      <c r="M187" s="2"/>
    </row>
    <row r="188" spans="1:36">
      <c r="A188" s="1" t="s">
        <v>142</v>
      </c>
      <c r="B188" s="93"/>
      <c r="C188" s="8"/>
      <c r="D188" s="258" t="s">
        <v>143</v>
      </c>
      <c r="E188" s="135">
        <f>IF('Cumulative Budget Request '!$L187='Split budget (C)'!$L$1,'Cumulative Budget Request '!E187,0)</f>
        <v>0</v>
      </c>
      <c r="F188" s="135">
        <f>IF('Cumulative Budget Request '!$L187='Split budget (C)'!$L$1,'Cumulative Budget Request '!F187,0)</f>
        <v>0</v>
      </c>
      <c r="G188" s="135">
        <f>IF('Cumulative Budget Request '!$L187='Split budget (C)'!$L$1,'Cumulative Budget Request '!G187,0)</f>
        <v>0</v>
      </c>
      <c r="H188" s="135">
        <f>IF('Cumulative Budget Request '!$L187='Split budget (C)'!$L$1,'Cumulative Budget Request '!H187,0)</f>
        <v>0</v>
      </c>
      <c r="I188" s="135">
        <f>IF('Cumulative Budget Request '!$L187='Split budget (C)'!$L$1,'Cumulative Budget Request '!I187,0)</f>
        <v>0</v>
      </c>
      <c r="J188" s="94"/>
      <c r="K188" s="2"/>
      <c r="L188" s="2"/>
      <c r="M188" s="2"/>
    </row>
    <row r="189" spans="1:36">
      <c r="A189" s="474">
        <f>IF('Cumulative Budget Request '!$L188='Split budget (C)'!$L$1,'Cumulative Budget Request '!A188,0)</f>
        <v>0</v>
      </c>
      <c r="D189" s="258" t="s">
        <v>144</v>
      </c>
      <c r="E189" s="135">
        <f>IF('Cumulative Budget Request '!$L188='Split budget (C)'!$L$1,'Cumulative Budget Request '!E188,0)</f>
        <v>0</v>
      </c>
      <c r="F189" s="135">
        <f>IF('Cumulative Budget Request '!$L188='Split budget (C)'!$L$1,'Cumulative Budget Request '!F188,0)</f>
        <v>0</v>
      </c>
      <c r="G189" s="135">
        <f>IF('Cumulative Budget Request '!$L188='Split budget (C)'!$L$1,'Cumulative Budget Request '!G188,0)</f>
        <v>0</v>
      </c>
      <c r="H189" s="135">
        <f>IF('Cumulative Budget Request '!$L188='Split budget (C)'!$L$1,'Cumulative Budget Request '!H188,0)</f>
        <v>0</v>
      </c>
      <c r="I189" s="135">
        <f>IF('Cumulative Budget Request '!$L188='Split budget (C)'!$L$1,'Cumulative Budget Request '!I188,0)</f>
        <v>0</v>
      </c>
      <c r="J189" s="45"/>
      <c r="K189" s="2"/>
      <c r="L189" s="2"/>
      <c r="M189" s="2"/>
    </row>
    <row r="190" spans="1:36">
      <c r="A190" s="474"/>
      <c r="B190" s="89" t="s">
        <v>145</v>
      </c>
      <c r="C190" s="89" t="s">
        <v>146</v>
      </c>
      <c r="D190" s="25"/>
      <c r="E190" s="13"/>
      <c r="F190" s="13"/>
      <c r="G190" s="13"/>
      <c r="H190" s="13"/>
      <c r="I190" s="13"/>
      <c r="J190" s="45"/>
      <c r="K190" s="2"/>
      <c r="L190" s="2"/>
      <c r="M190" s="2"/>
    </row>
    <row r="191" spans="1:36">
      <c r="A191" s="475"/>
      <c r="B191" s="88" t="s">
        <v>147</v>
      </c>
      <c r="C191" s="134">
        <f>IF('Cumulative Budget Request '!$L190='Split budget (C)'!$L$1,'Cumulative Budget Request '!C190,0)</f>
        <v>0</v>
      </c>
      <c r="D191" s="25"/>
      <c r="E191" s="267">
        <f>IF('Cumulative Budget Request '!$L190='Split budget (C)'!$L$1,'Cumulative Budget Request '!E190,0)</f>
        <v>0</v>
      </c>
      <c r="F191" s="267">
        <f>IF('Cumulative Budget Request '!$L190='Split budget (C)'!$L$1,'Cumulative Budget Request '!F190,0)</f>
        <v>0</v>
      </c>
      <c r="G191" s="267">
        <f>IF('Cumulative Budget Request '!$L190='Split budget (C)'!$L$1,'Cumulative Budget Request '!G190,0)</f>
        <v>0</v>
      </c>
      <c r="H191" s="267">
        <f>IF('Cumulative Budget Request '!$L190='Split budget (C)'!$L$1,'Cumulative Budget Request '!H190,0)</f>
        <v>0</v>
      </c>
      <c r="I191" s="267">
        <f>IF('Cumulative Budget Request '!$L190='Split budget (C)'!$L$1,'Cumulative Budget Request '!I190,0)</f>
        <v>0</v>
      </c>
      <c r="J191" s="177">
        <f t="shared" ref="J191:J196" si="58">SUM(E191:I191)</f>
        <v>0</v>
      </c>
      <c r="K191" s="2"/>
      <c r="L191" s="2"/>
      <c r="M191" s="2"/>
    </row>
    <row r="192" spans="1:36">
      <c r="A192" s="475"/>
      <c r="B192" s="88" t="s">
        <v>148</v>
      </c>
      <c r="C192" s="134">
        <f>IF('Cumulative Budget Request '!$L191='Split budget (C)'!$L$1,'Cumulative Budget Request '!C191,0)</f>
        <v>0</v>
      </c>
      <c r="D192" s="25"/>
      <c r="E192" s="267">
        <f>IF('Cumulative Budget Request '!$L191='Split budget (C)'!$L$1,'Cumulative Budget Request '!E191,0)</f>
        <v>0</v>
      </c>
      <c r="F192" s="267">
        <f>IF('Cumulative Budget Request '!$L191='Split budget (C)'!$L$1,'Cumulative Budget Request '!F191,0)</f>
        <v>0</v>
      </c>
      <c r="G192" s="267">
        <f>IF('Cumulative Budget Request '!$L191='Split budget (C)'!$L$1,'Cumulative Budget Request '!G191,0)</f>
        <v>0</v>
      </c>
      <c r="H192" s="267">
        <f>IF('Cumulative Budget Request '!$L191='Split budget (C)'!$L$1,'Cumulative Budget Request '!H191,0)</f>
        <v>0</v>
      </c>
      <c r="I192" s="267">
        <f>IF('Cumulative Budget Request '!$L191='Split budget (C)'!$L$1,'Cumulative Budget Request '!I191,0)</f>
        <v>0</v>
      </c>
      <c r="J192" s="177">
        <f t="shared" si="58"/>
        <v>0</v>
      </c>
      <c r="K192" s="2"/>
      <c r="L192" s="2"/>
      <c r="M192" s="2"/>
    </row>
    <row r="193" spans="1:16">
      <c r="A193" s="475"/>
      <c r="B193" s="88" t="s">
        <v>149</v>
      </c>
      <c r="C193" s="134">
        <f>IF('Cumulative Budget Request '!$L192='Split budget (C)'!$L$1,'Cumulative Budget Request '!C192,0)</f>
        <v>0</v>
      </c>
      <c r="D193" s="25"/>
      <c r="E193" s="267">
        <f>IF('Cumulative Budget Request '!$L192='Split budget (C)'!$L$1,'Cumulative Budget Request '!E192,0)</f>
        <v>0</v>
      </c>
      <c r="F193" s="267">
        <f>IF('Cumulative Budget Request '!$L192='Split budget (C)'!$L$1,'Cumulative Budget Request '!F192,0)</f>
        <v>0</v>
      </c>
      <c r="G193" s="267">
        <f>IF('Cumulative Budget Request '!$L192='Split budget (C)'!$L$1,'Cumulative Budget Request '!G192,0)</f>
        <v>0</v>
      </c>
      <c r="H193" s="267">
        <f>IF('Cumulative Budget Request '!$L192='Split budget (C)'!$L$1,'Cumulative Budget Request '!H192,0)</f>
        <v>0</v>
      </c>
      <c r="I193" s="267">
        <f>IF('Cumulative Budget Request '!$L192='Split budget (C)'!$L$1,'Cumulative Budget Request '!I192,0)</f>
        <v>0</v>
      </c>
      <c r="J193" s="177">
        <f t="shared" si="58"/>
        <v>0</v>
      </c>
      <c r="K193" s="2"/>
      <c r="L193" s="2"/>
      <c r="M193" s="2"/>
    </row>
    <row r="194" spans="1:16">
      <c r="A194" s="475"/>
      <c r="B194" s="88" t="s">
        <v>150</v>
      </c>
      <c r="C194" s="134">
        <f>IF('Cumulative Budget Request '!$L193='Split budget (C)'!$L$1,'Cumulative Budget Request '!C193,0)</f>
        <v>0</v>
      </c>
      <c r="D194" s="25"/>
      <c r="E194" s="267">
        <f>IF('Cumulative Budget Request '!$L193='Split budget (C)'!$L$1,'Cumulative Budget Request '!E193,0)</f>
        <v>0</v>
      </c>
      <c r="F194" s="267">
        <f>IF('Cumulative Budget Request '!$L193='Split budget (C)'!$L$1,'Cumulative Budget Request '!F193,0)</f>
        <v>0</v>
      </c>
      <c r="G194" s="267">
        <f>IF('Cumulative Budget Request '!$L193='Split budget (C)'!$L$1,'Cumulative Budget Request '!G193,0)</f>
        <v>0</v>
      </c>
      <c r="H194" s="267">
        <f>IF('Cumulative Budget Request '!$L193='Split budget (C)'!$L$1,'Cumulative Budget Request '!H193,0)</f>
        <v>0</v>
      </c>
      <c r="I194" s="267">
        <f>IF('Cumulative Budget Request '!$L193='Split budget (C)'!$L$1,'Cumulative Budget Request '!I193,0)</f>
        <v>0</v>
      </c>
      <c r="J194" s="177">
        <f t="shared" si="58"/>
        <v>0</v>
      </c>
      <c r="K194" s="2"/>
      <c r="L194" s="2"/>
      <c r="M194" s="2"/>
    </row>
    <row r="195" spans="1:16">
      <c r="A195" s="475"/>
      <c r="B195" s="88" t="s">
        <v>151</v>
      </c>
      <c r="C195" s="134">
        <f>IF('Cumulative Budget Request '!$L194='Split budget (C)'!$L$1,'Cumulative Budget Request '!C194,0)</f>
        <v>0</v>
      </c>
      <c r="D195" s="25"/>
      <c r="E195" s="267">
        <f>IF('Cumulative Budget Request '!$L194='Split budget (C)'!$L$1,'Cumulative Budget Request '!E194,0)</f>
        <v>0</v>
      </c>
      <c r="F195" s="267">
        <f>IF('Cumulative Budget Request '!$L194='Split budget (C)'!$L$1,'Cumulative Budget Request '!F194,0)</f>
        <v>0</v>
      </c>
      <c r="G195" s="267">
        <f>IF('Cumulative Budget Request '!$L194='Split budget (C)'!$L$1,'Cumulative Budget Request '!G194,0)</f>
        <v>0</v>
      </c>
      <c r="H195" s="267">
        <f>IF('Cumulative Budget Request '!$L194='Split budget (C)'!$L$1,'Cumulative Budget Request '!H194,0)</f>
        <v>0</v>
      </c>
      <c r="I195" s="267">
        <f>IF('Cumulative Budget Request '!$L194='Split budget (C)'!$L$1,'Cumulative Budget Request '!I194,0)</f>
        <v>0</v>
      </c>
      <c r="J195" s="177">
        <f t="shared" si="58"/>
        <v>0</v>
      </c>
      <c r="K195" s="2"/>
      <c r="L195" s="2"/>
      <c r="M195" s="2"/>
    </row>
    <row r="196" spans="1:16">
      <c r="A196" s="475"/>
      <c r="B196" s="88" t="s">
        <v>63</v>
      </c>
      <c r="C196" s="134">
        <f>IF('Cumulative Budget Request '!$L195='Split budget (C)'!$L$1,'Cumulative Budget Request '!C195,0)</f>
        <v>0</v>
      </c>
      <c r="D196" s="25"/>
      <c r="E196" s="267">
        <f>IF('Cumulative Budget Request '!$L195='Split budget (C)'!$L$1,'Cumulative Budget Request '!E195,0)</f>
        <v>0</v>
      </c>
      <c r="F196" s="267">
        <f>IF('Cumulative Budget Request '!$L195='Split budget (C)'!$L$1,'Cumulative Budget Request '!F195,0)</f>
        <v>0</v>
      </c>
      <c r="G196" s="267">
        <f>IF('Cumulative Budget Request '!$L195='Split budget (C)'!$L$1,'Cumulative Budget Request '!G195,0)</f>
        <v>0</v>
      </c>
      <c r="H196" s="267">
        <f>IF('Cumulative Budget Request '!$L195='Split budget (C)'!$L$1,'Cumulative Budget Request '!H195,0)</f>
        <v>0</v>
      </c>
      <c r="I196" s="267">
        <f>IF('Cumulative Budget Request '!$L195='Split budget (C)'!$L$1,'Cumulative Budget Request '!I195,0)</f>
        <v>0</v>
      </c>
      <c r="J196" s="177">
        <f t="shared" si="58"/>
        <v>0</v>
      </c>
      <c r="K196" s="2"/>
      <c r="L196" s="2"/>
      <c r="M196" s="2"/>
    </row>
    <row r="197" spans="1:16">
      <c r="A197" s="476" t="s">
        <v>138</v>
      </c>
      <c r="B197" s="476"/>
      <c r="C197" s="476"/>
      <c r="D197" s="476"/>
      <c r="E197" s="210">
        <f>SUM(E191:E196)</f>
        <v>0</v>
      </c>
      <c r="F197" s="210">
        <f t="shared" ref="F197:J197" si="59">SUM(F191:F196)</f>
        <v>0</v>
      </c>
      <c r="G197" s="210">
        <f t="shared" si="59"/>
        <v>0</v>
      </c>
      <c r="H197" s="210">
        <f t="shared" si="59"/>
        <v>0</v>
      </c>
      <c r="I197" s="210">
        <f t="shared" si="59"/>
        <v>0</v>
      </c>
      <c r="J197" s="211">
        <f t="shared" si="59"/>
        <v>0</v>
      </c>
      <c r="K197" s="2"/>
      <c r="L197" s="2"/>
      <c r="M197" s="7"/>
    </row>
    <row r="198" spans="1:16">
      <c r="E198" s="3"/>
      <c r="F198" s="2"/>
      <c r="G198" s="2"/>
      <c r="H198" s="2"/>
      <c r="I198" s="2"/>
      <c r="J198" s="45"/>
      <c r="K198" s="2"/>
      <c r="L198" s="2"/>
      <c r="M198" s="2"/>
      <c r="N198" s="2"/>
      <c r="O198" s="2"/>
      <c r="P198" s="2"/>
    </row>
    <row r="199" spans="1:16">
      <c r="A199" s="1" t="s">
        <v>139</v>
      </c>
      <c r="B199" s="93"/>
      <c r="C199" s="8"/>
      <c r="D199" s="258" t="s">
        <v>140</v>
      </c>
      <c r="E199" s="135">
        <f>IF('Cumulative Budget Request '!$L198='Split budget (C)'!$L$1,'Cumulative Budget Request '!E198,0)</f>
        <v>0</v>
      </c>
      <c r="F199" s="135">
        <f>IF('Cumulative Budget Request '!$L198='Split budget (C)'!$L$1,'Cumulative Budget Request '!F198,0)</f>
        <v>0</v>
      </c>
      <c r="G199" s="135">
        <f>IF('Cumulative Budget Request '!$L198='Split budget (C)'!$L$1,'Cumulative Budget Request '!G198,0)</f>
        <v>0</v>
      </c>
      <c r="H199" s="135">
        <f>IF('Cumulative Budget Request '!$L198='Split budget (C)'!$L$1,'Cumulative Budget Request '!H198,0)</f>
        <v>0</v>
      </c>
      <c r="I199" s="135">
        <f>IF('Cumulative Budget Request '!$L198='Split budget (C)'!$L$1,'Cumulative Budget Request '!I198,0)</f>
        <v>0</v>
      </c>
      <c r="J199" s="94"/>
      <c r="K199" s="2"/>
      <c r="L199" s="2"/>
      <c r="M199" s="2"/>
    </row>
    <row r="200" spans="1:16">
      <c r="D200" s="258" t="s">
        <v>141</v>
      </c>
      <c r="E200" s="135">
        <f>IF('Cumulative Budget Request '!$L199='Split budget (C)'!$L$1,'Cumulative Budget Request '!E199,0)</f>
        <v>0</v>
      </c>
      <c r="F200" s="135">
        <f>IF('Cumulative Budget Request '!$L199='Split budget (C)'!$L$1,'Cumulative Budget Request '!F199,0)</f>
        <v>0</v>
      </c>
      <c r="G200" s="135">
        <f>IF('Cumulative Budget Request '!$L199='Split budget (C)'!$L$1,'Cumulative Budget Request '!G199,0)</f>
        <v>0</v>
      </c>
      <c r="H200" s="135">
        <f>IF('Cumulative Budget Request '!$L199='Split budget (C)'!$L$1,'Cumulative Budget Request '!H199,0)</f>
        <v>0</v>
      </c>
      <c r="I200" s="135">
        <f>IF('Cumulative Budget Request '!$L199='Split budget (C)'!$L$1,'Cumulative Budget Request '!I199,0)</f>
        <v>0</v>
      </c>
      <c r="J200" s="94"/>
      <c r="K200" s="2"/>
      <c r="L200" s="2"/>
      <c r="M200" s="2"/>
    </row>
    <row r="201" spans="1:16">
      <c r="A201" s="1" t="s">
        <v>142</v>
      </c>
      <c r="B201" s="93"/>
      <c r="C201" s="8"/>
      <c r="D201" s="258" t="s">
        <v>143</v>
      </c>
      <c r="E201" s="135">
        <f>IF('Cumulative Budget Request '!$L200='Split budget (C)'!$L$1,'Cumulative Budget Request '!E200,0)</f>
        <v>0</v>
      </c>
      <c r="F201" s="135">
        <f>IF('Cumulative Budget Request '!$L200='Split budget (C)'!$L$1,'Cumulative Budget Request '!F200,0)</f>
        <v>0</v>
      </c>
      <c r="G201" s="135">
        <f>IF('Cumulative Budget Request '!$L200='Split budget (C)'!$L$1,'Cumulative Budget Request '!G200,0)</f>
        <v>0</v>
      </c>
      <c r="H201" s="135">
        <f>IF('Cumulative Budget Request '!$L200='Split budget (C)'!$L$1,'Cumulative Budget Request '!H200,0)</f>
        <v>0</v>
      </c>
      <c r="I201" s="135">
        <f>IF('Cumulative Budget Request '!$L200='Split budget (C)'!$L$1,'Cumulative Budget Request '!I200,0)</f>
        <v>0</v>
      </c>
      <c r="J201" s="94"/>
      <c r="K201" s="2"/>
      <c r="L201" s="2"/>
      <c r="M201" s="2"/>
    </row>
    <row r="202" spans="1:16">
      <c r="A202" s="474">
        <f>IF('Cumulative Budget Request '!$L201='Split budget (C)'!$L$1,'Cumulative Budget Request '!A201,0)</f>
        <v>0</v>
      </c>
      <c r="D202" s="258" t="s">
        <v>144</v>
      </c>
      <c r="E202" s="135">
        <f>IF('Cumulative Budget Request '!$L201='Split budget (C)'!$L$1,'Cumulative Budget Request '!E201,0)</f>
        <v>0</v>
      </c>
      <c r="F202" s="135">
        <f>IF('Cumulative Budget Request '!$L201='Split budget (C)'!$L$1,'Cumulative Budget Request '!F201,0)</f>
        <v>0</v>
      </c>
      <c r="G202" s="135">
        <f>IF('Cumulative Budget Request '!$L201='Split budget (C)'!$L$1,'Cumulative Budget Request '!G201,0)</f>
        <v>0</v>
      </c>
      <c r="H202" s="135">
        <f>IF('Cumulative Budget Request '!$L201='Split budget (C)'!$L$1,'Cumulative Budget Request '!H201,0)</f>
        <v>0</v>
      </c>
      <c r="I202" s="135">
        <f>IF('Cumulative Budget Request '!$L201='Split budget (C)'!$L$1,'Cumulative Budget Request '!I201,0)</f>
        <v>0</v>
      </c>
      <c r="J202" s="45"/>
      <c r="K202" s="2"/>
      <c r="L202" s="2"/>
      <c r="M202" s="2"/>
    </row>
    <row r="203" spans="1:16">
      <c r="A203" s="474"/>
      <c r="B203" s="89" t="s">
        <v>145</v>
      </c>
      <c r="C203" s="89" t="s">
        <v>146</v>
      </c>
      <c r="D203" s="25"/>
      <c r="E203" s="13"/>
      <c r="F203" s="13"/>
      <c r="G203" s="13"/>
      <c r="H203" s="13"/>
      <c r="I203" s="13"/>
      <c r="J203" s="45"/>
      <c r="K203" s="2"/>
      <c r="L203" s="2"/>
      <c r="M203" s="2"/>
    </row>
    <row r="204" spans="1:16">
      <c r="A204" s="475"/>
      <c r="B204" s="88" t="s">
        <v>147</v>
      </c>
      <c r="C204" s="134">
        <f>IF('Cumulative Budget Request '!$L203='Split budget (C)'!$L$1,'Cumulative Budget Request '!C203,0)</f>
        <v>0</v>
      </c>
      <c r="D204" s="25"/>
      <c r="E204" s="267">
        <f>IF('Cumulative Budget Request '!$L203='Split budget (C)'!$L$1,'Cumulative Budget Request '!E203,0)</f>
        <v>0</v>
      </c>
      <c r="F204" s="267">
        <f>IF('Cumulative Budget Request '!$L203='Split budget (C)'!$L$1,'Cumulative Budget Request '!F203,0)</f>
        <v>0</v>
      </c>
      <c r="G204" s="267">
        <f>IF('Cumulative Budget Request '!$L203='Split budget (C)'!$L$1,'Cumulative Budget Request '!G203,0)</f>
        <v>0</v>
      </c>
      <c r="H204" s="267">
        <f>IF('Cumulative Budget Request '!$L203='Split budget (C)'!$L$1,'Cumulative Budget Request '!H203,0)</f>
        <v>0</v>
      </c>
      <c r="I204" s="267">
        <f>IF('Cumulative Budget Request '!$L203='Split budget (C)'!$L$1,'Cumulative Budget Request '!I203,0)</f>
        <v>0</v>
      </c>
      <c r="J204" s="177">
        <f t="shared" ref="J204:J209" si="60">SUM(E204:I204)</f>
        <v>0</v>
      </c>
      <c r="K204" s="2"/>
      <c r="L204" s="2"/>
      <c r="M204" s="2"/>
    </row>
    <row r="205" spans="1:16">
      <c r="A205" s="475"/>
      <c r="B205" s="88" t="s">
        <v>148</v>
      </c>
      <c r="C205" s="134">
        <f>IF('Cumulative Budget Request '!$L204='Split budget (C)'!$L$1,'Cumulative Budget Request '!C204,0)</f>
        <v>0</v>
      </c>
      <c r="D205" s="25"/>
      <c r="E205" s="267">
        <f>IF('Cumulative Budget Request '!$L204='Split budget (C)'!$L$1,'Cumulative Budget Request '!E204,0)</f>
        <v>0</v>
      </c>
      <c r="F205" s="267">
        <f>IF('Cumulative Budget Request '!$L204='Split budget (C)'!$L$1,'Cumulative Budget Request '!F204,0)</f>
        <v>0</v>
      </c>
      <c r="G205" s="267">
        <f>IF('Cumulative Budget Request '!$L204='Split budget (C)'!$L$1,'Cumulative Budget Request '!G204,0)</f>
        <v>0</v>
      </c>
      <c r="H205" s="267">
        <f>IF('Cumulative Budget Request '!$L204='Split budget (C)'!$L$1,'Cumulative Budget Request '!H204,0)</f>
        <v>0</v>
      </c>
      <c r="I205" s="267">
        <f>IF('Cumulative Budget Request '!$L204='Split budget (C)'!$L$1,'Cumulative Budget Request '!I204,0)</f>
        <v>0</v>
      </c>
      <c r="J205" s="177">
        <f t="shared" si="60"/>
        <v>0</v>
      </c>
      <c r="K205" s="2"/>
      <c r="L205" s="2"/>
      <c r="M205" s="2"/>
    </row>
    <row r="206" spans="1:16">
      <c r="A206" s="475"/>
      <c r="B206" s="88" t="s">
        <v>149</v>
      </c>
      <c r="C206" s="134">
        <f>IF('Cumulative Budget Request '!$L205='Split budget (C)'!$L$1,'Cumulative Budget Request '!C205,0)</f>
        <v>0</v>
      </c>
      <c r="D206" s="25"/>
      <c r="E206" s="267">
        <f>IF('Cumulative Budget Request '!$L205='Split budget (C)'!$L$1,'Cumulative Budget Request '!E205,0)</f>
        <v>0</v>
      </c>
      <c r="F206" s="267">
        <f>IF('Cumulative Budget Request '!$L205='Split budget (C)'!$L$1,'Cumulative Budget Request '!F205,0)</f>
        <v>0</v>
      </c>
      <c r="G206" s="267">
        <f>IF('Cumulative Budget Request '!$L205='Split budget (C)'!$L$1,'Cumulative Budget Request '!G205,0)</f>
        <v>0</v>
      </c>
      <c r="H206" s="267">
        <f>IF('Cumulative Budget Request '!$L205='Split budget (C)'!$L$1,'Cumulative Budget Request '!H205,0)</f>
        <v>0</v>
      </c>
      <c r="I206" s="267">
        <f>IF('Cumulative Budget Request '!$L205='Split budget (C)'!$L$1,'Cumulative Budget Request '!I205,0)</f>
        <v>0</v>
      </c>
      <c r="J206" s="177">
        <f t="shared" si="60"/>
        <v>0</v>
      </c>
      <c r="K206" s="2"/>
      <c r="L206" s="2"/>
      <c r="M206" s="2"/>
    </row>
    <row r="207" spans="1:16">
      <c r="A207" s="475"/>
      <c r="B207" s="88" t="s">
        <v>150</v>
      </c>
      <c r="C207" s="134">
        <f>IF('Cumulative Budget Request '!$L206='Split budget (C)'!$L$1,'Cumulative Budget Request '!C206,0)</f>
        <v>0</v>
      </c>
      <c r="D207" s="25"/>
      <c r="E207" s="267">
        <f>IF('Cumulative Budget Request '!$L206='Split budget (C)'!$L$1,'Cumulative Budget Request '!E206,0)</f>
        <v>0</v>
      </c>
      <c r="F207" s="267">
        <f>IF('Cumulative Budget Request '!$L206='Split budget (C)'!$L$1,'Cumulative Budget Request '!F206,0)</f>
        <v>0</v>
      </c>
      <c r="G207" s="267">
        <f>IF('Cumulative Budget Request '!$L206='Split budget (C)'!$L$1,'Cumulative Budget Request '!G206,0)</f>
        <v>0</v>
      </c>
      <c r="H207" s="267">
        <f>IF('Cumulative Budget Request '!$L206='Split budget (C)'!$L$1,'Cumulative Budget Request '!H206,0)</f>
        <v>0</v>
      </c>
      <c r="I207" s="267">
        <f>IF('Cumulative Budget Request '!$L206='Split budget (C)'!$L$1,'Cumulative Budget Request '!I206,0)</f>
        <v>0</v>
      </c>
      <c r="J207" s="177">
        <f t="shared" si="60"/>
        <v>0</v>
      </c>
      <c r="K207" s="2"/>
      <c r="L207" s="2"/>
      <c r="M207" s="2"/>
    </row>
    <row r="208" spans="1:16">
      <c r="A208" s="475"/>
      <c r="B208" s="88" t="s">
        <v>151</v>
      </c>
      <c r="C208" s="134">
        <f>IF('Cumulative Budget Request '!$L207='Split budget (C)'!$L$1,'Cumulative Budget Request '!C207,0)</f>
        <v>0</v>
      </c>
      <c r="D208" s="25"/>
      <c r="E208" s="267">
        <f>IF('Cumulative Budget Request '!$L207='Split budget (C)'!$L$1,'Cumulative Budget Request '!E207,0)</f>
        <v>0</v>
      </c>
      <c r="F208" s="267">
        <f>IF('Cumulative Budget Request '!$L207='Split budget (C)'!$L$1,'Cumulative Budget Request '!F207,0)</f>
        <v>0</v>
      </c>
      <c r="G208" s="267">
        <f>IF('Cumulative Budget Request '!$L207='Split budget (C)'!$L$1,'Cumulative Budget Request '!G207,0)</f>
        <v>0</v>
      </c>
      <c r="H208" s="267">
        <f>IF('Cumulative Budget Request '!$L207='Split budget (C)'!$L$1,'Cumulative Budget Request '!H207,0)</f>
        <v>0</v>
      </c>
      <c r="I208" s="267">
        <f>IF('Cumulative Budget Request '!$L207='Split budget (C)'!$L$1,'Cumulative Budget Request '!I207,0)</f>
        <v>0</v>
      </c>
      <c r="J208" s="177">
        <f t="shared" si="60"/>
        <v>0</v>
      </c>
      <c r="K208" s="2"/>
      <c r="L208" s="2"/>
      <c r="M208" s="2"/>
    </row>
    <row r="209" spans="1:17">
      <c r="A209" s="475"/>
      <c r="B209" s="88" t="s">
        <v>63</v>
      </c>
      <c r="C209" s="134">
        <f>IF('Cumulative Budget Request '!$L208='Split budget (C)'!$L$1,'Cumulative Budget Request '!C208,0)</f>
        <v>0</v>
      </c>
      <c r="D209" s="25"/>
      <c r="E209" s="267">
        <f>IF('Cumulative Budget Request '!$L208='Split budget (C)'!$L$1,'Cumulative Budget Request '!E208,0)</f>
        <v>0</v>
      </c>
      <c r="F209" s="267">
        <f>IF('Cumulative Budget Request '!$L208='Split budget (C)'!$L$1,'Cumulative Budget Request '!F208,0)</f>
        <v>0</v>
      </c>
      <c r="G209" s="267">
        <f>IF('Cumulative Budget Request '!$L208='Split budget (C)'!$L$1,'Cumulative Budget Request '!G208,0)</f>
        <v>0</v>
      </c>
      <c r="H209" s="267">
        <f>IF('Cumulative Budget Request '!$L208='Split budget (C)'!$L$1,'Cumulative Budget Request '!H208,0)</f>
        <v>0</v>
      </c>
      <c r="I209" s="267">
        <f>IF('Cumulative Budget Request '!$L208='Split budget (C)'!$L$1,'Cumulative Budget Request '!I208,0)</f>
        <v>0</v>
      </c>
      <c r="J209" s="177">
        <f t="shared" si="60"/>
        <v>0</v>
      </c>
      <c r="K209" s="2"/>
      <c r="L209" s="2"/>
      <c r="M209" s="2"/>
    </row>
    <row r="210" spans="1:17">
      <c r="A210" s="476" t="s">
        <v>138</v>
      </c>
      <c r="B210" s="476"/>
      <c r="C210" s="476"/>
      <c r="D210" s="476"/>
      <c r="E210" s="210">
        <f>SUM(E204:E209)</f>
        <v>0</v>
      </c>
      <c r="F210" s="210">
        <f t="shared" ref="F210:J210" si="61">SUM(F204:F209)</f>
        <v>0</v>
      </c>
      <c r="G210" s="210">
        <f t="shared" si="61"/>
        <v>0</v>
      </c>
      <c r="H210" s="210">
        <f t="shared" si="61"/>
        <v>0</v>
      </c>
      <c r="I210" s="210">
        <f t="shared" si="61"/>
        <v>0</v>
      </c>
      <c r="J210" s="211">
        <f t="shared" si="61"/>
        <v>0</v>
      </c>
      <c r="K210" s="2"/>
      <c r="L210" s="2"/>
      <c r="M210" s="7"/>
    </row>
    <row r="211" spans="1:17">
      <c r="A211" s="95"/>
      <c r="B211" s="513" t="s">
        <v>152</v>
      </c>
      <c r="C211" s="513"/>
      <c r="D211" s="513"/>
      <c r="E211" s="214">
        <f ca="1">SUMIF($A$182:$D$210,"*Total Trip", E182:E210)</f>
        <v>0</v>
      </c>
      <c r="F211" s="214">
        <f t="shared" ref="F211:I211" ca="1" si="62">SUMIF($A$182:$D$210,"*Total Trip", F182:F210)</f>
        <v>0</v>
      </c>
      <c r="G211" s="214">
        <f t="shared" ca="1" si="62"/>
        <v>0</v>
      </c>
      <c r="H211" s="214">
        <f t="shared" ca="1" si="62"/>
        <v>0</v>
      </c>
      <c r="I211" s="214">
        <f t="shared" ca="1" si="62"/>
        <v>0</v>
      </c>
      <c r="J211" s="215">
        <f ca="1">SUM(E211:I211)</f>
        <v>0</v>
      </c>
      <c r="K211" s="2"/>
      <c r="L211" s="2"/>
      <c r="M211" s="2"/>
      <c r="N211" s="2"/>
      <c r="O211" s="2"/>
      <c r="P211" s="2"/>
      <c r="Q211" s="2"/>
    </row>
    <row r="212" spans="1:17">
      <c r="A212" s="26"/>
      <c r="B212" s="27"/>
      <c r="C212" s="27"/>
      <c r="D212" s="27"/>
      <c r="E212" s="27"/>
      <c r="F212" s="27"/>
      <c r="G212" s="28"/>
      <c r="H212" s="28"/>
      <c r="I212" s="28"/>
      <c r="J212" s="96"/>
      <c r="K212" s="28"/>
      <c r="L212" s="28"/>
      <c r="M212" s="2"/>
      <c r="N212" s="2"/>
      <c r="O212" s="2"/>
      <c r="P212" s="2"/>
      <c r="Q212" s="2"/>
    </row>
    <row r="213" spans="1:17">
      <c r="A213" s="29" t="s">
        <v>153</v>
      </c>
      <c r="G213" s="2"/>
      <c r="H213" s="2"/>
      <c r="I213" s="2"/>
      <c r="J213" s="45"/>
      <c r="K213" s="2"/>
      <c r="L213" s="2"/>
      <c r="M213" s="2"/>
    </row>
    <row r="214" spans="1:17">
      <c r="B214" s="442">
        <f>IF('Cumulative Budget Request '!$L213='Split budget (C)'!$L$1,'Cumulative Budget Request '!B213,0)</f>
        <v>0</v>
      </c>
      <c r="D214" s="3"/>
      <c r="E214" s="180">
        <f>IF('Cumulative Budget Request '!$L213='Split budget (C)'!$L$1,'Cumulative Budget Request '!E213,0)</f>
        <v>0</v>
      </c>
      <c r="F214" s="180">
        <f>IF('Cumulative Budget Request '!$L213='Split budget (C)'!$L$1,'Cumulative Budget Request '!F213,0)</f>
        <v>0</v>
      </c>
      <c r="G214" s="180">
        <f>IF('Cumulative Budget Request '!$L213='Split budget (C)'!$L$1,'Cumulative Budget Request '!G213,0)</f>
        <v>0</v>
      </c>
      <c r="H214" s="180">
        <f>IF('Cumulative Budget Request '!$L213='Split budget (C)'!$L$1,'Cumulative Budget Request '!H213,0)</f>
        <v>0</v>
      </c>
      <c r="I214" s="180">
        <f>IF('Cumulative Budget Request '!$L213='Split budget (C)'!$L$1,'Cumulative Budget Request '!I213,0)</f>
        <v>0</v>
      </c>
      <c r="J214" s="91">
        <f>SUM(E214:I214)</f>
        <v>0</v>
      </c>
      <c r="K214" s="2"/>
      <c r="L214" s="2"/>
      <c r="M214" s="2"/>
    </row>
    <row r="215" spans="1:17">
      <c r="B215" s="442">
        <f>IF('Cumulative Budget Request '!$L214='Split budget (C)'!$L$1,'Cumulative Budget Request '!B214,0)</f>
        <v>0</v>
      </c>
      <c r="D215" s="3"/>
      <c r="E215" s="180">
        <f>IF('Cumulative Budget Request '!$L214='Split budget (C)'!$L$1,'Cumulative Budget Request '!E214,0)</f>
        <v>0</v>
      </c>
      <c r="F215" s="180">
        <f>IF('Cumulative Budget Request '!$L214='Split budget (C)'!$L$1,'Cumulative Budget Request '!F214,0)</f>
        <v>0</v>
      </c>
      <c r="G215" s="180">
        <f>IF('Cumulative Budget Request '!$L214='Split budget (C)'!$L$1,'Cumulative Budget Request '!G214,0)</f>
        <v>0</v>
      </c>
      <c r="H215" s="180">
        <f>IF('Cumulative Budget Request '!$L214='Split budget (C)'!$L$1,'Cumulative Budget Request '!H214,0)</f>
        <v>0</v>
      </c>
      <c r="I215" s="180">
        <f>IF('Cumulative Budget Request '!$L214='Split budget (C)'!$L$1,'Cumulative Budget Request '!I214,0)</f>
        <v>0</v>
      </c>
      <c r="J215" s="91">
        <f>SUM(E215:I215)</f>
        <v>0</v>
      </c>
      <c r="K215" s="2"/>
      <c r="L215" s="2"/>
      <c r="M215" s="2"/>
    </row>
    <row r="216" spans="1:17">
      <c r="A216" s="476" t="s">
        <v>138</v>
      </c>
      <c r="B216" s="476"/>
      <c r="C216" s="476"/>
      <c r="D216" s="476"/>
      <c r="E216" s="212">
        <f>SUM(E214:E215)</f>
        <v>0</v>
      </c>
      <c r="F216" s="212">
        <f t="shared" ref="F216:I216" si="63">SUM(F214:F215)</f>
        <v>0</v>
      </c>
      <c r="G216" s="212">
        <f t="shared" si="63"/>
        <v>0</v>
      </c>
      <c r="H216" s="212">
        <f t="shared" si="63"/>
        <v>0</v>
      </c>
      <c r="I216" s="212">
        <f t="shared" si="63"/>
        <v>0</v>
      </c>
      <c r="J216" s="213">
        <f>SUM(J214:J215)</f>
        <v>0</v>
      </c>
      <c r="K216" s="2"/>
      <c r="L216" s="2"/>
      <c r="M216" s="2"/>
      <c r="N216" s="2"/>
      <c r="O216" s="2"/>
      <c r="P216" s="2"/>
    </row>
    <row r="217" spans="1:17">
      <c r="E217" s="3"/>
      <c r="F217" s="2"/>
      <c r="G217" s="2"/>
      <c r="H217" s="2"/>
      <c r="I217" s="2"/>
      <c r="J217" s="45"/>
      <c r="K217" s="2"/>
      <c r="L217" s="2"/>
      <c r="M217" s="2"/>
      <c r="N217" s="2"/>
      <c r="O217" s="2"/>
      <c r="P217" s="2"/>
    </row>
    <row r="218" spans="1:17">
      <c r="A218" s="1" t="s">
        <v>139</v>
      </c>
      <c r="B218" s="93"/>
      <c r="C218" s="8"/>
      <c r="D218" s="258" t="s">
        <v>140</v>
      </c>
      <c r="E218" s="135">
        <f>IF('Cumulative Budget Request '!$L217='Split budget (C)'!$L$1,'Cumulative Budget Request '!E217,0)</f>
        <v>0</v>
      </c>
      <c r="F218" s="135">
        <f>IF('Cumulative Budget Request '!$L217='Split budget (C)'!$L$1,'Cumulative Budget Request '!F217,0)</f>
        <v>0</v>
      </c>
      <c r="G218" s="135">
        <f>IF('Cumulative Budget Request '!$L217='Split budget (C)'!$L$1,'Cumulative Budget Request '!G217,0)</f>
        <v>0</v>
      </c>
      <c r="H218" s="135">
        <f>IF('Cumulative Budget Request '!$L217='Split budget (C)'!$L$1,'Cumulative Budget Request '!H217,0)</f>
        <v>0</v>
      </c>
      <c r="I218" s="135">
        <f>IF('Cumulative Budget Request '!$L217='Split budget (C)'!$L$1,'Cumulative Budget Request '!I217,0)</f>
        <v>0</v>
      </c>
      <c r="J218" s="94"/>
      <c r="K218" s="2"/>
      <c r="L218" s="2"/>
      <c r="M218" s="2"/>
    </row>
    <row r="219" spans="1:17">
      <c r="D219" s="258" t="s">
        <v>141</v>
      </c>
      <c r="E219" s="135">
        <f>IF('Cumulative Budget Request '!$L218='Split budget (C)'!$L$1,'Cumulative Budget Request '!E218,0)</f>
        <v>0</v>
      </c>
      <c r="F219" s="135">
        <f>IF('Cumulative Budget Request '!$L218='Split budget (C)'!$L$1,'Cumulative Budget Request '!F218,0)</f>
        <v>0</v>
      </c>
      <c r="G219" s="135">
        <f>IF('Cumulative Budget Request '!$L218='Split budget (C)'!$L$1,'Cumulative Budget Request '!G218,0)</f>
        <v>0</v>
      </c>
      <c r="H219" s="135">
        <f>IF('Cumulative Budget Request '!$L218='Split budget (C)'!$L$1,'Cumulative Budget Request '!H218,0)</f>
        <v>0</v>
      </c>
      <c r="I219" s="135">
        <f>IF('Cumulative Budget Request '!$L218='Split budget (C)'!$L$1,'Cumulative Budget Request '!I218,0)</f>
        <v>0</v>
      </c>
      <c r="J219" s="94"/>
      <c r="K219" s="2"/>
      <c r="L219" s="2"/>
      <c r="M219" s="2"/>
    </row>
    <row r="220" spans="1:17">
      <c r="A220" s="1" t="s">
        <v>142</v>
      </c>
      <c r="B220" s="93"/>
      <c r="C220" s="8"/>
      <c r="D220" s="258" t="s">
        <v>143</v>
      </c>
      <c r="E220" s="135">
        <f>IF('Cumulative Budget Request '!$L219='Split budget (C)'!$L$1,'Cumulative Budget Request '!E219,0)</f>
        <v>0</v>
      </c>
      <c r="F220" s="135">
        <f>IF('Cumulative Budget Request '!$L219='Split budget (C)'!$L$1,'Cumulative Budget Request '!F219,0)</f>
        <v>0</v>
      </c>
      <c r="G220" s="135">
        <f>IF('Cumulative Budget Request '!$L219='Split budget (C)'!$L$1,'Cumulative Budget Request '!G219,0)</f>
        <v>0</v>
      </c>
      <c r="H220" s="135">
        <f>IF('Cumulative Budget Request '!$L219='Split budget (C)'!$L$1,'Cumulative Budget Request '!H219,0)</f>
        <v>0</v>
      </c>
      <c r="I220" s="135">
        <f>IF('Cumulative Budget Request '!$L219='Split budget (C)'!$L$1,'Cumulative Budget Request '!I219,0)</f>
        <v>0</v>
      </c>
      <c r="J220" s="94"/>
      <c r="K220" s="2"/>
      <c r="L220" s="2"/>
      <c r="M220" s="2"/>
    </row>
    <row r="221" spans="1:17">
      <c r="A221" s="474">
        <f>IF('Cumulative Budget Request '!$L220='Split budget (C)'!$L$1,'Cumulative Budget Request '!A220,0)</f>
        <v>0</v>
      </c>
      <c r="D221" s="258" t="s">
        <v>144</v>
      </c>
      <c r="E221" s="135">
        <f>IF('Cumulative Budget Request '!$L220='Split budget (C)'!$L$1,'Cumulative Budget Request '!E220,0)</f>
        <v>0</v>
      </c>
      <c r="F221" s="135">
        <f>IF('Cumulative Budget Request '!$L220='Split budget (C)'!$L$1,'Cumulative Budget Request '!F220,0)</f>
        <v>0</v>
      </c>
      <c r="G221" s="135">
        <f>IF('Cumulative Budget Request '!$L220='Split budget (C)'!$L$1,'Cumulative Budget Request '!G220,0)</f>
        <v>0</v>
      </c>
      <c r="H221" s="135">
        <f>IF('Cumulative Budget Request '!$L220='Split budget (C)'!$L$1,'Cumulative Budget Request '!H220,0)</f>
        <v>0</v>
      </c>
      <c r="I221" s="135">
        <f>IF('Cumulative Budget Request '!$L220='Split budget (C)'!$L$1,'Cumulative Budget Request '!I220,0)</f>
        <v>0</v>
      </c>
      <c r="J221" s="45"/>
      <c r="K221" s="2"/>
      <c r="L221" s="2"/>
      <c r="M221" s="2"/>
    </row>
    <row r="222" spans="1:17">
      <c r="A222" s="474"/>
      <c r="B222" s="89" t="s">
        <v>145</v>
      </c>
      <c r="C222" s="89" t="s">
        <v>146</v>
      </c>
      <c r="D222" s="25"/>
      <c r="E222" s="13"/>
      <c r="F222" s="13"/>
      <c r="G222" s="13"/>
      <c r="H222" s="13"/>
      <c r="I222" s="13"/>
      <c r="J222" s="45"/>
      <c r="K222" s="2"/>
      <c r="L222" s="2"/>
      <c r="M222" s="2"/>
    </row>
    <row r="223" spans="1:17">
      <c r="A223" s="475"/>
      <c r="B223" s="88" t="s">
        <v>147</v>
      </c>
      <c r="C223" s="134">
        <f>IF('Cumulative Budget Request '!$L222='Split budget (C)'!$L$1,'Cumulative Budget Request '!C222,0)</f>
        <v>0</v>
      </c>
      <c r="D223" s="25"/>
      <c r="E223" s="267">
        <f>IF('Cumulative Budget Request '!$L222='Split budget (C)'!$L$1,'Cumulative Budget Request '!E222,0)</f>
        <v>0</v>
      </c>
      <c r="F223" s="267">
        <f>IF('Cumulative Budget Request '!$L222='Split budget (C)'!$L$1,'Cumulative Budget Request '!F222,0)</f>
        <v>0</v>
      </c>
      <c r="G223" s="267">
        <f>IF('Cumulative Budget Request '!$L222='Split budget (C)'!$L$1,'Cumulative Budget Request '!G222,0)</f>
        <v>0</v>
      </c>
      <c r="H223" s="267">
        <f>IF('Cumulative Budget Request '!$L222='Split budget (C)'!$L$1,'Cumulative Budget Request '!H222,0)</f>
        <v>0</v>
      </c>
      <c r="I223" s="267">
        <f>IF('Cumulative Budget Request '!$L222='Split budget (C)'!$L$1,'Cumulative Budget Request '!I222,0)</f>
        <v>0</v>
      </c>
      <c r="J223" s="177">
        <f t="shared" ref="J223:J228" si="64">SUM(E223:I223)</f>
        <v>0</v>
      </c>
      <c r="K223" s="2"/>
      <c r="L223" s="2"/>
      <c r="M223" s="2"/>
    </row>
    <row r="224" spans="1:17">
      <c r="A224" s="475"/>
      <c r="B224" s="88" t="s">
        <v>148</v>
      </c>
      <c r="C224" s="134">
        <f>IF('Cumulative Budget Request '!$L223='Split budget (C)'!$L$1,'Cumulative Budget Request '!C223,0)</f>
        <v>0</v>
      </c>
      <c r="D224" s="25"/>
      <c r="E224" s="267">
        <f>IF('Cumulative Budget Request '!$L223='Split budget (C)'!$L$1,'Cumulative Budget Request '!E223,0)</f>
        <v>0</v>
      </c>
      <c r="F224" s="267">
        <f>IF('Cumulative Budget Request '!$L223='Split budget (C)'!$L$1,'Cumulative Budget Request '!F223,0)</f>
        <v>0</v>
      </c>
      <c r="G224" s="267">
        <f>IF('Cumulative Budget Request '!$L223='Split budget (C)'!$L$1,'Cumulative Budget Request '!G223,0)</f>
        <v>0</v>
      </c>
      <c r="H224" s="267">
        <f>IF('Cumulative Budget Request '!$L223='Split budget (C)'!$L$1,'Cumulative Budget Request '!H223,0)</f>
        <v>0</v>
      </c>
      <c r="I224" s="267">
        <f>IF('Cumulative Budget Request '!$L223='Split budget (C)'!$L$1,'Cumulative Budget Request '!I223,0)</f>
        <v>0</v>
      </c>
      <c r="J224" s="177">
        <f t="shared" si="64"/>
        <v>0</v>
      </c>
      <c r="K224" s="2"/>
      <c r="L224" s="2"/>
      <c r="M224" s="2"/>
    </row>
    <row r="225" spans="1:16">
      <c r="A225" s="475"/>
      <c r="B225" s="88" t="s">
        <v>149</v>
      </c>
      <c r="C225" s="134">
        <f>IF('Cumulative Budget Request '!$L224='Split budget (C)'!$L$1,'Cumulative Budget Request '!C224,0)</f>
        <v>0</v>
      </c>
      <c r="D225" s="25"/>
      <c r="E225" s="267">
        <f>IF('Cumulative Budget Request '!$L224='Split budget (C)'!$L$1,'Cumulative Budget Request '!E224,0)</f>
        <v>0</v>
      </c>
      <c r="F225" s="267">
        <f>IF('Cumulative Budget Request '!$L224='Split budget (C)'!$L$1,'Cumulative Budget Request '!F224,0)</f>
        <v>0</v>
      </c>
      <c r="G225" s="267">
        <f>IF('Cumulative Budget Request '!$L224='Split budget (C)'!$L$1,'Cumulative Budget Request '!G224,0)</f>
        <v>0</v>
      </c>
      <c r="H225" s="267">
        <f>IF('Cumulative Budget Request '!$L224='Split budget (C)'!$L$1,'Cumulative Budget Request '!H224,0)</f>
        <v>0</v>
      </c>
      <c r="I225" s="267">
        <f>IF('Cumulative Budget Request '!$L224='Split budget (C)'!$L$1,'Cumulative Budget Request '!I224,0)</f>
        <v>0</v>
      </c>
      <c r="J225" s="177">
        <f t="shared" si="64"/>
        <v>0</v>
      </c>
      <c r="K225" s="2"/>
      <c r="L225" s="2"/>
      <c r="M225" s="2"/>
    </row>
    <row r="226" spans="1:16">
      <c r="A226" s="475"/>
      <c r="B226" s="88" t="s">
        <v>150</v>
      </c>
      <c r="C226" s="134">
        <f>IF('Cumulative Budget Request '!$L225='Split budget (C)'!$L$1,'Cumulative Budget Request '!C225,0)</f>
        <v>0</v>
      </c>
      <c r="D226" s="25"/>
      <c r="E226" s="267">
        <f>IF('Cumulative Budget Request '!$L225='Split budget (C)'!$L$1,'Cumulative Budget Request '!E225,0)</f>
        <v>0</v>
      </c>
      <c r="F226" s="267">
        <f>IF('Cumulative Budget Request '!$L225='Split budget (C)'!$L$1,'Cumulative Budget Request '!F225,0)</f>
        <v>0</v>
      </c>
      <c r="G226" s="267">
        <f>IF('Cumulative Budget Request '!$L225='Split budget (C)'!$L$1,'Cumulative Budget Request '!G225,0)</f>
        <v>0</v>
      </c>
      <c r="H226" s="267">
        <f>IF('Cumulative Budget Request '!$L225='Split budget (C)'!$L$1,'Cumulative Budget Request '!H225,0)</f>
        <v>0</v>
      </c>
      <c r="I226" s="267">
        <f>IF('Cumulative Budget Request '!$L225='Split budget (C)'!$L$1,'Cumulative Budget Request '!I225,0)</f>
        <v>0</v>
      </c>
      <c r="J226" s="177">
        <f t="shared" si="64"/>
        <v>0</v>
      </c>
      <c r="K226" s="2"/>
      <c r="L226" s="2"/>
      <c r="M226" s="2"/>
    </row>
    <row r="227" spans="1:16">
      <c r="A227" s="475"/>
      <c r="B227" s="88" t="s">
        <v>151</v>
      </c>
      <c r="C227" s="134">
        <f>IF('Cumulative Budget Request '!$L226='Split budget (C)'!$L$1,'Cumulative Budget Request '!C226,0)</f>
        <v>0</v>
      </c>
      <c r="D227" s="25"/>
      <c r="E227" s="267">
        <f>IF('Cumulative Budget Request '!$L226='Split budget (C)'!$L$1,'Cumulative Budget Request '!E226,0)</f>
        <v>0</v>
      </c>
      <c r="F227" s="267">
        <f>IF('Cumulative Budget Request '!$L226='Split budget (C)'!$L$1,'Cumulative Budget Request '!F226,0)</f>
        <v>0</v>
      </c>
      <c r="G227" s="267">
        <f>IF('Cumulative Budget Request '!$L226='Split budget (C)'!$L$1,'Cumulative Budget Request '!G226,0)</f>
        <v>0</v>
      </c>
      <c r="H227" s="267">
        <f>IF('Cumulative Budget Request '!$L226='Split budget (C)'!$L$1,'Cumulative Budget Request '!H226,0)</f>
        <v>0</v>
      </c>
      <c r="I227" s="267">
        <f>IF('Cumulative Budget Request '!$L226='Split budget (C)'!$L$1,'Cumulative Budget Request '!I226,0)</f>
        <v>0</v>
      </c>
      <c r="J227" s="177">
        <f t="shared" si="64"/>
        <v>0</v>
      </c>
      <c r="K227" s="2"/>
      <c r="L227" s="2"/>
      <c r="M227" s="2"/>
    </row>
    <row r="228" spans="1:16">
      <c r="A228" s="475"/>
      <c r="B228" s="88" t="s">
        <v>63</v>
      </c>
      <c r="C228" s="134">
        <f>IF('Cumulative Budget Request '!$L227='Split budget (C)'!$L$1,'Cumulative Budget Request '!C227,0)</f>
        <v>0</v>
      </c>
      <c r="D228" s="25"/>
      <c r="E228" s="267">
        <f>IF('Cumulative Budget Request '!$L227='Split budget (C)'!$L$1,'Cumulative Budget Request '!E227,0)</f>
        <v>0</v>
      </c>
      <c r="F228" s="267">
        <f>IF('Cumulative Budget Request '!$L227='Split budget (C)'!$L$1,'Cumulative Budget Request '!F227,0)</f>
        <v>0</v>
      </c>
      <c r="G228" s="267">
        <f>IF('Cumulative Budget Request '!$L227='Split budget (C)'!$L$1,'Cumulative Budget Request '!G227,0)</f>
        <v>0</v>
      </c>
      <c r="H228" s="267">
        <f>IF('Cumulative Budget Request '!$L227='Split budget (C)'!$L$1,'Cumulative Budget Request '!H227,0)</f>
        <v>0</v>
      </c>
      <c r="I228" s="267">
        <f>IF('Cumulative Budget Request '!$L227='Split budget (C)'!$L$1,'Cumulative Budget Request '!I227,0)</f>
        <v>0</v>
      </c>
      <c r="J228" s="177">
        <f t="shared" si="64"/>
        <v>0</v>
      </c>
      <c r="K228" s="2"/>
      <c r="L228" s="2"/>
      <c r="M228" s="2"/>
    </row>
    <row r="229" spans="1:16">
      <c r="A229" s="476" t="s">
        <v>138</v>
      </c>
      <c r="B229" s="476"/>
      <c r="C229" s="476"/>
      <c r="D229" s="476"/>
      <c r="E229" s="210">
        <f>SUM(E223:E228)</f>
        <v>0</v>
      </c>
      <c r="F229" s="210">
        <f t="shared" ref="F229:J229" si="65">SUM(F223:F228)</f>
        <v>0</v>
      </c>
      <c r="G229" s="210">
        <f t="shared" si="65"/>
        <v>0</v>
      </c>
      <c r="H229" s="210">
        <f t="shared" si="65"/>
        <v>0</v>
      </c>
      <c r="I229" s="210">
        <f t="shared" si="65"/>
        <v>0</v>
      </c>
      <c r="J229" s="211">
        <f t="shared" si="65"/>
        <v>0</v>
      </c>
      <c r="K229" s="2"/>
      <c r="L229" s="2"/>
      <c r="M229" s="7"/>
    </row>
    <row r="230" spans="1:16">
      <c r="E230" s="3"/>
      <c r="F230" s="2"/>
      <c r="G230" s="2"/>
      <c r="H230" s="2"/>
      <c r="I230" s="2"/>
      <c r="J230" s="45"/>
      <c r="K230" s="2"/>
      <c r="L230" s="2"/>
      <c r="M230" s="2"/>
      <c r="N230" s="2"/>
      <c r="O230" s="2"/>
      <c r="P230" s="2"/>
    </row>
    <row r="231" spans="1:16">
      <c r="A231" s="1" t="s">
        <v>139</v>
      </c>
      <c r="B231" s="93"/>
      <c r="C231" s="8"/>
      <c r="D231" s="258" t="s">
        <v>140</v>
      </c>
      <c r="E231" s="135">
        <f>IF('Cumulative Budget Request '!$L230='Split budget (C)'!$L$1,'Cumulative Budget Request '!E230,0)</f>
        <v>0</v>
      </c>
      <c r="F231" s="135">
        <f>IF('Cumulative Budget Request '!$L230='Split budget (C)'!$L$1,'Cumulative Budget Request '!F230,0)</f>
        <v>0</v>
      </c>
      <c r="G231" s="135">
        <f>IF('Cumulative Budget Request '!$L230='Split budget (C)'!$L$1,'Cumulative Budget Request '!G230,0)</f>
        <v>0</v>
      </c>
      <c r="H231" s="135">
        <f>IF('Cumulative Budget Request '!$L230='Split budget (C)'!$L$1,'Cumulative Budget Request '!H230,0)</f>
        <v>0</v>
      </c>
      <c r="I231" s="135">
        <f>IF('Cumulative Budget Request '!$L230='Split budget (C)'!$L$1,'Cumulative Budget Request '!I230,0)</f>
        <v>0</v>
      </c>
      <c r="J231" s="94"/>
      <c r="K231" s="2"/>
      <c r="L231" s="2"/>
      <c r="M231" s="2"/>
    </row>
    <row r="232" spans="1:16">
      <c r="D232" s="258" t="s">
        <v>141</v>
      </c>
      <c r="E232" s="135">
        <f>IF('Cumulative Budget Request '!$L231='Split budget (C)'!$L$1,'Cumulative Budget Request '!E231,0)</f>
        <v>0</v>
      </c>
      <c r="F232" s="135">
        <f>IF('Cumulative Budget Request '!$L231='Split budget (C)'!$L$1,'Cumulative Budget Request '!F231,0)</f>
        <v>0</v>
      </c>
      <c r="G232" s="135">
        <f>IF('Cumulative Budget Request '!$L231='Split budget (C)'!$L$1,'Cumulative Budget Request '!G231,0)</f>
        <v>0</v>
      </c>
      <c r="H232" s="135">
        <f>IF('Cumulative Budget Request '!$L231='Split budget (C)'!$L$1,'Cumulative Budget Request '!H231,0)</f>
        <v>0</v>
      </c>
      <c r="I232" s="135">
        <f>IF('Cumulative Budget Request '!$L231='Split budget (C)'!$L$1,'Cumulative Budget Request '!I231,0)</f>
        <v>0</v>
      </c>
      <c r="J232" s="94"/>
      <c r="K232" s="2"/>
      <c r="L232" s="2"/>
      <c r="M232" s="2"/>
    </row>
    <row r="233" spans="1:16">
      <c r="A233" s="1" t="s">
        <v>142</v>
      </c>
      <c r="B233" s="93"/>
      <c r="C233" s="8"/>
      <c r="D233" s="258" t="s">
        <v>143</v>
      </c>
      <c r="E233" s="135">
        <f>IF('Cumulative Budget Request '!$L232='Split budget (C)'!$L$1,'Cumulative Budget Request '!E232,0)</f>
        <v>0</v>
      </c>
      <c r="F233" s="135">
        <f>IF('Cumulative Budget Request '!$L232='Split budget (C)'!$L$1,'Cumulative Budget Request '!F232,0)</f>
        <v>0</v>
      </c>
      <c r="G233" s="135">
        <f>IF('Cumulative Budget Request '!$L232='Split budget (C)'!$L$1,'Cumulative Budget Request '!G232,0)</f>
        <v>0</v>
      </c>
      <c r="H233" s="135">
        <f>IF('Cumulative Budget Request '!$L232='Split budget (C)'!$L$1,'Cumulative Budget Request '!H232,0)</f>
        <v>0</v>
      </c>
      <c r="I233" s="135">
        <f>IF('Cumulative Budget Request '!$L232='Split budget (C)'!$L$1,'Cumulative Budget Request '!I232,0)</f>
        <v>0</v>
      </c>
      <c r="J233" s="94"/>
      <c r="K233" s="2"/>
      <c r="L233" s="2"/>
      <c r="M233" s="2"/>
    </row>
    <row r="234" spans="1:16">
      <c r="A234" s="474">
        <f>IF('Cumulative Budget Request '!$L233='Split budget (C)'!$L$1,'Cumulative Budget Request '!A233,0)</f>
        <v>0</v>
      </c>
      <c r="D234" s="258" t="s">
        <v>144</v>
      </c>
      <c r="E234" s="135">
        <f>IF('Cumulative Budget Request '!$L233='Split budget (C)'!$L$1,'Cumulative Budget Request '!E233,0)</f>
        <v>0</v>
      </c>
      <c r="F234" s="135">
        <f>IF('Cumulative Budget Request '!$L233='Split budget (C)'!$L$1,'Cumulative Budget Request '!F233,0)</f>
        <v>0</v>
      </c>
      <c r="G234" s="135">
        <f>IF('Cumulative Budget Request '!$L233='Split budget (C)'!$L$1,'Cumulative Budget Request '!G233,0)</f>
        <v>0</v>
      </c>
      <c r="H234" s="135">
        <f>IF('Cumulative Budget Request '!$L233='Split budget (C)'!$L$1,'Cumulative Budget Request '!H233,0)</f>
        <v>0</v>
      </c>
      <c r="I234" s="135">
        <f>IF('Cumulative Budget Request '!$L233='Split budget (C)'!$L$1,'Cumulative Budget Request '!I233,0)</f>
        <v>0</v>
      </c>
      <c r="J234" s="45"/>
      <c r="K234" s="2"/>
      <c r="L234" s="2"/>
      <c r="M234" s="2"/>
    </row>
    <row r="235" spans="1:16">
      <c r="A235" s="474"/>
      <c r="B235" s="89" t="s">
        <v>145</v>
      </c>
      <c r="C235" s="89" t="s">
        <v>146</v>
      </c>
      <c r="D235" s="25"/>
      <c r="E235" s="13"/>
      <c r="F235" s="13"/>
      <c r="G235" s="13"/>
      <c r="H235" s="13"/>
      <c r="I235" s="13"/>
      <c r="J235" s="45"/>
      <c r="K235" s="2"/>
      <c r="L235" s="2"/>
      <c r="M235" s="2"/>
    </row>
    <row r="236" spans="1:16">
      <c r="A236" s="475"/>
      <c r="B236" s="88" t="s">
        <v>147</v>
      </c>
      <c r="C236" s="134">
        <f>IF('Cumulative Budget Request '!$L235='Split budget (C)'!$L$1,'Cumulative Budget Request '!C235,0)</f>
        <v>0</v>
      </c>
      <c r="D236" s="25"/>
      <c r="E236" s="267">
        <f>IF('Cumulative Budget Request '!$L235='Split budget (C)'!$L$1,'Cumulative Budget Request '!E235,0)</f>
        <v>0</v>
      </c>
      <c r="F236" s="267">
        <f>IF('Cumulative Budget Request '!$L235='Split budget (C)'!$L$1,'Cumulative Budget Request '!F235,0)</f>
        <v>0</v>
      </c>
      <c r="G236" s="267">
        <f>IF('Cumulative Budget Request '!$L235='Split budget (C)'!$L$1,'Cumulative Budget Request '!G235,0)</f>
        <v>0</v>
      </c>
      <c r="H236" s="267">
        <f>IF('Cumulative Budget Request '!$L235='Split budget (C)'!$L$1,'Cumulative Budget Request '!H235,0)</f>
        <v>0</v>
      </c>
      <c r="I236" s="267">
        <f>IF('Cumulative Budget Request '!$L235='Split budget (C)'!$L$1,'Cumulative Budget Request '!I235,0)</f>
        <v>0</v>
      </c>
      <c r="J236" s="177">
        <f t="shared" ref="J236:J241" si="66">SUM(E236:I236)</f>
        <v>0</v>
      </c>
      <c r="K236" s="2"/>
      <c r="L236" s="2"/>
      <c r="M236" s="2"/>
    </row>
    <row r="237" spans="1:16">
      <c r="A237" s="475"/>
      <c r="B237" s="88" t="s">
        <v>148</v>
      </c>
      <c r="C237" s="134">
        <f>IF('Cumulative Budget Request '!$L236='Split budget (C)'!$L$1,'Cumulative Budget Request '!C236,0)</f>
        <v>0</v>
      </c>
      <c r="D237" s="25"/>
      <c r="E237" s="267">
        <f>IF('Cumulative Budget Request '!$L236='Split budget (C)'!$L$1,'Cumulative Budget Request '!E236,0)</f>
        <v>0</v>
      </c>
      <c r="F237" s="267">
        <f>IF('Cumulative Budget Request '!$L236='Split budget (C)'!$L$1,'Cumulative Budget Request '!F236,0)</f>
        <v>0</v>
      </c>
      <c r="G237" s="267">
        <f>IF('Cumulative Budget Request '!$L236='Split budget (C)'!$L$1,'Cumulative Budget Request '!G236,0)</f>
        <v>0</v>
      </c>
      <c r="H237" s="267">
        <f>IF('Cumulative Budget Request '!$L236='Split budget (C)'!$L$1,'Cumulative Budget Request '!H236,0)</f>
        <v>0</v>
      </c>
      <c r="I237" s="267">
        <f>IF('Cumulative Budget Request '!$L236='Split budget (C)'!$L$1,'Cumulative Budget Request '!I236,0)</f>
        <v>0</v>
      </c>
      <c r="J237" s="177">
        <f t="shared" si="66"/>
        <v>0</v>
      </c>
      <c r="K237" s="2"/>
      <c r="L237" s="2"/>
      <c r="M237" s="2"/>
    </row>
    <row r="238" spans="1:16">
      <c r="A238" s="475"/>
      <c r="B238" s="88" t="s">
        <v>149</v>
      </c>
      <c r="C238" s="134">
        <f>IF('Cumulative Budget Request '!$L237='Split budget (C)'!$L$1,'Cumulative Budget Request '!C237,0)</f>
        <v>0</v>
      </c>
      <c r="D238" s="25"/>
      <c r="E238" s="267">
        <f>IF('Cumulative Budget Request '!$L237='Split budget (C)'!$L$1,'Cumulative Budget Request '!E237,0)</f>
        <v>0</v>
      </c>
      <c r="F238" s="267">
        <f>IF('Cumulative Budget Request '!$L237='Split budget (C)'!$L$1,'Cumulative Budget Request '!F237,0)</f>
        <v>0</v>
      </c>
      <c r="G238" s="267">
        <f>IF('Cumulative Budget Request '!$L237='Split budget (C)'!$L$1,'Cumulative Budget Request '!G237,0)</f>
        <v>0</v>
      </c>
      <c r="H238" s="267">
        <f>IF('Cumulative Budget Request '!$L237='Split budget (C)'!$L$1,'Cumulative Budget Request '!H237,0)</f>
        <v>0</v>
      </c>
      <c r="I238" s="267">
        <f>IF('Cumulative Budget Request '!$L237='Split budget (C)'!$L$1,'Cumulative Budget Request '!I237,0)</f>
        <v>0</v>
      </c>
      <c r="J238" s="177">
        <f t="shared" si="66"/>
        <v>0</v>
      </c>
      <c r="K238" s="2"/>
      <c r="L238" s="2"/>
      <c r="M238" s="2"/>
    </row>
    <row r="239" spans="1:16">
      <c r="A239" s="475"/>
      <c r="B239" s="88" t="s">
        <v>150</v>
      </c>
      <c r="C239" s="134">
        <f>IF('Cumulative Budget Request '!$L238='Split budget (C)'!$L$1,'Cumulative Budget Request '!C238,0)</f>
        <v>0</v>
      </c>
      <c r="D239" s="25"/>
      <c r="E239" s="267">
        <f>IF('Cumulative Budget Request '!$L238='Split budget (C)'!$L$1,'Cumulative Budget Request '!E238,0)</f>
        <v>0</v>
      </c>
      <c r="F239" s="267">
        <f>IF('Cumulative Budget Request '!$L238='Split budget (C)'!$L$1,'Cumulative Budget Request '!F238,0)</f>
        <v>0</v>
      </c>
      <c r="G239" s="267">
        <f>IF('Cumulative Budget Request '!$L238='Split budget (C)'!$L$1,'Cumulative Budget Request '!G238,0)</f>
        <v>0</v>
      </c>
      <c r="H239" s="267">
        <f>IF('Cumulative Budget Request '!$L238='Split budget (C)'!$L$1,'Cumulative Budget Request '!H238,0)</f>
        <v>0</v>
      </c>
      <c r="I239" s="267">
        <f>IF('Cumulative Budget Request '!$L238='Split budget (C)'!$L$1,'Cumulative Budget Request '!I238,0)</f>
        <v>0</v>
      </c>
      <c r="J239" s="177">
        <f t="shared" si="66"/>
        <v>0</v>
      </c>
      <c r="K239" s="2"/>
      <c r="L239" s="2"/>
      <c r="M239" s="2"/>
    </row>
    <row r="240" spans="1:16">
      <c r="A240" s="475"/>
      <c r="B240" s="88" t="s">
        <v>151</v>
      </c>
      <c r="C240" s="134">
        <f>IF('Cumulative Budget Request '!$L239='Split budget (C)'!$L$1,'Cumulative Budget Request '!C239,0)</f>
        <v>0</v>
      </c>
      <c r="D240" s="25"/>
      <c r="E240" s="267">
        <f>IF('Cumulative Budget Request '!$L239='Split budget (C)'!$L$1,'Cumulative Budget Request '!E239,0)</f>
        <v>0</v>
      </c>
      <c r="F240" s="267">
        <f>IF('Cumulative Budget Request '!$L239='Split budget (C)'!$L$1,'Cumulative Budget Request '!F239,0)</f>
        <v>0</v>
      </c>
      <c r="G240" s="267">
        <f>IF('Cumulative Budget Request '!$L239='Split budget (C)'!$L$1,'Cumulative Budget Request '!G239,0)</f>
        <v>0</v>
      </c>
      <c r="H240" s="267">
        <f>IF('Cumulative Budget Request '!$L239='Split budget (C)'!$L$1,'Cumulative Budget Request '!H239,0)</f>
        <v>0</v>
      </c>
      <c r="I240" s="267">
        <f>IF('Cumulative Budget Request '!$L239='Split budget (C)'!$L$1,'Cumulative Budget Request '!I239,0)</f>
        <v>0</v>
      </c>
      <c r="J240" s="177">
        <f t="shared" si="66"/>
        <v>0</v>
      </c>
      <c r="K240" s="2"/>
      <c r="L240" s="2"/>
      <c r="M240" s="2"/>
    </row>
    <row r="241" spans="1:17">
      <c r="A241" s="475"/>
      <c r="B241" s="88" t="s">
        <v>63</v>
      </c>
      <c r="C241" s="134">
        <f>IF('Cumulative Budget Request '!$L240='Split budget (C)'!$L$1,'Cumulative Budget Request '!C240,0)</f>
        <v>0</v>
      </c>
      <c r="D241" s="25"/>
      <c r="E241" s="267">
        <f>IF('Cumulative Budget Request '!$L240='Split budget (C)'!$L$1,'Cumulative Budget Request '!E240,0)</f>
        <v>0</v>
      </c>
      <c r="F241" s="267">
        <f>IF('Cumulative Budget Request '!$L240='Split budget (C)'!$L$1,'Cumulative Budget Request '!F240,0)</f>
        <v>0</v>
      </c>
      <c r="G241" s="267">
        <f>IF('Cumulative Budget Request '!$L240='Split budget (C)'!$L$1,'Cumulative Budget Request '!G240,0)</f>
        <v>0</v>
      </c>
      <c r="H241" s="267">
        <f>IF('Cumulative Budget Request '!$L240='Split budget (C)'!$L$1,'Cumulative Budget Request '!H240,0)</f>
        <v>0</v>
      </c>
      <c r="I241" s="267">
        <f>IF('Cumulative Budget Request '!$L240='Split budget (C)'!$L$1,'Cumulative Budget Request '!I240,0)</f>
        <v>0</v>
      </c>
      <c r="J241" s="177">
        <f t="shared" si="66"/>
        <v>0</v>
      </c>
      <c r="K241" s="2"/>
      <c r="L241" s="2"/>
      <c r="M241" s="2"/>
    </row>
    <row r="242" spans="1:17">
      <c r="A242" s="476" t="s">
        <v>138</v>
      </c>
      <c r="B242" s="476"/>
      <c r="C242" s="476"/>
      <c r="D242" s="476"/>
      <c r="E242" s="210">
        <f>SUM(E236:E241)</f>
        <v>0</v>
      </c>
      <c r="F242" s="210">
        <f t="shared" ref="F242:J242" si="67">SUM(F236:F241)</f>
        <v>0</v>
      </c>
      <c r="G242" s="210">
        <f t="shared" si="67"/>
        <v>0</v>
      </c>
      <c r="H242" s="210">
        <f t="shared" si="67"/>
        <v>0</v>
      </c>
      <c r="I242" s="210">
        <f t="shared" si="67"/>
        <v>0</v>
      </c>
      <c r="J242" s="211">
        <f t="shared" si="67"/>
        <v>0</v>
      </c>
      <c r="K242" s="2"/>
      <c r="L242" s="2"/>
      <c r="M242" s="7"/>
    </row>
    <row r="243" spans="1:17">
      <c r="A243" s="95"/>
      <c r="B243" s="513" t="s">
        <v>154</v>
      </c>
      <c r="C243" s="513"/>
      <c r="D243" s="513"/>
      <c r="E243" s="178">
        <f ca="1">SUMIF($A$214:$D$242,"*Total Trip", E214:E242)</f>
        <v>0</v>
      </c>
      <c r="F243" s="178">
        <f t="shared" ref="F243:I243" ca="1" si="68">SUMIF($A$214:$D$242,"*Total Trip", F214:F242)</f>
        <v>0</v>
      </c>
      <c r="G243" s="178">
        <f t="shared" ca="1" si="68"/>
        <v>0</v>
      </c>
      <c r="H243" s="178">
        <f t="shared" ca="1" si="68"/>
        <v>0</v>
      </c>
      <c r="I243" s="178">
        <f t="shared" ca="1" si="68"/>
        <v>0</v>
      </c>
      <c r="J243" s="179">
        <f ca="1">SUM(E243:I243)</f>
        <v>0</v>
      </c>
      <c r="K243" s="2"/>
      <c r="L243" s="2"/>
      <c r="M243" s="2"/>
      <c r="N243" s="2"/>
      <c r="O243" s="2"/>
      <c r="P243" s="2"/>
      <c r="Q243" s="2"/>
    </row>
    <row r="244" spans="1:17">
      <c r="A244" s="26"/>
      <c r="B244" s="27"/>
      <c r="C244" s="27"/>
      <c r="D244" s="27"/>
      <c r="E244" s="27"/>
      <c r="F244" s="27"/>
      <c r="G244" s="28"/>
      <c r="H244" s="28"/>
      <c r="I244" s="28"/>
      <c r="J244" s="96"/>
      <c r="K244" s="28"/>
      <c r="L244" s="28"/>
      <c r="N244" s="7"/>
      <c r="O244" s="7"/>
      <c r="P244" s="7"/>
    </row>
    <row r="245" spans="1:17">
      <c r="A245" s="29" t="s">
        <v>155</v>
      </c>
      <c r="J245" s="31"/>
      <c r="N245" s="7"/>
      <c r="O245" s="7"/>
      <c r="P245" s="7"/>
    </row>
    <row r="246" spans="1:17">
      <c r="A246" s="8"/>
      <c r="B246" s="443">
        <f>IF('Cumulative Budget Request '!$L245='Split budget (C)'!$L$1,'Cumulative Budget Request '!B245,0)</f>
        <v>0</v>
      </c>
      <c r="C246" s="8"/>
      <c r="E246" s="267">
        <f>IF('Cumulative Budget Request '!$L245='Split budget (C)'!$L$1,'Cumulative Budget Request '!E245,0)</f>
        <v>0</v>
      </c>
      <c r="F246" s="267">
        <f>IF('Cumulative Budget Request '!$L245='Split budget (C)'!$L$1,'Cumulative Budget Request '!F245,0)</f>
        <v>0</v>
      </c>
      <c r="G246" s="267">
        <f>IF('Cumulative Budget Request '!$L245='Split budget (C)'!$L$1,'Cumulative Budget Request '!G245,0)</f>
        <v>0</v>
      </c>
      <c r="H246" s="267">
        <f>IF('Cumulative Budget Request '!$L245='Split budget (C)'!$L$1,'Cumulative Budget Request '!H245,0)</f>
        <v>0</v>
      </c>
      <c r="I246" s="267">
        <f>IF('Cumulative Budget Request '!$L245='Split budget (C)'!$L$1,'Cumulative Budget Request '!I245,0)</f>
        <v>0</v>
      </c>
      <c r="J246" s="177">
        <f>SUM(E246:I246)</f>
        <v>0</v>
      </c>
    </row>
    <row r="247" spans="1:17">
      <c r="A247" s="8"/>
      <c r="B247" s="443">
        <f>IF('Cumulative Budget Request '!$L246='Split budget (C)'!$L$1,'Cumulative Budget Request '!B246,0)</f>
        <v>0</v>
      </c>
      <c r="C247" s="8"/>
      <c r="E247" s="267">
        <f>IF('Cumulative Budget Request '!$L246='Split budget (C)'!$L$1,'Cumulative Budget Request '!E246,0)</f>
        <v>0</v>
      </c>
      <c r="F247" s="267">
        <f>IF('Cumulative Budget Request '!$L246='Split budget (C)'!$L$1,'Cumulative Budget Request '!F246,0)</f>
        <v>0</v>
      </c>
      <c r="G247" s="267">
        <f>IF('Cumulative Budget Request '!$L246='Split budget (C)'!$L$1,'Cumulative Budget Request '!G246,0)</f>
        <v>0</v>
      </c>
      <c r="H247" s="267">
        <f>IF('Cumulative Budget Request '!$L246='Split budget (C)'!$L$1,'Cumulative Budget Request '!H246,0)</f>
        <v>0</v>
      </c>
      <c r="I247" s="267">
        <f>IF('Cumulative Budget Request '!$L246='Split budget (C)'!$L$1,'Cumulative Budget Request '!I246,0)</f>
        <v>0</v>
      </c>
      <c r="J247" s="177">
        <f t="shared" ref="J247:J248" si="69">SUM(E247:I247)</f>
        <v>0</v>
      </c>
    </row>
    <row r="248" spans="1:17">
      <c r="A248" s="8"/>
      <c r="B248" s="443">
        <f>IF('Cumulative Budget Request '!$L247='Split budget (C)'!$L$1,'Cumulative Budget Request '!B247,0)</f>
        <v>0</v>
      </c>
      <c r="C248" s="8"/>
      <c r="E248" s="267">
        <f>IF('Cumulative Budget Request '!$L247='Split budget (C)'!$L$1,'Cumulative Budget Request '!E247,0)</f>
        <v>0</v>
      </c>
      <c r="F248" s="267">
        <f>IF('Cumulative Budget Request '!$L247='Split budget (C)'!$L$1,'Cumulative Budget Request '!F247,0)</f>
        <v>0</v>
      </c>
      <c r="G248" s="267">
        <f>IF('Cumulative Budget Request '!$L247='Split budget (C)'!$L$1,'Cumulative Budget Request '!G247,0)</f>
        <v>0</v>
      </c>
      <c r="H248" s="267">
        <f>IF('Cumulative Budget Request '!$L247='Split budget (C)'!$L$1,'Cumulative Budget Request '!H247,0)</f>
        <v>0</v>
      </c>
      <c r="I248" s="267">
        <f>IF('Cumulative Budget Request '!$L247='Split budget (C)'!$L$1,'Cumulative Budget Request '!I247,0)</f>
        <v>0</v>
      </c>
      <c r="J248" s="177">
        <f t="shared" si="69"/>
        <v>0</v>
      </c>
    </row>
    <row r="249" spans="1:17">
      <c r="A249" s="8"/>
      <c r="B249" s="443">
        <f>IF('Cumulative Budget Request '!$L248='Split budget (C)'!$L$1,'Cumulative Budget Request '!B248,0)</f>
        <v>0</v>
      </c>
      <c r="C249" s="8"/>
      <c r="E249" s="267">
        <f>IF('Cumulative Budget Request '!$L248='Split budget (C)'!$L$1,'Cumulative Budget Request '!E248,0)</f>
        <v>0</v>
      </c>
      <c r="F249" s="267">
        <f>IF('Cumulative Budget Request '!$L248='Split budget (C)'!$L$1,'Cumulative Budget Request '!F248,0)</f>
        <v>0</v>
      </c>
      <c r="G249" s="267">
        <f>IF('Cumulative Budget Request '!$L248='Split budget (C)'!$L$1,'Cumulative Budget Request '!G248,0)</f>
        <v>0</v>
      </c>
      <c r="H249" s="267">
        <f>IF('Cumulative Budget Request '!$L248='Split budget (C)'!$L$1,'Cumulative Budget Request '!H248,0)</f>
        <v>0</v>
      </c>
      <c r="I249" s="267">
        <f>IF('Cumulative Budget Request '!$L248='Split budget (C)'!$L$1,'Cumulative Budget Request '!I248,0)</f>
        <v>0</v>
      </c>
      <c r="J249" s="177">
        <f>SUM(E249:I249)</f>
        <v>0</v>
      </c>
    </row>
    <row r="250" spans="1:17">
      <c r="A250" s="406"/>
      <c r="B250" s="513" t="s">
        <v>159</v>
      </c>
      <c r="C250" s="513"/>
      <c r="D250" s="513"/>
      <c r="E250" s="178">
        <f>SUM(E246:E249)</f>
        <v>0</v>
      </c>
      <c r="F250" s="178">
        <f t="shared" ref="F250:J250" si="70">SUM(F246:F249)</f>
        <v>0</v>
      </c>
      <c r="G250" s="178">
        <f t="shared" si="70"/>
        <v>0</v>
      </c>
      <c r="H250" s="178">
        <f t="shared" si="70"/>
        <v>0</v>
      </c>
      <c r="I250" s="178">
        <f t="shared" si="70"/>
        <v>0</v>
      </c>
      <c r="J250" s="179">
        <f t="shared" si="70"/>
        <v>0</v>
      </c>
    </row>
    <row r="251" spans="1:17">
      <c r="A251" s="8"/>
      <c r="G251" s="15"/>
      <c r="H251" s="15"/>
      <c r="I251" s="15"/>
      <c r="J251" s="24"/>
      <c r="K251" s="19"/>
      <c r="L251" s="15"/>
      <c r="N251" s="7"/>
      <c r="O251" s="7"/>
      <c r="P251" s="7"/>
    </row>
    <row r="252" spans="1:17" ht="13.5" customHeight="1">
      <c r="A252" s="29" t="s">
        <v>160</v>
      </c>
      <c r="B252" s="8"/>
      <c r="J252" s="31"/>
    </row>
    <row r="253" spans="1:17" ht="13.5" customHeight="1">
      <c r="A253" s="29"/>
      <c r="B253" s="443">
        <f>IF('Cumulative Budget Request '!$L252='Split budget (C)'!$L$1,'Cumulative Budget Request '!B252,0)</f>
        <v>0</v>
      </c>
      <c r="C253" s="8"/>
      <c r="E253" s="267">
        <f>IF('Cumulative Budget Request '!$L252='Split budget (C)'!$L$1,'Cumulative Budget Request '!E252,0)</f>
        <v>0</v>
      </c>
      <c r="F253" s="267">
        <f>IF('Cumulative Budget Request '!$L252='Split budget (C)'!$L$1,'Cumulative Budget Request '!F252,0)</f>
        <v>0</v>
      </c>
      <c r="G253" s="267">
        <f>IF('Cumulative Budget Request '!$L252='Split budget (C)'!$L$1,'Cumulative Budget Request '!G252,0)</f>
        <v>0</v>
      </c>
      <c r="H253" s="267">
        <f>IF('Cumulative Budget Request '!$L252='Split budget (C)'!$L$1,'Cumulative Budget Request '!H252,0)</f>
        <v>0</v>
      </c>
      <c r="I253" s="267">
        <f>IF('Cumulative Budget Request '!$L252='Split budget (C)'!$L$1,'Cumulative Budget Request '!I252,0)</f>
        <v>0</v>
      </c>
      <c r="J253" s="177">
        <f>SUM(E253:I253)</f>
        <v>0</v>
      </c>
    </row>
    <row r="254" spans="1:17" ht="13.5" customHeight="1">
      <c r="A254" s="29"/>
      <c r="B254" s="443">
        <f>IF('Cumulative Budget Request '!$L253='Split budget (C)'!$L$1,'Cumulative Budget Request '!B253,0)</f>
        <v>0</v>
      </c>
      <c r="C254" s="8"/>
      <c r="E254" s="267">
        <f>IF('Cumulative Budget Request '!$L253='Split budget (C)'!$L$1,'Cumulative Budget Request '!E253,0)</f>
        <v>0</v>
      </c>
      <c r="F254" s="267">
        <f>IF('Cumulative Budget Request '!$L253='Split budget (C)'!$L$1,'Cumulative Budget Request '!F253,0)</f>
        <v>0</v>
      </c>
      <c r="G254" s="267">
        <f>IF('Cumulative Budget Request '!$L253='Split budget (C)'!$L$1,'Cumulative Budget Request '!G253,0)</f>
        <v>0</v>
      </c>
      <c r="H254" s="267">
        <f>IF('Cumulative Budget Request '!$L253='Split budget (C)'!$L$1,'Cumulative Budget Request '!H253,0)</f>
        <v>0</v>
      </c>
      <c r="I254" s="267">
        <f>IF('Cumulative Budget Request '!$L253='Split budget (C)'!$L$1,'Cumulative Budget Request '!I253,0)</f>
        <v>0</v>
      </c>
      <c r="J254" s="177">
        <f>SUM(E254:I254)</f>
        <v>0</v>
      </c>
    </row>
    <row r="255" spans="1:17">
      <c r="A255" s="102"/>
      <c r="B255" s="513" t="s">
        <v>161</v>
      </c>
      <c r="C255" s="513"/>
      <c r="D255" s="513"/>
      <c r="E255" s="178">
        <f>SUM(E253:E254)</f>
        <v>0</v>
      </c>
      <c r="F255" s="178">
        <f>SUM(F253:F254)</f>
        <v>0</v>
      </c>
      <c r="G255" s="178">
        <f t="shared" ref="G255:I255" si="71">SUM(G253:G254)</f>
        <v>0</v>
      </c>
      <c r="H255" s="178">
        <f t="shared" si="71"/>
        <v>0</v>
      </c>
      <c r="I255" s="178">
        <f t="shared" si="71"/>
        <v>0</v>
      </c>
      <c r="J255" s="179">
        <f>SUM(J253:J254)</f>
        <v>0</v>
      </c>
    </row>
    <row r="256" spans="1:17">
      <c r="A256" s="8"/>
      <c r="D256" s="3"/>
      <c r="E256" s="15"/>
      <c r="F256" s="15"/>
      <c r="G256" s="15"/>
      <c r="H256" s="15"/>
      <c r="I256" s="19"/>
      <c r="J256" s="24"/>
    </row>
    <row r="257" spans="1:36">
      <c r="A257" s="29" t="s">
        <v>162</v>
      </c>
      <c r="D257" s="3"/>
      <c r="E257" s="15"/>
      <c r="F257" s="15"/>
      <c r="G257" s="15"/>
      <c r="H257" s="15"/>
      <c r="I257" s="19"/>
      <c r="J257" s="24"/>
      <c r="N257" s="7"/>
      <c r="O257" s="7"/>
      <c r="P257" s="7"/>
    </row>
    <row r="258" spans="1:36">
      <c r="B258" s="443">
        <f>IF('Cumulative Budget Request '!$L257='Split budget (C)'!$L$1,'Cumulative Budget Request '!B257,0)</f>
        <v>0</v>
      </c>
      <c r="C258" s="8"/>
      <c r="E258" s="267">
        <f>IF('Cumulative Budget Request '!$L257='Split budget (C)'!$L$1,'Cumulative Budget Request '!E257,0)</f>
        <v>0</v>
      </c>
      <c r="F258" s="267">
        <f>IF('Cumulative Budget Request '!$L257='Split budget (C)'!$L$1,'Cumulative Budget Request '!F257,0)</f>
        <v>0</v>
      </c>
      <c r="G258" s="267">
        <f>IF('Cumulative Budget Request '!$L257='Split budget (C)'!$L$1,'Cumulative Budget Request '!G257,0)</f>
        <v>0</v>
      </c>
      <c r="H258" s="267">
        <f>IF('Cumulative Budget Request '!$L257='Split budget (C)'!$L$1,'Cumulative Budget Request '!H257,0)</f>
        <v>0</v>
      </c>
      <c r="I258" s="267">
        <f>IF('Cumulative Budget Request '!$L257='Split budget (C)'!$L$1,'Cumulative Budget Request '!I257,0)</f>
        <v>0</v>
      </c>
      <c r="J258" s="177">
        <f t="shared" ref="J258:J263" si="72">SUM(E258:I258)</f>
        <v>0</v>
      </c>
    </row>
    <row r="259" spans="1:36">
      <c r="B259" s="443">
        <f>IF('Cumulative Budget Request '!$L258='Split budget (C)'!$L$1,'Cumulative Budget Request '!B258,0)</f>
        <v>0</v>
      </c>
      <c r="C259" s="8"/>
      <c r="E259" s="267">
        <f>IF('Cumulative Budget Request '!$L258='Split budget (C)'!$L$1,'Cumulative Budget Request '!E258,0)</f>
        <v>0</v>
      </c>
      <c r="F259" s="267">
        <f>IF('Cumulative Budget Request '!$L258='Split budget (C)'!$L$1,'Cumulative Budget Request '!F258,0)</f>
        <v>0</v>
      </c>
      <c r="G259" s="267">
        <f>IF('Cumulative Budget Request '!$L258='Split budget (C)'!$L$1,'Cumulative Budget Request '!G258,0)</f>
        <v>0</v>
      </c>
      <c r="H259" s="267">
        <f>IF('Cumulative Budget Request '!$L258='Split budget (C)'!$L$1,'Cumulative Budget Request '!H258,0)</f>
        <v>0</v>
      </c>
      <c r="I259" s="267">
        <f>IF('Cumulative Budget Request '!$L258='Split budget (C)'!$L$1,'Cumulative Budget Request '!I258,0)</f>
        <v>0</v>
      </c>
      <c r="J259" s="177">
        <f t="shared" si="72"/>
        <v>0</v>
      </c>
      <c r="M259" s="2"/>
    </row>
    <row r="260" spans="1:36">
      <c r="B260" s="443">
        <f>IF('Cumulative Budget Request '!$L259='Split budget (C)'!$L$1,'Cumulative Budget Request '!B259,0)</f>
        <v>0</v>
      </c>
      <c r="C260" s="8"/>
      <c r="E260" s="267">
        <f>IF('Cumulative Budget Request '!$L259='Split budget (C)'!$L$1,'Cumulative Budget Request '!E259,0)</f>
        <v>0</v>
      </c>
      <c r="F260" s="267">
        <f>IF('Cumulative Budget Request '!$L259='Split budget (C)'!$L$1,'Cumulative Budget Request '!F259,0)</f>
        <v>0</v>
      </c>
      <c r="G260" s="267">
        <f>IF('Cumulative Budget Request '!$L259='Split budget (C)'!$L$1,'Cumulative Budget Request '!G259,0)</f>
        <v>0</v>
      </c>
      <c r="H260" s="267">
        <f>IF('Cumulative Budget Request '!$L259='Split budget (C)'!$L$1,'Cumulative Budget Request '!H259,0)</f>
        <v>0</v>
      </c>
      <c r="I260" s="267">
        <f>IF('Cumulative Budget Request '!$L259='Split budget (C)'!$L$1,'Cumulative Budget Request '!I259,0)</f>
        <v>0</v>
      </c>
      <c r="J260" s="177">
        <f t="shared" si="72"/>
        <v>0</v>
      </c>
      <c r="K260" s="2"/>
      <c r="L260" s="2"/>
      <c r="M260" s="2"/>
    </row>
    <row r="261" spans="1:36">
      <c r="B261" s="443">
        <f>IF('Cumulative Budget Request '!$L260='Split budget (C)'!$L$1,'Cumulative Budget Request '!B260,0)</f>
        <v>0</v>
      </c>
      <c r="C261" s="8"/>
      <c r="E261" s="267">
        <f>IF('Cumulative Budget Request '!$L260='Split budget (C)'!$L$1,'Cumulative Budget Request '!E260,0)</f>
        <v>0</v>
      </c>
      <c r="F261" s="267">
        <f>IF('Cumulative Budget Request '!$L260='Split budget (C)'!$L$1,'Cumulative Budget Request '!F260,0)</f>
        <v>0</v>
      </c>
      <c r="G261" s="267">
        <f>IF('Cumulative Budget Request '!$L260='Split budget (C)'!$L$1,'Cumulative Budget Request '!G260,0)</f>
        <v>0</v>
      </c>
      <c r="H261" s="267">
        <f>IF('Cumulative Budget Request '!$L260='Split budget (C)'!$L$1,'Cumulative Budget Request '!H260,0)</f>
        <v>0</v>
      </c>
      <c r="I261" s="267">
        <f>IF('Cumulative Budget Request '!$L260='Split budget (C)'!$L$1,'Cumulative Budget Request '!I260,0)</f>
        <v>0</v>
      </c>
      <c r="J261" s="177">
        <f t="shared" si="72"/>
        <v>0</v>
      </c>
      <c r="K261" s="2"/>
      <c r="L261" s="2"/>
      <c r="M261" s="2"/>
    </row>
    <row r="262" spans="1:36">
      <c r="B262" s="443">
        <f>IF('Cumulative Budget Request '!$L261='Split budget (C)'!$L$1,'Cumulative Budget Request '!B261,0)</f>
        <v>0</v>
      </c>
      <c r="C262" s="8"/>
      <c r="E262" s="267">
        <f>IF('Cumulative Budget Request '!$L261='Split budget (C)'!$L$1,'Cumulative Budget Request '!E261,0)</f>
        <v>0</v>
      </c>
      <c r="F262" s="267">
        <f>IF('Cumulative Budget Request '!$L261='Split budget (C)'!$L$1,'Cumulative Budget Request '!F261,0)</f>
        <v>0</v>
      </c>
      <c r="G262" s="267">
        <f>IF('Cumulative Budget Request '!$L261='Split budget (C)'!$L$1,'Cumulative Budget Request '!G261,0)</f>
        <v>0</v>
      </c>
      <c r="H262" s="267">
        <f>IF('Cumulative Budget Request '!$L261='Split budget (C)'!$L$1,'Cumulative Budget Request '!H261,0)</f>
        <v>0</v>
      </c>
      <c r="I262" s="267">
        <f>IF('Cumulative Budget Request '!$L261='Split budget (C)'!$L$1,'Cumulative Budget Request '!I261,0)</f>
        <v>0</v>
      </c>
      <c r="J262" s="177">
        <f t="shared" si="72"/>
        <v>0</v>
      </c>
      <c r="K262" s="2"/>
      <c r="L262" s="2"/>
      <c r="M262" s="2"/>
    </row>
    <row r="263" spans="1:36">
      <c r="B263" s="443">
        <f>IF('Cumulative Budget Request '!$L262='Split budget (C)'!$L$1,'Cumulative Budget Request '!B262,0)</f>
        <v>0</v>
      </c>
      <c r="C263" s="8"/>
      <c r="E263" s="267">
        <f>IF('Cumulative Budget Request '!$L262='Split budget (C)'!$L$1,'Cumulative Budget Request '!E262,0)</f>
        <v>0</v>
      </c>
      <c r="F263" s="267">
        <f>IF('Cumulative Budget Request '!$L262='Split budget (C)'!$L$1,'Cumulative Budget Request '!F262,0)</f>
        <v>0</v>
      </c>
      <c r="G263" s="267">
        <f>IF('Cumulative Budget Request '!$L262='Split budget (C)'!$L$1,'Cumulative Budget Request '!G262,0)</f>
        <v>0</v>
      </c>
      <c r="H263" s="267">
        <f>IF('Cumulative Budget Request '!$L262='Split budget (C)'!$L$1,'Cumulative Budget Request '!H262,0)</f>
        <v>0</v>
      </c>
      <c r="I263" s="267">
        <f>IF('Cumulative Budget Request '!$L262='Split budget (C)'!$L$1,'Cumulative Budget Request '!I262,0)</f>
        <v>0</v>
      </c>
      <c r="J263" s="177">
        <f t="shared" si="72"/>
        <v>0</v>
      </c>
      <c r="K263" s="2"/>
      <c r="L263" s="2"/>
      <c r="M263" s="2"/>
    </row>
    <row r="264" spans="1:36">
      <c r="A264" s="406"/>
      <c r="B264" s="525" t="s">
        <v>170</v>
      </c>
      <c r="C264" s="525"/>
      <c r="D264" s="525"/>
      <c r="E264" s="178">
        <f t="shared" ref="E264:J264" si="73">SUM(E258:E263)</f>
        <v>0</v>
      </c>
      <c r="F264" s="178">
        <f t="shared" si="73"/>
        <v>0</v>
      </c>
      <c r="G264" s="178">
        <f t="shared" si="73"/>
        <v>0</v>
      </c>
      <c r="H264" s="178">
        <f t="shared" si="73"/>
        <v>0</v>
      </c>
      <c r="I264" s="178">
        <f t="shared" si="73"/>
        <v>0</v>
      </c>
      <c r="J264" s="179">
        <f t="shared" si="73"/>
        <v>0</v>
      </c>
      <c r="K264" s="2"/>
      <c r="L264" s="2"/>
      <c r="M264" s="2"/>
    </row>
    <row r="265" spans="1:36">
      <c r="A265" s="8"/>
      <c r="G265" s="15"/>
      <c r="H265" s="15"/>
      <c r="I265" s="15"/>
      <c r="J265" s="24"/>
      <c r="K265" s="19"/>
      <c r="L265" s="335"/>
      <c r="M265" s="2"/>
      <c r="N265" s="2"/>
      <c r="O265" s="2"/>
      <c r="P265" s="2"/>
      <c r="Q265" s="2"/>
    </row>
    <row r="266" spans="1:36" ht="13.5" thickBot="1">
      <c r="A266" s="29" t="s">
        <v>171</v>
      </c>
      <c r="J266" s="31"/>
      <c r="N266" s="7"/>
      <c r="O266" s="7"/>
      <c r="P266" s="7"/>
    </row>
    <row r="267" spans="1:36" ht="14.25" thickTop="1" thickBot="1">
      <c r="A267" s="8"/>
      <c r="B267" s="443">
        <f>IF('Cumulative Budget Request '!$L266='Split budget (C)'!$L$1,'Cumulative Budget Request '!B266,0)</f>
        <v>0</v>
      </c>
      <c r="C267" s="8"/>
      <c r="E267" s="267">
        <f>IF('Cumulative Budget Request '!$L266='Split budget (C)'!$L$1,'Cumulative Budget Request '!E266,0)</f>
        <v>0</v>
      </c>
      <c r="F267" s="267">
        <f>IF('Cumulative Budget Request '!$L266='Split budget (C)'!$L$1,'Cumulative Budget Request '!F266,0)</f>
        <v>0</v>
      </c>
      <c r="G267" s="267">
        <f>IF('Cumulative Budget Request '!$L266='Split budget (C)'!$L$1,'Cumulative Budget Request '!G266,0)</f>
        <v>0</v>
      </c>
      <c r="H267" s="267">
        <f>IF('Cumulative Budget Request '!$L266='Split budget (C)'!$L$1,'Cumulative Budget Request '!H266,0)</f>
        <v>0</v>
      </c>
      <c r="I267" s="267">
        <f>IF('Cumulative Budget Request '!$L266='Split budget (C)'!$L$1,'Cumulative Budget Request '!I266,0)</f>
        <v>0</v>
      </c>
      <c r="J267" s="177">
        <f t="shared" ref="J267:J270" si="74">SUM(E267:I267)</f>
        <v>0</v>
      </c>
      <c r="L267" s="22"/>
      <c r="M267" s="439" t="s">
        <v>173</v>
      </c>
      <c r="N267" s="440"/>
      <c r="O267" s="440"/>
      <c r="P267" s="440"/>
      <c r="Q267" s="441"/>
    </row>
    <row r="268" spans="1:36" ht="13.5" thickTop="1">
      <c r="A268" s="8"/>
      <c r="B268" s="443">
        <f>IF('Cumulative Budget Request '!$L267='Split budget (C)'!$L$1,'Cumulative Budget Request '!B267,0)</f>
        <v>0</v>
      </c>
      <c r="C268" s="8"/>
      <c r="E268" s="267">
        <f>IF('Cumulative Budget Request '!$L267='Split budget (C)'!$L$1,'Cumulative Budget Request '!E267,0)</f>
        <v>0</v>
      </c>
      <c r="F268" s="267">
        <f>IF('Cumulative Budget Request '!$L267='Split budget (C)'!$L$1,'Cumulative Budget Request '!F267,0)</f>
        <v>0</v>
      </c>
      <c r="G268" s="267">
        <f>IF('Cumulative Budget Request '!$L267='Split budget (C)'!$L$1,'Cumulative Budget Request '!G267,0)</f>
        <v>0</v>
      </c>
      <c r="H268" s="267">
        <f>IF('Cumulative Budget Request '!$L267='Split budget (C)'!$L$1,'Cumulative Budget Request '!H267,0)</f>
        <v>0</v>
      </c>
      <c r="I268" s="267">
        <f>IF('Cumulative Budget Request '!$L267='Split budget (C)'!$L$1,'Cumulative Budget Request '!I267,0)</f>
        <v>0</v>
      </c>
      <c r="J268" s="177">
        <f t="shared" si="74"/>
        <v>0</v>
      </c>
      <c r="L268" s="22"/>
      <c r="M268" s="435" t="s">
        <v>174</v>
      </c>
      <c r="N268" s="436"/>
      <c r="O268" s="436"/>
      <c r="P268" s="437"/>
      <c r="Q268" s="438"/>
      <c r="R268" s="433"/>
      <c r="S268" s="433"/>
      <c r="T268" s="434"/>
      <c r="AI268" s="116"/>
    </row>
    <row r="269" spans="1:36">
      <c r="A269" s="8"/>
      <c r="B269" s="443">
        <f>IF('Cumulative Budget Request '!$L268='Split budget (C)'!$L$1,'Cumulative Budget Request '!B268,0)</f>
        <v>0</v>
      </c>
      <c r="C269" s="8"/>
      <c r="E269" s="267">
        <f>IF('Cumulative Budget Request '!$L268='Split budget (C)'!$L$1,'Cumulative Budget Request '!E268,0)</f>
        <v>0</v>
      </c>
      <c r="F269" s="267">
        <f>IF('Cumulative Budget Request '!$L268='Split budget (C)'!$L$1,'Cumulative Budget Request '!F268,0)</f>
        <v>0</v>
      </c>
      <c r="G269" s="267">
        <f>IF('Cumulative Budget Request '!$L268='Split budget (C)'!$L$1,'Cumulative Budget Request '!G268,0)</f>
        <v>0</v>
      </c>
      <c r="H269" s="267">
        <f>IF('Cumulative Budget Request '!$L268='Split budget (C)'!$L$1,'Cumulative Budget Request '!H268,0)</f>
        <v>0</v>
      </c>
      <c r="I269" s="267">
        <f>IF('Cumulative Budget Request '!$L268='Split budget (C)'!$L$1,'Cumulative Budget Request '!I268,0)</f>
        <v>0</v>
      </c>
      <c r="J269" s="177">
        <f t="shared" si="74"/>
        <v>0</v>
      </c>
      <c r="L269" s="22"/>
      <c r="M269" s="514" t="s">
        <v>175</v>
      </c>
      <c r="N269" s="515"/>
      <c r="O269" s="515"/>
      <c r="P269" s="515"/>
      <c r="Q269" s="515"/>
      <c r="R269" s="515"/>
      <c r="S269" s="515"/>
      <c r="T269" s="516"/>
      <c r="AI269" s="115"/>
    </row>
    <row r="270" spans="1:36" ht="13.5" thickBot="1">
      <c r="A270" s="8"/>
      <c r="B270" s="443">
        <f>IF('Cumulative Budget Request '!$L269='Split budget (C)'!$L$1,'Cumulative Budget Request '!B269,0)</f>
        <v>0</v>
      </c>
      <c r="C270" s="8"/>
      <c r="E270" s="267">
        <f>IF('Cumulative Budget Request '!$L269='Split budget (C)'!$L$1,'Cumulative Budget Request '!E269,0)</f>
        <v>0</v>
      </c>
      <c r="F270" s="267">
        <f>IF('Cumulative Budget Request '!$L269='Split budget (C)'!$L$1,'Cumulative Budget Request '!F269,0)</f>
        <v>0</v>
      </c>
      <c r="G270" s="267">
        <f>IF('Cumulative Budget Request '!$L269='Split budget (C)'!$L$1,'Cumulative Budget Request '!G269,0)</f>
        <v>0</v>
      </c>
      <c r="H270" s="267">
        <f>IF('Cumulative Budget Request '!$L269='Split budget (C)'!$L$1,'Cumulative Budget Request '!H269,0)</f>
        <v>0</v>
      </c>
      <c r="I270" s="267">
        <f>IF('Cumulative Budget Request '!$L269='Split budget (C)'!$L$1,'Cumulative Budget Request '!I269,0)</f>
        <v>0</v>
      </c>
      <c r="J270" s="177">
        <f t="shared" si="74"/>
        <v>0</v>
      </c>
      <c r="L270" s="22"/>
      <c r="M270" s="527" t="s">
        <v>176</v>
      </c>
      <c r="N270" s="528"/>
      <c r="O270" s="528"/>
      <c r="P270" s="528"/>
      <c r="Q270" s="528"/>
      <c r="R270" s="528"/>
      <c r="S270" s="528"/>
      <c r="T270" s="529"/>
      <c r="AI270" s="115"/>
      <c r="AJ270" s="8"/>
    </row>
    <row r="271" spans="1:36">
      <c r="A271" s="406"/>
      <c r="B271" s="513" t="s">
        <v>177</v>
      </c>
      <c r="C271" s="513"/>
      <c r="D271" s="513"/>
      <c r="E271" s="178">
        <f>SUM(E267:E270)</f>
        <v>0</v>
      </c>
      <c r="F271" s="178">
        <f t="shared" ref="F271:J271" si="75">SUM(F267:F270)</f>
        <v>0</v>
      </c>
      <c r="G271" s="178">
        <f t="shared" si="75"/>
        <v>0</v>
      </c>
      <c r="H271" s="178">
        <f t="shared" si="75"/>
        <v>0</v>
      </c>
      <c r="I271" s="178">
        <f t="shared" si="75"/>
        <v>0</v>
      </c>
      <c r="J271" s="179">
        <f t="shared" si="75"/>
        <v>0</v>
      </c>
      <c r="AJ271" s="8"/>
    </row>
    <row r="272" spans="1:36">
      <c r="A272" s="8"/>
      <c r="G272" s="15"/>
      <c r="H272" s="15"/>
      <c r="I272" s="15"/>
      <c r="J272" s="24"/>
      <c r="K272" s="19"/>
      <c r="L272" s="15"/>
      <c r="M272" s="2"/>
      <c r="N272" s="2"/>
      <c r="O272" s="2"/>
      <c r="P272" s="2"/>
      <c r="Q272" s="2"/>
    </row>
    <row r="273" spans="1:34">
      <c r="A273" s="29" t="s">
        <v>178</v>
      </c>
      <c r="E273" s="15"/>
      <c r="F273" s="15"/>
      <c r="G273" s="15"/>
      <c r="H273" s="15"/>
      <c r="I273" s="19"/>
      <c r="J273" s="24"/>
      <c r="K273" s="2"/>
      <c r="L273" s="2"/>
      <c r="M273" s="118" t="s">
        <v>179</v>
      </c>
      <c r="N273" s="119"/>
      <c r="O273" s="119"/>
      <c r="P273" s="119"/>
      <c r="Q273" s="119"/>
      <c r="R273" s="119"/>
      <c r="S273" s="119"/>
      <c r="T273" s="119"/>
    </row>
    <row r="274" spans="1:34">
      <c r="A274" s="8"/>
      <c r="B274" s="8">
        <f t="shared" ref="B274:B293" si="76">B340</f>
        <v>0</v>
      </c>
      <c r="C274" s="8" t="str">
        <f>'Cumulative Budget Request '!C273</f>
        <v xml:space="preserve"> </v>
      </c>
      <c r="E274" s="267">
        <f>IF('Cumulative Budget Request '!$L273='Split budget (C)'!$L$1,'Cumulative Budget Request '!E273,0)</f>
        <v>0</v>
      </c>
      <c r="F274" s="267">
        <f>IF('Cumulative Budget Request '!$L273='Split budget (C)'!$L$1,'Cumulative Budget Request '!F273,0)</f>
        <v>0</v>
      </c>
      <c r="G274" s="267">
        <f>IF('Cumulative Budget Request '!$L273='Split budget (C)'!$L$1,'Cumulative Budget Request '!G273,0)</f>
        <v>0</v>
      </c>
      <c r="H274" s="267">
        <f>IF('Cumulative Budget Request '!$L273='Split budget (C)'!$L$1,'Cumulative Budget Request '!H273,0)</f>
        <v>0</v>
      </c>
      <c r="I274" s="267">
        <f>IF('Cumulative Budget Request '!$L273='Split budget (C)'!$L$1,'Cumulative Budget Request '!I273,0)</f>
        <v>0</v>
      </c>
      <c r="J274" s="177">
        <f>SUM(E274:I274)</f>
        <v>0</v>
      </c>
      <c r="K274" s="2"/>
      <c r="L274" s="2"/>
      <c r="M274" s="123" t="s">
        <v>180</v>
      </c>
      <c r="N274" s="124"/>
      <c r="O274" s="124"/>
      <c r="P274" s="124"/>
      <c r="Q274" s="124"/>
      <c r="R274" s="124"/>
      <c r="S274" s="124"/>
      <c r="T274" s="124"/>
    </row>
    <row r="275" spans="1:34">
      <c r="A275" s="8"/>
      <c r="B275" s="8">
        <f t="shared" si="76"/>
        <v>0</v>
      </c>
      <c r="C275" s="8" t="str">
        <f>'Cumulative Budget Request '!C274</f>
        <v xml:space="preserve"> </v>
      </c>
      <c r="E275" s="267">
        <f>IF('Cumulative Budget Request '!$L274='Split budget (C)'!$L$1,'Cumulative Budget Request '!E274,0)</f>
        <v>0</v>
      </c>
      <c r="F275" s="267">
        <f>IF('Cumulative Budget Request '!$L274='Split budget (C)'!$L$1,'Cumulative Budget Request '!F274,0)</f>
        <v>0</v>
      </c>
      <c r="G275" s="267">
        <f>IF('Cumulative Budget Request '!$L274='Split budget (C)'!$L$1,'Cumulative Budget Request '!G274,0)</f>
        <v>0</v>
      </c>
      <c r="H275" s="267">
        <f>IF('Cumulative Budget Request '!$L274='Split budget (C)'!$L$1,'Cumulative Budget Request '!H274,0)</f>
        <v>0</v>
      </c>
      <c r="I275" s="267">
        <f>IF('Cumulative Budget Request '!$L274='Split budget (C)'!$L$1,'Cumulative Budget Request '!I274,0)</f>
        <v>0</v>
      </c>
      <c r="J275" s="177">
        <f t="shared" ref="J275:J276" si="77">SUM(E275:I275)</f>
        <v>0</v>
      </c>
      <c r="K275" s="2"/>
      <c r="L275" s="2"/>
      <c r="M275" s="123" t="s">
        <v>181</v>
      </c>
      <c r="N275" s="124"/>
      <c r="O275" s="124"/>
      <c r="P275" s="124"/>
      <c r="Q275" s="124"/>
      <c r="R275" s="124"/>
      <c r="S275" s="124"/>
      <c r="T275" s="124"/>
      <c r="AA275" s="143"/>
      <c r="AB275" s="143"/>
      <c r="AC275" s="143"/>
      <c r="AD275" s="143"/>
      <c r="AE275" s="143"/>
      <c r="AF275" s="143"/>
      <c r="AG275" s="143"/>
      <c r="AH275" s="143"/>
    </row>
    <row r="276" spans="1:34">
      <c r="A276" s="8"/>
      <c r="B276" s="8">
        <f t="shared" si="76"/>
        <v>0</v>
      </c>
      <c r="C276" s="8" t="str">
        <f>'Cumulative Budget Request '!C275</f>
        <v xml:space="preserve"> </v>
      </c>
      <c r="E276" s="267">
        <f>IF('Cumulative Budget Request '!$L275='Split budget (C)'!$L$1,'Cumulative Budget Request '!E275,0)</f>
        <v>0</v>
      </c>
      <c r="F276" s="267">
        <f>IF('Cumulative Budget Request '!$L275='Split budget (C)'!$L$1,'Cumulative Budget Request '!F275,0)</f>
        <v>0</v>
      </c>
      <c r="G276" s="267">
        <f>IF('Cumulative Budget Request '!$L275='Split budget (C)'!$L$1,'Cumulative Budget Request '!G275,0)</f>
        <v>0</v>
      </c>
      <c r="H276" s="267">
        <f>IF('Cumulative Budget Request '!$L275='Split budget (C)'!$L$1,'Cumulative Budget Request '!H275,0)</f>
        <v>0</v>
      </c>
      <c r="I276" s="267">
        <f>IF('Cumulative Budget Request '!$L275='Split budget (C)'!$L$1,'Cumulative Budget Request '!I275,0)</f>
        <v>0</v>
      </c>
      <c r="J276" s="177">
        <f t="shared" si="77"/>
        <v>0</v>
      </c>
      <c r="K276" s="2"/>
      <c r="L276" s="2"/>
      <c r="M276" s="2"/>
      <c r="AA276" s="8"/>
      <c r="AB276" s="8"/>
      <c r="AC276" s="8"/>
      <c r="AD276" s="8"/>
      <c r="AE276" s="8"/>
      <c r="AF276" s="8"/>
      <c r="AG276" s="8"/>
      <c r="AH276" s="8"/>
    </row>
    <row r="277" spans="1:34" hidden="1">
      <c r="A277" s="8"/>
      <c r="B277" s="8">
        <f t="shared" si="76"/>
        <v>0</v>
      </c>
      <c r="C277" s="8" t="str">
        <f>'Cumulative Budget Request '!C276</f>
        <v xml:space="preserve"> </v>
      </c>
      <c r="E277" s="267">
        <f>IF('Cumulative Budget Request '!$L276='Split budget (C)'!$L$1,'Cumulative Budget Request '!E276,0)</f>
        <v>0</v>
      </c>
      <c r="F277" s="267">
        <f>IF('Cumulative Budget Request '!$L276='Split budget (C)'!$L$1,'Cumulative Budget Request '!F276,0)</f>
        <v>0</v>
      </c>
      <c r="G277" s="267">
        <f>IF('Cumulative Budget Request '!$L276='Split budget (C)'!$L$1,'Cumulative Budget Request '!G276,0)</f>
        <v>0</v>
      </c>
      <c r="H277" s="267">
        <f>IF('Cumulative Budget Request '!$L276='Split budget (C)'!$L$1,'Cumulative Budget Request '!H276,0)</f>
        <v>0</v>
      </c>
      <c r="I277" s="267">
        <f>IF('Cumulative Budget Request '!$L276='Split budget (C)'!$L$1,'Cumulative Budget Request '!I276,0)</f>
        <v>0</v>
      </c>
      <c r="J277" s="177">
        <f>SUM(E277:I277)</f>
        <v>0</v>
      </c>
      <c r="K277" s="2"/>
      <c r="L277" s="2"/>
      <c r="M277" s="2"/>
      <c r="N277" s="2"/>
      <c r="O277" s="2"/>
      <c r="P277" s="2"/>
      <c r="AA277" s="143"/>
      <c r="AB277" s="143"/>
      <c r="AC277" s="143"/>
      <c r="AD277" s="143"/>
      <c r="AE277" s="143"/>
      <c r="AF277" s="143"/>
      <c r="AG277" s="143"/>
      <c r="AH277" s="143"/>
    </row>
    <row r="278" spans="1:34" hidden="1">
      <c r="A278" s="8"/>
      <c r="B278" s="8">
        <f t="shared" si="76"/>
        <v>0</v>
      </c>
      <c r="C278" s="8" t="str">
        <f>'Cumulative Budget Request '!C277</f>
        <v xml:space="preserve"> </v>
      </c>
      <c r="E278" s="267">
        <f>IF('Cumulative Budget Request '!$L277='Split budget (C)'!$L$1,'Cumulative Budget Request '!E277,0)</f>
        <v>0</v>
      </c>
      <c r="F278" s="267">
        <f>IF('Cumulative Budget Request '!$L277='Split budget (C)'!$L$1,'Cumulative Budget Request '!F277,0)</f>
        <v>0</v>
      </c>
      <c r="G278" s="267">
        <f>IF('Cumulative Budget Request '!$L277='Split budget (C)'!$L$1,'Cumulative Budget Request '!G277,0)</f>
        <v>0</v>
      </c>
      <c r="H278" s="267">
        <f>IF('Cumulative Budget Request '!$L277='Split budget (C)'!$L$1,'Cumulative Budget Request '!H277,0)</f>
        <v>0</v>
      </c>
      <c r="I278" s="267">
        <f>IF('Cumulative Budget Request '!$L277='Split budget (C)'!$L$1,'Cumulative Budget Request '!I277,0)</f>
        <v>0</v>
      </c>
      <c r="J278" s="177">
        <f t="shared" ref="J278:J293" si="78">SUM(E278:I278)</f>
        <v>0</v>
      </c>
      <c r="K278" s="2"/>
      <c r="L278" s="2"/>
      <c r="M278" s="2"/>
      <c r="N278" s="2"/>
      <c r="O278" s="2"/>
      <c r="P278" s="2"/>
    </row>
    <row r="279" spans="1:34" hidden="1">
      <c r="A279" s="8"/>
      <c r="B279" s="8">
        <f t="shared" si="76"/>
        <v>0</v>
      </c>
      <c r="C279" s="8" t="str">
        <f>'Cumulative Budget Request '!C278</f>
        <v xml:space="preserve"> </v>
      </c>
      <c r="E279" s="267">
        <f>IF('Cumulative Budget Request '!$L278='Split budget (C)'!$L$1,'Cumulative Budget Request '!E278,0)</f>
        <v>0</v>
      </c>
      <c r="F279" s="267">
        <f>IF('Cumulative Budget Request '!$L278='Split budget (C)'!$L$1,'Cumulative Budget Request '!F278,0)</f>
        <v>0</v>
      </c>
      <c r="G279" s="267">
        <f>IF('Cumulative Budget Request '!$L278='Split budget (C)'!$L$1,'Cumulative Budget Request '!G278,0)</f>
        <v>0</v>
      </c>
      <c r="H279" s="267">
        <f>IF('Cumulative Budget Request '!$L278='Split budget (C)'!$L$1,'Cumulative Budget Request '!H278,0)</f>
        <v>0</v>
      </c>
      <c r="I279" s="267">
        <f>IF('Cumulative Budget Request '!$L278='Split budget (C)'!$L$1,'Cumulative Budget Request '!I278,0)</f>
        <v>0</v>
      </c>
      <c r="J279" s="177">
        <f t="shared" si="78"/>
        <v>0</v>
      </c>
      <c r="K279" s="2"/>
      <c r="L279" s="2"/>
      <c r="M279" s="2"/>
      <c r="N279" s="2"/>
      <c r="O279" s="2"/>
      <c r="P279" s="2"/>
    </row>
    <row r="280" spans="1:34" hidden="1">
      <c r="A280" s="8"/>
      <c r="B280" s="8">
        <f t="shared" si="76"/>
        <v>0</v>
      </c>
      <c r="C280" s="8" t="str">
        <f>'Cumulative Budget Request '!C279</f>
        <v xml:space="preserve"> </v>
      </c>
      <c r="E280" s="267">
        <f>IF('Cumulative Budget Request '!$L279='Split budget (C)'!$L$1,'Cumulative Budget Request '!E279,0)</f>
        <v>0</v>
      </c>
      <c r="F280" s="267">
        <f>IF('Cumulative Budget Request '!$L279='Split budget (C)'!$L$1,'Cumulative Budget Request '!F279,0)</f>
        <v>0</v>
      </c>
      <c r="G280" s="267">
        <f>IF('Cumulative Budget Request '!$L279='Split budget (C)'!$L$1,'Cumulative Budget Request '!G279,0)</f>
        <v>0</v>
      </c>
      <c r="H280" s="267">
        <f>IF('Cumulative Budget Request '!$L279='Split budget (C)'!$L$1,'Cumulative Budget Request '!H279,0)</f>
        <v>0</v>
      </c>
      <c r="I280" s="267">
        <f>IF('Cumulative Budget Request '!$L279='Split budget (C)'!$L$1,'Cumulative Budget Request '!I279,0)</f>
        <v>0</v>
      </c>
      <c r="J280" s="177">
        <f t="shared" si="78"/>
        <v>0</v>
      </c>
      <c r="K280" s="2"/>
      <c r="L280" s="2"/>
      <c r="M280" s="2"/>
      <c r="N280" s="2"/>
      <c r="O280" s="2"/>
      <c r="P280" s="2"/>
    </row>
    <row r="281" spans="1:34" hidden="1">
      <c r="A281" s="8"/>
      <c r="B281" s="8">
        <f t="shared" si="76"/>
        <v>0</v>
      </c>
      <c r="C281" s="8" t="str">
        <f>'Cumulative Budget Request '!C280</f>
        <v xml:space="preserve"> </v>
      </c>
      <c r="E281" s="267">
        <f>IF('Cumulative Budget Request '!$L280='Split budget (C)'!$L$1,'Cumulative Budget Request '!E280,0)</f>
        <v>0</v>
      </c>
      <c r="F281" s="267">
        <f>IF('Cumulative Budget Request '!$L280='Split budget (C)'!$L$1,'Cumulative Budget Request '!F280,0)</f>
        <v>0</v>
      </c>
      <c r="G281" s="267">
        <f>IF('Cumulative Budget Request '!$L280='Split budget (C)'!$L$1,'Cumulative Budget Request '!G280,0)</f>
        <v>0</v>
      </c>
      <c r="H281" s="267">
        <f>IF('Cumulative Budget Request '!$L280='Split budget (C)'!$L$1,'Cumulative Budget Request '!H280,0)</f>
        <v>0</v>
      </c>
      <c r="I281" s="267">
        <f>IF('Cumulative Budget Request '!$L280='Split budget (C)'!$L$1,'Cumulative Budget Request '!I280,0)</f>
        <v>0</v>
      </c>
      <c r="J281" s="177">
        <f t="shared" si="78"/>
        <v>0</v>
      </c>
      <c r="K281" s="2"/>
      <c r="L281" s="2"/>
      <c r="M281" s="2"/>
      <c r="N281" s="2"/>
      <c r="O281" s="2"/>
      <c r="P281" s="2"/>
    </row>
    <row r="282" spans="1:34" hidden="1">
      <c r="A282" s="8"/>
      <c r="B282" s="8">
        <f t="shared" si="76"/>
        <v>0</v>
      </c>
      <c r="C282" s="8" t="str">
        <f>'Cumulative Budget Request '!C281</f>
        <v xml:space="preserve"> </v>
      </c>
      <c r="E282" s="267">
        <f>IF('Cumulative Budget Request '!$L281='Split budget (C)'!$L$1,'Cumulative Budget Request '!E281,0)</f>
        <v>0</v>
      </c>
      <c r="F282" s="267">
        <f>IF('Cumulative Budget Request '!$L281='Split budget (C)'!$L$1,'Cumulative Budget Request '!F281,0)</f>
        <v>0</v>
      </c>
      <c r="G282" s="267">
        <f>IF('Cumulative Budget Request '!$L281='Split budget (C)'!$L$1,'Cumulative Budget Request '!G281,0)</f>
        <v>0</v>
      </c>
      <c r="H282" s="267">
        <f>IF('Cumulative Budget Request '!$L281='Split budget (C)'!$L$1,'Cumulative Budget Request '!H281,0)</f>
        <v>0</v>
      </c>
      <c r="I282" s="267">
        <f>IF('Cumulative Budget Request '!$L281='Split budget (C)'!$L$1,'Cumulative Budget Request '!I281,0)</f>
        <v>0</v>
      </c>
      <c r="J282" s="177">
        <f t="shared" si="78"/>
        <v>0</v>
      </c>
      <c r="K282" s="2"/>
      <c r="L282" s="2"/>
      <c r="M282" s="2"/>
      <c r="N282" s="2"/>
      <c r="O282" s="2"/>
      <c r="P282" s="2"/>
      <c r="AA282" s="150"/>
      <c r="AB282" s="150"/>
      <c r="AC282" s="150"/>
      <c r="AD282" s="150"/>
      <c r="AE282" s="150"/>
      <c r="AF282" s="150"/>
      <c r="AG282" s="150"/>
      <c r="AH282" s="150"/>
    </row>
    <row r="283" spans="1:34" hidden="1">
      <c r="A283" s="8"/>
      <c r="B283" s="8">
        <f t="shared" si="76"/>
        <v>0</v>
      </c>
      <c r="C283" s="8" t="str">
        <f>'Cumulative Budget Request '!C282</f>
        <v xml:space="preserve"> </v>
      </c>
      <c r="E283" s="267">
        <f>IF('Cumulative Budget Request '!$L282='Split budget (C)'!$L$1,'Cumulative Budget Request '!E282,0)</f>
        <v>0</v>
      </c>
      <c r="F283" s="267">
        <f>IF('Cumulative Budget Request '!$L282='Split budget (C)'!$L$1,'Cumulative Budget Request '!F282,0)</f>
        <v>0</v>
      </c>
      <c r="G283" s="267">
        <f>IF('Cumulative Budget Request '!$L282='Split budget (C)'!$L$1,'Cumulative Budget Request '!G282,0)</f>
        <v>0</v>
      </c>
      <c r="H283" s="267">
        <f>IF('Cumulative Budget Request '!$L282='Split budget (C)'!$L$1,'Cumulative Budget Request '!H282,0)</f>
        <v>0</v>
      </c>
      <c r="I283" s="267">
        <f>IF('Cumulative Budget Request '!$L282='Split budget (C)'!$L$1,'Cumulative Budget Request '!I282,0)</f>
        <v>0</v>
      </c>
      <c r="J283" s="177">
        <f t="shared" si="78"/>
        <v>0</v>
      </c>
      <c r="K283" s="2"/>
      <c r="L283" s="2"/>
      <c r="M283" s="2"/>
      <c r="N283" s="2"/>
      <c r="O283" s="2"/>
      <c r="P283" s="2"/>
    </row>
    <row r="284" spans="1:34" hidden="1">
      <c r="A284" s="8"/>
      <c r="B284" s="8">
        <f t="shared" si="76"/>
        <v>0</v>
      </c>
      <c r="C284" s="8" t="str">
        <f>'Cumulative Budget Request '!C283</f>
        <v xml:space="preserve"> </v>
      </c>
      <c r="E284" s="267">
        <f>IF('Cumulative Budget Request '!$L283='Split budget (C)'!$L$1,'Cumulative Budget Request '!E283,0)</f>
        <v>0</v>
      </c>
      <c r="F284" s="267">
        <f>IF('Cumulative Budget Request '!$L283='Split budget (C)'!$L$1,'Cumulative Budget Request '!F283,0)</f>
        <v>0</v>
      </c>
      <c r="G284" s="267">
        <f>IF('Cumulative Budget Request '!$L283='Split budget (C)'!$L$1,'Cumulative Budget Request '!G283,0)</f>
        <v>0</v>
      </c>
      <c r="H284" s="267">
        <f>IF('Cumulative Budget Request '!$L283='Split budget (C)'!$L$1,'Cumulative Budget Request '!H283,0)</f>
        <v>0</v>
      </c>
      <c r="I284" s="267">
        <f>IF('Cumulative Budget Request '!$L283='Split budget (C)'!$L$1,'Cumulative Budget Request '!I283,0)</f>
        <v>0</v>
      </c>
      <c r="J284" s="177">
        <f t="shared" si="78"/>
        <v>0</v>
      </c>
      <c r="K284" s="2"/>
      <c r="L284" s="2"/>
      <c r="M284" s="2"/>
      <c r="N284" s="2"/>
      <c r="O284" s="2"/>
      <c r="P284" s="2"/>
      <c r="AA284" s="150"/>
      <c r="AB284" s="150"/>
      <c r="AC284" s="150"/>
      <c r="AD284" s="150"/>
      <c r="AE284" s="150"/>
      <c r="AF284" s="150"/>
      <c r="AG284" s="150"/>
      <c r="AH284" s="150"/>
    </row>
    <row r="285" spans="1:34" hidden="1">
      <c r="A285" s="8"/>
      <c r="B285" s="8">
        <f t="shared" si="76"/>
        <v>0</v>
      </c>
      <c r="C285" s="8" t="str">
        <f>'Cumulative Budget Request '!C284</f>
        <v xml:space="preserve"> </v>
      </c>
      <c r="E285" s="267">
        <f>IF('Cumulative Budget Request '!$L284='Split budget (C)'!$L$1,'Cumulative Budget Request '!E284,0)</f>
        <v>0</v>
      </c>
      <c r="F285" s="267">
        <f>IF('Cumulative Budget Request '!$L284='Split budget (C)'!$L$1,'Cumulative Budget Request '!F284,0)</f>
        <v>0</v>
      </c>
      <c r="G285" s="267">
        <f>IF('Cumulative Budget Request '!$L284='Split budget (C)'!$L$1,'Cumulative Budget Request '!G284,0)</f>
        <v>0</v>
      </c>
      <c r="H285" s="267">
        <f>IF('Cumulative Budget Request '!$L284='Split budget (C)'!$L$1,'Cumulative Budget Request '!H284,0)</f>
        <v>0</v>
      </c>
      <c r="I285" s="267">
        <f>IF('Cumulative Budget Request '!$L284='Split budget (C)'!$L$1,'Cumulative Budget Request '!I284,0)</f>
        <v>0</v>
      </c>
      <c r="J285" s="177">
        <f t="shared" si="78"/>
        <v>0</v>
      </c>
      <c r="K285" s="2"/>
      <c r="L285" s="2"/>
      <c r="M285" s="2"/>
      <c r="N285" s="2"/>
      <c r="O285" s="2"/>
      <c r="P285" s="2"/>
    </row>
    <row r="286" spans="1:34" hidden="1">
      <c r="A286" s="8"/>
      <c r="B286" s="8">
        <f t="shared" si="76"/>
        <v>0</v>
      </c>
      <c r="C286" s="8" t="str">
        <f>'Cumulative Budget Request '!C285</f>
        <v xml:space="preserve"> </v>
      </c>
      <c r="E286" s="267">
        <f>IF('Cumulative Budget Request '!$L285='Split budget (C)'!$L$1,'Cumulative Budget Request '!E285,0)</f>
        <v>0</v>
      </c>
      <c r="F286" s="267">
        <f>IF('Cumulative Budget Request '!$L285='Split budget (C)'!$L$1,'Cumulative Budget Request '!F285,0)</f>
        <v>0</v>
      </c>
      <c r="G286" s="267">
        <f>IF('Cumulative Budget Request '!$L285='Split budget (C)'!$L$1,'Cumulative Budget Request '!G285,0)</f>
        <v>0</v>
      </c>
      <c r="H286" s="267">
        <f>IF('Cumulative Budget Request '!$L285='Split budget (C)'!$L$1,'Cumulative Budget Request '!H285,0)</f>
        <v>0</v>
      </c>
      <c r="I286" s="267">
        <f>IF('Cumulative Budget Request '!$L285='Split budget (C)'!$L$1,'Cumulative Budget Request '!I285,0)</f>
        <v>0</v>
      </c>
      <c r="J286" s="177">
        <f t="shared" si="78"/>
        <v>0</v>
      </c>
      <c r="K286" s="2"/>
      <c r="L286" s="2"/>
      <c r="M286" s="2"/>
      <c r="N286" s="2"/>
      <c r="O286" s="2"/>
      <c r="P286" s="2"/>
      <c r="AA286" s="150"/>
      <c r="AB286" s="150"/>
      <c r="AC286" s="150"/>
      <c r="AD286" s="150"/>
      <c r="AE286" s="150"/>
      <c r="AF286" s="150"/>
      <c r="AG286" s="150"/>
      <c r="AH286" s="150"/>
    </row>
    <row r="287" spans="1:34" hidden="1">
      <c r="A287" s="8"/>
      <c r="B287" s="8">
        <f t="shared" si="76"/>
        <v>0</v>
      </c>
      <c r="C287" s="8" t="str">
        <f>'Cumulative Budget Request '!C286</f>
        <v xml:space="preserve"> </v>
      </c>
      <c r="E287" s="267">
        <f>IF('Cumulative Budget Request '!$L286='Split budget (C)'!$L$1,'Cumulative Budget Request '!E286,0)</f>
        <v>0</v>
      </c>
      <c r="F287" s="267">
        <f>IF('Cumulative Budget Request '!$L286='Split budget (C)'!$L$1,'Cumulative Budget Request '!F286,0)</f>
        <v>0</v>
      </c>
      <c r="G287" s="267">
        <f>IF('Cumulative Budget Request '!$L286='Split budget (C)'!$L$1,'Cumulative Budget Request '!G286,0)</f>
        <v>0</v>
      </c>
      <c r="H287" s="267">
        <f>IF('Cumulative Budget Request '!$L286='Split budget (C)'!$L$1,'Cumulative Budget Request '!H286,0)</f>
        <v>0</v>
      </c>
      <c r="I287" s="267">
        <f>IF('Cumulative Budget Request '!$L286='Split budget (C)'!$L$1,'Cumulative Budget Request '!I286,0)</f>
        <v>0</v>
      </c>
      <c r="J287" s="177">
        <f t="shared" si="78"/>
        <v>0</v>
      </c>
      <c r="K287" s="2"/>
      <c r="L287" s="2"/>
      <c r="M287" s="2"/>
      <c r="N287" s="2"/>
      <c r="O287" s="2"/>
      <c r="P287" s="2"/>
    </row>
    <row r="288" spans="1:34" hidden="1">
      <c r="A288" s="8"/>
      <c r="B288" s="8">
        <f t="shared" si="76"/>
        <v>0</v>
      </c>
      <c r="C288" s="8" t="str">
        <f>'Cumulative Budget Request '!C287</f>
        <v xml:space="preserve"> </v>
      </c>
      <c r="E288" s="267">
        <f>IF('Cumulative Budget Request '!$L287='Split budget (C)'!$L$1,'Cumulative Budget Request '!E287,0)</f>
        <v>0</v>
      </c>
      <c r="F288" s="267">
        <f>IF('Cumulative Budget Request '!$L287='Split budget (C)'!$L$1,'Cumulative Budget Request '!F287,0)</f>
        <v>0</v>
      </c>
      <c r="G288" s="267">
        <f>IF('Cumulative Budget Request '!$L287='Split budget (C)'!$L$1,'Cumulative Budget Request '!G287,0)</f>
        <v>0</v>
      </c>
      <c r="H288" s="267">
        <f>IF('Cumulative Budget Request '!$L287='Split budget (C)'!$L$1,'Cumulative Budget Request '!H287,0)</f>
        <v>0</v>
      </c>
      <c r="I288" s="267">
        <f>IF('Cumulative Budget Request '!$L287='Split budget (C)'!$L$1,'Cumulative Budget Request '!I287,0)</f>
        <v>0</v>
      </c>
      <c r="J288" s="177">
        <f t="shared" si="78"/>
        <v>0</v>
      </c>
      <c r="K288" s="2"/>
      <c r="L288" s="2"/>
      <c r="M288" s="2"/>
      <c r="N288" s="2"/>
      <c r="O288" s="2"/>
      <c r="P288" s="2"/>
    </row>
    <row r="289" spans="1:34" hidden="1">
      <c r="A289" s="8"/>
      <c r="B289" s="8">
        <f t="shared" si="76"/>
        <v>0</v>
      </c>
      <c r="C289" s="8" t="str">
        <f>'Cumulative Budget Request '!C288</f>
        <v xml:space="preserve"> </v>
      </c>
      <c r="E289" s="267">
        <f>IF('Cumulative Budget Request '!$L288='Split budget (C)'!$L$1,'Cumulative Budget Request '!E288,0)</f>
        <v>0</v>
      </c>
      <c r="F289" s="267">
        <f>IF('Cumulative Budget Request '!$L288='Split budget (C)'!$L$1,'Cumulative Budget Request '!F288,0)</f>
        <v>0</v>
      </c>
      <c r="G289" s="267">
        <f>IF('Cumulative Budget Request '!$L288='Split budget (C)'!$L$1,'Cumulative Budget Request '!G288,0)</f>
        <v>0</v>
      </c>
      <c r="H289" s="267">
        <f>IF('Cumulative Budget Request '!$L288='Split budget (C)'!$L$1,'Cumulative Budget Request '!H288,0)</f>
        <v>0</v>
      </c>
      <c r="I289" s="267">
        <f>IF('Cumulative Budget Request '!$L288='Split budget (C)'!$L$1,'Cumulative Budget Request '!I288,0)</f>
        <v>0</v>
      </c>
      <c r="J289" s="177">
        <f t="shared" si="78"/>
        <v>0</v>
      </c>
      <c r="K289" s="2"/>
      <c r="L289" s="2"/>
      <c r="M289" s="2"/>
      <c r="N289" s="2"/>
      <c r="O289" s="2"/>
      <c r="P289" s="2"/>
    </row>
    <row r="290" spans="1:34" hidden="1">
      <c r="A290" s="8"/>
      <c r="B290" s="8">
        <f t="shared" si="76"/>
        <v>0</v>
      </c>
      <c r="C290" s="8" t="str">
        <f>'Cumulative Budget Request '!C289</f>
        <v xml:space="preserve"> </v>
      </c>
      <c r="E290" s="267">
        <f>IF('Cumulative Budget Request '!$L289='Split budget (C)'!$L$1,'Cumulative Budget Request '!E289,0)</f>
        <v>0</v>
      </c>
      <c r="F290" s="267">
        <f>IF('Cumulative Budget Request '!$L289='Split budget (C)'!$L$1,'Cumulative Budget Request '!F289,0)</f>
        <v>0</v>
      </c>
      <c r="G290" s="267">
        <f>IF('Cumulative Budget Request '!$L289='Split budget (C)'!$L$1,'Cumulative Budget Request '!G289,0)</f>
        <v>0</v>
      </c>
      <c r="H290" s="267">
        <f>IF('Cumulative Budget Request '!$L289='Split budget (C)'!$L$1,'Cumulative Budget Request '!H289,0)</f>
        <v>0</v>
      </c>
      <c r="I290" s="267">
        <f>IF('Cumulative Budget Request '!$L289='Split budget (C)'!$L$1,'Cumulative Budget Request '!I289,0)</f>
        <v>0</v>
      </c>
      <c r="J290" s="177">
        <f t="shared" si="78"/>
        <v>0</v>
      </c>
      <c r="K290" s="2"/>
      <c r="L290" s="2"/>
      <c r="M290" s="2"/>
      <c r="N290" s="2"/>
      <c r="O290" s="2"/>
      <c r="P290" s="2"/>
    </row>
    <row r="291" spans="1:34" hidden="1">
      <c r="A291" s="8"/>
      <c r="B291" s="8">
        <f t="shared" si="76"/>
        <v>0</v>
      </c>
      <c r="C291" s="8" t="str">
        <f>'Cumulative Budget Request '!C290</f>
        <v xml:space="preserve"> </v>
      </c>
      <c r="E291" s="267">
        <f>IF('Cumulative Budget Request '!$L290='Split budget (C)'!$L$1,'Cumulative Budget Request '!E290,0)</f>
        <v>0</v>
      </c>
      <c r="F291" s="267">
        <f>IF('Cumulative Budget Request '!$L290='Split budget (C)'!$L$1,'Cumulative Budget Request '!F290,0)</f>
        <v>0</v>
      </c>
      <c r="G291" s="267">
        <f>IF('Cumulative Budget Request '!$L290='Split budget (C)'!$L$1,'Cumulative Budget Request '!G290,0)</f>
        <v>0</v>
      </c>
      <c r="H291" s="267">
        <f>IF('Cumulative Budget Request '!$L290='Split budget (C)'!$L$1,'Cumulative Budget Request '!H290,0)</f>
        <v>0</v>
      </c>
      <c r="I291" s="267">
        <f>IF('Cumulative Budget Request '!$L290='Split budget (C)'!$L$1,'Cumulative Budget Request '!I290,0)</f>
        <v>0</v>
      </c>
      <c r="J291" s="177">
        <f t="shared" si="78"/>
        <v>0</v>
      </c>
      <c r="K291" s="2"/>
      <c r="L291" s="2"/>
      <c r="M291" s="2"/>
      <c r="N291" s="2"/>
      <c r="O291" s="2"/>
      <c r="P291" s="2"/>
    </row>
    <row r="292" spans="1:34" hidden="1">
      <c r="A292" s="8"/>
      <c r="B292" s="8">
        <f t="shared" si="76"/>
        <v>0</v>
      </c>
      <c r="C292" s="8" t="str">
        <f>'Cumulative Budget Request '!C291</f>
        <v xml:space="preserve"> </v>
      </c>
      <c r="E292" s="267">
        <f>IF('Cumulative Budget Request '!$L291='Split budget (C)'!$L$1,'Cumulative Budget Request '!E291,0)</f>
        <v>0</v>
      </c>
      <c r="F292" s="267">
        <f>IF('Cumulative Budget Request '!$L291='Split budget (C)'!$L$1,'Cumulative Budget Request '!F291,0)</f>
        <v>0</v>
      </c>
      <c r="G292" s="267">
        <f>IF('Cumulative Budget Request '!$L291='Split budget (C)'!$L$1,'Cumulative Budget Request '!G291,0)</f>
        <v>0</v>
      </c>
      <c r="H292" s="267">
        <f>IF('Cumulative Budget Request '!$L291='Split budget (C)'!$L$1,'Cumulative Budget Request '!H291,0)</f>
        <v>0</v>
      </c>
      <c r="I292" s="267">
        <f>IF('Cumulative Budget Request '!$L291='Split budget (C)'!$L$1,'Cumulative Budget Request '!I291,0)</f>
        <v>0</v>
      </c>
      <c r="J292" s="177">
        <f t="shared" si="78"/>
        <v>0</v>
      </c>
      <c r="K292" s="2"/>
      <c r="L292" s="2"/>
      <c r="M292" s="2"/>
      <c r="N292" s="2"/>
      <c r="O292" s="2"/>
      <c r="P292" s="2"/>
    </row>
    <row r="293" spans="1:34" hidden="1">
      <c r="A293" s="8"/>
      <c r="B293" s="8">
        <f t="shared" si="76"/>
        <v>0</v>
      </c>
      <c r="C293" s="8" t="str">
        <f>'Cumulative Budget Request '!C292</f>
        <v xml:space="preserve"> </v>
      </c>
      <c r="E293" s="267">
        <f>IF('Cumulative Budget Request '!$L292='Split budget (C)'!$L$1,'Cumulative Budget Request '!E292,0)</f>
        <v>0</v>
      </c>
      <c r="F293" s="267">
        <f>IF('Cumulative Budget Request '!$L292='Split budget (C)'!$L$1,'Cumulative Budget Request '!F292,0)</f>
        <v>0</v>
      </c>
      <c r="G293" s="267">
        <f>IF('Cumulative Budget Request '!$L292='Split budget (C)'!$L$1,'Cumulative Budget Request '!G292,0)</f>
        <v>0</v>
      </c>
      <c r="H293" s="267">
        <f>IF('Cumulative Budget Request '!$L292='Split budget (C)'!$L$1,'Cumulative Budget Request '!H292,0)</f>
        <v>0</v>
      </c>
      <c r="I293" s="267">
        <f>IF('Cumulative Budget Request '!$L292='Split budget (C)'!$L$1,'Cumulative Budget Request '!I292,0)</f>
        <v>0</v>
      </c>
      <c r="J293" s="177">
        <f t="shared" si="78"/>
        <v>0</v>
      </c>
      <c r="K293" s="2"/>
      <c r="L293" s="2"/>
      <c r="M293" s="2"/>
      <c r="N293" s="2"/>
      <c r="O293" s="2"/>
      <c r="P293" s="2"/>
    </row>
    <row r="294" spans="1:34">
      <c r="A294" s="406"/>
      <c r="B294" s="525" t="s">
        <v>182</v>
      </c>
      <c r="C294" s="525"/>
      <c r="D294" s="525"/>
      <c r="E294" s="178">
        <f t="shared" ref="E294:J294" si="79">SUM(E273:E293)</f>
        <v>0</v>
      </c>
      <c r="F294" s="178">
        <f t="shared" si="79"/>
        <v>0</v>
      </c>
      <c r="G294" s="178">
        <f t="shared" si="79"/>
        <v>0</v>
      </c>
      <c r="H294" s="178">
        <f t="shared" si="79"/>
        <v>0</v>
      </c>
      <c r="I294" s="178">
        <f t="shared" si="79"/>
        <v>0</v>
      </c>
      <c r="J294" s="179">
        <f t="shared" si="79"/>
        <v>0</v>
      </c>
      <c r="K294" s="2"/>
      <c r="L294" s="2"/>
      <c r="M294" s="2"/>
      <c r="N294" s="2"/>
      <c r="O294" s="2"/>
      <c r="P294" s="2"/>
    </row>
    <row r="295" spans="1:34">
      <c r="A295" s="8"/>
      <c r="B295" s="8"/>
      <c r="E295" s="15"/>
      <c r="F295" s="15"/>
      <c r="G295" s="15"/>
      <c r="H295" s="15"/>
      <c r="I295" s="15"/>
      <c r="J295" s="24"/>
      <c r="K295" s="2"/>
      <c r="L295" s="2"/>
      <c r="M295" s="2"/>
      <c r="N295" s="2"/>
      <c r="O295" s="2"/>
      <c r="P295" s="2"/>
    </row>
    <row r="296" spans="1:34">
      <c r="A296" s="29" t="s">
        <v>183</v>
      </c>
      <c r="G296" s="15"/>
      <c r="H296" s="15"/>
      <c r="I296" s="15"/>
      <c r="J296" s="24"/>
      <c r="K296" s="15"/>
      <c r="L296" s="15"/>
      <c r="M296" s="2"/>
      <c r="N296" s="2"/>
      <c r="O296" s="2"/>
      <c r="P296" s="2"/>
      <c r="Q296" s="2"/>
      <c r="R296" s="2"/>
    </row>
    <row r="297" spans="1:34">
      <c r="B297" s="443">
        <f>IF('Cumulative Budget Request '!$L296='Split budget (C)'!$L$1,'Cumulative Budget Request '!B296,0)</f>
        <v>0</v>
      </c>
      <c r="C297" s="8"/>
      <c r="E297" s="267">
        <f>IF('Cumulative Budget Request '!$L296='Split budget (C)'!$L$1,'Cumulative Budget Request '!E296,0)</f>
        <v>0</v>
      </c>
      <c r="F297" s="267">
        <f>IF('Cumulative Budget Request '!$L296='Split budget (C)'!$L$1,'Cumulative Budget Request '!F296,0)</f>
        <v>0</v>
      </c>
      <c r="G297" s="267">
        <f>IF('Cumulative Budget Request '!$L296='Split budget (C)'!$L$1,'Cumulative Budget Request '!G296,0)</f>
        <v>0</v>
      </c>
      <c r="H297" s="267">
        <f>IF('Cumulative Budget Request '!$L296='Split budget (C)'!$L$1,'Cumulative Budget Request '!H296,0)</f>
        <v>0</v>
      </c>
      <c r="I297" s="267">
        <f>IF('Cumulative Budget Request '!$L296='Split budget (C)'!$L$1,'Cumulative Budget Request '!I296,0)</f>
        <v>0</v>
      </c>
      <c r="J297" s="177">
        <f>SUM(E297:I297)</f>
        <v>0</v>
      </c>
      <c r="K297" s="2"/>
      <c r="L297" s="2"/>
      <c r="M297" s="2"/>
      <c r="N297" s="2"/>
      <c r="O297" s="2"/>
      <c r="P297" s="2"/>
    </row>
    <row r="298" spans="1:34" ht="15">
      <c r="B298" s="443">
        <f>IF('Cumulative Budget Request '!$L297='Split budget (C)'!$L$1,'Cumulative Budget Request '!B297,0)</f>
        <v>0</v>
      </c>
      <c r="C298" s="8"/>
      <c r="E298" s="267">
        <f>IF('Cumulative Budget Request '!$L297='Split budget (C)'!$L$1,'Cumulative Budget Request '!E297,0)</f>
        <v>0</v>
      </c>
      <c r="F298" s="267">
        <f>IF('Cumulative Budget Request '!$L297='Split budget (C)'!$L$1,'Cumulative Budget Request '!F297,0)</f>
        <v>0</v>
      </c>
      <c r="G298" s="267">
        <f>IF('Cumulative Budget Request '!$L297='Split budget (C)'!$L$1,'Cumulative Budget Request '!G297,0)</f>
        <v>0</v>
      </c>
      <c r="H298" s="267">
        <f>IF('Cumulative Budget Request '!$L297='Split budget (C)'!$L$1,'Cumulative Budget Request '!H297,0)</f>
        <v>0</v>
      </c>
      <c r="I298" s="267">
        <f>IF('Cumulative Budget Request '!$L297='Split budget (C)'!$L$1,'Cumulative Budget Request '!I297,0)</f>
        <v>0</v>
      </c>
      <c r="J298" s="177">
        <f t="shared" ref="J298" si="80">SUM(E298:I298)</f>
        <v>0</v>
      </c>
      <c r="K298" s="2"/>
      <c r="L298" s="2"/>
      <c r="M298" s="2"/>
      <c r="N298" s="2"/>
      <c r="O298" s="2"/>
      <c r="P298" s="2"/>
      <c r="AA298" s="107"/>
      <c r="AB298" s="107"/>
      <c r="AC298" s="107"/>
      <c r="AD298" s="107"/>
      <c r="AE298" s="107"/>
      <c r="AF298" s="107"/>
      <c r="AG298" s="107"/>
      <c r="AH298" s="107"/>
    </row>
    <row r="299" spans="1:34">
      <c r="B299" s="443">
        <f>IF('Cumulative Budget Request '!$L298='Split budget (C)'!$L$1,'Cumulative Budget Request '!B298,0)</f>
        <v>0</v>
      </c>
      <c r="C299" s="8"/>
      <c r="E299" s="267">
        <f>IF('Cumulative Budget Request '!$L298='Split budget (C)'!$L$1,'Cumulative Budget Request '!E298,0)</f>
        <v>0</v>
      </c>
      <c r="F299" s="267">
        <f>IF('Cumulative Budget Request '!$L298='Split budget (C)'!$L$1,'Cumulative Budget Request '!F298,0)</f>
        <v>0</v>
      </c>
      <c r="G299" s="267">
        <f>IF('Cumulative Budget Request '!$L298='Split budget (C)'!$L$1,'Cumulative Budget Request '!G298,0)</f>
        <v>0</v>
      </c>
      <c r="H299" s="267">
        <f>IF('Cumulative Budget Request '!$L298='Split budget (C)'!$L$1,'Cumulative Budget Request '!H298,0)</f>
        <v>0</v>
      </c>
      <c r="I299" s="267">
        <f>IF('Cumulative Budget Request '!$L298='Split budget (C)'!$L$1,'Cumulative Budget Request '!I298,0)</f>
        <v>0</v>
      </c>
      <c r="J299" s="177">
        <f>SUM(E299:I299)</f>
        <v>0</v>
      </c>
      <c r="K299" s="2"/>
      <c r="L299" s="2"/>
      <c r="M299" s="85"/>
      <c r="N299" s="85"/>
      <c r="O299" s="85"/>
      <c r="P299" s="85"/>
      <c r="Q299" s="85"/>
      <c r="R299" s="85"/>
    </row>
    <row r="300" spans="1:34" ht="12.75" customHeight="1">
      <c r="A300" s="108"/>
      <c r="B300" s="525" t="s">
        <v>187</v>
      </c>
      <c r="C300" s="525"/>
      <c r="D300" s="525"/>
      <c r="E300" s="178">
        <f t="shared" ref="E300:J300" si="81">SUM(E297:E299)</f>
        <v>0</v>
      </c>
      <c r="F300" s="178">
        <f t="shared" si="81"/>
        <v>0</v>
      </c>
      <c r="G300" s="178">
        <f t="shared" si="81"/>
        <v>0</v>
      </c>
      <c r="H300" s="178">
        <f t="shared" si="81"/>
        <v>0</v>
      </c>
      <c r="I300" s="178">
        <f t="shared" si="81"/>
        <v>0</v>
      </c>
      <c r="J300" s="179">
        <f t="shared" si="81"/>
        <v>0</v>
      </c>
      <c r="K300" s="2"/>
      <c r="L300" s="2"/>
      <c r="M300" s="85"/>
      <c r="N300" s="85"/>
      <c r="O300" s="85"/>
      <c r="P300" s="85"/>
      <c r="Q300" s="85"/>
      <c r="R300" s="85"/>
      <c r="S300" s="85"/>
    </row>
    <row r="301" spans="1:34">
      <c r="A301" s="26"/>
      <c r="B301" s="27"/>
      <c r="C301" s="27"/>
      <c r="D301" s="27"/>
      <c r="E301" s="27"/>
      <c r="F301" s="27"/>
      <c r="G301" s="28"/>
      <c r="H301" s="28"/>
      <c r="I301" s="28"/>
      <c r="J301" s="96"/>
      <c r="K301" s="28"/>
      <c r="L301" s="28"/>
      <c r="N301" s="7"/>
      <c r="O301" s="7"/>
      <c r="P301" s="7"/>
    </row>
    <row r="302" spans="1:34" ht="15">
      <c r="A302" s="29" t="s">
        <v>188</v>
      </c>
      <c r="C302" s="133"/>
      <c r="F302"/>
      <c r="J302" s="31"/>
      <c r="M302" s="86"/>
    </row>
    <row r="303" spans="1:34">
      <c r="A303" s="443">
        <f>IF('Cumulative Budget Request '!$L302='Split budget (C)'!$L$1,'Cumulative Budget Request '!A302,0)</f>
        <v>0</v>
      </c>
      <c r="B303" s="8" t="str">
        <f>'Cumulative Budget Request '!B302</f>
        <v xml:space="preserve"> </v>
      </c>
      <c r="C303" s="8" t="str">
        <f>'Cumulative Budget Request '!C302</f>
        <v xml:space="preserve"> </v>
      </c>
      <c r="E303" s="267">
        <f>IF('Cumulative Budget Request '!$L302='Split budget (C)'!$L$1,'Cumulative Budget Request '!E302,0)</f>
        <v>0</v>
      </c>
      <c r="F303" s="267">
        <f>IF('Cumulative Budget Request '!$L302='Split budget (C)'!$L$1,'Cumulative Budget Request '!F302,0)</f>
        <v>0</v>
      </c>
      <c r="G303" s="267">
        <f>IF('Cumulative Budget Request '!$L302='Split budget (C)'!$L$1,'Cumulative Budget Request '!G302,0)</f>
        <v>0</v>
      </c>
      <c r="H303" s="267">
        <f>IF('Cumulative Budget Request '!$L302='Split budget (C)'!$L$1,'Cumulative Budget Request '!H302,0)</f>
        <v>0</v>
      </c>
      <c r="I303" s="267">
        <f>IF('Cumulative Budget Request '!$L302='Split budget (C)'!$L$1,'Cumulative Budget Request '!I302,0)</f>
        <v>0</v>
      </c>
      <c r="J303" s="177">
        <f>SUM(E303:I303)</f>
        <v>0</v>
      </c>
      <c r="M303" s="86"/>
    </row>
    <row r="304" spans="1:34">
      <c r="A304" s="443">
        <f>IF('Cumulative Budget Request '!$L303='Split budget (C)'!$L$1,'Cumulative Budget Request '!A303,0)</f>
        <v>0</v>
      </c>
      <c r="B304" s="8" t="str">
        <f>'Cumulative Budget Request '!B303</f>
        <v xml:space="preserve"> </v>
      </c>
      <c r="C304" s="8" t="str">
        <f>'Cumulative Budget Request '!C303</f>
        <v xml:space="preserve"> </v>
      </c>
      <c r="E304" s="267">
        <f>IF('Cumulative Budget Request '!$L303='Split budget (C)'!$L$1,'Cumulative Budget Request '!E303,0)</f>
        <v>0</v>
      </c>
      <c r="F304" s="267">
        <f>IF('Cumulative Budget Request '!$L303='Split budget (C)'!$L$1,'Cumulative Budget Request '!F303,0)</f>
        <v>0</v>
      </c>
      <c r="G304" s="267">
        <f>IF('Cumulative Budget Request '!$L303='Split budget (C)'!$L$1,'Cumulative Budget Request '!G303,0)</f>
        <v>0</v>
      </c>
      <c r="H304" s="267">
        <f>IF('Cumulative Budget Request '!$L303='Split budget (C)'!$L$1,'Cumulative Budget Request '!H303,0)</f>
        <v>0</v>
      </c>
      <c r="I304" s="267">
        <f>IF('Cumulative Budget Request '!$L303='Split budget (C)'!$L$1,'Cumulative Budget Request '!I303,0)</f>
        <v>0</v>
      </c>
      <c r="J304" s="177">
        <f>SUM(E304:I304)</f>
        <v>0</v>
      </c>
      <c r="M304" s="86"/>
    </row>
    <row r="305" spans="1:20" ht="15.75" customHeight="1">
      <c r="A305" s="443">
        <f>IF('Cumulative Budget Request '!$L304='Split budget (C)'!$L$1,'Cumulative Budget Request '!A304,0)</f>
        <v>0</v>
      </c>
      <c r="B305" s="8" t="str">
        <f>'Cumulative Budget Request '!B304</f>
        <v xml:space="preserve"> </v>
      </c>
      <c r="C305" s="8" t="str">
        <f>'Cumulative Budget Request '!C304</f>
        <v xml:space="preserve"> </v>
      </c>
      <c r="E305" s="267">
        <f>IF('Cumulative Budget Request '!$L304='Split budget (C)'!$L$1,'Cumulative Budget Request '!E304,0)</f>
        <v>0</v>
      </c>
      <c r="F305" s="267">
        <f>IF('Cumulative Budget Request '!$L304='Split budget (C)'!$L$1,'Cumulative Budget Request '!F304,0)</f>
        <v>0</v>
      </c>
      <c r="G305" s="267">
        <f>IF('Cumulative Budget Request '!$L304='Split budget (C)'!$L$1,'Cumulative Budget Request '!G304,0)</f>
        <v>0</v>
      </c>
      <c r="H305" s="267">
        <f>IF('Cumulative Budget Request '!$L304='Split budget (C)'!$L$1,'Cumulative Budget Request '!H304,0)</f>
        <v>0</v>
      </c>
      <c r="I305" s="267">
        <f>IF('Cumulative Budget Request '!$L304='Split budget (C)'!$L$1,'Cumulative Budget Request '!I304,0)</f>
        <v>0</v>
      </c>
      <c r="J305" s="177">
        <f>SUM(E305:I305)</f>
        <v>0</v>
      </c>
      <c r="M305" s="503" t="s">
        <v>192</v>
      </c>
      <c r="N305" s="503"/>
      <c r="O305" s="407"/>
      <c r="P305" s="407"/>
    </row>
    <row r="306" spans="1:20">
      <c r="A306" s="443">
        <f>IF('Cumulative Budget Request '!$L305='Split budget (C)'!$L$1,'Cumulative Budget Request '!A305,0)</f>
        <v>0</v>
      </c>
      <c r="B306" s="8" t="str">
        <f>'Cumulative Budget Request '!B305</f>
        <v xml:space="preserve"> </v>
      </c>
      <c r="C306" s="8" t="str">
        <f>'Cumulative Budget Request '!C305</f>
        <v xml:space="preserve"> </v>
      </c>
      <c r="E306" s="267">
        <f>IF('Cumulative Budget Request '!$L305='Split budget (C)'!$L$1,'Cumulative Budget Request '!E305,0)</f>
        <v>0</v>
      </c>
      <c r="F306" s="267">
        <f>IF('Cumulative Budget Request '!$L305='Split budget (C)'!$L$1,'Cumulative Budget Request '!F305,0)</f>
        <v>0</v>
      </c>
      <c r="G306" s="267">
        <f>IF('Cumulative Budget Request '!$L305='Split budget (C)'!$L$1,'Cumulative Budget Request '!G305,0)</f>
        <v>0</v>
      </c>
      <c r="H306" s="267">
        <f>IF('Cumulative Budget Request '!$L305='Split budget (C)'!$L$1,'Cumulative Budget Request '!H305,0)</f>
        <v>0</v>
      </c>
      <c r="I306" s="267">
        <f>IF('Cumulative Budget Request '!$L305='Split budget (C)'!$L$1,'Cumulative Budget Request '!I305,0)</f>
        <v>0</v>
      </c>
      <c r="J306" s="177">
        <f t="shared" ref="J306:J309" si="82">SUM(E306:I306)</f>
        <v>0</v>
      </c>
      <c r="M306" s="503"/>
      <c r="N306" s="503"/>
      <c r="O306" s="407"/>
      <c r="P306" s="407"/>
    </row>
    <row r="307" spans="1:20">
      <c r="A307" s="443">
        <f>IF('Cumulative Budget Request '!$L306='Split budget (C)'!$L$1,'Cumulative Budget Request '!A306,0)</f>
        <v>0</v>
      </c>
      <c r="B307" s="8" t="str">
        <f>'Cumulative Budget Request '!B306</f>
        <v xml:space="preserve"> </v>
      </c>
      <c r="C307" s="8" t="str">
        <f>'Cumulative Budget Request '!C306</f>
        <v xml:space="preserve"> </v>
      </c>
      <c r="E307" s="267">
        <f>IF('Cumulative Budget Request '!$L306='Split budget (C)'!$L$1,'Cumulative Budget Request '!E306,0)</f>
        <v>0</v>
      </c>
      <c r="F307" s="267">
        <f>IF('Cumulative Budget Request '!$L306='Split budget (C)'!$L$1,'Cumulative Budget Request '!F306,0)</f>
        <v>0</v>
      </c>
      <c r="G307" s="267">
        <f>IF('Cumulative Budget Request '!$L306='Split budget (C)'!$L$1,'Cumulative Budget Request '!G306,0)</f>
        <v>0</v>
      </c>
      <c r="H307" s="267">
        <f>IF('Cumulative Budget Request '!$L306='Split budget (C)'!$L$1,'Cumulative Budget Request '!H306,0)</f>
        <v>0</v>
      </c>
      <c r="I307" s="267">
        <f>IF('Cumulative Budget Request '!$L306='Split budget (C)'!$L$1,'Cumulative Budget Request '!I306,0)</f>
        <v>0</v>
      </c>
      <c r="J307" s="177">
        <f t="shared" si="82"/>
        <v>0</v>
      </c>
      <c r="M307" s="86"/>
    </row>
    <row r="308" spans="1:20" hidden="1">
      <c r="A308" s="443">
        <f>IF('Cumulative Budget Request '!$L307='Split budget (C)'!$L$1,'Cumulative Budget Request '!A307,0)</f>
        <v>0</v>
      </c>
      <c r="B308" s="8" t="str">
        <f>'Cumulative Budget Request '!B307</f>
        <v xml:space="preserve"> </v>
      </c>
      <c r="C308" s="8" t="str">
        <f>'Cumulative Budget Request '!C307</f>
        <v xml:space="preserve"> </v>
      </c>
      <c r="E308" s="267">
        <f>IF('Cumulative Budget Request '!$L307='Split budget (C)'!$L$1,'Cumulative Budget Request '!E307,0)</f>
        <v>0</v>
      </c>
      <c r="F308" s="267">
        <f>IF('Cumulative Budget Request '!$L307='Split budget (C)'!$L$1,'Cumulative Budget Request '!F307,0)</f>
        <v>0</v>
      </c>
      <c r="G308" s="267">
        <f>IF('Cumulative Budget Request '!$L307='Split budget (C)'!$L$1,'Cumulative Budget Request '!G307,0)</f>
        <v>0</v>
      </c>
      <c r="H308" s="267">
        <f>IF('Cumulative Budget Request '!$L307='Split budget (C)'!$L$1,'Cumulative Budget Request '!H307,0)</f>
        <v>0</v>
      </c>
      <c r="I308" s="267">
        <f>IF('Cumulative Budget Request '!$L307='Split budget (C)'!$L$1,'Cumulative Budget Request '!I307,0)</f>
        <v>0</v>
      </c>
      <c r="J308" s="177">
        <f t="shared" si="82"/>
        <v>0</v>
      </c>
      <c r="M308" s="86"/>
    </row>
    <row r="309" spans="1:20" hidden="1">
      <c r="A309" s="443">
        <f>IF('Cumulative Budget Request '!$L308='Split budget (C)'!$L$1,'Cumulative Budget Request '!A308,0)</f>
        <v>0</v>
      </c>
      <c r="B309" s="8" t="str">
        <f>'Cumulative Budget Request '!B308</f>
        <v xml:space="preserve"> </v>
      </c>
      <c r="C309" s="8" t="str">
        <f>'Cumulative Budget Request '!C308</f>
        <v xml:space="preserve"> </v>
      </c>
      <c r="E309" s="267">
        <f>IF('Cumulative Budget Request '!$L308='Split budget (C)'!$L$1,'Cumulative Budget Request '!E308,0)</f>
        <v>0</v>
      </c>
      <c r="F309" s="267">
        <f>IF('Cumulative Budget Request '!$L308='Split budget (C)'!$L$1,'Cumulative Budget Request '!F308,0)</f>
        <v>0</v>
      </c>
      <c r="G309" s="267">
        <f>IF('Cumulative Budget Request '!$L308='Split budget (C)'!$L$1,'Cumulative Budget Request '!G308,0)</f>
        <v>0</v>
      </c>
      <c r="H309" s="267">
        <f>IF('Cumulative Budget Request '!$L308='Split budget (C)'!$L$1,'Cumulative Budget Request '!H308,0)</f>
        <v>0</v>
      </c>
      <c r="I309" s="267">
        <f>IF('Cumulative Budget Request '!$L308='Split budget (C)'!$L$1,'Cumulative Budget Request '!I308,0)</f>
        <v>0</v>
      </c>
      <c r="J309" s="177">
        <f t="shared" si="82"/>
        <v>0</v>
      </c>
      <c r="M309" s="86"/>
    </row>
    <row r="310" spans="1:20" hidden="1">
      <c r="A310" s="443">
        <f>IF('Cumulative Budget Request '!$L309='Split budget (C)'!$L$1,'Cumulative Budget Request '!A309,0)</f>
        <v>0</v>
      </c>
      <c r="B310" s="8" t="str">
        <f>'Cumulative Budget Request '!B309</f>
        <v xml:space="preserve"> </v>
      </c>
      <c r="C310" s="8" t="str">
        <f>'Cumulative Budget Request '!C309</f>
        <v xml:space="preserve"> </v>
      </c>
      <c r="E310" s="267">
        <f>IF('Cumulative Budget Request '!$L309='Split budget (C)'!$L$1,'Cumulative Budget Request '!E309,0)</f>
        <v>0</v>
      </c>
      <c r="F310" s="267">
        <f>IF('Cumulative Budget Request '!$L309='Split budget (C)'!$L$1,'Cumulative Budget Request '!F309,0)</f>
        <v>0</v>
      </c>
      <c r="G310" s="267">
        <f>IF('Cumulative Budget Request '!$L309='Split budget (C)'!$L$1,'Cumulative Budget Request '!G309,0)</f>
        <v>0</v>
      </c>
      <c r="H310" s="267">
        <f>IF('Cumulative Budget Request '!$L309='Split budget (C)'!$L$1,'Cumulative Budget Request '!H309,0)</f>
        <v>0</v>
      </c>
      <c r="I310" s="267">
        <f>IF('Cumulative Budget Request '!$L309='Split budget (C)'!$L$1,'Cumulative Budget Request '!I309,0)</f>
        <v>0</v>
      </c>
      <c r="J310" s="177">
        <f>SUM(E310:I310)</f>
        <v>0</v>
      </c>
      <c r="M310" s="86"/>
    </row>
    <row r="311" spans="1:20">
      <c r="B311" s="13"/>
      <c r="D311" s="175" t="s">
        <v>193</v>
      </c>
      <c r="E311" s="444">
        <f>IF('Cumulative Budget Request '!$L310='Split budget (C)'!$L$1,'Cumulative Budget Request '!E310,0)</f>
        <v>0</v>
      </c>
      <c r="F311" s="444">
        <f>IF('Cumulative Budget Request '!$L310='Split budget (C)'!$L$1,'Cumulative Budget Request '!F310,0)</f>
        <v>0</v>
      </c>
      <c r="G311" s="444">
        <f>IF('Cumulative Budget Request '!$L310='Split budget (C)'!$L$1,'Cumulative Budget Request '!G310,0)</f>
        <v>0</v>
      </c>
      <c r="H311" s="444">
        <f>IF('Cumulative Budget Request '!$L310='Split budget (C)'!$L$1,'Cumulative Budget Request '!H310,0)</f>
        <v>0</v>
      </c>
      <c r="I311" s="444">
        <f>IF('Cumulative Budget Request '!$L310='Split budget (C)'!$L$1,'Cumulative Budget Request '!I310,0)</f>
        <v>0</v>
      </c>
      <c r="J311" s="125"/>
    </row>
    <row r="312" spans="1:20">
      <c r="A312" s="406"/>
      <c r="B312" s="513" t="s">
        <v>194</v>
      </c>
      <c r="C312" s="513"/>
      <c r="D312" s="513"/>
      <c r="E312" s="178">
        <f t="shared" ref="E312:J312" si="83">SUM(E303:E310)</f>
        <v>0</v>
      </c>
      <c r="F312" s="178">
        <f t="shared" si="83"/>
        <v>0</v>
      </c>
      <c r="G312" s="178">
        <f t="shared" si="83"/>
        <v>0</v>
      </c>
      <c r="H312" s="178">
        <f t="shared" si="83"/>
        <v>0</v>
      </c>
      <c r="I312" s="178">
        <f t="shared" si="83"/>
        <v>0</v>
      </c>
      <c r="J312" s="179">
        <f t="shared" si="83"/>
        <v>0</v>
      </c>
      <c r="M312" s="2"/>
    </row>
    <row r="313" spans="1:20">
      <c r="A313" s="8"/>
      <c r="B313" s="8"/>
      <c r="E313" s="15"/>
      <c r="F313" s="15"/>
      <c r="G313" s="15"/>
      <c r="H313" s="15"/>
      <c r="I313" s="15"/>
      <c r="J313" s="24"/>
      <c r="K313" s="2"/>
      <c r="L313" s="2"/>
    </row>
    <row r="314" spans="1:20" ht="12.75" customHeight="1">
      <c r="A314" s="29" t="s">
        <v>195</v>
      </c>
      <c r="G314" s="15"/>
      <c r="H314" s="15"/>
      <c r="I314" s="15"/>
      <c r="J314" s="24"/>
      <c r="K314" s="15"/>
      <c r="L314" s="15"/>
      <c r="M314" s="504" t="s">
        <v>196</v>
      </c>
      <c r="N314" s="504"/>
      <c r="O314" s="504"/>
      <c r="P314" s="504"/>
      <c r="Q314" s="504"/>
      <c r="R314" s="504"/>
      <c r="S314" s="504"/>
    </row>
    <row r="315" spans="1:20">
      <c r="A315" s="89" t="s">
        <v>40</v>
      </c>
      <c r="B315" s="89" t="s">
        <v>41</v>
      </c>
      <c r="C315" s="89" t="s">
        <v>80</v>
      </c>
      <c r="G315" s="15"/>
      <c r="H315" s="15"/>
      <c r="I315" s="15"/>
      <c r="J315" s="24"/>
      <c r="K315" s="15"/>
      <c r="L315" s="15"/>
      <c r="M315" s="504"/>
      <c r="N315" s="504"/>
      <c r="O315" s="504"/>
      <c r="P315" s="504"/>
      <c r="Q315" s="504"/>
      <c r="R315" s="504"/>
      <c r="S315" s="504"/>
    </row>
    <row r="316" spans="1:20">
      <c r="A316" s="176">
        <f>A118</f>
        <v>0</v>
      </c>
      <c r="B316" s="23">
        <f>B118</f>
        <v>0</v>
      </c>
      <c r="C316" s="116">
        <f>C118</f>
        <v>0</v>
      </c>
      <c r="E316" s="267">
        <f>IF('Cumulative Budget Request '!$L315='Split budget (C)'!$L$1,'Cumulative Budget Request '!E315,0)</f>
        <v>0</v>
      </c>
      <c r="F316" s="267">
        <f>IF('Cumulative Budget Request '!$L315='Split budget (C)'!$L$1,'Cumulative Budget Request '!F315,0)</f>
        <v>0</v>
      </c>
      <c r="G316" s="267">
        <f>IF('Cumulative Budget Request '!$L315='Split budget (C)'!$L$1,'Cumulative Budget Request '!G315,0)</f>
        <v>0</v>
      </c>
      <c r="H316" s="267">
        <f>IF('Cumulative Budget Request '!$L315='Split budget (C)'!$L$1,'Cumulative Budget Request '!H315,0)</f>
        <v>0</v>
      </c>
      <c r="I316" s="267">
        <f>IF('Cumulative Budget Request '!$L315='Split budget (C)'!$L$1,'Cumulative Budget Request '!I315,0)</f>
        <v>0</v>
      </c>
      <c r="J316" s="177">
        <f>SUM(E316:I316)</f>
        <v>0</v>
      </c>
      <c r="K316" s="15"/>
      <c r="L316" s="15"/>
      <c r="M316" s="123" t="s">
        <v>197</v>
      </c>
      <c r="N316" s="256"/>
      <c r="O316" s="256"/>
      <c r="P316" s="256"/>
      <c r="Q316" s="256"/>
      <c r="R316" s="256"/>
      <c r="S316" s="128"/>
      <c r="T316" s="124"/>
    </row>
    <row r="317" spans="1:20">
      <c r="A317" s="176">
        <f>A125</f>
        <v>0</v>
      </c>
      <c r="B317" s="23">
        <f>B125</f>
        <v>0</v>
      </c>
      <c r="C317" s="116">
        <f>C125</f>
        <v>0</v>
      </c>
      <c r="E317" s="267">
        <f>IF('Cumulative Budget Request '!$L316='Split budget (C)'!$L$1,'Cumulative Budget Request '!E316,0)</f>
        <v>0</v>
      </c>
      <c r="F317" s="267">
        <f>IF('Cumulative Budget Request '!$L316='Split budget (C)'!$L$1,'Cumulative Budget Request '!F316,0)</f>
        <v>0</v>
      </c>
      <c r="G317" s="267">
        <f>IF('Cumulative Budget Request '!$L316='Split budget (C)'!$L$1,'Cumulative Budget Request '!G316,0)</f>
        <v>0</v>
      </c>
      <c r="H317" s="267">
        <f>IF('Cumulative Budget Request '!$L316='Split budget (C)'!$L$1,'Cumulative Budget Request '!H316,0)</f>
        <v>0</v>
      </c>
      <c r="I317" s="267">
        <f>IF('Cumulative Budget Request '!$L316='Split budget (C)'!$L$1,'Cumulative Budget Request '!I316,0)</f>
        <v>0</v>
      </c>
      <c r="J317" s="177">
        <f>SUM(E317:I317)</f>
        <v>0</v>
      </c>
      <c r="K317" s="15"/>
      <c r="L317" s="15"/>
      <c r="M317" s="2"/>
      <c r="N317" s="2"/>
      <c r="O317" s="2"/>
      <c r="P317" s="2"/>
      <c r="Q317" s="2"/>
      <c r="R317" s="2"/>
    </row>
    <row r="318" spans="1:20">
      <c r="A318" s="176">
        <f>A132</f>
        <v>0</v>
      </c>
      <c r="B318" s="23">
        <f>B132</f>
        <v>0</v>
      </c>
      <c r="C318" s="116">
        <f>C132</f>
        <v>0</v>
      </c>
      <c r="E318" s="267">
        <f>IF('Cumulative Budget Request '!$L317='Split budget (C)'!$L$1,'Cumulative Budget Request '!E317,0)</f>
        <v>0</v>
      </c>
      <c r="F318" s="267">
        <f>IF('Cumulative Budget Request '!$L317='Split budget (C)'!$L$1,'Cumulative Budget Request '!F317,0)</f>
        <v>0</v>
      </c>
      <c r="G318" s="267">
        <f>IF('Cumulative Budget Request '!$L317='Split budget (C)'!$L$1,'Cumulative Budget Request '!G317,0)</f>
        <v>0</v>
      </c>
      <c r="H318" s="267">
        <f>IF('Cumulative Budget Request '!$L317='Split budget (C)'!$L$1,'Cumulative Budget Request '!H317,0)</f>
        <v>0</v>
      </c>
      <c r="I318" s="267">
        <f>IF('Cumulative Budget Request '!$L317='Split budget (C)'!$L$1,'Cumulative Budget Request '!I317,0)</f>
        <v>0</v>
      </c>
      <c r="J318" s="177">
        <f>SUM(E318:I318)</f>
        <v>0</v>
      </c>
      <c r="K318" s="15"/>
      <c r="L318" s="15"/>
      <c r="M318" s="2"/>
      <c r="N318" s="2"/>
      <c r="O318" s="2"/>
      <c r="P318" s="2"/>
      <c r="Q318" s="2"/>
      <c r="R318" s="2"/>
    </row>
    <row r="319" spans="1:20">
      <c r="A319" s="176">
        <f>A139</f>
        <v>0</v>
      </c>
      <c r="B319" s="23">
        <f>B139</f>
        <v>0</v>
      </c>
      <c r="C319" s="116">
        <f>C139</f>
        <v>0</v>
      </c>
      <c r="E319" s="267">
        <f>IF('Cumulative Budget Request '!$L318='Split budget (C)'!$L$1,'Cumulative Budget Request '!E318,0)</f>
        <v>0</v>
      </c>
      <c r="F319" s="267">
        <f>IF('Cumulative Budget Request '!$L318='Split budget (C)'!$L$1,'Cumulative Budget Request '!F318,0)</f>
        <v>0</v>
      </c>
      <c r="G319" s="267">
        <f>IF('Cumulative Budget Request '!$L318='Split budget (C)'!$L$1,'Cumulative Budget Request '!G318,0)</f>
        <v>0</v>
      </c>
      <c r="H319" s="267">
        <f>IF('Cumulative Budget Request '!$L318='Split budget (C)'!$L$1,'Cumulative Budget Request '!H318,0)</f>
        <v>0</v>
      </c>
      <c r="I319" s="267">
        <f>IF('Cumulative Budget Request '!$L318='Split budget (C)'!$L$1,'Cumulative Budget Request '!I318,0)</f>
        <v>0</v>
      </c>
      <c r="J319" s="177">
        <f>SUM(E319:I319)</f>
        <v>0</v>
      </c>
      <c r="K319" s="15"/>
      <c r="L319" s="15"/>
      <c r="M319" s="2"/>
      <c r="N319" s="2"/>
      <c r="O319" s="2"/>
      <c r="P319" s="2"/>
      <c r="Q319" s="2"/>
      <c r="R319" s="2"/>
    </row>
    <row r="320" spans="1:20" ht="12.75" customHeight="1">
      <c r="A320" s="176">
        <f>A146</f>
        <v>0</v>
      </c>
      <c r="B320" s="99">
        <f>B146</f>
        <v>0</v>
      </c>
      <c r="C320" s="116">
        <f>C146</f>
        <v>0</v>
      </c>
      <c r="E320" s="267">
        <f>IF('Cumulative Budget Request '!$L319='Split budget (C)'!$L$1,'Cumulative Budget Request '!E319,0)</f>
        <v>0</v>
      </c>
      <c r="F320" s="267">
        <f>IF('Cumulative Budget Request '!$L319='Split budget (C)'!$L$1,'Cumulative Budget Request '!F319,0)</f>
        <v>0</v>
      </c>
      <c r="G320" s="267">
        <f>IF('Cumulative Budget Request '!$L319='Split budget (C)'!$L$1,'Cumulative Budget Request '!G319,0)</f>
        <v>0</v>
      </c>
      <c r="H320" s="267">
        <f>IF('Cumulative Budget Request '!$L319='Split budget (C)'!$L$1,'Cumulative Budget Request '!H319,0)</f>
        <v>0</v>
      </c>
      <c r="I320" s="267">
        <f>IF('Cumulative Budget Request '!$L319='Split budget (C)'!$L$1,'Cumulative Budget Request '!I319,0)</f>
        <v>0</v>
      </c>
      <c r="J320" s="177">
        <f>SUM(E320:I320)</f>
        <v>0</v>
      </c>
      <c r="K320" s="2"/>
      <c r="L320" s="2"/>
    </row>
    <row r="321" spans="1:45" ht="12.75" customHeight="1">
      <c r="A321" s="108"/>
      <c r="B321" s="525" t="s">
        <v>198</v>
      </c>
      <c r="C321" s="525"/>
      <c r="D321" s="525"/>
      <c r="E321" s="178">
        <f t="shared" ref="E321:J321" si="84">SUM(E316:E320)</f>
        <v>0</v>
      </c>
      <c r="F321" s="178">
        <f t="shared" si="84"/>
        <v>0</v>
      </c>
      <c r="G321" s="178">
        <f t="shared" si="84"/>
        <v>0</v>
      </c>
      <c r="H321" s="178">
        <f t="shared" si="84"/>
        <v>0</v>
      </c>
      <c r="I321" s="178">
        <f t="shared" si="84"/>
        <v>0</v>
      </c>
      <c r="J321" s="179">
        <f t="shared" si="84"/>
        <v>0</v>
      </c>
      <c r="K321" s="2"/>
      <c r="L321" s="2"/>
    </row>
    <row r="322" spans="1:45">
      <c r="A322" s="8"/>
      <c r="B322" s="8"/>
      <c r="E322" s="15"/>
      <c r="F322" s="15"/>
      <c r="G322" s="15"/>
      <c r="H322" s="15"/>
      <c r="I322" s="15"/>
      <c r="J322" s="24"/>
      <c r="K322" s="2"/>
      <c r="L322" s="2"/>
      <c r="M322" s="2"/>
      <c r="N322" s="2"/>
      <c r="O322" s="2"/>
      <c r="P322" s="2"/>
    </row>
    <row r="323" spans="1:45" ht="3.75" customHeight="1">
      <c r="E323" s="20"/>
      <c r="F323" s="20"/>
      <c r="G323" s="20"/>
      <c r="H323" s="20"/>
      <c r="I323" s="20"/>
      <c r="J323" s="73"/>
      <c r="K323" s="2"/>
      <c r="L323" s="2"/>
      <c r="M323" s="2"/>
      <c r="N323" s="2"/>
      <c r="O323" s="2"/>
      <c r="P323" s="2"/>
    </row>
    <row r="324" spans="1:45" s="143" customFormat="1" ht="20.100000000000001" customHeight="1">
      <c r="A324" s="524" t="s">
        <v>199</v>
      </c>
      <c r="B324" s="524"/>
      <c r="C324" s="140"/>
      <c r="D324" s="141"/>
      <c r="E324" s="224">
        <f ca="1">(SUM(E178:E271)+E360)-(SUMIF($A178:$D271,"*Total Trip",E178:E271)+SUMIF($B178:$D271,"*Total Domestic Travel",E178:E271)+SUMIF($B178:$D271,"*Total Foreign Travel",E178:E271)+SUMIF($B178:$D271,"*Total Supplies",E178:E271)+SUMIF($B178:$D271,"Total Publications",E178:E271)+SUMIF($B178:$D271,"*Total Other Costs",E178:E271)+SUMIF($B178:$D271,"*Total Modular Budget Calculation",E178:E271)+SUMIF($D178:$D271,"*# Trips/Yr",E178:E271)+SUMIF($D178:$D271,"*# Persons/Yr",E178:E271)+SUMIF($D178:$D271,"*# Days Per Diem/Yr",E178:E271)+SUMIF($D178:$D271,"*# Days Lodging/Yr",E178:E271)+SUMIF($D178:$D271,"*TOTAL NUMBER PARTICIPANTS PER YEAR",E178:E271))</f>
        <v>0</v>
      </c>
      <c r="F324" s="224">
        <f t="shared" ref="F324:I324" ca="1" si="85">(SUM(F178:F271)+F360)-(SUMIF($A178:$D271,"*Total Trip",F178:F271)+SUMIF($B178:$D271,"*Total Domestic Travel",F178:F271)+SUMIF($B178:$D271,"*Total Foreign Travel",F178:F271)+SUMIF($B178:$D271,"*Total Supplies",F178:F271)+SUMIF($B178:$D271,"Total Publications",F178:F271)+SUMIF($B178:$D271,"*Total Other Costs",F178:F271)+SUMIF($B178:$D271,"*Total Modular Budget Calculation",F178:F271)+SUMIF($D178:$D271,"*# Trips/Yr",F178:F271)+SUMIF($D178:$D271,"*# Persons/Yr",F178:F271)+SUMIF($D178:$D271,"*# Days Per Diem/Yr",F178:F271)+SUMIF($D178:$D271,"*# Days Lodging/Yr",F178:F271)+SUMIF($D178:$D271,"*TOTAL NUMBER PARTICIPANTS PER YEAR",F178:F271))</f>
        <v>0</v>
      </c>
      <c r="G324" s="224">
        <f t="shared" ca="1" si="85"/>
        <v>0</v>
      </c>
      <c r="H324" s="224">
        <f t="shared" ca="1" si="85"/>
        <v>0</v>
      </c>
      <c r="I324" s="224">
        <f t="shared" ca="1" si="85"/>
        <v>0</v>
      </c>
      <c r="J324" s="217">
        <f ca="1">SUM(E324:I324)</f>
        <v>0</v>
      </c>
      <c r="K324" s="142"/>
      <c r="L324" s="142"/>
      <c r="W324"/>
      <c r="X324"/>
      <c r="Y324"/>
      <c r="Z324"/>
      <c r="AA324"/>
      <c r="AB324"/>
      <c r="AC324"/>
      <c r="AD324"/>
      <c r="AE324"/>
      <c r="AF324"/>
      <c r="AG324"/>
      <c r="AH324"/>
      <c r="AI324"/>
      <c r="AJ324"/>
      <c r="AK324"/>
      <c r="AL324"/>
      <c r="AM324"/>
      <c r="AN324"/>
      <c r="AO324"/>
      <c r="AP324"/>
      <c r="AQ324"/>
      <c r="AR324"/>
      <c r="AS324"/>
    </row>
    <row r="325" spans="1:45" s="8" customFormat="1" ht="3.75" customHeight="1">
      <c r="J325" s="20"/>
      <c r="K325" s="20"/>
      <c r="L325" s="20"/>
      <c r="M325" s="22"/>
      <c r="N325" s="22"/>
      <c r="O325" s="22"/>
      <c r="P325" s="22"/>
      <c r="Q325" s="22"/>
      <c r="R325" s="22"/>
      <c r="W325"/>
      <c r="X325"/>
      <c r="Y325"/>
      <c r="Z325"/>
      <c r="AA325"/>
      <c r="AB325"/>
      <c r="AC325"/>
      <c r="AD325"/>
      <c r="AE325"/>
      <c r="AF325"/>
      <c r="AG325"/>
      <c r="AH325"/>
      <c r="AI325"/>
      <c r="AJ325"/>
      <c r="AK325"/>
      <c r="AL325"/>
      <c r="AM325"/>
      <c r="AN325"/>
      <c r="AO325"/>
      <c r="AP325"/>
      <c r="AQ325"/>
      <c r="AR325"/>
      <c r="AS325"/>
    </row>
    <row r="326" spans="1:45" s="143" customFormat="1" ht="20.100000000000001" customHeight="1">
      <c r="A326" s="524" t="s">
        <v>200</v>
      </c>
      <c r="B326" s="524"/>
      <c r="C326" s="144"/>
      <c r="D326" s="145"/>
      <c r="E326" s="216">
        <f ca="1">SUM(E272:E324)-(SUMIF($B265:$D324,"*Total SubRecipient Costs",E265:E324)+SUMIF($B265:$D324,"*Total Capital Equipment",E265:E324)+SUMIF($B265:$D324,"Total Tuition &amp; Fees",E265:E324)+SUMIF($B265:$D324,"*Total Participant Support Costs",E265:E324))-E311-E360</f>
        <v>0</v>
      </c>
      <c r="F326" s="216">
        <f t="shared" ref="F326:I326" ca="1" si="86">SUM(F272:F324)-(SUMIF($B265:$D324,"*Total SubRecipient Costs",F265:F324)+SUMIF($B265:$D324,"*Total Capital Equipment",F265:F324)+SUMIF($B265:$D324,"Total Tuition &amp; Fees",F265:F324)+SUMIF($B265:$D324,"*Total Participant Support Costs",F265:F324))-F311-F360</f>
        <v>0</v>
      </c>
      <c r="G326" s="216">
        <f t="shared" ca="1" si="86"/>
        <v>0</v>
      </c>
      <c r="H326" s="216">
        <f t="shared" ca="1" si="86"/>
        <v>0</v>
      </c>
      <c r="I326" s="216">
        <f t="shared" ca="1" si="86"/>
        <v>0</v>
      </c>
      <c r="J326" s="217">
        <f ca="1">SUM(E326:I326)</f>
        <v>0</v>
      </c>
      <c r="K326" s="146"/>
      <c r="L326" s="146"/>
      <c r="M326" s="147"/>
      <c r="N326" s="147"/>
      <c r="O326" s="147"/>
      <c r="P326" s="147"/>
      <c r="AA326"/>
      <c r="AB326"/>
      <c r="AC326"/>
      <c r="AD326"/>
      <c r="AE326"/>
      <c r="AF326"/>
      <c r="AG326"/>
      <c r="AH326"/>
    </row>
    <row r="327" spans="1:45" ht="3.75" customHeight="1">
      <c r="G327" s="19"/>
      <c r="H327" s="19"/>
      <c r="I327" s="19"/>
      <c r="J327" s="125"/>
      <c r="K327" s="19"/>
      <c r="L327" s="15"/>
      <c r="Q327" s="2"/>
      <c r="R327" s="2"/>
      <c r="W327" s="8"/>
      <c r="X327" s="8"/>
      <c r="Y327" s="8"/>
      <c r="Z327" s="8"/>
      <c r="AI327" s="8"/>
      <c r="AJ327" s="8"/>
      <c r="AK327" s="8"/>
      <c r="AL327" s="8"/>
      <c r="AM327" s="8"/>
      <c r="AN327" s="8"/>
      <c r="AO327" s="8"/>
      <c r="AP327" s="8"/>
      <c r="AQ327" s="8"/>
      <c r="AR327" s="8"/>
      <c r="AS327" s="8"/>
    </row>
    <row r="328" spans="1:45">
      <c r="A328" s="1" t="s">
        <v>201</v>
      </c>
      <c r="C328" s="55"/>
      <c r="D328" s="55" t="s">
        <v>202</v>
      </c>
      <c r="E328" s="457">
        <f>M330</f>
        <v>0.38</v>
      </c>
      <c r="F328" s="457">
        <f>M332</f>
        <v>0.38</v>
      </c>
      <c r="G328" s="457">
        <f>M333</f>
        <v>0.38</v>
      </c>
      <c r="H328" s="457">
        <f>M334</f>
        <v>0.38</v>
      </c>
      <c r="I328" s="457">
        <f>M335</f>
        <v>0.38</v>
      </c>
      <c r="J328" s="24"/>
      <c r="K328" s="15"/>
      <c r="L328" s="15"/>
      <c r="W328" s="143"/>
      <c r="X328" s="143"/>
      <c r="Y328" s="143"/>
      <c r="Z328" s="143"/>
      <c r="AI328" s="143"/>
      <c r="AJ328" s="143"/>
      <c r="AK328" s="143"/>
      <c r="AL328" s="143"/>
      <c r="AM328" s="143"/>
      <c r="AN328" s="143"/>
      <c r="AO328" s="143"/>
      <c r="AP328" s="143"/>
      <c r="AQ328" s="143"/>
      <c r="AR328" s="143"/>
      <c r="AS328" s="143"/>
    </row>
    <row r="329" spans="1:45" ht="13.5" thickBot="1">
      <c r="A329" s="1"/>
      <c r="C329" s="55"/>
      <c r="D329" s="55" t="s">
        <v>203</v>
      </c>
      <c r="E329" s="457" t="str">
        <f>O330</f>
        <v>MTDC</v>
      </c>
      <c r="F329" s="457" t="str">
        <f>O332</f>
        <v>MTDC</v>
      </c>
      <c r="G329" s="457" t="str">
        <f>O333</f>
        <v>MTDC</v>
      </c>
      <c r="H329" s="457" t="str">
        <f>O334</f>
        <v>MTDC</v>
      </c>
      <c r="I329" s="457" t="str">
        <f>O335</f>
        <v>MTDC</v>
      </c>
      <c r="J329" s="24"/>
      <c r="K329" s="15"/>
      <c r="L329" s="15"/>
      <c r="W329" s="143"/>
      <c r="X329" s="143"/>
      <c r="Y329" s="143"/>
      <c r="Z329" s="143"/>
      <c r="AI329" s="143"/>
      <c r="AJ329" s="143"/>
      <c r="AK329" s="143"/>
      <c r="AL329" s="143"/>
      <c r="AM329" s="143"/>
      <c r="AN329" s="143"/>
      <c r="AO329" s="143"/>
      <c r="AP329" s="143"/>
      <c r="AQ329" s="143"/>
      <c r="AR329" s="143"/>
      <c r="AS329" s="143"/>
    </row>
    <row r="330" spans="1:45" ht="15" customHeight="1" thickBot="1">
      <c r="A330" s="8"/>
      <c r="C330" s="137"/>
      <c r="D330" s="138"/>
      <c r="E330" s="218">
        <f ca="1">IF(O330="MTDC",ROUND(E324*M330,0),IF(O330="TDC",ROUND(E326*M330,0),"ERROR"))</f>
        <v>0</v>
      </c>
      <c r="F330" s="218">
        <f ca="1">IF(O332="MTDC",ROUND(F324*M332,0),IF(O332="TDC",ROUND(F326*M332,0),"ERROR"))</f>
        <v>0</v>
      </c>
      <c r="G330" s="218">
        <f ca="1">IF(O333="MTDC",ROUND(G324*M333,0),IF(O333="TDC",ROUND(G326*M333,0),"ERROR"))</f>
        <v>0</v>
      </c>
      <c r="H330" s="218">
        <f ca="1">IF(O334="MTDC",ROUND(H324*M334,0),IF(O334="TDC",ROUND(H326*M334,0),"ERROR"))</f>
        <v>0</v>
      </c>
      <c r="I330" s="218">
        <f ca="1">IF(O335="MTDC",ROUND(I324*M335,0),IF(O335="TDC",ROUND(I326*M335,0),"ERROR"))</f>
        <v>0</v>
      </c>
      <c r="J330" s="219">
        <f ca="1">SUM(E330:I330)</f>
        <v>0</v>
      </c>
      <c r="K330" s="2"/>
      <c r="L330" s="2"/>
      <c r="M330" s="151">
        <f>'Cumulative Budget Request '!M329</f>
        <v>0.38</v>
      </c>
      <c r="N330" s="13" t="s">
        <v>204</v>
      </c>
      <c r="O330" s="152" t="str">
        <f>'Cumulative Budget Request '!O329</f>
        <v>MTDC</v>
      </c>
      <c r="P330" s="13" t="s">
        <v>35</v>
      </c>
    </row>
    <row r="331" spans="1:45" ht="3.75" customHeight="1" thickBot="1">
      <c r="F331"/>
      <c r="J331" s="73"/>
      <c r="K331" s="20"/>
      <c r="L331" s="20"/>
      <c r="M331" s="22"/>
      <c r="N331" s="2"/>
      <c r="O331" s="2"/>
      <c r="P331" s="2"/>
      <c r="Q331" s="2"/>
      <c r="R331" s="2"/>
    </row>
    <row r="332" spans="1:45" s="150" customFormat="1" ht="20.100000000000001" customHeight="1" thickBot="1">
      <c r="A332" s="140" t="s">
        <v>206</v>
      </c>
      <c r="B332" s="148"/>
      <c r="C332" s="148"/>
      <c r="D332" s="148"/>
      <c r="E332" s="216">
        <f ca="1">SUM(E326,E330)</f>
        <v>0</v>
      </c>
      <c r="F332" s="216">
        <f t="shared" ref="F332:I332" ca="1" si="87">SUM(F326,F330)</f>
        <v>0</v>
      </c>
      <c r="G332" s="216">
        <f t="shared" ca="1" si="87"/>
        <v>0</v>
      </c>
      <c r="H332" s="216">
        <f t="shared" ca="1" si="87"/>
        <v>0</v>
      </c>
      <c r="I332" s="216">
        <f t="shared" ca="1" si="87"/>
        <v>0</v>
      </c>
      <c r="J332" s="217">
        <f ca="1">SUM(E332:I332)</f>
        <v>0</v>
      </c>
      <c r="K332" s="149"/>
      <c r="L332" s="149"/>
      <c r="M332" s="151">
        <f>'Cumulative Budget Request '!M331</f>
        <v>0.38</v>
      </c>
      <c r="N332" s="13" t="s">
        <v>204</v>
      </c>
      <c r="O332" s="152" t="str">
        <f>'Cumulative Budget Request '!O331</f>
        <v>MTDC</v>
      </c>
      <c r="P332" s="359" t="s">
        <v>36</v>
      </c>
      <c r="W332"/>
      <c r="X332"/>
      <c r="Y332"/>
      <c r="Z332"/>
      <c r="AA332"/>
      <c r="AB332"/>
      <c r="AC332"/>
      <c r="AD332"/>
      <c r="AE332"/>
      <c r="AF332"/>
      <c r="AG332"/>
      <c r="AH332"/>
      <c r="AI332"/>
      <c r="AJ332"/>
      <c r="AK332"/>
      <c r="AL332"/>
      <c r="AM332"/>
      <c r="AN332"/>
      <c r="AO332"/>
      <c r="AP332"/>
      <c r="AQ332"/>
      <c r="AR332"/>
      <c r="AS332"/>
    </row>
    <row r="333" spans="1:45" ht="13.5" thickBot="1">
      <c r="A333" s="139"/>
      <c r="M333" s="151">
        <f>'Cumulative Budget Request '!M332</f>
        <v>0.38</v>
      </c>
      <c r="N333" s="13" t="s">
        <v>204</v>
      </c>
      <c r="O333" s="152" t="str">
        <f>'Cumulative Budget Request '!O332</f>
        <v>MTDC</v>
      </c>
      <c r="P333" s="13" t="s">
        <v>37</v>
      </c>
    </row>
    <row r="334" spans="1:45" ht="13.5" thickBot="1">
      <c r="A334" s="139"/>
      <c r="M334" s="151">
        <f>'Cumulative Budget Request '!M333</f>
        <v>0.38</v>
      </c>
      <c r="N334" s="13" t="s">
        <v>204</v>
      </c>
      <c r="O334" s="152" t="str">
        <f>'Cumulative Budget Request '!O333</f>
        <v>MTDC</v>
      </c>
      <c r="P334" s="13" t="s">
        <v>38</v>
      </c>
    </row>
    <row r="335" spans="1:45" ht="13.5" thickBot="1">
      <c r="E335" s="19"/>
      <c r="F335" s="15"/>
      <c r="G335" s="19"/>
      <c r="H335" s="19"/>
      <c r="I335" s="19"/>
      <c r="J335" s="19"/>
      <c r="M335" s="151">
        <f>'Cumulative Budget Request '!M334</f>
        <v>0.38</v>
      </c>
      <c r="N335" s="13" t="s">
        <v>204</v>
      </c>
      <c r="O335" s="152" t="str">
        <f>'Cumulative Budget Request '!O334</f>
        <v>MTDC</v>
      </c>
      <c r="P335" s="13" t="s">
        <v>39</v>
      </c>
    </row>
    <row r="336" spans="1:45" ht="15.75">
      <c r="A336" s="506" t="s">
        <v>213</v>
      </c>
      <c r="B336" s="506"/>
      <c r="C336" s="506"/>
      <c r="D336" s="506"/>
      <c r="E336" s="506"/>
      <c r="F336" s="506"/>
      <c r="G336" s="506"/>
      <c r="H336" s="506"/>
      <c r="I336" s="506"/>
      <c r="J336" s="506"/>
    </row>
    <row r="337" spans="2:48" ht="15" customHeight="1" thickBot="1">
      <c r="B337" s="539" t="s">
        <v>229</v>
      </c>
      <c r="C337" s="539"/>
      <c r="D337" s="539"/>
      <c r="E337" s="539"/>
      <c r="F337" s="539"/>
      <c r="G337" s="539"/>
      <c r="H337" s="539"/>
      <c r="I337" s="539"/>
      <c r="J337" s="539"/>
      <c r="K337" s="249"/>
      <c r="L337" s="22"/>
      <c r="M337" s="249"/>
      <c r="N337" s="249"/>
      <c r="O337" s="249"/>
      <c r="P337" s="249"/>
      <c r="Q337" s="249"/>
      <c r="R337" s="249"/>
      <c r="S337" s="249"/>
      <c r="T337" s="249"/>
      <c r="U337" s="249"/>
    </row>
    <row r="338" spans="2:48" ht="15">
      <c r="B338" s="479" t="s">
        <v>230</v>
      </c>
      <c r="C338" s="480"/>
      <c r="D338" s="480"/>
      <c r="E338" s="480"/>
      <c r="F338" s="480"/>
      <c r="G338" s="480"/>
      <c r="H338" s="480"/>
      <c r="I338" s="480"/>
      <c r="J338" s="481"/>
      <c r="M338" s="123" t="s">
        <v>181</v>
      </c>
      <c r="N338" s="124"/>
      <c r="O338" s="124"/>
      <c r="P338" s="124"/>
      <c r="Q338" s="124"/>
      <c r="R338" s="124"/>
      <c r="S338" s="124"/>
      <c r="T338" s="124"/>
      <c r="W338" s="55"/>
      <c r="Z338" s="107"/>
      <c r="AI338" s="107"/>
      <c r="AJ338" s="107"/>
      <c r="AK338" s="107"/>
      <c r="AL338" s="107"/>
      <c r="AM338" s="107"/>
      <c r="AN338" s="107"/>
      <c r="AO338" s="107"/>
      <c r="AP338" s="107"/>
      <c r="AQ338" s="107"/>
      <c r="AR338" s="107"/>
      <c r="AS338" s="107"/>
      <c r="AT338" s="107"/>
      <c r="AU338" s="107"/>
      <c r="AV338" s="107"/>
    </row>
    <row r="339" spans="2:48">
      <c r="B339" s="477" t="s">
        <v>231</v>
      </c>
      <c r="C339" s="478"/>
      <c r="D339" s="478"/>
      <c r="E339" s="246" t="s">
        <v>35</v>
      </c>
      <c r="F339" s="246" t="s">
        <v>36</v>
      </c>
      <c r="G339" s="247" t="s">
        <v>37</v>
      </c>
      <c r="H339" s="247" t="s">
        <v>38</v>
      </c>
      <c r="I339" s="247" t="s">
        <v>39</v>
      </c>
      <c r="J339" s="248" t="s">
        <v>30</v>
      </c>
    </row>
    <row r="340" spans="2:48">
      <c r="B340" s="482">
        <f>IF('Cumulative Budget Request '!$L386='Split budget (C)'!$L$1,'Cumulative Budget Request '!B386,0)</f>
        <v>0</v>
      </c>
      <c r="C340" s="483"/>
      <c r="D340" s="483"/>
      <c r="E340" s="286">
        <f>IF('Cumulative Budget Request '!$L386='Split budget (C)'!$L$1,'Cumulative Budget Request '!E386,0)</f>
        <v>0</v>
      </c>
      <c r="F340" s="286">
        <f>IF('Cumulative Budget Request '!$L386='Split budget (C)'!$L$1,'Cumulative Budget Request '!F386,0)</f>
        <v>0</v>
      </c>
      <c r="G340" s="286">
        <f>IF('Cumulative Budget Request '!$L386='Split budget (C)'!$L$1,'Cumulative Budget Request '!G386,0)</f>
        <v>0</v>
      </c>
      <c r="H340" s="286">
        <f>IF('Cumulative Budget Request '!$L386='Split budget (C)'!$L$1,'Cumulative Budget Request '!H386,0)</f>
        <v>0</v>
      </c>
      <c r="I340" s="286">
        <f>IF('Cumulative Budget Request '!$L386='Split budget (C)'!$L$1,'Cumulative Budget Request '!I386,0)</f>
        <v>0</v>
      </c>
      <c r="J340" s="420">
        <f>SUM(E340:I340)</f>
        <v>0</v>
      </c>
      <c r="W340" s="250"/>
    </row>
    <row r="341" spans="2:48">
      <c r="B341" s="469">
        <f>IF('Cumulative Budget Request '!$L387='Split budget (C)'!$L$1,'Cumulative Budget Request '!B387,0)</f>
        <v>0</v>
      </c>
      <c r="C341" s="470"/>
      <c r="D341" s="470"/>
      <c r="E341" s="286">
        <f>IF('Cumulative Budget Request '!$L387='Split budget (C)'!$L$1,'Cumulative Budget Request '!E387,0)</f>
        <v>0</v>
      </c>
      <c r="F341" s="286">
        <f>IF('Cumulative Budget Request '!$L387='Split budget (C)'!$L$1,'Cumulative Budget Request '!F387,0)</f>
        <v>0</v>
      </c>
      <c r="G341" s="286">
        <f>IF('Cumulative Budget Request '!$L387='Split budget (C)'!$L$1,'Cumulative Budget Request '!G387,0)</f>
        <v>0</v>
      </c>
      <c r="H341" s="286">
        <f>IF('Cumulative Budget Request '!$L387='Split budget (C)'!$L$1,'Cumulative Budget Request '!H387,0)</f>
        <v>0</v>
      </c>
      <c r="I341" s="286">
        <f>IF('Cumulative Budget Request '!$L387='Split budget (C)'!$L$1,'Cumulative Budget Request '!I387,0)</f>
        <v>0</v>
      </c>
      <c r="J341" s="420">
        <f t="shared" ref="J341:J359" si="88">SUM(E341:I341)</f>
        <v>0</v>
      </c>
      <c r="W341" s="250"/>
    </row>
    <row r="342" spans="2:48">
      <c r="B342" s="469">
        <f>IF('Cumulative Budget Request '!$L388='Split budget (C)'!$L$1,'Cumulative Budget Request '!B388,0)</f>
        <v>0</v>
      </c>
      <c r="C342" s="470"/>
      <c r="D342" s="470"/>
      <c r="E342" s="286">
        <f>IF('Cumulative Budget Request '!$L388='Split budget (C)'!$L$1,'Cumulative Budget Request '!E388,0)</f>
        <v>0</v>
      </c>
      <c r="F342" s="286">
        <f>IF('Cumulative Budget Request '!$L388='Split budget (C)'!$L$1,'Cumulative Budget Request '!F388,0)</f>
        <v>0</v>
      </c>
      <c r="G342" s="286">
        <f>IF('Cumulative Budget Request '!$L388='Split budget (C)'!$L$1,'Cumulative Budget Request '!G388,0)</f>
        <v>0</v>
      </c>
      <c r="H342" s="286">
        <f>IF('Cumulative Budget Request '!$L388='Split budget (C)'!$L$1,'Cumulative Budget Request '!H388,0)</f>
        <v>0</v>
      </c>
      <c r="I342" s="286">
        <f>IF('Cumulative Budget Request '!$L388='Split budget (C)'!$L$1,'Cumulative Budget Request '!I388,0)</f>
        <v>0</v>
      </c>
      <c r="J342" s="420">
        <f t="shared" si="88"/>
        <v>0</v>
      </c>
      <c r="W342" s="250"/>
    </row>
    <row r="343" spans="2:48" hidden="1">
      <c r="B343" s="469">
        <f>IF('Cumulative Budget Request '!$L389='Split budget (C)'!$L$1,'Cumulative Budget Request '!B389,0)</f>
        <v>0</v>
      </c>
      <c r="C343" s="470"/>
      <c r="D343" s="470"/>
      <c r="E343" s="286">
        <f>IF('Cumulative Budget Request '!$L389='Split budget (C)'!$L$1,'Cumulative Budget Request '!E389,0)</f>
        <v>0</v>
      </c>
      <c r="F343" s="286">
        <f>IF('Cumulative Budget Request '!$L389='Split budget (C)'!$L$1,'Cumulative Budget Request '!F389,0)</f>
        <v>0</v>
      </c>
      <c r="G343" s="286">
        <f>IF('Cumulative Budget Request '!$L389='Split budget (C)'!$L$1,'Cumulative Budget Request '!G389,0)</f>
        <v>0</v>
      </c>
      <c r="H343" s="286">
        <f>IF('Cumulative Budget Request '!$L389='Split budget (C)'!$L$1,'Cumulative Budget Request '!H389,0)</f>
        <v>0</v>
      </c>
      <c r="I343" s="286">
        <f>IF('Cumulative Budget Request '!$L389='Split budget (C)'!$L$1,'Cumulative Budget Request '!I389,0)</f>
        <v>0</v>
      </c>
      <c r="J343" s="420">
        <f t="shared" si="88"/>
        <v>0</v>
      </c>
      <c r="W343" s="250"/>
    </row>
    <row r="344" spans="2:48" hidden="1">
      <c r="B344" s="469">
        <f>IF('Cumulative Budget Request '!$L390='Split budget (C)'!$L$1,'Cumulative Budget Request '!B390,0)</f>
        <v>0</v>
      </c>
      <c r="C344" s="470"/>
      <c r="D344" s="470"/>
      <c r="E344" s="286">
        <f>IF('Cumulative Budget Request '!$L390='Split budget (C)'!$L$1,'Cumulative Budget Request '!E390,0)</f>
        <v>0</v>
      </c>
      <c r="F344" s="286">
        <f>IF('Cumulative Budget Request '!$L390='Split budget (C)'!$L$1,'Cumulative Budget Request '!F390,0)</f>
        <v>0</v>
      </c>
      <c r="G344" s="286">
        <f>IF('Cumulative Budget Request '!$L390='Split budget (C)'!$L$1,'Cumulative Budget Request '!G390,0)</f>
        <v>0</v>
      </c>
      <c r="H344" s="286">
        <f>IF('Cumulative Budget Request '!$L390='Split budget (C)'!$L$1,'Cumulative Budget Request '!H390,0)</f>
        <v>0</v>
      </c>
      <c r="I344" s="286">
        <f>IF('Cumulative Budget Request '!$L390='Split budget (C)'!$L$1,'Cumulative Budget Request '!I390,0)</f>
        <v>0</v>
      </c>
      <c r="J344" s="420">
        <f t="shared" si="88"/>
        <v>0</v>
      </c>
      <c r="W344" s="250"/>
    </row>
    <row r="345" spans="2:48" hidden="1">
      <c r="B345" s="469">
        <f>IF('Cumulative Budget Request '!$L391='Split budget (C)'!$L$1,'Cumulative Budget Request '!B391,0)</f>
        <v>0</v>
      </c>
      <c r="C345" s="470"/>
      <c r="D345" s="470"/>
      <c r="E345" s="286">
        <f>IF('Cumulative Budget Request '!$L391='Split budget (C)'!$L$1,'Cumulative Budget Request '!E391,0)</f>
        <v>0</v>
      </c>
      <c r="F345" s="286">
        <f>IF('Cumulative Budget Request '!$L391='Split budget (C)'!$L$1,'Cumulative Budget Request '!F391,0)</f>
        <v>0</v>
      </c>
      <c r="G345" s="286">
        <f>IF('Cumulative Budget Request '!$L391='Split budget (C)'!$L$1,'Cumulative Budget Request '!G391,0)</f>
        <v>0</v>
      </c>
      <c r="H345" s="286">
        <f>IF('Cumulative Budget Request '!$L391='Split budget (C)'!$L$1,'Cumulative Budget Request '!H391,0)</f>
        <v>0</v>
      </c>
      <c r="I345" s="286">
        <f>IF('Cumulative Budget Request '!$L391='Split budget (C)'!$L$1,'Cumulative Budget Request '!I391,0)</f>
        <v>0</v>
      </c>
      <c r="J345" s="420">
        <f t="shared" si="88"/>
        <v>0</v>
      </c>
      <c r="W345" s="250"/>
    </row>
    <row r="346" spans="2:48" hidden="1">
      <c r="B346" s="469">
        <f>IF('Cumulative Budget Request '!$L392='Split budget (C)'!$L$1,'Cumulative Budget Request '!B392,0)</f>
        <v>0</v>
      </c>
      <c r="C346" s="470"/>
      <c r="D346" s="470"/>
      <c r="E346" s="286">
        <f>IF('Cumulative Budget Request '!$L392='Split budget (C)'!$L$1,'Cumulative Budget Request '!E392,0)</f>
        <v>0</v>
      </c>
      <c r="F346" s="286">
        <f>IF('Cumulative Budget Request '!$L392='Split budget (C)'!$L$1,'Cumulative Budget Request '!F392,0)</f>
        <v>0</v>
      </c>
      <c r="G346" s="286">
        <f>IF('Cumulative Budget Request '!$L392='Split budget (C)'!$L$1,'Cumulative Budget Request '!G392,0)</f>
        <v>0</v>
      </c>
      <c r="H346" s="286">
        <f>IF('Cumulative Budget Request '!$L392='Split budget (C)'!$L$1,'Cumulative Budget Request '!H392,0)</f>
        <v>0</v>
      </c>
      <c r="I346" s="286">
        <f>IF('Cumulative Budget Request '!$L392='Split budget (C)'!$L$1,'Cumulative Budget Request '!I392,0)</f>
        <v>0</v>
      </c>
      <c r="J346" s="420">
        <f t="shared" si="88"/>
        <v>0</v>
      </c>
      <c r="W346" s="250"/>
    </row>
    <row r="347" spans="2:48" hidden="1">
      <c r="B347" s="469">
        <f>IF('Cumulative Budget Request '!$L393='Split budget (C)'!$L$1,'Cumulative Budget Request '!B393,0)</f>
        <v>0</v>
      </c>
      <c r="C347" s="470"/>
      <c r="D347" s="470"/>
      <c r="E347" s="286">
        <f>IF('Cumulative Budget Request '!$L393='Split budget (C)'!$L$1,'Cumulative Budget Request '!E393,0)</f>
        <v>0</v>
      </c>
      <c r="F347" s="286">
        <f>IF('Cumulative Budget Request '!$L393='Split budget (C)'!$L$1,'Cumulative Budget Request '!F393,0)</f>
        <v>0</v>
      </c>
      <c r="G347" s="286">
        <f>IF('Cumulative Budget Request '!$L393='Split budget (C)'!$L$1,'Cumulative Budget Request '!G393,0)</f>
        <v>0</v>
      </c>
      <c r="H347" s="286">
        <f>IF('Cumulative Budget Request '!$L393='Split budget (C)'!$L$1,'Cumulative Budget Request '!H393,0)</f>
        <v>0</v>
      </c>
      <c r="I347" s="286">
        <f>IF('Cumulative Budget Request '!$L393='Split budget (C)'!$L$1,'Cumulative Budget Request '!I393,0)</f>
        <v>0</v>
      </c>
      <c r="J347" s="420">
        <f t="shared" si="88"/>
        <v>0</v>
      </c>
      <c r="W347" s="250"/>
    </row>
    <row r="348" spans="2:48" hidden="1">
      <c r="B348" s="469">
        <f>IF('Cumulative Budget Request '!$L394='Split budget (C)'!$L$1,'Cumulative Budget Request '!B394,0)</f>
        <v>0</v>
      </c>
      <c r="C348" s="470"/>
      <c r="D348" s="470"/>
      <c r="E348" s="286">
        <f>IF('Cumulative Budget Request '!$L394='Split budget (C)'!$L$1,'Cumulative Budget Request '!E394,0)</f>
        <v>0</v>
      </c>
      <c r="F348" s="286">
        <f>IF('Cumulative Budget Request '!$L394='Split budget (C)'!$L$1,'Cumulative Budget Request '!F394,0)</f>
        <v>0</v>
      </c>
      <c r="G348" s="286">
        <f>IF('Cumulative Budget Request '!$L394='Split budget (C)'!$L$1,'Cumulative Budget Request '!G394,0)</f>
        <v>0</v>
      </c>
      <c r="H348" s="286">
        <f>IF('Cumulative Budget Request '!$L394='Split budget (C)'!$L$1,'Cumulative Budget Request '!H394,0)</f>
        <v>0</v>
      </c>
      <c r="I348" s="286">
        <f>IF('Cumulative Budget Request '!$L394='Split budget (C)'!$L$1,'Cumulative Budget Request '!I394,0)</f>
        <v>0</v>
      </c>
      <c r="J348" s="420">
        <f t="shared" si="88"/>
        <v>0</v>
      </c>
      <c r="W348" s="250"/>
    </row>
    <row r="349" spans="2:48" hidden="1">
      <c r="B349" s="469">
        <f>IF('Cumulative Budget Request '!$L395='Split budget (C)'!$L$1,'Cumulative Budget Request '!B395,0)</f>
        <v>0</v>
      </c>
      <c r="C349" s="470"/>
      <c r="D349" s="470"/>
      <c r="E349" s="286">
        <f>IF('Cumulative Budget Request '!$L395='Split budget (C)'!$L$1,'Cumulative Budget Request '!E395,0)</f>
        <v>0</v>
      </c>
      <c r="F349" s="286">
        <f>IF('Cumulative Budget Request '!$L395='Split budget (C)'!$L$1,'Cumulative Budget Request '!F395,0)</f>
        <v>0</v>
      </c>
      <c r="G349" s="286">
        <f>IF('Cumulative Budget Request '!$L395='Split budget (C)'!$L$1,'Cumulative Budget Request '!G395,0)</f>
        <v>0</v>
      </c>
      <c r="H349" s="286">
        <f>IF('Cumulative Budget Request '!$L395='Split budget (C)'!$L$1,'Cumulative Budget Request '!H395,0)</f>
        <v>0</v>
      </c>
      <c r="I349" s="286">
        <f>IF('Cumulative Budget Request '!$L395='Split budget (C)'!$L$1,'Cumulative Budget Request '!I395,0)</f>
        <v>0</v>
      </c>
      <c r="J349" s="420">
        <f t="shared" si="88"/>
        <v>0</v>
      </c>
      <c r="W349" s="250"/>
    </row>
    <row r="350" spans="2:48" hidden="1">
      <c r="B350" s="469">
        <f>IF('Cumulative Budget Request '!$L396='Split budget (C)'!$L$1,'Cumulative Budget Request '!B396,0)</f>
        <v>0</v>
      </c>
      <c r="C350" s="470"/>
      <c r="D350" s="470"/>
      <c r="E350" s="286">
        <f>IF('Cumulative Budget Request '!$L396='Split budget (C)'!$L$1,'Cumulative Budget Request '!E396,0)</f>
        <v>0</v>
      </c>
      <c r="F350" s="286">
        <f>IF('Cumulative Budget Request '!$L396='Split budget (C)'!$L$1,'Cumulative Budget Request '!F396,0)</f>
        <v>0</v>
      </c>
      <c r="G350" s="286">
        <f>IF('Cumulative Budget Request '!$L396='Split budget (C)'!$L$1,'Cumulative Budget Request '!G396,0)</f>
        <v>0</v>
      </c>
      <c r="H350" s="286">
        <f>IF('Cumulative Budget Request '!$L396='Split budget (C)'!$L$1,'Cumulative Budget Request '!H396,0)</f>
        <v>0</v>
      </c>
      <c r="I350" s="286">
        <f>IF('Cumulative Budget Request '!$L396='Split budget (C)'!$L$1,'Cumulative Budget Request '!I396,0)</f>
        <v>0</v>
      </c>
      <c r="J350" s="420">
        <f t="shared" si="88"/>
        <v>0</v>
      </c>
      <c r="W350" s="250"/>
    </row>
    <row r="351" spans="2:48" hidden="1">
      <c r="B351" s="469">
        <f>IF('Cumulative Budget Request '!$L397='Split budget (C)'!$L$1,'Cumulative Budget Request '!B397,0)</f>
        <v>0</v>
      </c>
      <c r="C351" s="470"/>
      <c r="D351" s="470"/>
      <c r="E351" s="286">
        <f>IF('Cumulative Budget Request '!$L397='Split budget (C)'!$L$1,'Cumulative Budget Request '!E397,0)</f>
        <v>0</v>
      </c>
      <c r="F351" s="286">
        <f>IF('Cumulative Budget Request '!$L397='Split budget (C)'!$L$1,'Cumulative Budget Request '!F397,0)</f>
        <v>0</v>
      </c>
      <c r="G351" s="286">
        <f>IF('Cumulative Budget Request '!$L397='Split budget (C)'!$L$1,'Cumulative Budget Request '!G397,0)</f>
        <v>0</v>
      </c>
      <c r="H351" s="286">
        <f>IF('Cumulative Budget Request '!$L397='Split budget (C)'!$L$1,'Cumulative Budget Request '!H397,0)</f>
        <v>0</v>
      </c>
      <c r="I351" s="286">
        <f>IF('Cumulative Budget Request '!$L397='Split budget (C)'!$L$1,'Cumulative Budget Request '!I397,0)</f>
        <v>0</v>
      </c>
      <c r="J351" s="420">
        <f t="shared" si="88"/>
        <v>0</v>
      </c>
      <c r="W351" s="250"/>
    </row>
    <row r="352" spans="2:48" hidden="1">
      <c r="B352" s="469">
        <f>IF('Cumulative Budget Request '!$L398='Split budget (C)'!$L$1,'Cumulative Budget Request '!B398,0)</f>
        <v>0</v>
      </c>
      <c r="C352" s="470"/>
      <c r="D352" s="470"/>
      <c r="E352" s="286">
        <f>IF('Cumulative Budget Request '!$L398='Split budget (C)'!$L$1,'Cumulative Budget Request '!E398,0)</f>
        <v>0</v>
      </c>
      <c r="F352" s="286">
        <f>IF('Cumulative Budget Request '!$L398='Split budget (C)'!$L$1,'Cumulative Budget Request '!F398,0)</f>
        <v>0</v>
      </c>
      <c r="G352" s="286">
        <f>IF('Cumulative Budget Request '!$L398='Split budget (C)'!$L$1,'Cumulative Budget Request '!G398,0)</f>
        <v>0</v>
      </c>
      <c r="H352" s="286">
        <f>IF('Cumulative Budget Request '!$L398='Split budget (C)'!$L$1,'Cumulative Budget Request '!H398,0)</f>
        <v>0</v>
      </c>
      <c r="I352" s="286">
        <f>IF('Cumulative Budget Request '!$L398='Split budget (C)'!$L$1,'Cumulative Budget Request '!I398,0)</f>
        <v>0</v>
      </c>
      <c r="J352" s="420">
        <f t="shared" si="88"/>
        <v>0</v>
      </c>
      <c r="W352" s="250"/>
    </row>
    <row r="353" spans="2:35" hidden="1">
      <c r="B353" s="469">
        <f>IF('Cumulative Budget Request '!$L399='Split budget (C)'!$L$1,'Cumulative Budget Request '!B399,0)</f>
        <v>0</v>
      </c>
      <c r="C353" s="470"/>
      <c r="D353" s="470"/>
      <c r="E353" s="286">
        <f>IF('Cumulative Budget Request '!$L399='Split budget (C)'!$L$1,'Cumulative Budget Request '!E399,0)</f>
        <v>0</v>
      </c>
      <c r="F353" s="286">
        <f>IF('Cumulative Budget Request '!$L399='Split budget (C)'!$L$1,'Cumulative Budget Request '!F399,0)</f>
        <v>0</v>
      </c>
      <c r="G353" s="286">
        <f>IF('Cumulative Budget Request '!$L399='Split budget (C)'!$L$1,'Cumulative Budget Request '!G399,0)</f>
        <v>0</v>
      </c>
      <c r="H353" s="286">
        <f>IF('Cumulative Budget Request '!$L399='Split budget (C)'!$L$1,'Cumulative Budget Request '!H399,0)</f>
        <v>0</v>
      </c>
      <c r="I353" s="286">
        <f>IF('Cumulative Budget Request '!$L399='Split budget (C)'!$L$1,'Cumulative Budget Request '!I399,0)</f>
        <v>0</v>
      </c>
      <c r="J353" s="420">
        <f t="shared" si="88"/>
        <v>0</v>
      </c>
      <c r="W353" s="250"/>
    </row>
    <row r="354" spans="2:35" hidden="1">
      <c r="B354" s="469">
        <f>IF('Cumulative Budget Request '!$L400='Split budget (C)'!$L$1,'Cumulative Budget Request '!B400,0)</f>
        <v>0</v>
      </c>
      <c r="C354" s="470"/>
      <c r="D354" s="470"/>
      <c r="E354" s="286">
        <f>IF('Cumulative Budget Request '!$L400='Split budget (C)'!$L$1,'Cumulative Budget Request '!E400,0)</f>
        <v>0</v>
      </c>
      <c r="F354" s="286">
        <f>IF('Cumulative Budget Request '!$L400='Split budget (C)'!$L$1,'Cumulative Budget Request '!F400,0)</f>
        <v>0</v>
      </c>
      <c r="G354" s="286">
        <f>IF('Cumulative Budget Request '!$L400='Split budget (C)'!$L$1,'Cumulative Budget Request '!G400,0)</f>
        <v>0</v>
      </c>
      <c r="H354" s="286">
        <f>IF('Cumulative Budget Request '!$L400='Split budget (C)'!$L$1,'Cumulative Budget Request '!H400,0)</f>
        <v>0</v>
      </c>
      <c r="I354" s="286">
        <f>IF('Cumulative Budget Request '!$L400='Split budget (C)'!$L$1,'Cumulative Budget Request '!I400,0)</f>
        <v>0</v>
      </c>
      <c r="J354" s="420">
        <f t="shared" si="88"/>
        <v>0</v>
      </c>
      <c r="W354" s="250"/>
    </row>
    <row r="355" spans="2:35" hidden="1">
      <c r="B355" s="469">
        <f>IF('Cumulative Budget Request '!$L401='Split budget (C)'!$L$1,'Cumulative Budget Request '!B401,0)</f>
        <v>0</v>
      </c>
      <c r="C355" s="470"/>
      <c r="D355" s="470"/>
      <c r="E355" s="286">
        <f>IF('Cumulative Budget Request '!$L401='Split budget (C)'!$L$1,'Cumulative Budget Request '!E401,0)</f>
        <v>0</v>
      </c>
      <c r="F355" s="286">
        <f>IF('Cumulative Budget Request '!$L401='Split budget (C)'!$L$1,'Cumulative Budget Request '!F401,0)</f>
        <v>0</v>
      </c>
      <c r="G355" s="286">
        <f>IF('Cumulative Budget Request '!$L401='Split budget (C)'!$L$1,'Cumulative Budget Request '!G401,0)</f>
        <v>0</v>
      </c>
      <c r="H355" s="286">
        <f>IF('Cumulative Budget Request '!$L401='Split budget (C)'!$L$1,'Cumulative Budget Request '!H401,0)</f>
        <v>0</v>
      </c>
      <c r="I355" s="286">
        <f>IF('Cumulative Budget Request '!$L401='Split budget (C)'!$L$1,'Cumulative Budget Request '!I401,0)</f>
        <v>0</v>
      </c>
      <c r="J355" s="420">
        <f t="shared" si="88"/>
        <v>0</v>
      </c>
      <c r="W355" s="250"/>
    </row>
    <row r="356" spans="2:35" hidden="1">
      <c r="B356" s="469">
        <f>IF('Cumulative Budget Request '!$L402='Split budget (C)'!$L$1,'Cumulative Budget Request '!B402,0)</f>
        <v>0</v>
      </c>
      <c r="C356" s="470"/>
      <c r="D356" s="470"/>
      <c r="E356" s="286">
        <f>IF('Cumulative Budget Request '!$L402='Split budget (C)'!$L$1,'Cumulative Budget Request '!E402,0)</f>
        <v>0</v>
      </c>
      <c r="F356" s="286">
        <f>IF('Cumulative Budget Request '!$L402='Split budget (C)'!$L$1,'Cumulative Budget Request '!F402,0)</f>
        <v>0</v>
      </c>
      <c r="G356" s="286">
        <f>IF('Cumulative Budget Request '!$L402='Split budget (C)'!$L$1,'Cumulative Budget Request '!G402,0)</f>
        <v>0</v>
      </c>
      <c r="H356" s="286">
        <f>IF('Cumulative Budget Request '!$L402='Split budget (C)'!$L$1,'Cumulative Budget Request '!H402,0)</f>
        <v>0</v>
      </c>
      <c r="I356" s="286">
        <f>IF('Cumulative Budget Request '!$L402='Split budget (C)'!$L$1,'Cumulative Budget Request '!I402,0)</f>
        <v>0</v>
      </c>
      <c r="J356" s="420">
        <f t="shared" si="88"/>
        <v>0</v>
      </c>
      <c r="W356" s="250"/>
    </row>
    <row r="357" spans="2:35" hidden="1">
      <c r="B357" s="469">
        <f>IF('Cumulative Budget Request '!$L403='Split budget (C)'!$L$1,'Cumulative Budget Request '!B403,0)</f>
        <v>0</v>
      </c>
      <c r="C357" s="470"/>
      <c r="D357" s="470"/>
      <c r="E357" s="286">
        <f>IF('Cumulative Budget Request '!$L403='Split budget (C)'!$L$1,'Cumulative Budget Request '!E403,0)</f>
        <v>0</v>
      </c>
      <c r="F357" s="286">
        <f>IF('Cumulative Budget Request '!$L403='Split budget (C)'!$L$1,'Cumulative Budget Request '!F403,0)</f>
        <v>0</v>
      </c>
      <c r="G357" s="286">
        <f>IF('Cumulative Budget Request '!$L403='Split budget (C)'!$L$1,'Cumulative Budget Request '!G403,0)</f>
        <v>0</v>
      </c>
      <c r="H357" s="286">
        <f>IF('Cumulative Budget Request '!$L403='Split budget (C)'!$L$1,'Cumulative Budget Request '!H403,0)</f>
        <v>0</v>
      </c>
      <c r="I357" s="286">
        <f>IF('Cumulative Budget Request '!$L403='Split budget (C)'!$L$1,'Cumulative Budget Request '!I403,0)</f>
        <v>0</v>
      </c>
      <c r="J357" s="420">
        <f t="shared" si="88"/>
        <v>0</v>
      </c>
      <c r="W357" s="250"/>
    </row>
    <row r="358" spans="2:35" hidden="1">
      <c r="B358" s="469">
        <f>IF('Cumulative Budget Request '!$L404='Split budget (C)'!$L$1,'Cumulative Budget Request '!B404,0)</f>
        <v>0</v>
      </c>
      <c r="C358" s="470"/>
      <c r="D358" s="470"/>
      <c r="E358" s="286">
        <f>IF('Cumulative Budget Request '!$L404='Split budget (C)'!$L$1,'Cumulative Budget Request '!E404,0)</f>
        <v>0</v>
      </c>
      <c r="F358" s="286">
        <f>IF('Cumulative Budget Request '!$L404='Split budget (C)'!$L$1,'Cumulative Budget Request '!F404,0)</f>
        <v>0</v>
      </c>
      <c r="G358" s="286">
        <f>IF('Cumulative Budget Request '!$L404='Split budget (C)'!$L$1,'Cumulative Budget Request '!G404,0)</f>
        <v>0</v>
      </c>
      <c r="H358" s="286">
        <f>IF('Cumulative Budget Request '!$L404='Split budget (C)'!$L$1,'Cumulative Budget Request '!H404,0)</f>
        <v>0</v>
      </c>
      <c r="I358" s="286">
        <f>IF('Cumulative Budget Request '!$L404='Split budget (C)'!$L$1,'Cumulative Budget Request '!I404,0)</f>
        <v>0</v>
      </c>
      <c r="J358" s="420">
        <f t="shared" si="88"/>
        <v>0</v>
      </c>
      <c r="W358" s="250"/>
    </row>
    <row r="359" spans="2:35" ht="15" hidden="1">
      <c r="B359" s="537">
        <f>IF('Cumulative Budget Request '!$L405='Split budget (C)'!$L$1,'Cumulative Budget Request '!B405,0)</f>
        <v>0</v>
      </c>
      <c r="C359" s="538"/>
      <c r="D359" s="538"/>
      <c r="E359" s="286">
        <f>IF('Cumulative Budget Request '!$L405='Split budget (C)'!$L$1,'Cumulative Budget Request '!E405,0)</f>
        <v>0</v>
      </c>
      <c r="F359" s="286">
        <f>IF('Cumulative Budget Request '!$L405='Split budget (C)'!$L$1,'Cumulative Budget Request '!F405,0)</f>
        <v>0</v>
      </c>
      <c r="G359" s="286">
        <f>IF('Cumulative Budget Request '!$L405='Split budget (C)'!$L$1,'Cumulative Budget Request '!G405,0)</f>
        <v>0</v>
      </c>
      <c r="H359" s="286">
        <f>IF('Cumulative Budget Request '!$L405='Split budget (C)'!$L$1,'Cumulative Budget Request '!H405,0)</f>
        <v>0</v>
      </c>
      <c r="I359" s="286">
        <f>IF('Cumulative Budget Request '!$L405='Split budget (C)'!$L$1,'Cumulative Budget Request '!I405,0)</f>
        <v>0</v>
      </c>
      <c r="J359" s="421">
        <f t="shared" si="88"/>
        <v>0</v>
      </c>
      <c r="W359" s="251"/>
    </row>
    <row r="360" spans="2:35" ht="13.5" thickBot="1">
      <c r="B360" s="471" t="s">
        <v>30</v>
      </c>
      <c r="C360" s="472"/>
      <c r="D360" s="472"/>
      <c r="E360" s="423">
        <f>SUM(E340:E359)</f>
        <v>0</v>
      </c>
      <c r="F360" s="423">
        <f t="shared" ref="F360:J360" si="89">SUM(F340:F359)</f>
        <v>0</v>
      </c>
      <c r="G360" s="423">
        <f t="shared" si="89"/>
        <v>0</v>
      </c>
      <c r="H360" s="423">
        <f t="shared" si="89"/>
        <v>0</v>
      </c>
      <c r="I360" s="423">
        <f t="shared" si="89"/>
        <v>0</v>
      </c>
      <c r="J360" s="422">
        <f t="shared" si="89"/>
        <v>0</v>
      </c>
      <c r="V360" s="1"/>
      <c r="W360" s="250"/>
    </row>
    <row r="361" spans="2:35" ht="13.5" thickBot="1">
      <c r="F361"/>
      <c r="H361" s="19"/>
      <c r="I361" s="15"/>
      <c r="J361" s="19"/>
      <c r="K361" s="19"/>
      <c r="L361" s="15"/>
      <c r="M361" s="19"/>
      <c r="N361" s="19"/>
      <c r="O361" s="19"/>
      <c r="P361" s="19"/>
    </row>
    <row r="362" spans="2:35">
      <c r="B362" s="479" t="s">
        <v>252</v>
      </c>
      <c r="C362" s="480"/>
      <c r="D362" s="480"/>
      <c r="E362" s="480"/>
      <c r="F362" s="480"/>
      <c r="G362" s="480"/>
      <c r="H362" s="480"/>
      <c r="I362" s="480"/>
      <c r="J362" s="481"/>
      <c r="K362" s="19"/>
      <c r="L362" s="15"/>
      <c r="M362" s="19"/>
      <c r="N362" s="19"/>
      <c r="O362" s="19"/>
      <c r="P362" s="19"/>
      <c r="AI362" s="1"/>
    </row>
    <row r="363" spans="2:35">
      <c r="B363" s="477" t="s">
        <v>231</v>
      </c>
      <c r="C363" s="478"/>
      <c r="D363" s="478"/>
      <c r="E363" s="246" t="s">
        <v>35</v>
      </c>
      <c r="F363" s="246" t="s">
        <v>36</v>
      </c>
      <c r="G363" s="247" t="s">
        <v>37</v>
      </c>
      <c r="H363" s="247" t="s">
        <v>38</v>
      </c>
      <c r="I363" s="247" t="s">
        <v>39</v>
      </c>
      <c r="J363" s="248" t="s">
        <v>30</v>
      </c>
      <c r="K363" s="19"/>
      <c r="L363" s="15"/>
      <c r="M363" s="19"/>
      <c r="N363" s="19"/>
      <c r="O363" s="19"/>
      <c r="P363" s="19"/>
    </row>
    <row r="364" spans="2:35">
      <c r="B364" s="482">
        <f t="shared" ref="B364:B384" si="90">B340</f>
        <v>0</v>
      </c>
      <c r="C364" s="483"/>
      <c r="D364" s="483"/>
      <c r="E364" s="286">
        <f>IF('Cumulative Budget Request '!$L410='Split budget (C)'!$L$1,'Cumulative Budget Request '!E410,0)</f>
        <v>0</v>
      </c>
      <c r="F364" s="286">
        <f>IF('Cumulative Budget Request '!$L410='Split budget (C)'!$L$1,'Cumulative Budget Request '!F410,0)</f>
        <v>0</v>
      </c>
      <c r="G364" s="286">
        <f>IF('Cumulative Budget Request '!$L410='Split budget (C)'!$L$1,'Cumulative Budget Request '!G410,0)</f>
        <v>0</v>
      </c>
      <c r="H364" s="286">
        <f>IF('Cumulative Budget Request '!$L410='Split budget (C)'!$L$1,'Cumulative Budget Request '!H410,0)</f>
        <v>0</v>
      </c>
      <c r="I364" s="286">
        <f>IF('Cumulative Budget Request '!$L410='Split budget (C)'!$L$1,'Cumulative Budget Request '!I410,0)</f>
        <v>0</v>
      </c>
      <c r="J364" s="420">
        <f t="shared" ref="J364:J383" si="91">SUM(E364:I364)</f>
        <v>0</v>
      </c>
      <c r="K364" s="19"/>
      <c r="L364" s="15"/>
      <c r="M364" s="19"/>
      <c r="N364" s="19"/>
      <c r="O364" s="19"/>
      <c r="P364" s="19"/>
    </row>
    <row r="365" spans="2:35">
      <c r="B365" s="469">
        <f t="shared" si="90"/>
        <v>0</v>
      </c>
      <c r="C365" s="470"/>
      <c r="D365" s="470"/>
      <c r="E365" s="286">
        <f>IF('Cumulative Budget Request '!$L411='Split budget (C)'!$L$1,'Cumulative Budget Request '!E411,0)</f>
        <v>0</v>
      </c>
      <c r="F365" s="286">
        <f>IF('Cumulative Budget Request '!$L411='Split budget (C)'!$L$1,'Cumulative Budget Request '!F411,0)</f>
        <v>0</v>
      </c>
      <c r="G365" s="286">
        <f>IF('Cumulative Budget Request '!$L411='Split budget (C)'!$L$1,'Cumulative Budget Request '!G411,0)</f>
        <v>0</v>
      </c>
      <c r="H365" s="286">
        <f>IF('Cumulative Budget Request '!$L411='Split budget (C)'!$L$1,'Cumulative Budget Request '!H411,0)</f>
        <v>0</v>
      </c>
      <c r="I365" s="286">
        <f>IF('Cumulative Budget Request '!$L411='Split budget (C)'!$L$1,'Cumulative Budget Request '!I411,0)</f>
        <v>0</v>
      </c>
      <c r="J365" s="420">
        <f t="shared" si="91"/>
        <v>0</v>
      </c>
      <c r="K365" s="19"/>
      <c r="L365" s="15"/>
      <c r="M365" s="19"/>
      <c r="N365" s="19"/>
      <c r="O365" s="19"/>
      <c r="P365" s="19"/>
    </row>
    <row r="366" spans="2:35">
      <c r="B366" s="469">
        <f t="shared" si="90"/>
        <v>0</v>
      </c>
      <c r="C366" s="470"/>
      <c r="D366" s="470"/>
      <c r="E366" s="286">
        <f>IF('Cumulative Budget Request '!$L412='Split budget (C)'!$L$1,'Cumulative Budget Request '!E412,0)</f>
        <v>0</v>
      </c>
      <c r="F366" s="286">
        <f>IF('Cumulative Budget Request '!$L412='Split budget (C)'!$L$1,'Cumulative Budget Request '!F412,0)</f>
        <v>0</v>
      </c>
      <c r="G366" s="286">
        <f>IF('Cumulative Budget Request '!$L412='Split budget (C)'!$L$1,'Cumulative Budget Request '!G412,0)</f>
        <v>0</v>
      </c>
      <c r="H366" s="286">
        <f>IF('Cumulative Budget Request '!$L412='Split budget (C)'!$L$1,'Cumulative Budget Request '!H412,0)</f>
        <v>0</v>
      </c>
      <c r="I366" s="286">
        <f>IF('Cumulative Budget Request '!$L412='Split budget (C)'!$L$1,'Cumulative Budget Request '!I412,0)</f>
        <v>0</v>
      </c>
      <c r="J366" s="420">
        <f t="shared" si="91"/>
        <v>0</v>
      </c>
      <c r="K366" s="19"/>
      <c r="L366" s="15"/>
      <c r="M366" s="19"/>
      <c r="N366" s="19"/>
      <c r="O366" s="19"/>
      <c r="P366" s="19"/>
    </row>
    <row r="367" spans="2:35" hidden="1">
      <c r="B367" s="469">
        <f t="shared" si="90"/>
        <v>0</v>
      </c>
      <c r="C367" s="470"/>
      <c r="D367" s="470"/>
      <c r="E367" s="286">
        <f>IF('Cumulative Budget Request '!$L413='Split budget (C)'!$L$1,'Cumulative Budget Request '!E413,0)</f>
        <v>0</v>
      </c>
      <c r="F367" s="286">
        <f>IF('Cumulative Budget Request '!$L413='Split budget (C)'!$L$1,'Cumulative Budget Request '!F413,0)</f>
        <v>0</v>
      </c>
      <c r="G367" s="286">
        <f>IF('Cumulative Budget Request '!$L413='Split budget (C)'!$L$1,'Cumulative Budget Request '!G413,0)</f>
        <v>0</v>
      </c>
      <c r="H367" s="286">
        <f>IF('Cumulative Budget Request '!$L413='Split budget (C)'!$L$1,'Cumulative Budget Request '!H413,0)</f>
        <v>0</v>
      </c>
      <c r="I367" s="286">
        <f>IF('Cumulative Budget Request '!$L413='Split budget (C)'!$L$1,'Cumulative Budget Request '!I413,0)</f>
        <v>0</v>
      </c>
      <c r="J367" s="420">
        <f t="shared" si="91"/>
        <v>0</v>
      </c>
      <c r="K367" s="19"/>
      <c r="L367" s="15"/>
      <c r="M367" s="19"/>
      <c r="N367" s="19"/>
      <c r="O367" s="19"/>
      <c r="P367" s="19"/>
    </row>
    <row r="368" spans="2:35" hidden="1">
      <c r="B368" s="469">
        <f t="shared" si="90"/>
        <v>0</v>
      </c>
      <c r="C368" s="470"/>
      <c r="D368" s="470"/>
      <c r="E368" s="286">
        <f>IF('Cumulative Budget Request '!$L414='Split budget (C)'!$L$1,'Cumulative Budget Request '!E414,0)</f>
        <v>0</v>
      </c>
      <c r="F368" s="286">
        <f>IF('Cumulative Budget Request '!$L414='Split budget (C)'!$L$1,'Cumulative Budget Request '!F414,0)</f>
        <v>0</v>
      </c>
      <c r="G368" s="286">
        <f>IF('Cumulative Budget Request '!$L414='Split budget (C)'!$L$1,'Cumulative Budget Request '!G414,0)</f>
        <v>0</v>
      </c>
      <c r="H368" s="286">
        <f>IF('Cumulative Budget Request '!$L414='Split budget (C)'!$L$1,'Cumulative Budget Request '!H414,0)</f>
        <v>0</v>
      </c>
      <c r="I368" s="286">
        <f>IF('Cumulative Budget Request '!$L414='Split budget (C)'!$L$1,'Cumulative Budget Request '!I414,0)</f>
        <v>0</v>
      </c>
      <c r="J368" s="420">
        <f t="shared" si="91"/>
        <v>0</v>
      </c>
      <c r="K368" s="19"/>
      <c r="L368" s="15"/>
      <c r="M368" s="19"/>
      <c r="N368" s="19"/>
      <c r="O368" s="19"/>
      <c r="P368" s="19"/>
    </row>
    <row r="369" spans="2:16" hidden="1">
      <c r="B369" s="469">
        <f t="shared" si="90"/>
        <v>0</v>
      </c>
      <c r="C369" s="470"/>
      <c r="D369" s="470"/>
      <c r="E369" s="286">
        <f>IF('Cumulative Budget Request '!$L415='Split budget (C)'!$L$1,'Cumulative Budget Request '!E415,0)</f>
        <v>0</v>
      </c>
      <c r="F369" s="286">
        <f>IF('Cumulative Budget Request '!$L415='Split budget (C)'!$L$1,'Cumulative Budget Request '!F415,0)</f>
        <v>0</v>
      </c>
      <c r="G369" s="286">
        <f>IF('Cumulative Budget Request '!$L415='Split budget (C)'!$L$1,'Cumulative Budget Request '!G415,0)</f>
        <v>0</v>
      </c>
      <c r="H369" s="286">
        <f>IF('Cumulative Budget Request '!$L415='Split budget (C)'!$L$1,'Cumulative Budget Request '!H415,0)</f>
        <v>0</v>
      </c>
      <c r="I369" s="286">
        <f>IF('Cumulative Budget Request '!$L415='Split budget (C)'!$L$1,'Cumulative Budget Request '!I415,0)</f>
        <v>0</v>
      </c>
      <c r="J369" s="420">
        <f t="shared" si="91"/>
        <v>0</v>
      </c>
      <c r="K369" s="19"/>
      <c r="L369" s="15"/>
      <c r="M369" s="19"/>
      <c r="N369" s="19"/>
      <c r="O369" s="19"/>
      <c r="P369" s="19"/>
    </row>
    <row r="370" spans="2:16" hidden="1">
      <c r="B370" s="469">
        <f t="shared" si="90"/>
        <v>0</v>
      </c>
      <c r="C370" s="470"/>
      <c r="D370" s="470"/>
      <c r="E370" s="286">
        <f>IF('Cumulative Budget Request '!$L416='Split budget (C)'!$L$1,'Cumulative Budget Request '!E416,0)</f>
        <v>0</v>
      </c>
      <c r="F370" s="286">
        <f>IF('Cumulative Budget Request '!$L416='Split budget (C)'!$L$1,'Cumulative Budget Request '!F416,0)</f>
        <v>0</v>
      </c>
      <c r="G370" s="286">
        <f>IF('Cumulative Budget Request '!$L416='Split budget (C)'!$L$1,'Cumulative Budget Request '!G416,0)</f>
        <v>0</v>
      </c>
      <c r="H370" s="286">
        <f>IF('Cumulative Budget Request '!$L416='Split budget (C)'!$L$1,'Cumulative Budget Request '!H416,0)</f>
        <v>0</v>
      </c>
      <c r="I370" s="286">
        <f>IF('Cumulative Budget Request '!$L416='Split budget (C)'!$L$1,'Cumulative Budget Request '!I416,0)</f>
        <v>0</v>
      </c>
      <c r="J370" s="420">
        <f t="shared" si="91"/>
        <v>0</v>
      </c>
      <c r="K370" s="19"/>
      <c r="L370" s="15"/>
      <c r="M370" s="19"/>
      <c r="N370" s="19"/>
      <c r="O370" s="19"/>
      <c r="P370" s="19"/>
    </row>
    <row r="371" spans="2:16" hidden="1">
      <c r="B371" s="469">
        <f t="shared" si="90"/>
        <v>0</v>
      </c>
      <c r="C371" s="470"/>
      <c r="D371" s="470"/>
      <c r="E371" s="286">
        <f>IF('Cumulative Budget Request '!$L417='Split budget (C)'!$L$1,'Cumulative Budget Request '!E417,0)</f>
        <v>0</v>
      </c>
      <c r="F371" s="286">
        <f>IF('Cumulative Budget Request '!$L417='Split budget (C)'!$L$1,'Cumulative Budget Request '!F417,0)</f>
        <v>0</v>
      </c>
      <c r="G371" s="286">
        <f>IF('Cumulative Budget Request '!$L417='Split budget (C)'!$L$1,'Cumulative Budget Request '!G417,0)</f>
        <v>0</v>
      </c>
      <c r="H371" s="286">
        <f>IF('Cumulative Budget Request '!$L417='Split budget (C)'!$L$1,'Cumulative Budget Request '!H417,0)</f>
        <v>0</v>
      </c>
      <c r="I371" s="286">
        <f>IF('Cumulative Budget Request '!$L417='Split budget (C)'!$L$1,'Cumulative Budget Request '!I417,0)</f>
        <v>0</v>
      </c>
      <c r="J371" s="420">
        <f t="shared" si="91"/>
        <v>0</v>
      </c>
      <c r="K371" s="19"/>
      <c r="L371" s="15"/>
      <c r="M371" s="19"/>
      <c r="N371" s="19"/>
      <c r="O371" s="19"/>
      <c r="P371" s="19"/>
    </row>
    <row r="372" spans="2:16" hidden="1">
      <c r="B372" s="469">
        <f t="shared" si="90"/>
        <v>0</v>
      </c>
      <c r="C372" s="470"/>
      <c r="D372" s="470"/>
      <c r="E372" s="286">
        <f>IF('Cumulative Budget Request '!$L418='Split budget (C)'!$L$1,'Cumulative Budget Request '!E418,0)</f>
        <v>0</v>
      </c>
      <c r="F372" s="286">
        <f>IF('Cumulative Budget Request '!$L418='Split budget (C)'!$L$1,'Cumulative Budget Request '!F418,0)</f>
        <v>0</v>
      </c>
      <c r="G372" s="286">
        <f>IF('Cumulative Budget Request '!$L418='Split budget (C)'!$L$1,'Cumulative Budget Request '!G418,0)</f>
        <v>0</v>
      </c>
      <c r="H372" s="286">
        <f>IF('Cumulative Budget Request '!$L418='Split budget (C)'!$L$1,'Cumulative Budget Request '!H418,0)</f>
        <v>0</v>
      </c>
      <c r="I372" s="286">
        <f>IF('Cumulative Budget Request '!$L418='Split budget (C)'!$L$1,'Cumulative Budget Request '!I418,0)</f>
        <v>0</v>
      </c>
      <c r="J372" s="420">
        <f t="shared" si="91"/>
        <v>0</v>
      </c>
      <c r="K372" s="19"/>
      <c r="L372" s="15"/>
      <c r="M372" s="19"/>
      <c r="N372" s="19"/>
      <c r="O372" s="19"/>
      <c r="P372" s="19"/>
    </row>
    <row r="373" spans="2:16" hidden="1">
      <c r="B373" s="469">
        <f t="shared" si="90"/>
        <v>0</v>
      </c>
      <c r="C373" s="470"/>
      <c r="D373" s="470"/>
      <c r="E373" s="286">
        <f>IF('Cumulative Budget Request '!$L419='Split budget (C)'!$L$1,'Cumulative Budget Request '!E419,0)</f>
        <v>0</v>
      </c>
      <c r="F373" s="286">
        <f>IF('Cumulative Budget Request '!$L419='Split budget (C)'!$L$1,'Cumulative Budget Request '!F419,0)</f>
        <v>0</v>
      </c>
      <c r="G373" s="286">
        <f>IF('Cumulative Budget Request '!$L419='Split budget (C)'!$L$1,'Cumulative Budget Request '!G419,0)</f>
        <v>0</v>
      </c>
      <c r="H373" s="286">
        <f>IF('Cumulative Budget Request '!$L419='Split budget (C)'!$L$1,'Cumulative Budget Request '!H419,0)</f>
        <v>0</v>
      </c>
      <c r="I373" s="286">
        <f>IF('Cumulative Budget Request '!$L419='Split budget (C)'!$L$1,'Cumulative Budget Request '!I419,0)</f>
        <v>0</v>
      </c>
      <c r="J373" s="420">
        <f t="shared" si="91"/>
        <v>0</v>
      </c>
      <c r="K373" s="19"/>
      <c r="L373" s="15"/>
      <c r="M373" s="19"/>
      <c r="N373" s="19"/>
      <c r="O373" s="19"/>
      <c r="P373" s="19"/>
    </row>
    <row r="374" spans="2:16" hidden="1">
      <c r="B374" s="469">
        <f t="shared" si="90"/>
        <v>0</v>
      </c>
      <c r="C374" s="470"/>
      <c r="D374" s="470"/>
      <c r="E374" s="286">
        <f>IF('Cumulative Budget Request '!$L420='Split budget (C)'!$L$1,'Cumulative Budget Request '!E420,0)</f>
        <v>0</v>
      </c>
      <c r="F374" s="286">
        <f>IF('Cumulative Budget Request '!$L420='Split budget (C)'!$L$1,'Cumulative Budget Request '!F420,0)</f>
        <v>0</v>
      </c>
      <c r="G374" s="286">
        <f>IF('Cumulative Budget Request '!$L420='Split budget (C)'!$L$1,'Cumulative Budget Request '!G420,0)</f>
        <v>0</v>
      </c>
      <c r="H374" s="286">
        <f>IF('Cumulative Budget Request '!$L420='Split budget (C)'!$L$1,'Cumulative Budget Request '!H420,0)</f>
        <v>0</v>
      </c>
      <c r="I374" s="286">
        <f>IF('Cumulative Budget Request '!$L420='Split budget (C)'!$L$1,'Cumulative Budget Request '!I420,0)</f>
        <v>0</v>
      </c>
      <c r="J374" s="420">
        <f t="shared" si="91"/>
        <v>0</v>
      </c>
      <c r="K374" s="19"/>
      <c r="L374" s="15"/>
      <c r="M374" s="19"/>
      <c r="N374" s="19"/>
      <c r="O374" s="19"/>
      <c r="P374" s="19"/>
    </row>
    <row r="375" spans="2:16" hidden="1">
      <c r="B375" s="469">
        <f t="shared" si="90"/>
        <v>0</v>
      </c>
      <c r="C375" s="470"/>
      <c r="D375" s="470"/>
      <c r="E375" s="286">
        <f>IF('Cumulative Budget Request '!$L421='Split budget (C)'!$L$1,'Cumulative Budget Request '!E421,0)</f>
        <v>0</v>
      </c>
      <c r="F375" s="286">
        <f>IF('Cumulative Budget Request '!$L421='Split budget (C)'!$L$1,'Cumulative Budget Request '!F421,0)</f>
        <v>0</v>
      </c>
      <c r="G375" s="286">
        <f>IF('Cumulative Budget Request '!$L421='Split budget (C)'!$L$1,'Cumulative Budget Request '!G421,0)</f>
        <v>0</v>
      </c>
      <c r="H375" s="286">
        <f>IF('Cumulative Budget Request '!$L421='Split budget (C)'!$L$1,'Cumulative Budget Request '!H421,0)</f>
        <v>0</v>
      </c>
      <c r="I375" s="286">
        <f>IF('Cumulative Budget Request '!$L421='Split budget (C)'!$L$1,'Cumulative Budget Request '!I421,0)</f>
        <v>0</v>
      </c>
      <c r="J375" s="420">
        <f t="shared" si="91"/>
        <v>0</v>
      </c>
      <c r="K375" s="19"/>
      <c r="L375" s="15"/>
      <c r="M375" s="19"/>
      <c r="N375" s="19"/>
      <c r="O375" s="19"/>
      <c r="P375" s="19"/>
    </row>
    <row r="376" spans="2:16" hidden="1">
      <c r="B376" s="469">
        <f t="shared" si="90"/>
        <v>0</v>
      </c>
      <c r="C376" s="470"/>
      <c r="D376" s="470"/>
      <c r="E376" s="286">
        <f>IF('Cumulative Budget Request '!$L422='Split budget (C)'!$L$1,'Cumulative Budget Request '!E422,0)</f>
        <v>0</v>
      </c>
      <c r="F376" s="286">
        <f>IF('Cumulative Budget Request '!$L422='Split budget (C)'!$L$1,'Cumulative Budget Request '!F422,0)</f>
        <v>0</v>
      </c>
      <c r="G376" s="286">
        <f>IF('Cumulative Budget Request '!$L422='Split budget (C)'!$L$1,'Cumulative Budget Request '!G422,0)</f>
        <v>0</v>
      </c>
      <c r="H376" s="286">
        <f>IF('Cumulative Budget Request '!$L422='Split budget (C)'!$L$1,'Cumulative Budget Request '!H422,0)</f>
        <v>0</v>
      </c>
      <c r="I376" s="286">
        <f>IF('Cumulative Budget Request '!$L422='Split budget (C)'!$L$1,'Cumulative Budget Request '!I422,0)</f>
        <v>0</v>
      </c>
      <c r="J376" s="420">
        <f t="shared" si="91"/>
        <v>0</v>
      </c>
      <c r="K376" s="19"/>
      <c r="L376" s="15"/>
      <c r="M376" s="19"/>
      <c r="N376" s="19"/>
      <c r="O376" s="19"/>
      <c r="P376" s="19"/>
    </row>
    <row r="377" spans="2:16" hidden="1">
      <c r="B377" s="469">
        <f t="shared" si="90"/>
        <v>0</v>
      </c>
      <c r="C377" s="470"/>
      <c r="D377" s="470"/>
      <c r="E377" s="286">
        <f>IF('Cumulative Budget Request '!$L423='Split budget (C)'!$L$1,'Cumulative Budget Request '!E423,0)</f>
        <v>0</v>
      </c>
      <c r="F377" s="286">
        <f>IF('Cumulative Budget Request '!$L423='Split budget (C)'!$L$1,'Cumulative Budget Request '!F423,0)</f>
        <v>0</v>
      </c>
      <c r="G377" s="286">
        <f>IF('Cumulative Budget Request '!$L423='Split budget (C)'!$L$1,'Cumulative Budget Request '!G423,0)</f>
        <v>0</v>
      </c>
      <c r="H377" s="286">
        <f>IF('Cumulative Budget Request '!$L423='Split budget (C)'!$L$1,'Cumulative Budget Request '!H423,0)</f>
        <v>0</v>
      </c>
      <c r="I377" s="286">
        <f>IF('Cumulative Budget Request '!$L423='Split budget (C)'!$L$1,'Cumulative Budget Request '!I423,0)</f>
        <v>0</v>
      </c>
      <c r="J377" s="420">
        <f t="shared" si="91"/>
        <v>0</v>
      </c>
      <c r="K377" s="19"/>
      <c r="L377" s="15"/>
      <c r="M377" s="19"/>
      <c r="N377" s="19"/>
      <c r="O377" s="19"/>
      <c r="P377" s="19"/>
    </row>
    <row r="378" spans="2:16" hidden="1">
      <c r="B378" s="469">
        <f t="shared" si="90"/>
        <v>0</v>
      </c>
      <c r="C378" s="470"/>
      <c r="D378" s="470"/>
      <c r="E378" s="286">
        <f>IF('Cumulative Budget Request '!$L424='Split budget (C)'!$L$1,'Cumulative Budget Request '!E424,0)</f>
        <v>0</v>
      </c>
      <c r="F378" s="286">
        <f>IF('Cumulative Budget Request '!$L424='Split budget (C)'!$L$1,'Cumulative Budget Request '!F424,0)</f>
        <v>0</v>
      </c>
      <c r="G378" s="286">
        <f>IF('Cumulative Budget Request '!$L424='Split budget (C)'!$L$1,'Cumulative Budget Request '!G424,0)</f>
        <v>0</v>
      </c>
      <c r="H378" s="286">
        <f>IF('Cumulative Budget Request '!$L424='Split budget (C)'!$L$1,'Cumulative Budget Request '!H424,0)</f>
        <v>0</v>
      </c>
      <c r="I378" s="286">
        <f>IF('Cumulative Budget Request '!$L424='Split budget (C)'!$L$1,'Cumulative Budget Request '!I424,0)</f>
        <v>0</v>
      </c>
      <c r="J378" s="420">
        <f t="shared" si="91"/>
        <v>0</v>
      </c>
      <c r="K378" s="19"/>
      <c r="L378" s="15"/>
      <c r="M378" s="19"/>
      <c r="N378" s="19"/>
      <c r="O378" s="19"/>
      <c r="P378" s="19"/>
    </row>
    <row r="379" spans="2:16" hidden="1">
      <c r="B379" s="469">
        <f t="shared" si="90"/>
        <v>0</v>
      </c>
      <c r="C379" s="470"/>
      <c r="D379" s="470"/>
      <c r="E379" s="286">
        <f>IF('Cumulative Budget Request '!$L425='Split budget (C)'!$L$1,'Cumulative Budget Request '!E425,0)</f>
        <v>0</v>
      </c>
      <c r="F379" s="286">
        <f>IF('Cumulative Budget Request '!$L425='Split budget (C)'!$L$1,'Cumulative Budget Request '!F425,0)</f>
        <v>0</v>
      </c>
      <c r="G379" s="286">
        <f>IF('Cumulative Budget Request '!$L425='Split budget (C)'!$L$1,'Cumulative Budget Request '!G425,0)</f>
        <v>0</v>
      </c>
      <c r="H379" s="286">
        <f>IF('Cumulative Budget Request '!$L425='Split budget (C)'!$L$1,'Cumulative Budget Request '!H425,0)</f>
        <v>0</v>
      </c>
      <c r="I379" s="286">
        <f>IF('Cumulative Budget Request '!$L425='Split budget (C)'!$L$1,'Cumulative Budget Request '!I425,0)</f>
        <v>0</v>
      </c>
      <c r="J379" s="420">
        <f t="shared" si="91"/>
        <v>0</v>
      </c>
      <c r="K379" s="19"/>
      <c r="L379" s="15"/>
      <c r="M379" s="19"/>
      <c r="N379" s="19"/>
      <c r="O379" s="19"/>
      <c r="P379" s="19"/>
    </row>
    <row r="380" spans="2:16" hidden="1">
      <c r="B380" s="469">
        <f t="shared" si="90"/>
        <v>0</v>
      </c>
      <c r="C380" s="470"/>
      <c r="D380" s="470"/>
      <c r="E380" s="286">
        <f>IF('Cumulative Budget Request '!$L426='Split budget (C)'!$L$1,'Cumulative Budget Request '!E426,0)</f>
        <v>0</v>
      </c>
      <c r="F380" s="286">
        <f>IF('Cumulative Budget Request '!$L426='Split budget (C)'!$L$1,'Cumulative Budget Request '!F426,0)</f>
        <v>0</v>
      </c>
      <c r="G380" s="286">
        <f>IF('Cumulative Budget Request '!$L426='Split budget (C)'!$L$1,'Cumulative Budget Request '!G426,0)</f>
        <v>0</v>
      </c>
      <c r="H380" s="286">
        <f>IF('Cumulative Budget Request '!$L426='Split budget (C)'!$L$1,'Cumulative Budget Request '!H426,0)</f>
        <v>0</v>
      </c>
      <c r="I380" s="286">
        <f>IF('Cumulative Budget Request '!$L426='Split budget (C)'!$L$1,'Cumulative Budget Request '!I426,0)</f>
        <v>0</v>
      </c>
      <c r="J380" s="420">
        <f t="shared" si="91"/>
        <v>0</v>
      </c>
      <c r="K380" s="19"/>
      <c r="L380" s="15"/>
      <c r="M380" s="19"/>
      <c r="N380" s="19"/>
      <c r="O380" s="19"/>
      <c r="P380" s="19"/>
    </row>
    <row r="381" spans="2:16" hidden="1">
      <c r="B381" s="469">
        <f t="shared" si="90"/>
        <v>0</v>
      </c>
      <c r="C381" s="470"/>
      <c r="D381" s="470"/>
      <c r="E381" s="286">
        <f>IF('Cumulative Budget Request '!$L427='Split budget (C)'!$L$1,'Cumulative Budget Request '!E427,0)</f>
        <v>0</v>
      </c>
      <c r="F381" s="286">
        <f>IF('Cumulative Budget Request '!$L427='Split budget (C)'!$L$1,'Cumulative Budget Request '!F427,0)</f>
        <v>0</v>
      </c>
      <c r="G381" s="286">
        <f>IF('Cumulative Budget Request '!$L427='Split budget (C)'!$L$1,'Cumulative Budget Request '!G427,0)</f>
        <v>0</v>
      </c>
      <c r="H381" s="286">
        <f>IF('Cumulative Budget Request '!$L427='Split budget (C)'!$L$1,'Cumulative Budget Request '!H427,0)</f>
        <v>0</v>
      </c>
      <c r="I381" s="286">
        <f>IF('Cumulative Budget Request '!$L427='Split budget (C)'!$L$1,'Cumulative Budget Request '!I427,0)</f>
        <v>0</v>
      </c>
      <c r="J381" s="420">
        <f t="shared" si="91"/>
        <v>0</v>
      </c>
      <c r="K381" s="19"/>
      <c r="L381" s="15"/>
      <c r="M381" s="19"/>
      <c r="N381" s="19"/>
      <c r="O381" s="19"/>
      <c r="P381" s="19"/>
    </row>
    <row r="382" spans="2:16" hidden="1">
      <c r="B382" s="469">
        <f t="shared" si="90"/>
        <v>0</v>
      </c>
      <c r="C382" s="470"/>
      <c r="D382" s="470"/>
      <c r="E382" s="286">
        <f>IF('Cumulative Budget Request '!$L428='Split budget (C)'!$L$1,'Cumulative Budget Request '!E428,0)</f>
        <v>0</v>
      </c>
      <c r="F382" s="286">
        <f>IF('Cumulative Budget Request '!$L428='Split budget (C)'!$L$1,'Cumulative Budget Request '!F428,0)</f>
        <v>0</v>
      </c>
      <c r="G382" s="286">
        <f>IF('Cumulative Budget Request '!$L428='Split budget (C)'!$L$1,'Cumulative Budget Request '!G428,0)</f>
        <v>0</v>
      </c>
      <c r="H382" s="286">
        <f>IF('Cumulative Budget Request '!$L428='Split budget (C)'!$L$1,'Cumulative Budget Request '!H428,0)</f>
        <v>0</v>
      </c>
      <c r="I382" s="286">
        <f>IF('Cumulative Budget Request '!$L428='Split budget (C)'!$L$1,'Cumulative Budget Request '!I428,0)</f>
        <v>0</v>
      </c>
      <c r="J382" s="420">
        <f t="shared" si="91"/>
        <v>0</v>
      </c>
      <c r="K382" s="19"/>
      <c r="L382" s="15"/>
      <c r="M382" s="19"/>
      <c r="N382" s="19"/>
      <c r="O382" s="19"/>
      <c r="P382" s="19"/>
    </row>
    <row r="383" spans="2:16" hidden="1">
      <c r="B383" s="537">
        <f t="shared" si="90"/>
        <v>0</v>
      </c>
      <c r="C383" s="538"/>
      <c r="D383" s="538"/>
      <c r="E383" s="286">
        <f>IF('Cumulative Budget Request '!$L429='Split budget (C)'!$L$1,'Cumulative Budget Request '!E429,0)</f>
        <v>0</v>
      </c>
      <c r="F383" s="286">
        <f>IF('Cumulative Budget Request '!$L429='Split budget (C)'!$L$1,'Cumulative Budget Request '!F429,0)</f>
        <v>0</v>
      </c>
      <c r="G383" s="286">
        <f>IF('Cumulative Budget Request '!$L429='Split budget (C)'!$L$1,'Cumulative Budget Request '!G429,0)</f>
        <v>0</v>
      </c>
      <c r="H383" s="286">
        <f>IF('Cumulative Budget Request '!$L429='Split budget (C)'!$L$1,'Cumulative Budget Request '!H429,0)</f>
        <v>0</v>
      </c>
      <c r="I383" s="286">
        <f>IF('Cumulative Budget Request '!$L429='Split budget (C)'!$L$1,'Cumulative Budget Request '!I429,0)</f>
        <v>0</v>
      </c>
      <c r="J383" s="421">
        <f t="shared" si="91"/>
        <v>0</v>
      </c>
      <c r="K383" s="19"/>
      <c r="L383" s="15"/>
      <c r="M383" s="19"/>
      <c r="N383" s="19"/>
      <c r="O383" s="19"/>
      <c r="P383" s="19"/>
    </row>
    <row r="384" spans="2:16" ht="13.5" thickBot="1">
      <c r="B384" s="471" t="str">
        <f t="shared" si="90"/>
        <v>TOTAL</v>
      </c>
      <c r="C384" s="472"/>
      <c r="D384" s="472"/>
      <c r="E384" s="423">
        <f>SUM(E364:E383)</f>
        <v>0</v>
      </c>
      <c r="F384" s="423">
        <f t="shared" ref="F384:I384" si="92">SUM(F364:F383)</f>
        <v>0</v>
      </c>
      <c r="G384" s="423">
        <f t="shared" si="92"/>
        <v>0</v>
      </c>
      <c r="H384" s="423">
        <f t="shared" si="92"/>
        <v>0</v>
      </c>
      <c r="I384" s="423">
        <f t="shared" si="92"/>
        <v>0</v>
      </c>
      <c r="J384" s="422">
        <f>SUM(J364:J383)</f>
        <v>0</v>
      </c>
      <c r="K384" s="19"/>
      <c r="L384" s="15"/>
      <c r="M384" s="19"/>
      <c r="N384" s="19"/>
      <c r="O384" s="19"/>
      <c r="P384" s="19"/>
    </row>
    <row r="385" spans="2:10" ht="13.5" thickBot="1">
      <c r="E385" s="19"/>
      <c r="F385" s="15"/>
      <c r="G385" s="19"/>
      <c r="H385" s="19"/>
      <c r="I385" s="19"/>
      <c r="J385" s="19"/>
    </row>
    <row r="386" spans="2:10" ht="13.15" customHeight="1">
      <c r="B386" s="479" t="s">
        <v>182</v>
      </c>
      <c r="C386" s="480"/>
      <c r="D386" s="480"/>
      <c r="E386" s="480"/>
      <c r="F386" s="480"/>
      <c r="G386" s="480"/>
      <c r="H386" s="480"/>
      <c r="I386" s="480"/>
      <c r="J386" s="481"/>
    </row>
    <row r="387" spans="2:10">
      <c r="B387" s="477" t="s">
        <v>231</v>
      </c>
      <c r="C387" s="478"/>
      <c r="D387" s="478"/>
      <c r="E387" s="246" t="s">
        <v>35</v>
      </c>
      <c r="F387" s="246" t="s">
        <v>36</v>
      </c>
      <c r="G387" s="247" t="s">
        <v>37</v>
      </c>
      <c r="H387" s="247" t="s">
        <v>38</v>
      </c>
      <c r="I387" s="247" t="s">
        <v>39</v>
      </c>
      <c r="J387" s="248" t="s">
        <v>30</v>
      </c>
    </row>
    <row r="388" spans="2:10">
      <c r="B388" s="482">
        <f t="shared" ref="B388:B408" si="93">B364</f>
        <v>0</v>
      </c>
      <c r="C388" s="483"/>
      <c r="D388" s="483"/>
      <c r="E388" s="286">
        <f>IF('Cumulative Budget Request '!$L434='Split budget (C)'!$L$1,'Cumulative Budget Request '!E434,0)</f>
        <v>0</v>
      </c>
      <c r="F388" s="286">
        <f>IF('Cumulative Budget Request '!$L434='Split budget (C)'!$L$1,'Cumulative Budget Request '!F434,0)</f>
        <v>0</v>
      </c>
      <c r="G388" s="286">
        <f>IF('Cumulative Budget Request '!$L434='Split budget (C)'!$L$1,'Cumulative Budget Request '!G434,0)</f>
        <v>0</v>
      </c>
      <c r="H388" s="286">
        <f>IF('Cumulative Budget Request '!$L434='Split budget (C)'!$L$1,'Cumulative Budget Request '!H434,0)</f>
        <v>0</v>
      </c>
      <c r="I388" s="286">
        <f>IF('Cumulative Budget Request '!$L434='Split budget (C)'!$L$1,'Cumulative Budget Request '!I434,0)</f>
        <v>0</v>
      </c>
      <c r="J388" s="420">
        <f t="shared" ref="J388:J407" si="94">SUM(E388:I388)</f>
        <v>0</v>
      </c>
    </row>
    <row r="389" spans="2:10">
      <c r="B389" s="469">
        <f t="shared" si="93"/>
        <v>0</v>
      </c>
      <c r="C389" s="470"/>
      <c r="D389" s="470"/>
      <c r="E389" s="286">
        <f>IF('Cumulative Budget Request '!$L435='Split budget (C)'!$L$1,'Cumulative Budget Request '!E435,0)</f>
        <v>0</v>
      </c>
      <c r="F389" s="286">
        <f>IF('Cumulative Budget Request '!$L435='Split budget (C)'!$L$1,'Cumulative Budget Request '!F435,0)</f>
        <v>0</v>
      </c>
      <c r="G389" s="286">
        <f>IF('Cumulative Budget Request '!$L435='Split budget (C)'!$L$1,'Cumulative Budget Request '!G435,0)</f>
        <v>0</v>
      </c>
      <c r="H389" s="286">
        <f>IF('Cumulative Budget Request '!$L435='Split budget (C)'!$L$1,'Cumulative Budget Request '!H435,0)</f>
        <v>0</v>
      </c>
      <c r="I389" s="286">
        <f>IF('Cumulative Budget Request '!$L435='Split budget (C)'!$L$1,'Cumulative Budget Request '!I435,0)</f>
        <v>0</v>
      </c>
      <c r="J389" s="420">
        <f t="shared" si="94"/>
        <v>0</v>
      </c>
    </row>
    <row r="390" spans="2:10">
      <c r="B390" s="469">
        <f t="shared" si="93"/>
        <v>0</v>
      </c>
      <c r="C390" s="470"/>
      <c r="D390" s="470"/>
      <c r="E390" s="286">
        <f>IF('Cumulative Budget Request '!$L436='Split budget (C)'!$L$1,'Cumulative Budget Request '!E436,0)</f>
        <v>0</v>
      </c>
      <c r="F390" s="286">
        <f>IF('Cumulative Budget Request '!$L436='Split budget (C)'!$L$1,'Cumulative Budget Request '!F436,0)</f>
        <v>0</v>
      </c>
      <c r="G390" s="286">
        <f>IF('Cumulative Budget Request '!$L436='Split budget (C)'!$L$1,'Cumulative Budget Request '!G436,0)</f>
        <v>0</v>
      </c>
      <c r="H390" s="286">
        <f>IF('Cumulative Budget Request '!$L436='Split budget (C)'!$L$1,'Cumulative Budget Request '!H436,0)</f>
        <v>0</v>
      </c>
      <c r="I390" s="286">
        <f>IF('Cumulative Budget Request '!$L436='Split budget (C)'!$L$1,'Cumulative Budget Request '!I436,0)</f>
        <v>0</v>
      </c>
      <c r="J390" s="420">
        <f t="shared" si="94"/>
        <v>0</v>
      </c>
    </row>
    <row r="391" spans="2:10" hidden="1">
      <c r="B391" s="469">
        <f t="shared" si="93"/>
        <v>0</v>
      </c>
      <c r="C391" s="470"/>
      <c r="D391" s="470"/>
      <c r="E391" s="286">
        <f>IF('Cumulative Budget Request '!$L437='Split budget (C)'!$L$1,'Cumulative Budget Request '!E437,0)</f>
        <v>0</v>
      </c>
      <c r="F391" s="286">
        <f>IF('Cumulative Budget Request '!$L437='Split budget (C)'!$L$1,'Cumulative Budget Request '!F437,0)</f>
        <v>0</v>
      </c>
      <c r="G391" s="286">
        <f>IF('Cumulative Budget Request '!$L437='Split budget (C)'!$L$1,'Cumulative Budget Request '!G437,0)</f>
        <v>0</v>
      </c>
      <c r="H391" s="286">
        <f>IF('Cumulative Budget Request '!$L437='Split budget (C)'!$L$1,'Cumulative Budget Request '!H437,0)</f>
        <v>0</v>
      </c>
      <c r="I391" s="286">
        <f>IF('Cumulative Budget Request '!$L437='Split budget (C)'!$L$1,'Cumulative Budget Request '!I437,0)</f>
        <v>0</v>
      </c>
      <c r="J391" s="420">
        <f t="shared" si="94"/>
        <v>0</v>
      </c>
    </row>
    <row r="392" spans="2:10" hidden="1">
      <c r="B392" s="469">
        <f t="shared" si="93"/>
        <v>0</v>
      </c>
      <c r="C392" s="470"/>
      <c r="D392" s="470"/>
      <c r="E392" s="286">
        <f>IF('Cumulative Budget Request '!$L438='Split budget (C)'!$L$1,'Cumulative Budget Request '!E438,0)</f>
        <v>0</v>
      </c>
      <c r="F392" s="286">
        <f>IF('Cumulative Budget Request '!$L438='Split budget (C)'!$L$1,'Cumulative Budget Request '!F438,0)</f>
        <v>0</v>
      </c>
      <c r="G392" s="286">
        <f>IF('Cumulative Budget Request '!$L438='Split budget (C)'!$L$1,'Cumulative Budget Request '!G438,0)</f>
        <v>0</v>
      </c>
      <c r="H392" s="286">
        <f>IF('Cumulative Budget Request '!$L438='Split budget (C)'!$L$1,'Cumulative Budget Request '!H438,0)</f>
        <v>0</v>
      </c>
      <c r="I392" s="286">
        <f>IF('Cumulative Budget Request '!$L438='Split budget (C)'!$L$1,'Cumulative Budget Request '!I438,0)</f>
        <v>0</v>
      </c>
      <c r="J392" s="420">
        <f t="shared" si="94"/>
        <v>0</v>
      </c>
    </row>
    <row r="393" spans="2:10" hidden="1">
      <c r="B393" s="469">
        <f t="shared" si="93"/>
        <v>0</v>
      </c>
      <c r="C393" s="470"/>
      <c r="D393" s="470"/>
      <c r="E393" s="286">
        <f>IF('Cumulative Budget Request '!$L439='Split budget (C)'!$L$1,'Cumulative Budget Request '!E439,0)</f>
        <v>0</v>
      </c>
      <c r="F393" s="286">
        <f>IF('Cumulative Budget Request '!$L439='Split budget (C)'!$L$1,'Cumulative Budget Request '!F439,0)</f>
        <v>0</v>
      </c>
      <c r="G393" s="286">
        <f>IF('Cumulative Budget Request '!$L439='Split budget (C)'!$L$1,'Cumulative Budget Request '!G439,0)</f>
        <v>0</v>
      </c>
      <c r="H393" s="286">
        <f>IF('Cumulative Budget Request '!$L439='Split budget (C)'!$L$1,'Cumulative Budget Request '!H439,0)</f>
        <v>0</v>
      </c>
      <c r="I393" s="286">
        <f>IF('Cumulative Budget Request '!$L439='Split budget (C)'!$L$1,'Cumulative Budget Request '!I439,0)</f>
        <v>0</v>
      </c>
      <c r="J393" s="420">
        <f t="shared" si="94"/>
        <v>0</v>
      </c>
    </row>
    <row r="394" spans="2:10" hidden="1">
      <c r="B394" s="469">
        <f t="shared" si="93"/>
        <v>0</v>
      </c>
      <c r="C394" s="470"/>
      <c r="D394" s="470"/>
      <c r="E394" s="286">
        <f>IF('Cumulative Budget Request '!$L440='Split budget (C)'!$L$1,'Cumulative Budget Request '!E440,0)</f>
        <v>0</v>
      </c>
      <c r="F394" s="286">
        <f>IF('Cumulative Budget Request '!$L440='Split budget (C)'!$L$1,'Cumulative Budget Request '!F440,0)</f>
        <v>0</v>
      </c>
      <c r="G394" s="286">
        <f>IF('Cumulative Budget Request '!$L440='Split budget (C)'!$L$1,'Cumulative Budget Request '!G440,0)</f>
        <v>0</v>
      </c>
      <c r="H394" s="286">
        <f>IF('Cumulative Budget Request '!$L440='Split budget (C)'!$L$1,'Cumulative Budget Request '!H440,0)</f>
        <v>0</v>
      </c>
      <c r="I394" s="286">
        <f>IF('Cumulative Budget Request '!$L440='Split budget (C)'!$L$1,'Cumulative Budget Request '!I440,0)</f>
        <v>0</v>
      </c>
      <c r="J394" s="420">
        <f t="shared" si="94"/>
        <v>0</v>
      </c>
    </row>
    <row r="395" spans="2:10" hidden="1">
      <c r="B395" s="469">
        <f t="shared" si="93"/>
        <v>0</v>
      </c>
      <c r="C395" s="470"/>
      <c r="D395" s="470"/>
      <c r="E395" s="286">
        <f>IF('Cumulative Budget Request '!$L441='Split budget (C)'!$L$1,'Cumulative Budget Request '!E441,0)</f>
        <v>0</v>
      </c>
      <c r="F395" s="286">
        <f>IF('Cumulative Budget Request '!$L441='Split budget (C)'!$L$1,'Cumulative Budget Request '!F441,0)</f>
        <v>0</v>
      </c>
      <c r="G395" s="286">
        <f>IF('Cumulative Budget Request '!$L441='Split budget (C)'!$L$1,'Cumulative Budget Request '!G441,0)</f>
        <v>0</v>
      </c>
      <c r="H395" s="286">
        <f>IF('Cumulative Budget Request '!$L441='Split budget (C)'!$L$1,'Cumulative Budget Request '!H441,0)</f>
        <v>0</v>
      </c>
      <c r="I395" s="286">
        <f>IF('Cumulative Budget Request '!$L441='Split budget (C)'!$L$1,'Cumulative Budget Request '!I441,0)</f>
        <v>0</v>
      </c>
      <c r="J395" s="420">
        <f t="shared" si="94"/>
        <v>0</v>
      </c>
    </row>
    <row r="396" spans="2:10" hidden="1">
      <c r="B396" s="469">
        <f t="shared" si="93"/>
        <v>0</v>
      </c>
      <c r="C396" s="470"/>
      <c r="D396" s="470"/>
      <c r="E396" s="286">
        <f>IF('Cumulative Budget Request '!$L442='Split budget (C)'!$L$1,'Cumulative Budget Request '!E442,0)</f>
        <v>0</v>
      </c>
      <c r="F396" s="286">
        <f>IF('Cumulative Budget Request '!$L442='Split budget (C)'!$L$1,'Cumulative Budget Request '!F442,0)</f>
        <v>0</v>
      </c>
      <c r="G396" s="286">
        <f>IF('Cumulative Budget Request '!$L442='Split budget (C)'!$L$1,'Cumulative Budget Request '!G442,0)</f>
        <v>0</v>
      </c>
      <c r="H396" s="286">
        <f>IF('Cumulative Budget Request '!$L442='Split budget (C)'!$L$1,'Cumulative Budget Request '!H442,0)</f>
        <v>0</v>
      </c>
      <c r="I396" s="286">
        <f>IF('Cumulative Budget Request '!$L442='Split budget (C)'!$L$1,'Cumulative Budget Request '!I442,0)</f>
        <v>0</v>
      </c>
      <c r="J396" s="420">
        <f t="shared" si="94"/>
        <v>0</v>
      </c>
    </row>
    <row r="397" spans="2:10" hidden="1">
      <c r="B397" s="469">
        <f t="shared" si="93"/>
        <v>0</v>
      </c>
      <c r="C397" s="470"/>
      <c r="D397" s="470"/>
      <c r="E397" s="286">
        <f>IF('Cumulative Budget Request '!$L443='Split budget (C)'!$L$1,'Cumulative Budget Request '!E443,0)</f>
        <v>0</v>
      </c>
      <c r="F397" s="286">
        <f>IF('Cumulative Budget Request '!$L443='Split budget (C)'!$L$1,'Cumulative Budget Request '!F443,0)</f>
        <v>0</v>
      </c>
      <c r="G397" s="286">
        <f>IF('Cumulative Budget Request '!$L443='Split budget (C)'!$L$1,'Cumulative Budget Request '!G443,0)</f>
        <v>0</v>
      </c>
      <c r="H397" s="286">
        <f>IF('Cumulative Budget Request '!$L443='Split budget (C)'!$L$1,'Cumulative Budget Request '!H443,0)</f>
        <v>0</v>
      </c>
      <c r="I397" s="286">
        <f>IF('Cumulative Budget Request '!$L443='Split budget (C)'!$L$1,'Cumulative Budget Request '!I443,0)</f>
        <v>0</v>
      </c>
      <c r="J397" s="420">
        <f t="shared" si="94"/>
        <v>0</v>
      </c>
    </row>
    <row r="398" spans="2:10" hidden="1">
      <c r="B398" s="469">
        <f t="shared" si="93"/>
        <v>0</v>
      </c>
      <c r="C398" s="470"/>
      <c r="D398" s="470"/>
      <c r="E398" s="286">
        <f>IF('Cumulative Budget Request '!$L444='Split budget (C)'!$L$1,'Cumulative Budget Request '!E444,0)</f>
        <v>0</v>
      </c>
      <c r="F398" s="286">
        <f>IF('Cumulative Budget Request '!$L444='Split budget (C)'!$L$1,'Cumulative Budget Request '!F444,0)</f>
        <v>0</v>
      </c>
      <c r="G398" s="286">
        <f>IF('Cumulative Budget Request '!$L444='Split budget (C)'!$L$1,'Cumulative Budget Request '!G444,0)</f>
        <v>0</v>
      </c>
      <c r="H398" s="286">
        <f>IF('Cumulative Budget Request '!$L444='Split budget (C)'!$L$1,'Cumulative Budget Request '!H444,0)</f>
        <v>0</v>
      </c>
      <c r="I398" s="286">
        <f>IF('Cumulative Budget Request '!$L444='Split budget (C)'!$L$1,'Cumulative Budget Request '!I444,0)</f>
        <v>0</v>
      </c>
      <c r="J398" s="420">
        <f t="shared" si="94"/>
        <v>0</v>
      </c>
    </row>
    <row r="399" spans="2:10" hidden="1">
      <c r="B399" s="469">
        <f t="shared" si="93"/>
        <v>0</v>
      </c>
      <c r="C399" s="470"/>
      <c r="D399" s="470"/>
      <c r="E399" s="286">
        <f>IF('Cumulative Budget Request '!$L445='Split budget (C)'!$L$1,'Cumulative Budget Request '!E445,0)</f>
        <v>0</v>
      </c>
      <c r="F399" s="286">
        <f>IF('Cumulative Budget Request '!$L445='Split budget (C)'!$L$1,'Cumulative Budget Request '!F445,0)</f>
        <v>0</v>
      </c>
      <c r="G399" s="286">
        <f>IF('Cumulative Budget Request '!$L445='Split budget (C)'!$L$1,'Cumulative Budget Request '!G445,0)</f>
        <v>0</v>
      </c>
      <c r="H399" s="286">
        <f>IF('Cumulative Budget Request '!$L445='Split budget (C)'!$L$1,'Cumulative Budget Request '!H445,0)</f>
        <v>0</v>
      </c>
      <c r="I399" s="286">
        <f>IF('Cumulative Budget Request '!$L445='Split budget (C)'!$L$1,'Cumulative Budget Request '!I445,0)</f>
        <v>0</v>
      </c>
      <c r="J399" s="420">
        <f t="shared" si="94"/>
        <v>0</v>
      </c>
    </row>
    <row r="400" spans="2:10" hidden="1">
      <c r="B400" s="469">
        <f t="shared" si="93"/>
        <v>0</v>
      </c>
      <c r="C400" s="470"/>
      <c r="D400" s="470"/>
      <c r="E400" s="286">
        <f>IF('Cumulative Budget Request '!$L446='Split budget (C)'!$L$1,'Cumulative Budget Request '!E446,0)</f>
        <v>0</v>
      </c>
      <c r="F400" s="286">
        <f>IF('Cumulative Budget Request '!$L446='Split budget (C)'!$L$1,'Cumulative Budget Request '!F446,0)</f>
        <v>0</v>
      </c>
      <c r="G400" s="286">
        <f>IF('Cumulative Budget Request '!$L446='Split budget (C)'!$L$1,'Cumulative Budget Request '!G446,0)</f>
        <v>0</v>
      </c>
      <c r="H400" s="286">
        <f>IF('Cumulative Budget Request '!$L446='Split budget (C)'!$L$1,'Cumulative Budget Request '!H446,0)</f>
        <v>0</v>
      </c>
      <c r="I400" s="286">
        <f>IF('Cumulative Budget Request '!$L446='Split budget (C)'!$L$1,'Cumulative Budget Request '!I446,0)</f>
        <v>0</v>
      </c>
      <c r="J400" s="420">
        <f t="shared" si="94"/>
        <v>0</v>
      </c>
    </row>
    <row r="401" spans="2:10" hidden="1">
      <c r="B401" s="469">
        <f t="shared" si="93"/>
        <v>0</v>
      </c>
      <c r="C401" s="470"/>
      <c r="D401" s="470"/>
      <c r="E401" s="286">
        <f>IF('Cumulative Budget Request '!$L447='Split budget (C)'!$L$1,'Cumulative Budget Request '!E447,0)</f>
        <v>0</v>
      </c>
      <c r="F401" s="286">
        <f>IF('Cumulative Budget Request '!$L447='Split budget (C)'!$L$1,'Cumulative Budget Request '!F447,0)</f>
        <v>0</v>
      </c>
      <c r="G401" s="286">
        <f>IF('Cumulative Budget Request '!$L447='Split budget (C)'!$L$1,'Cumulative Budget Request '!G447,0)</f>
        <v>0</v>
      </c>
      <c r="H401" s="286">
        <f>IF('Cumulative Budget Request '!$L447='Split budget (C)'!$L$1,'Cumulative Budget Request '!H447,0)</f>
        <v>0</v>
      </c>
      <c r="I401" s="286">
        <f>IF('Cumulative Budget Request '!$L447='Split budget (C)'!$L$1,'Cumulative Budget Request '!I447,0)</f>
        <v>0</v>
      </c>
      <c r="J401" s="420">
        <f t="shared" si="94"/>
        <v>0</v>
      </c>
    </row>
    <row r="402" spans="2:10" hidden="1">
      <c r="B402" s="469">
        <f t="shared" si="93"/>
        <v>0</v>
      </c>
      <c r="C402" s="470"/>
      <c r="D402" s="470"/>
      <c r="E402" s="286">
        <f>IF('Cumulative Budget Request '!$L448='Split budget (C)'!$L$1,'Cumulative Budget Request '!E448,0)</f>
        <v>0</v>
      </c>
      <c r="F402" s="286">
        <f>IF('Cumulative Budget Request '!$L448='Split budget (C)'!$L$1,'Cumulative Budget Request '!F448,0)</f>
        <v>0</v>
      </c>
      <c r="G402" s="286">
        <f>IF('Cumulative Budget Request '!$L448='Split budget (C)'!$L$1,'Cumulative Budget Request '!G448,0)</f>
        <v>0</v>
      </c>
      <c r="H402" s="286">
        <f>IF('Cumulative Budget Request '!$L448='Split budget (C)'!$L$1,'Cumulative Budget Request '!H448,0)</f>
        <v>0</v>
      </c>
      <c r="I402" s="286">
        <f>IF('Cumulative Budget Request '!$L448='Split budget (C)'!$L$1,'Cumulative Budget Request '!I448,0)</f>
        <v>0</v>
      </c>
      <c r="J402" s="420">
        <f t="shared" si="94"/>
        <v>0</v>
      </c>
    </row>
    <row r="403" spans="2:10" hidden="1">
      <c r="B403" s="469">
        <f t="shared" si="93"/>
        <v>0</v>
      </c>
      <c r="C403" s="470"/>
      <c r="D403" s="470"/>
      <c r="E403" s="286">
        <f>IF('Cumulative Budget Request '!$L449='Split budget (C)'!$L$1,'Cumulative Budget Request '!E449,0)</f>
        <v>0</v>
      </c>
      <c r="F403" s="286">
        <f>IF('Cumulative Budget Request '!$L449='Split budget (C)'!$L$1,'Cumulative Budget Request '!F449,0)</f>
        <v>0</v>
      </c>
      <c r="G403" s="286">
        <f>IF('Cumulative Budget Request '!$L449='Split budget (C)'!$L$1,'Cumulative Budget Request '!G449,0)</f>
        <v>0</v>
      </c>
      <c r="H403" s="286">
        <f>IF('Cumulative Budget Request '!$L449='Split budget (C)'!$L$1,'Cumulative Budget Request '!H449,0)</f>
        <v>0</v>
      </c>
      <c r="I403" s="286">
        <f>IF('Cumulative Budget Request '!$L449='Split budget (C)'!$L$1,'Cumulative Budget Request '!I449,0)</f>
        <v>0</v>
      </c>
      <c r="J403" s="420">
        <f t="shared" si="94"/>
        <v>0</v>
      </c>
    </row>
    <row r="404" spans="2:10" hidden="1">
      <c r="B404" s="469">
        <f t="shared" si="93"/>
        <v>0</v>
      </c>
      <c r="C404" s="470"/>
      <c r="D404" s="470"/>
      <c r="E404" s="286">
        <f>IF('Cumulative Budget Request '!$L450='Split budget (C)'!$L$1,'Cumulative Budget Request '!E450,0)</f>
        <v>0</v>
      </c>
      <c r="F404" s="286">
        <f>IF('Cumulative Budget Request '!$L450='Split budget (C)'!$L$1,'Cumulative Budget Request '!F450,0)</f>
        <v>0</v>
      </c>
      <c r="G404" s="286">
        <f>IF('Cumulative Budget Request '!$L450='Split budget (C)'!$L$1,'Cumulative Budget Request '!G450,0)</f>
        <v>0</v>
      </c>
      <c r="H404" s="286">
        <f>IF('Cumulative Budget Request '!$L450='Split budget (C)'!$L$1,'Cumulative Budget Request '!H450,0)</f>
        <v>0</v>
      </c>
      <c r="I404" s="286">
        <f>IF('Cumulative Budget Request '!$L450='Split budget (C)'!$L$1,'Cumulative Budget Request '!I450,0)</f>
        <v>0</v>
      </c>
      <c r="J404" s="420">
        <f t="shared" si="94"/>
        <v>0</v>
      </c>
    </row>
    <row r="405" spans="2:10" hidden="1">
      <c r="B405" s="469">
        <f t="shared" si="93"/>
        <v>0</v>
      </c>
      <c r="C405" s="470"/>
      <c r="D405" s="470"/>
      <c r="E405" s="286">
        <f>IF('Cumulative Budget Request '!$L451='Split budget (C)'!$L$1,'Cumulative Budget Request '!E451,0)</f>
        <v>0</v>
      </c>
      <c r="F405" s="286">
        <f>IF('Cumulative Budget Request '!$L451='Split budget (C)'!$L$1,'Cumulative Budget Request '!F451,0)</f>
        <v>0</v>
      </c>
      <c r="G405" s="286">
        <f>IF('Cumulative Budget Request '!$L451='Split budget (C)'!$L$1,'Cumulative Budget Request '!G451,0)</f>
        <v>0</v>
      </c>
      <c r="H405" s="286">
        <f>IF('Cumulative Budget Request '!$L451='Split budget (C)'!$L$1,'Cumulative Budget Request '!H451,0)</f>
        <v>0</v>
      </c>
      <c r="I405" s="286">
        <f>IF('Cumulative Budget Request '!$L451='Split budget (C)'!$L$1,'Cumulative Budget Request '!I451,0)</f>
        <v>0</v>
      </c>
      <c r="J405" s="420">
        <f t="shared" si="94"/>
        <v>0</v>
      </c>
    </row>
    <row r="406" spans="2:10" hidden="1">
      <c r="B406" s="469">
        <f t="shared" si="93"/>
        <v>0</v>
      </c>
      <c r="C406" s="470"/>
      <c r="D406" s="470"/>
      <c r="E406" s="286">
        <f>IF('Cumulative Budget Request '!$L452='Split budget (C)'!$L$1,'Cumulative Budget Request '!E452,0)</f>
        <v>0</v>
      </c>
      <c r="F406" s="286">
        <f>IF('Cumulative Budget Request '!$L452='Split budget (C)'!$L$1,'Cumulative Budget Request '!F452,0)</f>
        <v>0</v>
      </c>
      <c r="G406" s="286">
        <f>IF('Cumulative Budget Request '!$L452='Split budget (C)'!$L$1,'Cumulative Budget Request '!G452,0)</f>
        <v>0</v>
      </c>
      <c r="H406" s="286">
        <f>IF('Cumulative Budget Request '!$L452='Split budget (C)'!$L$1,'Cumulative Budget Request '!H452,0)</f>
        <v>0</v>
      </c>
      <c r="I406" s="286">
        <f>IF('Cumulative Budget Request '!$L452='Split budget (C)'!$L$1,'Cumulative Budget Request '!I452,0)</f>
        <v>0</v>
      </c>
      <c r="J406" s="420">
        <f t="shared" si="94"/>
        <v>0</v>
      </c>
    </row>
    <row r="407" spans="2:10" hidden="1">
      <c r="B407" s="537">
        <f t="shared" si="93"/>
        <v>0</v>
      </c>
      <c r="C407" s="538"/>
      <c r="D407" s="538"/>
      <c r="E407" s="286">
        <f>IF('Cumulative Budget Request '!$L453='Split budget (C)'!$L$1,'Cumulative Budget Request '!E453,0)</f>
        <v>0</v>
      </c>
      <c r="F407" s="286">
        <f>IF('Cumulative Budget Request '!$L453='Split budget (C)'!$L$1,'Cumulative Budget Request '!F453,0)</f>
        <v>0</v>
      </c>
      <c r="G407" s="286">
        <f>IF('Cumulative Budget Request '!$L453='Split budget (C)'!$L$1,'Cumulative Budget Request '!G453,0)</f>
        <v>0</v>
      </c>
      <c r="H407" s="286">
        <f>IF('Cumulative Budget Request '!$L453='Split budget (C)'!$L$1,'Cumulative Budget Request '!H453,0)</f>
        <v>0</v>
      </c>
      <c r="I407" s="286">
        <f>IF('Cumulative Budget Request '!$L453='Split budget (C)'!$L$1,'Cumulative Budget Request '!I453,0)</f>
        <v>0</v>
      </c>
      <c r="J407" s="421">
        <f t="shared" si="94"/>
        <v>0</v>
      </c>
    </row>
    <row r="408" spans="2:10" ht="13.5" thickBot="1">
      <c r="B408" s="471" t="str">
        <f t="shared" si="93"/>
        <v>TOTAL</v>
      </c>
      <c r="C408" s="472"/>
      <c r="D408" s="472"/>
      <c r="E408" s="423">
        <f>SUM(E388:E407)</f>
        <v>0</v>
      </c>
      <c r="F408" s="423">
        <f t="shared" ref="F408:I408" si="95">SUM(F388:F407)</f>
        <v>0</v>
      </c>
      <c r="G408" s="423">
        <f t="shared" si="95"/>
        <v>0</v>
      </c>
      <c r="H408" s="423">
        <f t="shared" si="95"/>
        <v>0</v>
      </c>
      <c r="I408" s="423">
        <f t="shared" si="95"/>
        <v>0</v>
      </c>
      <c r="J408" s="422">
        <f>SUM(J388:J407)</f>
        <v>0</v>
      </c>
    </row>
    <row r="409" spans="2:10">
      <c r="E409" s="19"/>
      <c r="F409" s="15"/>
      <c r="G409" s="19"/>
      <c r="H409" s="19"/>
      <c r="I409" s="19"/>
      <c r="J409" s="19"/>
    </row>
    <row r="410" spans="2:10">
      <c r="E410" s="19"/>
      <c r="F410" s="15"/>
      <c r="G410" s="19"/>
      <c r="H410" s="19"/>
      <c r="I410" s="19"/>
      <c r="J410" s="19"/>
    </row>
    <row r="411" spans="2:10">
      <c r="E411" s="19"/>
      <c r="F411" s="15"/>
      <c r="G411" s="19"/>
      <c r="H411" s="19"/>
      <c r="I411" s="19"/>
      <c r="J411" s="19"/>
    </row>
    <row r="412" spans="2:10">
      <c r="E412" s="19"/>
      <c r="F412" s="15"/>
      <c r="G412" s="19"/>
      <c r="H412" s="19"/>
      <c r="I412" s="19"/>
      <c r="J412" s="19"/>
    </row>
    <row r="413" spans="2:10">
      <c r="E413" s="19"/>
      <c r="F413" s="15"/>
      <c r="G413" s="19"/>
      <c r="H413" s="19"/>
      <c r="I413" s="19"/>
      <c r="J413" s="19"/>
    </row>
    <row r="414" spans="2:10">
      <c r="E414" s="19"/>
      <c r="F414" s="15"/>
      <c r="G414" s="19"/>
      <c r="H414" s="19"/>
      <c r="I414" s="19"/>
      <c r="J414" s="19"/>
    </row>
    <row r="415" spans="2:10">
      <c r="E415" s="19"/>
      <c r="F415" s="15"/>
      <c r="G415" s="19"/>
      <c r="H415" s="19"/>
      <c r="I415" s="19"/>
      <c r="J415" s="19"/>
    </row>
    <row r="416" spans="2:10">
      <c r="E416" s="19"/>
      <c r="F416" s="15"/>
      <c r="G416" s="19"/>
      <c r="H416" s="19"/>
      <c r="I416" s="19"/>
      <c r="J416" s="19"/>
    </row>
    <row r="417" spans="5:10">
      <c r="E417" s="19"/>
      <c r="F417" s="15"/>
      <c r="G417" s="19"/>
      <c r="H417" s="19"/>
      <c r="I417" s="19"/>
      <c r="J417" s="19"/>
    </row>
    <row r="418" spans="5:10">
      <c r="E418" s="19"/>
      <c r="F418" s="15"/>
      <c r="G418" s="19"/>
      <c r="H418" s="19"/>
      <c r="I418" s="19"/>
      <c r="J418" s="19"/>
    </row>
    <row r="419" spans="5:10">
      <c r="E419" s="19"/>
      <c r="F419" s="15"/>
      <c r="G419" s="19"/>
      <c r="H419" s="19"/>
      <c r="I419" s="19"/>
      <c r="J419" s="19"/>
    </row>
    <row r="420" spans="5:10">
      <c r="E420" s="19"/>
      <c r="F420" s="15"/>
      <c r="G420" s="19"/>
      <c r="H420" s="19"/>
      <c r="I420" s="19"/>
      <c r="J420" s="19"/>
    </row>
    <row r="421" spans="5:10">
      <c r="E421" s="19"/>
      <c r="F421" s="15"/>
      <c r="G421" s="19"/>
      <c r="H421" s="19"/>
      <c r="I421" s="19"/>
      <c r="J421" s="19"/>
    </row>
    <row r="422" spans="5:10">
      <c r="E422" s="19"/>
      <c r="F422" s="15"/>
      <c r="G422" s="19"/>
      <c r="H422" s="19"/>
      <c r="I422" s="19"/>
      <c r="J422" s="19"/>
    </row>
    <row r="423" spans="5:10">
      <c r="E423" s="19"/>
      <c r="F423" s="15"/>
      <c r="G423" s="19"/>
      <c r="H423" s="19"/>
      <c r="I423" s="19"/>
      <c r="J423" s="19"/>
    </row>
    <row r="424" spans="5:10">
      <c r="E424" s="19"/>
      <c r="F424" s="15"/>
      <c r="G424" s="19"/>
      <c r="H424" s="19"/>
      <c r="I424" s="19"/>
      <c r="J424" s="19"/>
    </row>
    <row r="425" spans="5:10">
      <c r="E425" s="19"/>
      <c r="F425" s="15"/>
      <c r="G425" s="19"/>
      <c r="H425" s="19"/>
      <c r="I425" s="19"/>
      <c r="J425" s="19"/>
    </row>
    <row r="426" spans="5:10">
      <c r="E426" s="19"/>
      <c r="F426" s="15"/>
      <c r="G426" s="19"/>
      <c r="H426" s="19"/>
      <c r="I426" s="19"/>
      <c r="J426" s="19"/>
    </row>
    <row r="427" spans="5:10">
      <c r="E427" s="19"/>
      <c r="F427" s="15"/>
      <c r="G427" s="19"/>
      <c r="H427" s="19"/>
      <c r="I427" s="19"/>
      <c r="J427" s="19"/>
    </row>
    <row r="428" spans="5:10">
      <c r="E428" s="19"/>
      <c r="F428" s="15"/>
      <c r="G428" s="19"/>
      <c r="H428" s="19"/>
      <c r="I428" s="19"/>
      <c r="J428" s="19"/>
    </row>
    <row r="429" spans="5:10">
      <c r="E429" s="19"/>
      <c r="F429" s="15"/>
      <c r="G429" s="19"/>
      <c r="H429" s="19"/>
      <c r="I429" s="19"/>
      <c r="J429" s="19"/>
    </row>
    <row r="430" spans="5:10">
      <c r="E430" s="19"/>
      <c r="F430" s="15"/>
      <c r="G430" s="19"/>
      <c r="H430" s="19"/>
      <c r="I430" s="19"/>
      <c r="J430" s="19"/>
    </row>
    <row r="431" spans="5:10">
      <c r="E431" s="19"/>
      <c r="F431" s="15"/>
      <c r="G431" s="19"/>
      <c r="H431" s="19"/>
      <c r="I431" s="19"/>
      <c r="J431" s="19"/>
    </row>
    <row r="432" spans="5:10">
      <c r="E432" s="19"/>
      <c r="F432" s="15"/>
      <c r="G432" s="19"/>
      <c r="H432" s="19"/>
      <c r="I432" s="19"/>
      <c r="J432" s="19"/>
    </row>
    <row r="433" spans="5:10">
      <c r="E433" s="19"/>
      <c r="F433" s="15"/>
      <c r="G433" s="19"/>
      <c r="H433" s="19"/>
      <c r="I433" s="19"/>
      <c r="J433" s="19"/>
    </row>
    <row r="434" spans="5:10">
      <c r="E434" s="19"/>
      <c r="F434" s="15"/>
      <c r="G434" s="19"/>
      <c r="H434" s="19"/>
      <c r="I434" s="19"/>
      <c r="J434" s="19"/>
    </row>
    <row r="435" spans="5:10">
      <c r="E435" s="19"/>
      <c r="F435" s="15"/>
      <c r="G435" s="19"/>
      <c r="H435" s="19"/>
      <c r="I435" s="19"/>
      <c r="J435" s="19"/>
    </row>
    <row r="436" spans="5:10">
      <c r="E436" s="19"/>
      <c r="F436" s="15"/>
      <c r="G436" s="19"/>
      <c r="H436" s="19"/>
      <c r="I436" s="19"/>
      <c r="J436" s="19"/>
    </row>
    <row r="437" spans="5:10">
      <c r="E437" s="19"/>
      <c r="F437" s="15"/>
      <c r="G437" s="19"/>
      <c r="H437" s="19"/>
      <c r="I437" s="19"/>
      <c r="J437" s="19"/>
    </row>
    <row r="438" spans="5:10">
      <c r="E438" s="19"/>
      <c r="F438" s="15"/>
      <c r="G438" s="19"/>
      <c r="H438" s="19"/>
      <c r="I438" s="19"/>
      <c r="J438" s="19"/>
    </row>
    <row r="439" spans="5:10">
      <c r="E439" s="19"/>
      <c r="F439" s="15"/>
      <c r="G439" s="19"/>
      <c r="H439" s="19"/>
      <c r="I439" s="19"/>
      <c r="J439" s="19"/>
    </row>
    <row r="440" spans="5:10">
      <c r="E440" s="19"/>
      <c r="F440" s="15"/>
      <c r="G440" s="19"/>
      <c r="H440" s="19"/>
      <c r="I440" s="19"/>
      <c r="J440" s="19"/>
    </row>
    <row r="441" spans="5:10">
      <c r="E441" s="19"/>
      <c r="F441" s="15"/>
      <c r="G441" s="19"/>
      <c r="H441" s="19"/>
      <c r="I441" s="19"/>
      <c r="J441" s="19"/>
    </row>
    <row r="442" spans="5:10">
      <c r="E442" s="19"/>
      <c r="F442" s="15"/>
      <c r="G442" s="19"/>
      <c r="H442" s="19"/>
      <c r="I442" s="19"/>
      <c r="J442" s="19"/>
    </row>
    <row r="443" spans="5:10">
      <c r="E443" s="19"/>
      <c r="F443" s="15"/>
      <c r="G443" s="19"/>
      <c r="H443" s="19"/>
      <c r="I443" s="19"/>
      <c r="J443" s="19"/>
    </row>
    <row r="444" spans="5:10">
      <c r="E444" s="19"/>
      <c r="F444" s="15"/>
      <c r="G444" s="19"/>
      <c r="H444" s="19"/>
      <c r="I444" s="19"/>
      <c r="J444" s="19"/>
    </row>
    <row r="445" spans="5:10">
      <c r="E445" s="19"/>
      <c r="F445" s="15"/>
      <c r="G445" s="19"/>
      <c r="H445" s="19"/>
      <c r="I445" s="19"/>
      <c r="J445" s="19"/>
    </row>
    <row r="446" spans="5:10">
      <c r="E446" s="19"/>
      <c r="F446" s="15"/>
      <c r="G446" s="19"/>
      <c r="H446" s="19"/>
      <c r="I446" s="19"/>
      <c r="J446" s="19"/>
    </row>
    <row r="447" spans="5:10">
      <c r="E447" s="19"/>
      <c r="F447" s="15"/>
      <c r="G447" s="19"/>
      <c r="H447" s="19"/>
      <c r="I447" s="19"/>
      <c r="J447" s="19"/>
    </row>
    <row r="448" spans="5:10">
      <c r="E448" s="19"/>
      <c r="F448" s="15"/>
      <c r="G448" s="19"/>
      <c r="H448" s="19"/>
      <c r="I448" s="19"/>
      <c r="J448" s="19"/>
    </row>
    <row r="449" spans="5:10">
      <c r="E449" s="19"/>
      <c r="F449" s="15"/>
      <c r="G449" s="19"/>
      <c r="H449" s="19"/>
      <c r="I449" s="19"/>
      <c r="J449" s="19"/>
    </row>
    <row r="450" spans="5:10">
      <c r="E450" s="19"/>
      <c r="F450" s="15"/>
      <c r="G450" s="19"/>
      <c r="H450" s="19"/>
      <c r="I450" s="19"/>
      <c r="J450" s="19"/>
    </row>
    <row r="451" spans="5:10">
      <c r="E451" s="19"/>
      <c r="F451" s="15"/>
      <c r="G451" s="19"/>
      <c r="H451" s="19"/>
      <c r="I451" s="19"/>
      <c r="J451" s="19"/>
    </row>
    <row r="452" spans="5:10">
      <c r="E452" s="19"/>
      <c r="F452" s="15"/>
      <c r="G452" s="19"/>
      <c r="H452" s="19"/>
      <c r="I452" s="19"/>
      <c r="J452" s="19"/>
    </row>
    <row r="453" spans="5:10">
      <c r="E453" s="19"/>
      <c r="F453" s="15"/>
      <c r="G453" s="19"/>
      <c r="H453" s="19"/>
      <c r="I453" s="19"/>
      <c r="J453" s="19"/>
    </row>
    <row r="454" spans="5:10">
      <c r="E454" s="19"/>
      <c r="F454" s="15"/>
      <c r="G454" s="19"/>
      <c r="H454" s="19"/>
      <c r="I454" s="19"/>
      <c r="J454" s="19"/>
    </row>
    <row r="455" spans="5:10">
      <c r="E455" s="19"/>
      <c r="F455" s="15"/>
      <c r="G455" s="19"/>
      <c r="H455" s="19"/>
      <c r="I455" s="19"/>
      <c r="J455" s="19"/>
    </row>
    <row r="456" spans="5:10">
      <c r="E456" s="19"/>
      <c r="F456" s="15"/>
      <c r="G456" s="19"/>
      <c r="H456" s="19"/>
      <c r="I456" s="19"/>
      <c r="J456" s="19"/>
    </row>
    <row r="457" spans="5:10">
      <c r="E457" s="19"/>
      <c r="F457" s="15"/>
      <c r="G457" s="19"/>
      <c r="H457" s="19"/>
      <c r="I457" s="19"/>
      <c r="J457" s="19"/>
    </row>
    <row r="458" spans="5:10">
      <c r="E458" s="19"/>
      <c r="F458" s="15"/>
      <c r="G458" s="19"/>
      <c r="H458" s="19"/>
      <c r="I458" s="19"/>
      <c r="J458" s="19"/>
    </row>
    <row r="459" spans="5:10">
      <c r="E459" s="19"/>
      <c r="F459" s="15"/>
      <c r="G459" s="19"/>
      <c r="H459" s="19"/>
      <c r="I459" s="19"/>
      <c r="J459" s="19"/>
    </row>
    <row r="460" spans="5:10">
      <c r="E460" s="19"/>
      <c r="F460" s="15"/>
      <c r="G460" s="19"/>
      <c r="H460" s="19"/>
      <c r="I460" s="19"/>
      <c r="J460" s="19"/>
    </row>
    <row r="461" spans="5:10">
      <c r="E461" s="19"/>
      <c r="F461" s="15"/>
      <c r="G461" s="19"/>
      <c r="H461" s="19"/>
      <c r="I461" s="19"/>
      <c r="J461" s="19"/>
    </row>
    <row r="462" spans="5:10">
      <c r="E462" s="19"/>
      <c r="F462" s="15"/>
      <c r="G462" s="19"/>
      <c r="H462" s="19"/>
      <c r="I462" s="19"/>
      <c r="J462" s="19"/>
    </row>
    <row r="463" spans="5:10">
      <c r="E463" s="19"/>
      <c r="F463" s="15"/>
      <c r="G463" s="19"/>
      <c r="H463" s="19"/>
      <c r="I463" s="19"/>
      <c r="J463" s="19"/>
    </row>
    <row r="464" spans="5:10">
      <c r="E464" s="19"/>
      <c r="F464" s="15"/>
      <c r="G464" s="19"/>
      <c r="H464" s="19"/>
      <c r="I464" s="19"/>
      <c r="J464" s="19"/>
    </row>
    <row r="465" spans="5:10">
      <c r="E465" s="19"/>
      <c r="F465" s="15"/>
      <c r="G465" s="19"/>
      <c r="H465" s="19"/>
      <c r="I465" s="19"/>
      <c r="J465" s="19"/>
    </row>
    <row r="466" spans="5:10">
      <c r="E466" s="19"/>
      <c r="F466" s="15"/>
      <c r="G466" s="19"/>
      <c r="H466" s="19"/>
      <c r="I466" s="19"/>
      <c r="J466" s="19"/>
    </row>
    <row r="467" spans="5:10">
      <c r="E467" s="19"/>
      <c r="F467" s="15"/>
      <c r="G467" s="19"/>
      <c r="H467" s="19"/>
      <c r="I467" s="19"/>
      <c r="J467" s="19"/>
    </row>
    <row r="468" spans="5:10">
      <c r="E468" s="19"/>
      <c r="F468" s="15"/>
      <c r="G468" s="19"/>
      <c r="H468" s="19"/>
      <c r="I468" s="19"/>
      <c r="J468" s="19"/>
    </row>
    <row r="469" spans="5:10">
      <c r="E469" s="19"/>
      <c r="F469" s="15"/>
      <c r="G469" s="19"/>
      <c r="H469" s="19"/>
      <c r="I469" s="19"/>
      <c r="J469" s="19"/>
    </row>
    <row r="470" spans="5:10">
      <c r="E470" s="19"/>
      <c r="F470" s="15"/>
      <c r="G470" s="19"/>
      <c r="H470" s="19"/>
      <c r="I470" s="19"/>
      <c r="J470" s="19"/>
    </row>
    <row r="471" spans="5:10">
      <c r="E471" s="19"/>
      <c r="F471" s="15"/>
      <c r="G471" s="19"/>
      <c r="H471" s="19"/>
      <c r="I471" s="19"/>
      <c r="J471" s="19"/>
    </row>
    <row r="472" spans="5:10">
      <c r="E472" s="19"/>
      <c r="F472" s="15"/>
      <c r="G472" s="19"/>
      <c r="H472" s="19"/>
      <c r="I472" s="19"/>
      <c r="J472" s="19"/>
    </row>
    <row r="473" spans="5:10">
      <c r="E473" s="19"/>
      <c r="F473" s="15"/>
      <c r="G473" s="19"/>
      <c r="H473" s="19"/>
      <c r="I473" s="19"/>
      <c r="J473" s="19"/>
    </row>
    <row r="474" spans="5:10">
      <c r="E474" s="19"/>
      <c r="F474" s="15"/>
      <c r="G474" s="19"/>
      <c r="H474" s="19"/>
      <c r="I474" s="19"/>
      <c r="J474" s="19"/>
    </row>
    <row r="475" spans="5:10">
      <c r="E475" s="19"/>
      <c r="F475" s="15"/>
      <c r="G475" s="19"/>
      <c r="H475" s="19"/>
      <c r="I475" s="19"/>
      <c r="J475" s="19"/>
    </row>
    <row r="476" spans="5:10">
      <c r="E476" s="19"/>
      <c r="F476" s="15"/>
      <c r="G476" s="19"/>
      <c r="H476" s="19"/>
      <c r="I476" s="19"/>
      <c r="J476" s="19"/>
    </row>
    <row r="477" spans="5:10">
      <c r="E477" s="19"/>
      <c r="F477" s="15"/>
      <c r="G477" s="19"/>
      <c r="H477" s="19"/>
      <c r="I477" s="19"/>
      <c r="J477" s="19"/>
    </row>
    <row r="478" spans="5:10">
      <c r="E478" s="19"/>
      <c r="F478" s="15"/>
      <c r="G478" s="19"/>
      <c r="H478" s="19"/>
      <c r="I478" s="19"/>
      <c r="J478" s="19"/>
    </row>
    <row r="479" spans="5:10">
      <c r="E479" s="19"/>
      <c r="F479" s="15"/>
      <c r="G479" s="19"/>
      <c r="H479" s="19"/>
      <c r="I479" s="19"/>
      <c r="J479" s="19"/>
    </row>
    <row r="480" spans="5:10">
      <c r="E480" s="19"/>
      <c r="F480" s="15"/>
      <c r="G480" s="19"/>
      <c r="H480" s="19"/>
      <c r="I480" s="19"/>
      <c r="J480" s="19"/>
    </row>
    <row r="481" spans="5:10">
      <c r="E481" s="19"/>
      <c r="F481" s="15"/>
      <c r="G481" s="19"/>
      <c r="H481" s="19"/>
      <c r="I481" s="19"/>
      <c r="J481" s="19"/>
    </row>
    <row r="482" spans="5:10">
      <c r="E482" s="19"/>
      <c r="F482" s="15"/>
      <c r="G482" s="19"/>
      <c r="H482" s="19"/>
      <c r="I482" s="19"/>
      <c r="J482" s="19"/>
    </row>
    <row r="483" spans="5:10">
      <c r="E483" s="19"/>
      <c r="F483" s="15"/>
      <c r="G483" s="19"/>
      <c r="H483" s="19"/>
      <c r="I483" s="19"/>
      <c r="J483" s="19"/>
    </row>
    <row r="484" spans="5:10">
      <c r="E484" s="19"/>
      <c r="F484" s="15"/>
      <c r="G484" s="19"/>
      <c r="H484" s="19"/>
      <c r="I484" s="19"/>
      <c r="J484" s="19"/>
    </row>
    <row r="485" spans="5:10">
      <c r="E485" s="19"/>
      <c r="F485" s="15"/>
      <c r="G485" s="19"/>
      <c r="H485" s="19"/>
      <c r="I485" s="19"/>
      <c r="J485" s="19"/>
    </row>
    <row r="486" spans="5:10">
      <c r="E486" s="19"/>
      <c r="F486" s="15"/>
      <c r="G486" s="19"/>
      <c r="H486" s="19"/>
      <c r="I486" s="19"/>
      <c r="J486" s="19"/>
    </row>
    <row r="487" spans="5:10">
      <c r="E487" s="19"/>
      <c r="F487" s="15"/>
      <c r="G487" s="19"/>
      <c r="H487" s="19"/>
      <c r="I487" s="19"/>
      <c r="J487" s="19"/>
    </row>
    <row r="488" spans="5:10">
      <c r="E488" s="19"/>
      <c r="F488" s="15"/>
      <c r="G488" s="19"/>
      <c r="H488" s="19"/>
      <c r="I488" s="19"/>
      <c r="J488" s="19"/>
    </row>
    <row r="489" spans="5:10">
      <c r="E489" s="19"/>
      <c r="F489" s="15"/>
      <c r="G489" s="19"/>
      <c r="H489" s="19"/>
      <c r="I489" s="19"/>
      <c r="J489" s="19"/>
    </row>
    <row r="490" spans="5:10">
      <c r="E490" s="19"/>
      <c r="F490" s="15"/>
      <c r="G490" s="19"/>
      <c r="H490" s="19"/>
      <c r="I490" s="19"/>
      <c r="J490" s="19"/>
    </row>
    <row r="491" spans="5:10">
      <c r="E491" s="19"/>
      <c r="F491" s="15"/>
      <c r="G491" s="19"/>
      <c r="H491" s="19"/>
      <c r="I491" s="19"/>
      <c r="J491" s="19"/>
    </row>
    <row r="492" spans="5:10">
      <c r="E492" s="19"/>
      <c r="F492" s="15"/>
      <c r="G492" s="19"/>
      <c r="H492" s="19"/>
      <c r="I492" s="19"/>
      <c r="J492" s="19"/>
    </row>
    <row r="493" spans="5:10">
      <c r="E493" s="19"/>
      <c r="F493" s="15"/>
      <c r="G493" s="19"/>
      <c r="H493" s="19"/>
      <c r="I493" s="19"/>
      <c r="J493" s="19"/>
    </row>
    <row r="494" spans="5:10">
      <c r="E494" s="19"/>
      <c r="F494" s="15"/>
      <c r="G494" s="19"/>
      <c r="H494" s="19"/>
      <c r="I494" s="19"/>
      <c r="J494" s="19"/>
    </row>
    <row r="495" spans="5:10">
      <c r="E495" s="19"/>
      <c r="F495" s="15"/>
      <c r="G495" s="19"/>
      <c r="H495" s="19"/>
      <c r="I495" s="19"/>
      <c r="J495" s="19"/>
    </row>
    <row r="496" spans="5:10">
      <c r="E496" s="19"/>
      <c r="F496" s="15"/>
      <c r="G496" s="19"/>
      <c r="H496" s="19"/>
      <c r="I496" s="19"/>
      <c r="J496" s="19"/>
    </row>
    <row r="497" spans="5:10">
      <c r="E497" s="19"/>
      <c r="F497" s="15"/>
      <c r="G497" s="19"/>
      <c r="H497" s="19"/>
      <c r="I497" s="19"/>
      <c r="J497" s="19"/>
    </row>
    <row r="498" spans="5:10">
      <c r="E498" s="19"/>
      <c r="F498" s="15"/>
      <c r="G498" s="19"/>
      <c r="H498" s="19"/>
      <c r="I498" s="19"/>
      <c r="J498" s="19"/>
    </row>
    <row r="499" spans="5:10">
      <c r="E499" s="19"/>
      <c r="F499" s="15"/>
      <c r="G499" s="19"/>
      <c r="H499" s="19"/>
      <c r="I499" s="19"/>
      <c r="J499" s="19"/>
    </row>
    <row r="500" spans="5:10">
      <c r="E500" s="19"/>
      <c r="F500" s="15"/>
      <c r="G500" s="19"/>
      <c r="H500" s="19"/>
      <c r="I500" s="19"/>
      <c r="J500" s="19"/>
    </row>
    <row r="501" spans="5:10">
      <c r="E501" s="19"/>
      <c r="F501" s="15"/>
      <c r="G501" s="19"/>
      <c r="H501" s="19"/>
      <c r="I501" s="19"/>
      <c r="J501" s="19"/>
    </row>
    <row r="502" spans="5:10">
      <c r="E502" s="19"/>
      <c r="F502" s="15"/>
      <c r="G502" s="19"/>
      <c r="H502" s="19"/>
      <c r="I502" s="19"/>
      <c r="J502" s="19"/>
    </row>
    <row r="503" spans="5:10">
      <c r="E503" s="19"/>
      <c r="F503" s="15"/>
      <c r="G503" s="19"/>
      <c r="H503" s="19"/>
      <c r="I503" s="19"/>
      <c r="J503" s="19"/>
    </row>
    <row r="504" spans="5:10">
      <c r="E504" s="19"/>
      <c r="F504" s="15"/>
      <c r="G504" s="19"/>
      <c r="H504" s="19"/>
      <c r="I504" s="19"/>
      <c r="J504" s="19"/>
    </row>
    <row r="505" spans="5:10">
      <c r="E505" s="19"/>
      <c r="F505" s="15"/>
      <c r="G505" s="19"/>
      <c r="H505" s="19"/>
      <c r="I505" s="19"/>
      <c r="J505" s="19"/>
    </row>
    <row r="506" spans="5:10">
      <c r="E506" s="19"/>
      <c r="F506" s="15"/>
      <c r="G506" s="19"/>
      <c r="H506" s="19"/>
      <c r="I506" s="19"/>
      <c r="J506" s="19"/>
    </row>
    <row r="507" spans="5:10">
      <c r="E507" s="19"/>
      <c r="F507" s="15"/>
      <c r="G507" s="19"/>
      <c r="H507" s="19"/>
      <c r="I507" s="19"/>
      <c r="J507" s="19"/>
    </row>
    <row r="508" spans="5:10">
      <c r="E508" s="19"/>
      <c r="F508" s="15"/>
      <c r="G508" s="19"/>
      <c r="H508" s="19"/>
      <c r="I508" s="19"/>
      <c r="J508" s="19"/>
    </row>
    <row r="509" spans="5:10">
      <c r="E509" s="19"/>
      <c r="F509" s="15"/>
      <c r="G509" s="19"/>
      <c r="H509" s="19"/>
      <c r="I509" s="19"/>
      <c r="J509" s="19"/>
    </row>
    <row r="510" spans="5:10">
      <c r="E510" s="19"/>
      <c r="F510" s="15"/>
      <c r="G510" s="19"/>
      <c r="H510" s="19"/>
      <c r="I510" s="19"/>
      <c r="J510" s="19"/>
    </row>
    <row r="511" spans="5:10">
      <c r="E511" s="19"/>
      <c r="F511" s="15"/>
      <c r="G511" s="19"/>
      <c r="H511" s="19"/>
      <c r="I511" s="19"/>
      <c r="J511" s="19"/>
    </row>
    <row r="512" spans="5:10">
      <c r="E512" s="19"/>
      <c r="F512" s="15"/>
      <c r="G512" s="19"/>
      <c r="H512" s="19"/>
      <c r="I512" s="19"/>
      <c r="J512" s="19"/>
    </row>
    <row r="513" spans="5:10">
      <c r="E513" s="19"/>
      <c r="F513" s="15"/>
      <c r="G513" s="19"/>
      <c r="H513" s="19"/>
      <c r="I513" s="19"/>
      <c r="J513" s="19"/>
    </row>
    <row r="514" spans="5:10">
      <c r="E514" s="19"/>
      <c r="F514" s="15"/>
      <c r="G514" s="19"/>
      <c r="H514" s="19"/>
      <c r="I514" s="19"/>
      <c r="J514" s="19"/>
    </row>
    <row r="515" spans="5:10">
      <c r="E515" s="19"/>
      <c r="F515" s="15"/>
      <c r="G515" s="19"/>
      <c r="H515" s="19"/>
      <c r="I515" s="19"/>
      <c r="J515" s="19"/>
    </row>
    <row r="516" spans="5:10">
      <c r="E516" s="19"/>
      <c r="F516" s="15"/>
      <c r="G516" s="19"/>
      <c r="H516" s="19"/>
      <c r="I516" s="19"/>
      <c r="J516" s="19"/>
    </row>
    <row r="517" spans="5:10">
      <c r="E517" s="19"/>
      <c r="F517" s="15"/>
      <c r="G517" s="19"/>
      <c r="H517" s="19"/>
      <c r="I517" s="19"/>
      <c r="J517" s="19"/>
    </row>
    <row r="518" spans="5:10">
      <c r="E518" s="19"/>
      <c r="F518" s="15"/>
      <c r="G518" s="19"/>
      <c r="H518" s="19"/>
      <c r="I518" s="19"/>
      <c r="J518" s="19"/>
    </row>
    <row r="519" spans="5:10">
      <c r="E519" s="19"/>
      <c r="F519" s="15"/>
      <c r="G519" s="19"/>
      <c r="H519" s="19"/>
      <c r="I519" s="19"/>
      <c r="J519" s="19"/>
    </row>
    <row r="520" spans="5:10">
      <c r="E520" s="19"/>
      <c r="F520" s="15"/>
      <c r="G520" s="19"/>
      <c r="H520" s="19"/>
      <c r="I520" s="19"/>
      <c r="J520" s="19"/>
    </row>
    <row r="521" spans="5:10">
      <c r="E521" s="19"/>
      <c r="F521" s="15"/>
      <c r="G521" s="19"/>
      <c r="H521" s="19"/>
      <c r="I521" s="19"/>
      <c r="J521" s="19"/>
    </row>
    <row r="522" spans="5:10">
      <c r="E522" s="19"/>
      <c r="F522" s="15"/>
      <c r="G522" s="19"/>
      <c r="H522" s="19"/>
      <c r="I522" s="19"/>
      <c r="J522" s="19"/>
    </row>
    <row r="523" spans="5:10">
      <c r="E523" s="19"/>
      <c r="F523" s="15"/>
      <c r="G523" s="19"/>
      <c r="H523" s="19"/>
      <c r="I523" s="19"/>
      <c r="J523" s="19"/>
    </row>
    <row r="524" spans="5:10">
      <c r="E524" s="19"/>
      <c r="F524" s="15"/>
      <c r="G524" s="19"/>
      <c r="H524" s="19"/>
      <c r="I524" s="19"/>
      <c r="J524" s="19"/>
    </row>
    <row r="525" spans="5:10">
      <c r="E525" s="19"/>
      <c r="F525" s="15"/>
      <c r="G525" s="19"/>
      <c r="H525" s="19"/>
      <c r="I525" s="19"/>
      <c r="J525" s="19"/>
    </row>
    <row r="526" spans="5:10">
      <c r="E526" s="19"/>
      <c r="F526" s="15"/>
      <c r="G526" s="19"/>
      <c r="H526" s="19"/>
      <c r="I526" s="19"/>
      <c r="J526" s="19"/>
    </row>
    <row r="527" spans="5:10">
      <c r="E527" s="19"/>
      <c r="F527" s="15"/>
      <c r="G527" s="19"/>
      <c r="H527" s="19"/>
      <c r="I527" s="19"/>
      <c r="J527" s="19"/>
    </row>
    <row r="528" spans="5:10">
      <c r="E528" s="19"/>
      <c r="F528" s="15"/>
      <c r="G528" s="19"/>
      <c r="H528" s="19"/>
      <c r="I528" s="19"/>
      <c r="J528" s="19"/>
    </row>
    <row r="529" spans="5:10">
      <c r="E529" s="19"/>
      <c r="F529" s="15"/>
      <c r="G529" s="19"/>
      <c r="H529" s="19"/>
      <c r="I529" s="19"/>
      <c r="J529" s="19"/>
    </row>
    <row r="530" spans="5:10">
      <c r="E530" s="19"/>
      <c r="F530" s="15"/>
      <c r="G530" s="19"/>
      <c r="H530" s="19"/>
      <c r="I530" s="19"/>
      <c r="J530" s="19"/>
    </row>
    <row r="531" spans="5:10">
      <c r="E531" s="19"/>
      <c r="F531" s="15"/>
      <c r="G531" s="19"/>
      <c r="H531" s="19"/>
      <c r="I531" s="19"/>
      <c r="J531" s="19"/>
    </row>
    <row r="532" spans="5:10">
      <c r="E532" s="19"/>
      <c r="F532" s="15"/>
      <c r="G532" s="19"/>
      <c r="H532" s="19"/>
      <c r="I532" s="19"/>
      <c r="J532" s="19"/>
    </row>
    <row r="533" spans="5:10">
      <c r="E533" s="19"/>
      <c r="F533" s="15"/>
      <c r="G533" s="19"/>
      <c r="H533" s="19"/>
      <c r="I533" s="19"/>
      <c r="J533" s="19"/>
    </row>
    <row r="534" spans="5:10">
      <c r="E534" s="19"/>
      <c r="F534" s="15"/>
      <c r="G534" s="19"/>
      <c r="H534" s="19"/>
      <c r="I534" s="19"/>
      <c r="J534" s="19"/>
    </row>
    <row r="535" spans="5:10">
      <c r="E535" s="19"/>
      <c r="F535" s="15"/>
      <c r="G535" s="19"/>
      <c r="H535" s="19"/>
      <c r="I535" s="19"/>
      <c r="J535" s="19"/>
    </row>
    <row r="536" spans="5:10">
      <c r="E536" s="19"/>
      <c r="F536" s="15"/>
      <c r="G536" s="19"/>
      <c r="H536" s="19"/>
      <c r="I536" s="19"/>
      <c r="J536" s="19"/>
    </row>
    <row r="537" spans="5:10">
      <c r="E537" s="19"/>
      <c r="F537" s="15"/>
      <c r="G537" s="19"/>
      <c r="H537" s="19"/>
      <c r="I537" s="19"/>
      <c r="J537" s="19"/>
    </row>
    <row r="538" spans="5:10">
      <c r="E538" s="19"/>
      <c r="F538" s="15"/>
      <c r="G538" s="19"/>
      <c r="H538" s="19"/>
      <c r="I538" s="19"/>
      <c r="J538" s="19"/>
    </row>
    <row r="539" spans="5:10">
      <c r="E539" s="19"/>
      <c r="F539" s="15"/>
      <c r="G539" s="19"/>
      <c r="H539" s="19"/>
      <c r="I539" s="19"/>
      <c r="J539" s="19"/>
    </row>
    <row r="540" spans="5:10">
      <c r="E540" s="19"/>
      <c r="F540" s="15"/>
      <c r="G540" s="19"/>
      <c r="H540" s="19"/>
      <c r="I540" s="19"/>
      <c r="J540" s="19"/>
    </row>
    <row r="541" spans="5:10">
      <c r="E541" s="19"/>
      <c r="F541" s="15"/>
      <c r="G541" s="19"/>
      <c r="H541" s="19"/>
      <c r="I541" s="19"/>
      <c r="J541" s="19"/>
    </row>
    <row r="542" spans="5:10">
      <c r="E542" s="19"/>
      <c r="F542" s="15"/>
      <c r="G542" s="19"/>
      <c r="H542" s="19"/>
      <c r="I542" s="19"/>
      <c r="J542" s="19"/>
    </row>
    <row r="543" spans="5:10">
      <c r="E543" s="19"/>
      <c r="F543" s="15"/>
      <c r="G543" s="19"/>
      <c r="H543" s="19"/>
      <c r="I543" s="19"/>
      <c r="J543" s="19"/>
    </row>
    <row r="544" spans="5:10">
      <c r="E544" s="19"/>
      <c r="F544" s="15"/>
      <c r="G544" s="19"/>
      <c r="H544" s="19"/>
      <c r="I544" s="19"/>
      <c r="J544" s="19"/>
    </row>
    <row r="545" spans="5:10">
      <c r="E545" s="19"/>
      <c r="F545" s="15"/>
      <c r="G545" s="19"/>
      <c r="H545" s="19"/>
      <c r="I545" s="19"/>
      <c r="J545" s="19"/>
    </row>
    <row r="546" spans="5:10">
      <c r="E546" s="19"/>
      <c r="F546" s="15"/>
      <c r="G546" s="19"/>
      <c r="H546" s="19"/>
      <c r="I546" s="19"/>
      <c r="J546" s="19"/>
    </row>
    <row r="547" spans="5:10">
      <c r="E547" s="19"/>
      <c r="F547" s="15"/>
      <c r="G547" s="19"/>
      <c r="H547" s="19"/>
      <c r="I547" s="19"/>
      <c r="J547" s="19"/>
    </row>
    <row r="548" spans="5:10">
      <c r="E548" s="19"/>
      <c r="F548" s="15"/>
      <c r="G548" s="19"/>
      <c r="H548" s="19"/>
      <c r="I548" s="19"/>
      <c r="J548" s="19"/>
    </row>
    <row r="549" spans="5:10">
      <c r="E549" s="19"/>
      <c r="F549" s="15"/>
      <c r="G549" s="19"/>
      <c r="H549" s="19"/>
      <c r="I549" s="19"/>
      <c r="J549" s="19"/>
    </row>
    <row r="550" spans="5:10">
      <c r="E550" s="19"/>
      <c r="F550" s="15"/>
      <c r="G550" s="19"/>
      <c r="H550" s="19"/>
      <c r="I550" s="19"/>
      <c r="J550" s="19"/>
    </row>
    <row r="551" spans="5:10">
      <c r="E551" s="19"/>
      <c r="F551" s="15"/>
      <c r="G551" s="19"/>
      <c r="H551" s="19"/>
      <c r="I551" s="19"/>
      <c r="J551" s="19"/>
    </row>
    <row r="552" spans="5:10">
      <c r="E552" s="19"/>
      <c r="F552" s="15"/>
      <c r="G552" s="19"/>
      <c r="H552" s="19"/>
      <c r="I552" s="19"/>
      <c r="J552" s="19"/>
    </row>
    <row r="553" spans="5:10">
      <c r="E553" s="19"/>
      <c r="F553" s="15"/>
      <c r="G553" s="19"/>
      <c r="H553" s="19"/>
      <c r="I553" s="19"/>
      <c r="J553" s="19"/>
    </row>
    <row r="554" spans="5:10">
      <c r="E554" s="19"/>
      <c r="F554" s="15"/>
      <c r="G554" s="19"/>
      <c r="H554" s="19"/>
      <c r="I554" s="19"/>
      <c r="J554" s="19"/>
    </row>
    <row r="555" spans="5:10">
      <c r="E555" s="19"/>
      <c r="F555" s="15"/>
      <c r="G555" s="19"/>
      <c r="H555" s="19"/>
      <c r="I555" s="19"/>
      <c r="J555" s="19"/>
    </row>
    <row r="556" spans="5:10">
      <c r="E556" s="19"/>
      <c r="F556" s="15"/>
      <c r="G556" s="19"/>
      <c r="H556" s="19"/>
      <c r="I556" s="19"/>
      <c r="J556" s="19"/>
    </row>
    <row r="557" spans="5:10">
      <c r="E557" s="19"/>
      <c r="F557" s="15"/>
      <c r="G557" s="19"/>
      <c r="H557" s="19"/>
      <c r="I557" s="19"/>
      <c r="J557" s="19"/>
    </row>
    <row r="558" spans="5:10">
      <c r="E558" s="19"/>
      <c r="F558" s="15"/>
      <c r="G558" s="19"/>
      <c r="H558" s="19"/>
      <c r="I558" s="19"/>
      <c r="J558" s="19"/>
    </row>
    <row r="559" spans="5:10">
      <c r="E559" s="19"/>
      <c r="F559" s="15"/>
      <c r="G559" s="19"/>
      <c r="H559" s="19"/>
      <c r="I559" s="19"/>
      <c r="J559" s="19"/>
    </row>
    <row r="560" spans="5:10">
      <c r="E560" s="19"/>
      <c r="F560" s="15"/>
      <c r="G560" s="19"/>
      <c r="H560" s="19"/>
      <c r="I560" s="19"/>
      <c r="J560" s="19"/>
    </row>
    <row r="561" spans="5:10">
      <c r="E561" s="19"/>
      <c r="F561" s="15"/>
      <c r="G561" s="19"/>
      <c r="H561" s="19"/>
      <c r="I561" s="19"/>
      <c r="J561" s="19"/>
    </row>
    <row r="562" spans="5:10">
      <c r="E562" s="19"/>
      <c r="F562" s="15"/>
      <c r="G562" s="19"/>
      <c r="H562" s="19"/>
      <c r="I562" s="19"/>
      <c r="J562" s="19"/>
    </row>
    <row r="563" spans="5:10">
      <c r="E563" s="19"/>
      <c r="F563" s="15"/>
      <c r="G563" s="19"/>
      <c r="H563" s="19"/>
      <c r="I563" s="19"/>
      <c r="J563" s="19"/>
    </row>
    <row r="564" spans="5:10">
      <c r="E564" s="19"/>
      <c r="F564" s="15"/>
      <c r="G564" s="19"/>
      <c r="H564" s="19"/>
      <c r="I564" s="19"/>
      <c r="J564" s="19"/>
    </row>
    <row r="565" spans="5:10">
      <c r="E565" s="19"/>
      <c r="F565" s="15"/>
      <c r="G565" s="19"/>
      <c r="H565" s="19"/>
      <c r="I565" s="19"/>
      <c r="J565" s="19"/>
    </row>
    <row r="566" spans="5:10">
      <c r="E566" s="19"/>
      <c r="F566" s="15"/>
      <c r="G566" s="19"/>
      <c r="H566" s="19"/>
      <c r="I566" s="19"/>
      <c r="J566" s="19"/>
    </row>
    <row r="567" spans="5:10">
      <c r="E567" s="19"/>
      <c r="F567" s="15"/>
      <c r="G567" s="19"/>
      <c r="H567" s="19"/>
      <c r="I567" s="19"/>
      <c r="J567" s="19"/>
    </row>
    <row r="568" spans="5:10">
      <c r="E568" s="19"/>
      <c r="F568" s="15"/>
      <c r="G568" s="19"/>
      <c r="H568" s="19"/>
      <c r="I568" s="19"/>
      <c r="J568" s="19"/>
    </row>
    <row r="569" spans="5:10">
      <c r="E569" s="19"/>
      <c r="F569" s="15"/>
      <c r="G569" s="19"/>
      <c r="H569" s="19"/>
      <c r="I569" s="19"/>
      <c r="J569" s="19"/>
    </row>
    <row r="570" spans="5:10">
      <c r="E570" s="19"/>
      <c r="F570" s="15"/>
      <c r="G570" s="19"/>
      <c r="H570" s="19"/>
      <c r="I570" s="19"/>
      <c r="J570" s="19"/>
    </row>
    <row r="571" spans="5:10">
      <c r="E571" s="19"/>
      <c r="F571" s="15"/>
      <c r="G571" s="19"/>
      <c r="H571" s="19"/>
      <c r="I571" s="19"/>
      <c r="J571" s="19"/>
    </row>
    <row r="572" spans="5:10">
      <c r="E572" s="19"/>
      <c r="F572" s="15"/>
      <c r="G572" s="19"/>
      <c r="H572" s="19"/>
      <c r="I572" s="19"/>
      <c r="J572" s="19"/>
    </row>
    <row r="573" spans="5:10">
      <c r="E573" s="19"/>
      <c r="F573" s="15"/>
      <c r="G573" s="19"/>
      <c r="H573" s="19"/>
      <c r="I573" s="19"/>
      <c r="J573" s="19"/>
    </row>
    <row r="574" spans="5:10">
      <c r="E574" s="19"/>
      <c r="F574" s="15"/>
      <c r="G574" s="19"/>
      <c r="H574" s="19"/>
      <c r="I574" s="19"/>
      <c r="J574" s="19"/>
    </row>
    <row r="575" spans="5:10">
      <c r="E575" s="19"/>
      <c r="F575" s="15"/>
      <c r="G575" s="19"/>
      <c r="H575" s="19"/>
      <c r="I575" s="19"/>
      <c r="J575" s="19"/>
    </row>
    <row r="576" spans="5:10">
      <c r="E576" s="19"/>
      <c r="F576" s="15"/>
      <c r="G576" s="19"/>
      <c r="H576" s="19"/>
      <c r="I576" s="19"/>
      <c r="J576" s="19"/>
    </row>
    <row r="577" spans="5:10">
      <c r="E577" s="19"/>
      <c r="F577" s="15"/>
      <c r="G577" s="19"/>
      <c r="H577" s="19"/>
      <c r="I577" s="19"/>
      <c r="J577" s="19"/>
    </row>
    <row r="578" spans="5:10">
      <c r="E578" s="19"/>
      <c r="F578" s="15"/>
      <c r="G578" s="19"/>
      <c r="H578" s="19"/>
      <c r="I578" s="19"/>
      <c r="J578" s="19"/>
    </row>
    <row r="579" spans="5:10">
      <c r="E579" s="19"/>
      <c r="F579" s="15"/>
      <c r="G579" s="19"/>
      <c r="H579" s="19"/>
      <c r="I579" s="19"/>
      <c r="J579" s="19"/>
    </row>
    <row r="580" spans="5:10">
      <c r="E580" s="19"/>
      <c r="F580" s="15"/>
      <c r="G580" s="19"/>
      <c r="H580" s="19"/>
      <c r="I580" s="19"/>
      <c r="J580" s="19"/>
    </row>
    <row r="581" spans="5:10">
      <c r="E581" s="19"/>
      <c r="F581" s="15"/>
      <c r="G581" s="19"/>
      <c r="H581" s="19"/>
      <c r="I581" s="19"/>
      <c r="J581" s="19"/>
    </row>
    <row r="582" spans="5:10">
      <c r="E582" s="19"/>
      <c r="F582" s="15"/>
      <c r="G582" s="19"/>
      <c r="H582" s="19"/>
      <c r="I582" s="19"/>
      <c r="J582" s="19"/>
    </row>
    <row r="583" spans="5:10">
      <c r="E583" s="19"/>
      <c r="F583" s="15"/>
      <c r="G583" s="19"/>
      <c r="H583" s="19"/>
      <c r="I583" s="19"/>
      <c r="J583" s="19"/>
    </row>
    <row r="584" spans="5:10">
      <c r="E584" s="19"/>
      <c r="F584" s="15"/>
      <c r="G584" s="19"/>
      <c r="H584" s="19"/>
      <c r="I584" s="19"/>
      <c r="J584" s="19"/>
    </row>
    <row r="585" spans="5:10">
      <c r="E585" s="19"/>
      <c r="F585" s="15"/>
      <c r="G585" s="19"/>
      <c r="H585" s="19"/>
      <c r="I585" s="19"/>
      <c r="J585" s="19"/>
    </row>
    <row r="586" spans="5:10">
      <c r="E586" s="19"/>
      <c r="F586" s="15"/>
      <c r="G586" s="19"/>
      <c r="H586" s="19"/>
      <c r="I586" s="19"/>
      <c r="J586" s="19"/>
    </row>
    <row r="587" spans="5:10">
      <c r="E587" s="19"/>
      <c r="F587" s="15"/>
      <c r="G587" s="19"/>
      <c r="H587" s="19"/>
      <c r="I587" s="19"/>
      <c r="J587" s="19"/>
    </row>
    <row r="588" spans="5:10">
      <c r="E588" s="19"/>
      <c r="F588" s="15"/>
      <c r="G588" s="19"/>
      <c r="H588" s="19"/>
      <c r="I588" s="19"/>
      <c r="J588" s="19"/>
    </row>
    <row r="589" spans="5:10">
      <c r="E589" s="19"/>
      <c r="F589" s="15"/>
      <c r="G589" s="19"/>
      <c r="H589" s="19"/>
      <c r="I589" s="19"/>
      <c r="J589" s="19"/>
    </row>
    <row r="590" spans="5:10">
      <c r="E590" s="19"/>
      <c r="F590" s="15"/>
      <c r="G590" s="19"/>
      <c r="H590" s="19"/>
      <c r="I590" s="19"/>
      <c r="J590" s="19"/>
    </row>
    <row r="591" spans="5:10">
      <c r="E591" s="19"/>
      <c r="F591" s="15"/>
      <c r="G591" s="19"/>
      <c r="H591" s="19"/>
      <c r="I591" s="19"/>
      <c r="J591" s="19"/>
    </row>
    <row r="592" spans="5:10">
      <c r="E592" s="19"/>
      <c r="F592" s="15"/>
      <c r="G592" s="19"/>
      <c r="H592" s="19"/>
      <c r="I592" s="19"/>
      <c r="J592" s="19"/>
    </row>
    <row r="593" spans="5:10">
      <c r="E593" s="19"/>
      <c r="F593" s="15"/>
      <c r="G593" s="19"/>
      <c r="H593" s="19"/>
      <c r="I593" s="19"/>
      <c r="J593" s="19"/>
    </row>
    <row r="594" spans="5:10">
      <c r="E594" s="19"/>
      <c r="F594" s="15"/>
      <c r="G594" s="19"/>
      <c r="H594" s="19"/>
      <c r="I594" s="19"/>
      <c r="J594" s="19"/>
    </row>
    <row r="595" spans="5:10">
      <c r="E595" s="19"/>
      <c r="F595" s="15"/>
      <c r="G595" s="19"/>
      <c r="H595" s="19"/>
      <c r="I595" s="19"/>
      <c r="J595" s="19"/>
    </row>
    <row r="596" spans="5:10">
      <c r="E596" s="19"/>
      <c r="F596" s="15"/>
      <c r="G596" s="19"/>
      <c r="H596" s="19"/>
      <c r="I596" s="19"/>
      <c r="J596" s="19"/>
    </row>
    <row r="597" spans="5:10">
      <c r="E597" s="19"/>
      <c r="F597" s="15"/>
      <c r="G597" s="19"/>
      <c r="H597" s="19"/>
      <c r="I597" s="19"/>
      <c r="J597" s="19"/>
    </row>
    <row r="598" spans="5:10">
      <c r="E598" s="19"/>
      <c r="F598" s="15"/>
      <c r="G598" s="19"/>
      <c r="H598" s="19"/>
      <c r="I598" s="19"/>
      <c r="J598" s="19"/>
    </row>
    <row r="599" spans="5:10">
      <c r="E599" s="19"/>
      <c r="F599" s="15"/>
      <c r="G599" s="19"/>
      <c r="H599" s="19"/>
      <c r="I599" s="19"/>
      <c r="J599" s="19"/>
    </row>
    <row r="600" spans="5:10">
      <c r="E600" s="19"/>
      <c r="F600" s="15"/>
      <c r="G600" s="19"/>
      <c r="H600" s="19"/>
      <c r="I600" s="19"/>
      <c r="J600" s="19"/>
    </row>
    <row r="601" spans="5:10">
      <c r="E601" s="19"/>
      <c r="F601" s="15"/>
      <c r="G601" s="19"/>
      <c r="H601" s="19"/>
      <c r="I601" s="19"/>
      <c r="J601" s="19"/>
    </row>
    <row r="602" spans="5:10">
      <c r="E602" s="19"/>
      <c r="F602" s="15"/>
      <c r="G602" s="19"/>
      <c r="H602" s="19"/>
      <c r="I602" s="19"/>
      <c r="J602" s="19"/>
    </row>
    <row r="603" spans="5:10">
      <c r="E603" s="19"/>
      <c r="F603" s="15"/>
      <c r="G603" s="19"/>
      <c r="H603" s="19"/>
      <c r="I603" s="19"/>
      <c r="J603" s="19"/>
    </row>
    <row r="604" spans="5:10">
      <c r="E604" s="19"/>
      <c r="F604" s="15"/>
      <c r="G604" s="19"/>
      <c r="H604" s="19"/>
      <c r="I604" s="19"/>
      <c r="J604" s="19"/>
    </row>
    <row r="605" spans="5:10">
      <c r="E605" s="19"/>
      <c r="F605" s="15"/>
      <c r="G605" s="19"/>
      <c r="H605" s="19"/>
      <c r="I605" s="19"/>
      <c r="J605" s="19"/>
    </row>
    <row r="606" spans="5:10">
      <c r="E606" s="19"/>
      <c r="F606" s="15"/>
      <c r="G606" s="19"/>
      <c r="H606" s="19"/>
      <c r="I606" s="19"/>
      <c r="J606" s="19"/>
    </row>
    <row r="607" spans="5:10">
      <c r="E607" s="19"/>
      <c r="F607" s="15"/>
      <c r="G607" s="19"/>
      <c r="H607" s="19"/>
      <c r="I607" s="19"/>
      <c r="J607" s="19"/>
    </row>
    <row r="608" spans="5:10">
      <c r="E608" s="19"/>
      <c r="F608" s="15"/>
      <c r="G608" s="19"/>
      <c r="H608" s="19"/>
      <c r="I608" s="19"/>
      <c r="J608" s="19"/>
    </row>
    <row r="609" spans="5:10">
      <c r="E609" s="19"/>
      <c r="F609" s="15"/>
      <c r="G609" s="19"/>
      <c r="H609" s="19"/>
      <c r="I609" s="19"/>
      <c r="J609" s="19"/>
    </row>
    <row r="610" spans="5:10">
      <c r="E610" s="19"/>
      <c r="F610" s="15"/>
      <c r="G610" s="19"/>
      <c r="H610" s="19"/>
      <c r="I610" s="19"/>
      <c r="J610" s="19"/>
    </row>
    <row r="611" spans="5:10">
      <c r="E611" s="19"/>
      <c r="F611" s="15"/>
      <c r="G611" s="19"/>
      <c r="H611" s="19"/>
      <c r="I611" s="19"/>
      <c r="J611" s="19"/>
    </row>
    <row r="612" spans="5:10">
      <c r="E612" s="19"/>
      <c r="F612" s="15"/>
      <c r="G612" s="19"/>
      <c r="H612" s="19"/>
      <c r="I612" s="19"/>
      <c r="J612" s="19"/>
    </row>
    <row r="613" spans="5:10">
      <c r="E613" s="19"/>
      <c r="F613" s="15"/>
      <c r="G613" s="19"/>
      <c r="H613" s="19"/>
      <c r="I613" s="19"/>
      <c r="J613" s="19"/>
    </row>
    <row r="614" spans="5:10">
      <c r="E614" s="19"/>
      <c r="F614" s="15"/>
      <c r="G614" s="19"/>
      <c r="H614" s="19"/>
      <c r="I614" s="19"/>
      <c r="J614" s="19"/>
    </row>
    <row r="615" spans="5:10">
      <c r="E615" s="19"/>
      <c r="F615" s="15"/>
      <c r="G615" s="19"/>
      <c r="H615" s="19"/>
      <c r="I615" s="19"/>
      <c r="J615" s="19"/>
    </row>
    <row r="616" spans="5:10">
      <c r="E616" s="19"/>
      <c r="F616" s="15"/>
      <c r="G616" s="19"/>
      <c r="H616" s="19"/>
      <c r="I616" s="19"/>
      <c r="J616" s="19"/>
    </row>
    <row r="617" spans="5:10">
      <c r="E617" s="19"/>
      <c r="F617" s="15"/>
      <c r="G617" s="19"/>
      <c r="H617" s="19"/>
      <c r="I617" s="19"/>
      <c r="J617" s="19"/>
    </row>
    <row r="618" spans="5:10">
      <c r="E618" s="19"/>
      <c r="F618" s="15"/>
      <c r="G618" s="19"/>
      <c r="H618" s="19"/>
      <c r="I618" s="19"/>
      <c r="J618" s="19"/>
    </row>
    <row r="619" spans="5:10">
      <c r="E619" s="19"/>
      <c r="F619" s="15"/>
      <c r="G619" s="19"/>
      <c r="H619" s="19"/>
      <c r="I619" s="19"/>
      <c r="J619" s="19"/>
    </row>
    <row r="620" spans="5:10">
      <c r="E620" s="19"/>
      <c r="F620" s="15"/>
      <c r="G620" s="19"/>
      <c r="H620" s="19"/>
      <c r="I620" s="19"/>
      <c r="J620" s="19"/>
    </row>
    <row r="621" spans="5:10">
      <c r="E621" s="19"/>
      <c r="F621" s="15"/>
      <c r="G621" s="19"/>
      <c r="H621" s="19"/>
      <c r="I621" s="19"/>
      <c r="J621" s="19"/>
    </row>
    <row r="622" spans="5:10">
      <c r="E622" s="19"/>
      <c r="F622" s="15"/>
      <c r="G622" s="19"/>
      <c r="H622" s="19"/>
      <c r="I622" s="19"/>
      <c r="J622" s="19"/>
    </row>
    <row r="623" spans="5:10">
      <c r="E623" s="19"/>
      <c r="F623" s="15"/>
      <c r="G623" s="19"/>
      <c r="H623" s="19"/>
      <c r="I623" s="19"/>
      <c r="J623" s="19"/>
    </row>
    <row r="624" spans="5:10">
      <c r="E624" s="19"/>
      <c r="F624" s="15"/>
      <c r="G624" s="19"/>
      <c r="H624" s="19"/>
      <c r="I624" s="19"/>
      <c r="J624" s="19"/>
    </row>
    <row r="625" spans="5:10">
      <c r="E625" s="19"/>
      <c r="F625" s="15"/>
      <c r="G625" s="19"/>
      <c r="H625" s="19"/>
      <c r="I625" s="19"/>
      <c r="J625" s="19"/>
    </row>
    <row r="626" spans="5:10">
      <c r="E626" s="19"/>
      <c r="F626" s="15"/>
      <c r="G626" s="19"/>
      <c r="H626" s="19"/>
      <c r="I626" s="19"/>
      <c r="J626" s="19"/>
    </row>
    <row r="627" spans="5:10">
      <c r="E627" s="19"/>
      <c r="F627" s="15"/>
      <c r="G627" s="19"/>
      <c r="H627" s="19"/>
      <c r="I627" s="19"/>
      <c r="J627" s="19"/>
    </row>
    <row r="628" spans="5:10">
      <c r="E628" s="19"/>
      <c r="F628" s="15"/>
      <c r="G628" s="19"/>
      <c r="H628" s="19"/>
      <c r="I628" s="19"/>
      <c r="J628" s="19"/>
    </row>
    <row r="629" spans="5:10">
      <c r="E629" s="19"/>
      <c r="F629" s="15"/>
      <c r="G629" s="19"/>
      <c r="H629" s="19"/>
      <c r="I629" s="19"/>
      <c r="J629" s="19"/>
    </row>
    <row r="630" spans="5:10">
      <c r="E630" s="19"/>
      <c r="F630" s="15"/>
      <c r="G630" s="19"/>
      <c r="H630" s="19"/>
      <c r="I630" s="19"/>
      <c r="J630" s="19"/>
    </row>
    <row r="631" spans="5:10">
      <c r="E631" s="19"/>
      <c r="F631" s="15"/>
      <c r="G631" s="19"/>
      <c r="H631" s="19"/>
      <c r="I631" s="19"/>
      <c r="J631" s="19"/>
    </row>
    <row r="632" spans="5:10">
      <c r="E632" s="19"/>
      <c r="F632" s="15"/>
      <c r="G632" s="19"/>
      <c r="H632" s="19"/>
      <c r="I632" s="19"/>
      <c r="J632" s="19"/>
    </row>
    <row r="633" spans="5:10">
      <c r="E633" s="19"/>
      <c r="F633" s="15"/>
      <c r="G633" s="19"/>
      <c r="H633" s="19"/>
      <c r="I633" s="19"/>
      <c r="J633" s="19"/>
    </row>
    <row r="634" spans="5:10">
      <c r="E634" s="19"/>
      <c r="F634" s="15"/>
      <c r="G634" s="19"/>
      <c r="H634" s="19"/>
      <c r="I634" s="19"/>
      <c r="J634" s="19"/>
    </row>
    <row r="635" spans="5:10">
      <c r="E635" s="19"/>
      <c r="F635" s="15"/>
      <c r="G635" s="19"/>
      <c r="H635" s="19"/>
      <c r="I635" s="19"/>
      <c r="J635" s="19"/>
    </row>
    <row r="636" spans="5:10">
      <c r="E636" s="19"/>
      <c r="F636" s="15"/>
      <c r="G636" s="19"/>
      <c r="H636" s="19"/>
      <c r="I636" s="19"/>
      <c r="J636" s="19"/>
    </row>
    <row r="637" spans="5:10">
      <c r="E637" s="19"/>
      <c r="F637" s="15"/>
      <c r="G637" s="19"/>
      <c r="H637" s="19"/>
      <c r="I637" s="19"/>
      <c r="J637" s="19"/>
    </row>
    <row r="638" spans="5:10">
      <c r="E638" s="19"/>
      <c r="F638" s="15"/>
      <c r="G638" s="19"/>
      <c r="H638" s="19"/>
      <c r="I638" s="19"/>
      <c r="J638" s="19"/>
    </row>
    <row r="639" spans="5:10">
      <c r="E639" s="19"/>
      <c r="F639" s="15"/>
      <c r="G639" s="19"/>
      <c r="H639" s="19"/>
      <c r="I639" s="19"/>
      <c r="J639" s="19"/>
    </row>
    <row r="640" spans="5:10">
      <c r="E640" s="19"/>
      <c r="F640" s="15"/>
      <c r="G640" s="19"/>
      <c r="H640" s="19"/>
      <c r="I640" s="19"/>
      <c r="J640" s="19"/>
    </row>
    <row r="641" spans="5:10">
      <c r="E641" s="19"/>
      <c r="F641" s="15"/>
      <c r="G641" s="19"/>
      <c r="H641" s="19"/>
      <c r="I641" s="19"/>
      <c r="J641" s="19"/>
    </row>
    <row r="642" spans="5:10">
      <c r="E642" s="19"/>
      <c r="F642" s="15"/>
      <c r="G642" s="19"/>
      <c r="H642" s="19"/>
      <c r="I642" s="19"/>
      <c r="J642" s="19"/>
    </row>
    <row r="643" spans="5:10">
      <c r="E643" s="19"/>
      <c r="F643" s="15"/>
      <c r="G643" s="19"/>
      <c r="H643" s="19"/>
      <c r="I643" s="19"/>
      <c r="J643" s="19"/>
    </row>
    <row r="644" spans="5:10">
      <c r="E644" s="19"/>
      <c r="F644" s="15"/>
      <c r="G644" s="19"/>
      <c r="H644" s="19"/>
      <c r="I644" s="19"/>
      <c r="J644" s="19"/>
    </row>
    <row r="645" spans="5:10">
      <c r="E645" s="19"/>
      <c r="F645" s="15"/>
      <c r="G645" s="19"/>
      <c r="H645" s="19"/>
      <c r="I645" s="19"/>
      <c r="J645" s="19"/>
    </row>
    <row r="646" spans="5:10">
      <c r="E646" s="19"/>
      <c r="F646" s="15"/>
      <c r="G646" s="19"/>
      <c r="H646" s="19"/>
      <c r="I646" s="19"/>
      <c r="J646" s="19"/>
    </row>
    <row r="647" spans="5:10">
      <c r="E647" s="19"/>
      <c r="F647" s="15"/>
      <c r="G647" s="19"/>
      <c r="H647" s="19"/>
      <c r="I647" s="19"/>
      <c r="J647" s="19"/>
    </row>
    <row r="648" spans="5:10">
      <c r="E648" s="19"/>
      <c r="F648" s="15"/>
      <c r="G648" s="19"/>
      <c r="H648" s="19"/>
      <c r="I648" s="19"/>
      <c r="J648" s="19"/>
    </row>
    <row r="649" spans="5:10">
      <c r="E649" s="19"/>
      <c r="F649" s="15"/>
      <c r="G649" s="19"/>
      <c r="H649" s="19"/>
      <c r="I649" s="19"/>
      <c r="J649" s="19"/>
    </row>
    <row r="650" spans="5:10">
      <c r="E650" s="19"/>
      <c r="F650" s="15"/>
      <c r="G650" s="19"/>
      <c r="H650" s="19"/>
      <c r="I650" s="19"/>
      <c r="J650" s="19"/>
    </row>
    <row r="651" spans="5:10">
      <c r="E651" s="19"/>
      <c r="F651" s="15"/>
      <c r="G651" s="19"/>
      <c r="H651" s="19"/>
      <c r="I651" s="19"/>
      <c r="J651" s="19"/>
    </row>
    <row r="652" spans="5:10">
      <c r="E652" s="19"/>
      <c r="F652" s="15"/>
      <c r="G652" s="19"/>
      <c r="H652" s="19"/>
      <c r="I652" s="19"/>
      <c r="J652" s="19"/>
    </row>
    <row r="653" spans="5:10">
      <c r="E653" s="19"/>
      <c r="F653" s="15"/>
      <c r="G653" s="19"/>
      <c r="H653" s="19"/>
      <c r="I653" s="19"/>
      <c r="J653" s="19"/>
    </row>
    <row r="654" spans="5:10">
      <c r="E654" s="19"/>
      <c r="F654" s="15"/>
      <c r="G654" s="19"/>
      <c r="H654" s="19"/>
      <c r="I654" s="19"/>
      <c r="J654" s="19"/>
    </row>
    <row r="655" spans="5:10">
      <c r="E655" s="19"/>
      <c r="F655" s="15"/>
      <c r="G655" s="19"/>
      <c r="H655" s="19"/>
      <c r="I655" s="19"/>
      <c r="J655" s="19"/>
    </row>
    <row r="656" spans="5:10">
      <c r="E656" s="19"/>
      <c r="F656" s="15"/>
      <c r="G656" s="19"/>
      <c r="H656" s="19"/>
      <c r="I656" s="19"/>
      <c r="J656" s="19"/>
    </row>
    <row r="657" spans="5:10">
      <c r="E657" s="19"/>
      <c r="F657" s="15"/>
      <c r="G657" s="19"/>
      <c r="H657" s="19"/>
      <c r="I657" s="19"/>
      <c r="J657" s="19"/>
    </row>
    <row r="658" spans="5:10">
      <c r="E658" s="19"/>
      <c r="F658" s="15"/>
      <c r="G658" s="19"/>
      <c r="H658" s="19"/>
      <c r="I658" s="19"/>
      <c r="J658" s="19"/>
    </row>
    <row r="659" spans="5:10">
      <c r="E659" s="19"/>
      <c r="F659" s="15"/>
      <c r="G659" s="19"/>
      <c r="H659" s="19"/>
      <c r="I659" s="19"/>
      <c r="J659" s="19"/>
    </row>
    <row r="660" spans="5:10">
      <c r="E660" s="19"/>
      <c r="F660" s="15"/>
      <c r="G660" s="19"/>
      <c r="H660" s="19"/>
      <c r="I660" s="19"/>
      <c r="J660" s="19"/>
    </row>
    <row r="661" spans="5:10">
      <c r="E661" s="19"/>
      <c r="F661" s="15"/>
      <c r="G661" s="19"/>
      <c r="H661" s="19"/>
      <c r="I661" s="19"/>
      <c r="J661" s="19"/>
    </row>
    <row r="662" spans="5:10">
      <c r="E662" s="19"/>
      <c r="F662" s="15"/>
      <c r="G662" s="19"/>
      <c r="H662" s="19"/>
      <c r="I662" s="19"/>
      <c r="J662" s="19"/>
    </row>
    <row r="663" spans="5:10">
      <c r="E663" s="19"/>
      <c r="F663" s="15"/>
      <c r="G663" s="19"/>
      <c r="H663" s="19"/>
      <c r="I663" s="19"/>
      <c r="J663" s="19"/>
    </row>
    <row r="664" spans="5:10">
      <c r="E664" s="19"/>
      <c r="F664" s="15"/>
      <c r="G664" s="19"/>
      <c r="H664" s="19"/>
      <c r="I664" s="19"/>
      <c r="J664" s="19"/>
    </row>
    <row r="665" spans="5:10">
      <c r="E665" s="19"/>
      <c r="F665" s="15"/>
      <c r="G665" s="19"/>
      <c r="H665" s="19"/>
      <c r="I665" s="19"/>
      <c r="J665" s="19"/>
    </row>
    <row r="666" spans="5:10">
      <c r="E666" s="19"/>
      <c r="F666" s="15"/>
      <c r="G666" s="19"/>
      <c r="H666" s="19"/>
      <c r="I666" s="19"/>
      <c r="J666" s="19"/>
    </row>
    <row r="667" spans="5:10">
      <c r="E667" s="19"/>
      <c r="F667" s="15"/>
      <c r="G667" s="19"/>
      <c r="H667" s="19"/>
      <c r="I667" s="19"/>
      <c r="J667" s="19"/>
    </row>
    <row r="668" spans="5:10">
      <c r="E668" s="19"/>
      <c r="F668" s="15"/>
      <c r="G668" s="19"/>
      <c r="H668" s="19"/>
      <c r="I668" s="19"/>
      <c r="J668" s="19"/>
    </row>
    <row r="669" spans="5:10">
      <c r="E669" s="19"/>
      <c r="F669" s="15"/>
      <c r="G669" s="19"/>
      <c r="H669" s="19"/>
      <c r="I669" s="19"/>
      <c r="J669" s="19"/>
    </row>
    <row r="670" spans="5:10">
      <c r="E670" s="19"/>
      <c r="F670" s="15"/>
      <c r="G670" s="19"/>
      <c r="H670" s="19"/>
      <c r="I670" s="19"/>
      <c r="J670" s="19"/>
    </row>
    <row r="671" spans="5:10">
      <c r="E671" s="19"/>
      <c r="F671" s="15"/>
      <c r="G671" s="19"/>
      <c r="H671" s="19"/>
      <c r="I671" s="19"/>
      <c r="J671" s="19"/>
    </row>
    <row r="672" spans="5:10">
      <c r="E672" s="19"/>
      <c r="F672" s="15"/>
      <c r="G672" s="19"/>
      <c r="H672" s="19"/>
      <c r="I672" s="19"/>
      <c r="J672" s="19"/>
    </row>
    <row r="673" spans="5:10">
      <c r="E673" s="19"/>
      <c r="F673" s="15"/>
      <c r="G673" s="19"/>
      <c r="H673" s="19"/>
      <c r="I673" s="19"/>
      <c r="J673" s="19"/>
    </row>
    <row r="674" spans="5:10">
      <c r="E674" s="19"/>
      <c r="F674" s="15"/>
      <c r="G674" s="19"/>
      <c r="H674" s="19"/>
      <c r="I674" s="19"/>
      <c r="J674" s="19"/>
    </row>
    <row r="675" spans="5:10">
      <c r="E675" s="19"/>
      <c r="F675" s="15"/>
      <c r="G675" s="19"/>
      <c r="H675" s="19"/>
      <c r="I675" s="19"/>
      <c r="J675" s="19"/>
    </row>
    <row r="676" spans="5:10">
      <c r="E676" s="19"/>
      <c r="F676" s="15"/>
      <c r="G676" s="19"/>
      <c r="H676" s="19"/>
      <c r="I676" s="19"/>
      <c r="J676" s="19"/>
    </row>
    <row r="677" spans="5:10">
      <c r="E677" s="19"/>
      <c r="F677" s="15"/>
      <c r="G677" s="19"/>
      <c r="H677" s="19"/>
      <c r="I677" s="19"/>
      <c r="J677" s="19"/>
    </row>
    <row r="678" spans="5:10">
      <c r="E678" s="19"/>
      <c r="F678" s="15"/>
      <c r="G678" s="19"/>
      <c r="H678" s="19"/>
      <c r="I678" s="19"/>
      <c r="J678" s="19"/>
    </row>
    <row r="679" spans="5:10">
      <c r="E679" s="19"/>
      <c r="F679" s="15"/>
      <c r="G679" s="19"/>
      <c r="H679" s="19"/>
      <c r="I679" s="19"/>
      <c r="J679" s="19"/>
    </row>
    <row r="680" spans="5:10">
      <c r="E680" s="19"/>
      <c r="F680" s="15"/>
      <c r="G680" s="19"/>
      <c r="H680" s="19"/>
      <c r="I680" s="19"/>
      <c r="J680" s="19"/>
    </row>
    <row r="681" spans="5:10">
      <c r="E681" s="19"/>
      <c r="F681" s="15"/>
      <c r="G681" s="19"/>
      <c r="H681" s="19"/>
      <c r="I681" s="19"/>
      <c r="J681" s="19"/>
    </row>
    <row r="682" spans="5:10">
      <c r="E682" s="19"/>
      <c r="F682" s="15"/>
      <c r="G682" s="19"/>
      <c r="H682" s="19"/>
      <c r="I682" s="19"/>
      <c r="J682" s="19"/>
    </row>
    <row r="683" spans="5:10">
      <c r="E683" s="19"/>
      <c r="F683" s="15"/>
      <c r="G683" s="19"/>
      <c r="H683" s="19"/>
      <c r="I683" s="19"/>
      <c r="J683" s="19"/>
    </row>
    <row r="684" spans="5:10">
      <c r="E684" s="19"/>
      <c r="F684" s="15"/>
      <c r="G684" s="19"/>
      <c r="H684" s="19"/>
      <c r="I684" s="19"/>
      <c r="J684" s="19"/>
    </row>
    <row r="685" spans="5:10">
      <c r="E685" s="19"/>
      <c r="F685" s="15"/>
      <c r="G685" s="19"/>
      <c r="H685" s="19"/>
      <c r="I685" s="19"/>
      <c r="J685" s="19"/>
    </row>
    <row r="686" spans="5:10">
      <c r="E686" s="19"/>
      <c r="F686" s="15"/>
      <c r="G686" s="19"/>
      <c r="H686" s="19"/>
      <c r="I686" s="19"/>
      <c r="J686" s="19"/>
    </row>
    <row r="687" spans="5:10">
      <c r="E687" s="19"/>
      <c r="F687" s="15"/>
      <c r="G687" s="19"/>
      <c r="H687" s="19"/>
      <c r="I687" s="19"/>
      <c r="J687" s="19"/>
    </row>
    <row r="688" spans="5:10">
      <c r="E688" s="19"/>
      <c r="F688" s="15"/>
      <c r="G688" s="19"/>
      <c r="H688" s="19"/>
      <c r="I688" s="19"/>
      <c r="J688" s="19"/>
    </row>
    <row r="689" spans="5:10">
      <c r="E689" s="19"/>
      <c r="F689" s="15"/>
      <c r="G689" s="19"/>
      <c r="H689" s="19"/>
      <c r="I689" s="19"/>
      <c r="J689" s="19"/>
    </row>
    <row r="690" spans="5:10">
      <c r="E690" s="19"/>
      <c r="F690" s="15"/>
      <c r="G690" s="19"/>
      <c r="H690" s="19"/>
      <c r="I690" s="19"/>
      <c r="J690" s="19"/>
    </row>
    <row r="691" spans="5:10">
      <c r="E691" s="19"/>
      <c r="F691" s="15"/>
      <c r="G691" s="19"/>
      <c r="H691" s="19"/>
      <c r="I691" s="19"/>
      <c r="J691" s="19"/>
    </row>
    <row r="692" spans="5:10">
      <c r="E692" s="19"/>
      <c r="F692" s="15"/>
      <c r="G692" s="19"/>
      <c r="H692" s="19"/>
      <c r="I692" s="19"/>
      <c r="J692" s="19"/>
    </row>
    <row r="693" spans="5:10">
      <c r="E693" s="19"/>
      <c r="F693" s="15"/>
      <c r="G693" s="19"/>
      <c r="H693" s="19"/>
      <c r="I693" s="19"/>
      <c r="J693" s="19"/>
    </row>
    <row r="694" spans="5:10">
      <c r="E694" s="19"/>
      <c r="F694" s="15"/>
      <c r="G694" s="19"/>
      <c r="H694" s="19"/>
      <c r="I694" s="19"/>
      <c r="J694" s="19"/>
    </row>
    <row r="695" spans="5:10">
      <c r="E695" s="19"/>
      <c r="F695" s="15"/>
      <c r="G695" s="19"/>
      <c r="H695" s="19"/>
      <c r="I695" s="19"/>
      <c r="J695" s="19"/>
    </row>
    <row r="696" spans="5:10">
      <c r="E696" s="19"/>
      <c r="F696" s="15"/>
      <c r="G696" s="19"/>
      <c r="H696" s="19"/>
      <c r="I696" s="19"/>
      <c r="J696" s="19"/>
    </row>
    <row r="697" spans="5:10">
      <c r="E697" s="19"/>
      <c r="F697" s="15"/>
      <c r="G697" s="19"/>
      <c r="H697" s="19"/>
      <c r="I697" s="19"/>
      <c r="J697" s="19"/>
    </row>
    <row r="698" spans="5:10">
      <c r="E698" s="19"/>
      <c r="F698" s="15"/>
      <c r="G698" s="19"/>
      <c r="H698" s="19"/>
      <c r="I698" s="19"/>
      <c r="J698" s="19"/>
    </row>
    <row r="699" spans="5:10">
      <c r="E699" s="19"/>
      <c r="F699" s="15"/>
      <c r="G699" s="19"/>
      <c r="H699" s="19"/>
      <c r="I699" s="19"/>
      <c r="J699" s="19"/>
    </row>
    <row r="700" spans="5:10">
      <c r="E700" s="19"/>
      <c r="F700" s="15"/>
      <c r="G700" s="19"/>
      <c r="H700" s="19"/>
      <c r="I700" s="19"/>
      <c r="J700" s="19"/>
    </row>
    <row r="701" spans="5:10">
      <c r="E701" s="19"/>
      <c r="F701" s="15"/>
      <c r="G701" s="19"/>
      <c r="H701" s="19"/>
      <c r="I701" s="19"/>
      <c r="J701" s="19"/>
    </row>
    <row r="702" spans="5:10">
      <c r="E702" s="19"/>
      <c r="F702" s="15"/>
      <c r="G702" s="19"/>
      <c r="H702" s="19"/>
      <c r="I702" s="19"/>
      <c r="J702" s="19"/>
    </row>
    <row r="703" spans="5:10">
      <c r="E703" s="19"/>
      <c r="F703" s="15"/>
      <c r="G703" s="19"/>
      <c r="H703" s="19"/>
      <c r="I703" s="19"/>
      <c r="J703" s="19"/>
    </row>
    <row r="704" spans="5:10">
      <c r="E704" s="19"/>
      <c r="F704" s="15"/>
      <c r="G704" s="19"/>
      <c r="H704" s="19"/>
      <c r="I704" s="19"/>
      <c r="J704" s="19"/>
    </row>
    <row r="705" spans="5:10">
      <c r="E705" s="19"/>
      <c r="F705" s="15"/>
      <c r="G705" s="19"/>
      <c r="H705" s="19"/>
      <c r="I705" s="19"/>
      <c r="J705" s="19"/>
    </row>
    <row r="706" spans="5:10">
      <c r="E706" s="19"/>
      <c r="F706" s="15"/>
      <c r="G706" s="19"/>
      <c r="H706" s="19"/>
      <c r="I706" s="19"/>
      <c r="J706" s="19"/>
    </row>
    <row r="707" spans="5:10">
      <c r="E707" s="19"/>
      <c r="F707" s="15"/>
      <c r="G707" s="19"/>
      <c r="H707" s="19"/>
      <c r="I707" s="19"/>
      <c r="J707" s="19"/>
    </row>
    <row r="708" spans="5:10">
      <c r="E708" s="19"/>
      <c r="F708" s="15"/>
      <c r="G708" s="19"/>
      <c r="H708" s="19"/>
      <c r="I708" s="19"/>
      <c r="J708" s="19"/>
    </row>
    <row r="709" spans="5:10">
      <c r="E709" s="19"/>
      <c r="F709" s="15"/>
      <c r="G709" s="19"/>
      <c r="H709" s="19"/>
      <c r="I709" s="19"/>
      <c r="J709" s="19"/>
    </row>
    <row r="710" spans="5:10">
      <c r="E710" s="19"/>
      <c r="F710" s="15"/>
      <c r="G710" s="19"/>
      <c r="H710" s="19"/>
      <c r="I710" s="19"/>
      <c r="J710" s="19"/>
    </row>
    <row r="711" spans="5:10">
      <c r="E711" s="19"/>
      <c r="F711" s="15"/>
      <c r="G711" s="19"/>
      <c r="H711" s="19"/>
      <c r="I711" s="19"/>
      <c r="J711" s="19"/>
    </row>
    <row r="712" spans="5:10">
      <c r="E712" s="19"/>
      <c r="F712" s="15"/>
      <c r="G712" s="19"/>
      <c r="H712" s="19"/>
      <c r="I712" s="19"/>
      <c r="J712" s="19"/>
    </row>
    <row r="713" spans="5:10">
      <c r="E713" s="19"/>
      <c r="F713" s="15"/>
      <c r="G713" s="19"/>
      <c r="H713" s="19"/>
      <c r="I713" s="19"/>
      <c r="J713" s="19"/>
    </row>
    <row r="714" spans="5:10">
      <c r="E714" s="19"/>
      <c r="F714" s="15"/>
      <c r="G714" s="19"/>
      <c r="H714" s="19"/>
      <c r="I714" s="19"/>
      <c r="J714" s="19"/>
    </row>
    <row r="715" spans="5:10">
      <c r="E715" s="19"/>
      <c r="F715" s="15"/>
      <c r="G715" s="19"/>
      <c r="H715" s="19"/>
      <c r="I715" s="19"/>
      <c r="J715" s="19"/>
    </row>
    <row r="716" spans="5:10">
      <c r="E716" s="19"/>
      <c r="F716" s="15"/>
      <c r="G716" s="19"/>
      <c r="H716" s="19"/>
      <c r="I716" s="19"/>
      <c r="J716" s="19"/>
    </row>
    <row r="717" spans="5:10">
      <c r="E717" s="19"/>
      <c r="F717" s="15"/>
      <c r="G717" s="19"/>
      <c r="H717" s="19"/>
      <c r="I717" s="19"/>
      <c r="J717" s="19"/>
    </row>
    <row r="718" spans="5:10">
      <c r="E718" s="19"/>
      <c r="F718" s="15"/>
      <c r="G718" s="19"/>
      <c r="H718" s="19"/>
      <c r="I718" s="19"/>
      <c r="J718" s="19"/>
    </row>
    <row r="719" spans="5:10">
      <c r="E719" s="19"/>
      <c r="F719" s="15"/>
      <c r="G719" s="19"/>
      <c r="H719" s="19"/>
      <c r="I719" s="19"/>
      <c r="J719" s="19"/>
    </row>
    <row r="720" spans="5:10">
      <c r="E720" s="19"/>
      <c r="F720" s="15"/>
      <c r="G720" s="19"/>
      <c r="H720" s="19"/>
      <c r="I720" s="19"/>
      <c r="J720" s="19"/>
    </row>
    <row r="721" spans="5:10">
      <c r="E721" s="19"/>
      <c r="F721" s="15"/>
      <c r="G721" s="19"/>
      <c r="H721" s="19"/>
      <c r="I721" s="19"/>
      <c r="J721" s="19"/>
    </row>
    <row r="722" spans="5:10">
      <c r="E722" s="19"/>
      <c r="F722" s="15"/>
      <c r="G722" s="19"/>
      <c r="H722" s="19"/>
      <c r="I722" s="19"/>
      <c r="J722" s="19"/>
    </row>
    <row r="723" spans="5:10">
      <c r="E723" s="19"/>
      <c r="F723" s="15"/>
      <c r="G723" s="19"/>
      <c r="H723" s="19"/>
      <c r="I723" s="19"/>
      <c r="J723" s="19"/>
    </row>
    <row r="724" spans="5:10">
      <c r="E724" s="19"/>
      <c r="F724" s="15"/>
      <c r="G724" s="19"/>
      <c r="H724" s="19"/>
      <c r="I724" s="19"/>
      <c r="J724" s="19"/>
    </row>
    <row r="725" spans="5:10">
      <c r="E725" s="19"/>
      <c r="F725" s="15"/>
      <c r="G725" s="19"/>
      <c r="H725" s="19"/>
      <c r="I725" s="19"/>
      <c r="J725" s="19"/>
    </row>
    <row r="726" spans="5:10">
      <c r="E726" s="19"/>
      <c r="F726" s="15"/>
      <c r="G726" s="19"/>
      <c r="H726" s="19"/>
      <c r="I726" s="19"/>
      <c r="J726" s="19"/>
    </row>
    <row r="727" spans="5:10">
      <c r="E727" s="19"/>
      <c r="F727" s="15"/>
      <c r="G727" s="19"/>
      <c r="H727" s="19"/>
      <c r="I727" s="19"/>
      <c r="J727" s="19"/>
    </row>
    <row r="728" spans="5:10">
      <c r="E728" s="19"/>
      <c r="F728" s="15"/>
      <c r="G728" s="19"/>
      <c r="H728" s="19"/>
      <c r="I728" s="19"/>
      <c r="J728" s="19"/>
    </row>
    <row r="729" spans="5:10">
      <c r="E729" s="19"/>
      <c r="F729" s="15"/>
      <c r="G729" s="19"/>
      <c r="H729" s="19"/>
      <c r="I729" s="19"/>
      <c r="J729" s="19"/>
    </row>
    <row r="730" spans="5:10">
      <c r="E730" s="19"/>
      <c r="F730" s="15"/>
      <c r="G730" s="19"/>
      <c r="H730" s="19"/>
      <c r="I730" s="19"/>
      <c r="J730" s="19"/>
    </row>
    <row r="731" spans="5:10">
      <c r="E731" s="19"/>
      <c r="F731" s="15"/>
      <c r="G731" s="19"/>
      <c r="H731" s="19"/>
      <c r="I731" s="19"/>
      <c r="J731" s="19"/>
    </row>
    <row r="732" spans="5:10">
      <c r="E732" s="19"/>
      <c r="F732" s="15"/>
      <c r="G732" s="19"/>
      <c r="H732" s="19"/>
      <c r="I732" s="19"/>
      <c r="J732" s="19"/>
    </row>
    <row r="733" spans="5:10">
      <c r="E733" s="19"/>
      <c r="F733" s="15"/>
      <c r="G733" s="19"/>
      <c r="H733" s="19"/>
      <c r="I733" s="19"/>
      <c r="J733" s="19"/>
    </row>
    <row r="734" spans="5:10">
      <c r="E734" s="19"/>
      <c r="F734" s="15"/>
      <c r="G734" s="19"/>
      <c r="H734" s="19"/>
      <c r="I734" s="19"/>
      <c r="J734" s="19"/>
    </row>
    <row r="735" spans="5:10">
      <c r="E735" s="19"/>
      <c r="F735" s="15"/>
      <c r="G735" s="19"/>
      <c r="H735" s="19"/>
      <c r="I735" s="19"/>
      <c r="J735" s="19"/>
    </row>
    <row r="736" spans="5:10">
      <c r="E736" s="19"/>
      <c r="F736" s="15"/>
      <c r="G736" s="19"/>
      <c r="H736" s="19"/>
      <c r="I736" s="19"/>
      <c r="J736" s="19"/>
    </row>
    <row r="737" spans="5:10">
      <c r="E737" s="19"/>
      <c r="F737" s="15"/>
      <c r="G737" s="19"/>
      <c r="H737" s="19"/>
      <c r="I737" s="19"/>
      <c r="J737" s="19"/>
    </row>
    <row r="738" spans="5:10">
      <c r="E738" s="19"/>
      <c r="F738" s="15"/>
      <c r="G738" s="19"/>
      <c r="H738" s="19"/>
      <c r="I738" s="19"/>
      <c r="J738" s="19"/>
    </row>
    <row r="739" spans="5:10">
      <c r="E739" s="19"/>
      <c r="F739" s="15"/>
      <c r="G739" s="19"/>
      <c r="H739" s="19"/>
      <c r="I739" s="19"/>
      <c r="J739" s="19"/>
    </row>
    <row r="740" spans="5:10">
      <c r="E740" s="19"/>
      <c r="F740" s="15"/>
      <c r="G740" s="19"/>
      <c r="H740" s="19"/>
      <c r="I740" s="19"/>
      <c r="J740" s="19"/>
    </row>
    <row r="741" spans="5:10">
      <c r="E741" s="19"/>
      <c r="F741" s="15"/>
      <c r="G741" s="19"/>
      <c r="H741" s="19"/>
      <c r="I741" s="19"/>
      <c r="J741" s="19"/>
    </row>
    <row r="742" spans="5:10">
      <c r="E742" s="19"/>
      <c r="F742" s="15"/>
      <c r="G742" s="19"/>
      <c r="H742" s="19"/>
      <c r="I742" s="19"/>
      <c r="J742" s="19"/>
    </row>
    <row r="743" spans="5:10">
      <c r="E743" s="19"/>
      <c r="F743" s="15"/>
      <c r="G743" s="19"/>
      <c r="H743" s="19"/>
      <c r="I743" s="19"/>
      <c r="J743" s="19"/>
    </row>
    <row r="744" spans="5:10">
      <c r="E744" s="19"/>
      <c r="F744" s="15"/>
      <c r="G744" s="19"/>
      <c r="H744" s="19"/>
      <c r="I744" s="19"/>
      <c r="J744" s="19"/>
    </row>
    <row r="745" spans="5:10">
      <c r="E745" s="19"/>
      <c r="F745" s="15"/>
      <c r="G745" s="19"/>
      <c r="H745" s="19"/>
      <c r="I745" s="19"/>
      <c r="J745" s="19"/>
    </row>
    <row r="746" spans="5:10">
      <c r="E746" s="19"/>
      <c r="F746" s="15"/>
      <c r="G746" s="19"/>
      <c r="H746" s="19"/>
      <c r="I746" s="19"/>
      <c r="J746" s="19"/>
    </row>
    <row r="747" spans="5:10">
      <c r="E747" s="19"/>
      <c r="F747" s="15"/>
      <c r="G747" s="19"/>
      <c r="H747" s="19"/>
      <c r="I747" s="19"/>
      <c r="J747" s="19"/>
    </row>
    <row r="748" spans="5:10">
      <c r="E748" s="19"/>
      <c r="F748" s="15"/>
      <c r="G748" s="19"/>
      <c r="H748" s="19"/>
      <c r="I748" s="19"/>
      <c r="J748" s="19"/>
    </row>
    <row r="749" spans="5:10">
      <c r="E749" s="19"/>
      <c r="F749" s="15"/>
      <c r="G749" s="19"/>
      <c r="H749" s="19"/>
      <c r="I749" s="19"/>
      <c r="J749" s="19"/>
    </row>
    <row r="750" spans="5:10">
      <c r="E750" s="19"/>
      <c r="F750" s="15"/>
      <c r="G750" s="19"/>
      <c r="H750" s="19"/>
      <c r="I750" s="19"/>
      <c r="J750" s="19"/>
    </row>
  </sheetData>
  <mergeCells count="120">
    <mergeCell ref="AH115:AO115"/>
    <mergeCell ref="A1:J1"/>
    <mergeCell ref="B3:D3"/>
    <mergeCell ref="B4:D4"/>
    <mergeCell ref="B5:D5"/>
    <mergeCell ref="B6:D6"/>
    <mergeCell ref="A8:J8"/>
    <mergeCell ref="U10:Y10"/>
    <mergeCell ref="Z115:AF115"/>
    <mergeCell ref="U116:Y116"/>
    <mergeCell ref="T153:V154"/>
    <mergeCell ref="N156:U156"/>
    <mergeCell ref="V156:Z156"/>
    <mergeCell ref="AA158:AH158"/>
    <mergeCell ref="AA161:AC161"/>
    <mergeCell ref="AA162:AH162"/>
    <mergeCell ref="AA165:AC165"/>
    <mergeCell ref="B300:D300"/>
    <mergeCell ref="AH119:AJ119"/>
    <mergeCell ref="B211:D211"/>
    <mergeCell ref="A216:D216"/>
    <mergeCell ref="M305:N306"/>
    <mergeCell ref="B312:D312"/>
    <mergeCell ref="A221:A228"/>
    <mergeCell ref="A229:D229"/>
    <mergeCell ref="A234:A241"/>
    <mergeCell ref="U66:Y66"/>
    <mergeCell ref="U90:Y90"/>
    <mergeCell ref="U91:Y91"/>
    <mergeCell ref="U115:Y115"/>
    <mergeCell ref="A242:D242"/>
    <mergeCell ref="B243:D243"/>
    <mergeCell ref="B250:D250"/>
    <mergeCell ref="B255:D255"/>
    <mergeCell ref="B264:D264"/>
    <mergeCell ref="M269:T269"/>
    <mergeCell ref="M270:T270"/>
    <mergeCell ref="B271:D271"/>
    <mergeCell ref="B294:D294"/>
    <mergeCell ref="B178:D178"/>
    <mergeCell ref="A184:D184"/>
    <mergeCell ref="A189:A196"/>
    <mergeCell ref="A197:D197"/>
    <mergeCell ref="A202:A209"/>
    <mergeCell ref="A210:D210"/>
    <mergeCell ref="B354:D354"/>
    <mergeCell ref="B355:D355"/>
    <mergeCell ref="B356:D356"/>
    <mergeCell ref="B357:D357"/>
    <mergeCell ref="B362:J362"/>
    <mergeCell ref="B345:D345"/>
    <mergeCell ref="B346:D346"/>
    <mergeCell ref="B347:D347"/>
    <mergeCell ref="B348:D348"/>
    <mergeCell ref="B349:D349"/>
    <mergeCell ref="B350:D350"/>
    <mergeCell ref="B364:D364"/>
    <mergeCell ref="B365:D365"/>
    <mergeCell ref="B366:D366"/>
    <mergeCell ref="B367:D367"/>
    <mergeCell ref="B368:D368"/>
    <mergeCell ref="B369:D369"/>
    <mergeCell ref="B358:D358"/>
    <mergeCell ref="B359:D359"/>
    <mergeCell ref="B360:D360"/>
    <mergeCell ref="B363:D363"/>
    <mergeCell ref="B384:D384"/>
    <mergeCell ref="B387:D387"/>
    <mergeCell ref="B388:D388"/>
    <mergeCell ref="B378:D378"/>
    <mergeCell ref="B379:D379"/>
    <mergeCell ref="B380:D380"/>
    <mergeCell ref="B381:D381"/>
    <mergeCell ref="B382:D382"/>
    <mergeCell ref="B370:D370"/>
    <mergeCell ref="B371:D371"/>
    <mergeCell ref="B372:D372"/>
    <mergeCell ref="B373:D373"/>
    <mergeCell ref="B374:D374"/>
    <mergeCell ref="B375:D375"/>
    <mergeCell ref="M314:S315"/>
    <mergeCell ref="B321:D321"/>
    <mergeCell ref="A324:B324"/>
    <mergeCell ref="A326:B326"/>
    <mergeCell ref="A336:J336"/>
    <mergeCell ref="B337:J337"/>
    <mergeCell ref="B338:J338"/>
    <mergeCell ref="B352:D352"/>
    <mergeCell ref="B353:D353"/>
    <mergeCell ref="B351:D351"/>
    <mergeCell ref="B339:D339"/>
    <mergeCell ref="B340:D340"/>
    <mergeCell ref="B341:D341"/>
    <mergeCell ref="B342:D342"/>
    <mergeCell ref="B343:D343"/>
    <mergeCell ref="B344:D344"/>
    <mergeCell ref="B406:D406"/>
    <mergeCell ref="B407:D407"/>
    <mergeCell ref="B408:D408"/>
    <mergeCell ref="B376:D376"/>
    <mergeCell ref="B377:D377"/>
    <mergeCell ref="B386:J386"/>
    <mergeCell ref="B400:D400"/>
    <mergeCell ref="B401:D401"/>
    <mergeCell ref="B402:D402"/>
    <mergeCell ref="B403:D403"/>
    <mergeCell ref="B404:D404"/>
    <mergeCell ref="B405:D405"/>
    <mergeCell ref="B395:D395"/>
    <mergeCell ref="B396:D396"/>
    <mergeCell ref="B397:D397"/>
    <mergeCell ref="B398:D398"/>
    <mergeCell ref="B399:D399"/>
    <mergeCell ref="B389:D389"/>
    <mergeCell ref="B390:D390"/>
    <mergeCell ref="B391:D391"/>
    <mergeCell ref="B392:D392"/>
    <mergeCell ref="B393:D393"/>
    <mergeCell ref="B394:D394"/>
    <mergeCell ref="B383:D383"/>
  </mergeCells>
  <dataValidations count="1">
    <dataValidation type="list" allowBlank="1" showInputMessage="1" promptTitle="College" prompt="Choose college for graduate student.  If tuition is not allowed by sponsor, choose Not Allowed." sqref="C118:C122 C125:C129 C132:C136 C139:C143 C146:C150" xr:uid="{00000000-0002-0000-0300-000000000000}">
      <formula1>$AH$124:$AH$146</formula1>
    </dataValidation>
  </dataValidations>
  <pageMargins left="1" right="0.5" top="0.5" bottom="0.5" header="0.5" footer="0.5"/>
  <pageSetup scale="50" fitToHeight="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pageSetUpPr fitToPage="1"/>
  </sheetPr>
  <dimension ref="A1:AV750"/>
  <sheetViews>
    <sheetView zoomScaleNormal="100" workbookViewId="0">
      <selection sqref="A1:K1"/>
    </sheetView>
  </sheetViews>
  <sheetFormatPr defaultColWidth="9.28515625" defaultRowHeight="12.75"/>
  <cols>
    <col min="1" max="1" width="30.28515625" customWidth="1"/>
    <col min="2" max="2" width="24" customWidth="1"/>
    <col min="3" max="3" width="17.28515625" customWidth="1"/>
    <col min="4" max="4" width="15.5703125" customWidth="1"/>
    <col min="5" max="5" width="14.7109375" customWidth="1"/>
    <col min="6" max="6" width="14.7109375" style="3" customWidth="1"/>
    <col min="7" max="10" width="14.7109375" customWidth="1"/>
    <col min="11" max="11" width="10.28515625" customWidth="1"/>
    <col min="12" max="12" width="5.28515625" style="3" customWidth="1"/>
    <col min="13" max="13" width="15.7109375" customWidth="1"/>
    <col min="14" max="14" width="16.5703125" customWidth="1"/>
    <col min="15" max="26" width="10.7109375" customWidth="1"/>
    <col min="27" max="27" width="18" customWidth="1"/>
    <col min="28" max="33" width="10.7109375" customWidth="1"/>
    <col min="34" max="34" width="22.28515625" bestFit="1" customWidth="1"/>
  </cols>
  <sheetData>
    <row r="1" spans="1:29" s="107" customFormat="1" ht="18">
      <c r="A1" s="522" t="s">
        <v>0</v>
      </c>
      <c r="B1" s="522"/>
      <c r="C1" s="522"/>
      <c r="D1" s="522"/>
      <c r="E1" s="522"/>
      <c r="F1" s="522"/>
      <c r="G1" s="522"/>
      <c r="H1" s="522"/>
      <c r="I1" s="522"/>
      <c r="J1" s="522"/>
      <c r="K1" s="104"/>
      <c r="L1" s="266" t="s">
        <v>257</v>
      </c>
      <c r="M1" s="106"/>
      <c r="N1" s="106"/>
      <c r="O1" s="106"/>
      <c r="P1" s="106"/>
      <c r="Q1" s="106"/>
      <c r="R1" s="105"/>
    </row>
    <row r="2" spans="1:29" s="107" customFormat="1" ht="15.75">
      <c r="A2" s="130"/>
      <c r="B2" s="130"/>
      <c r="C2" s="130"/>
      <c r="D2" s="130"/>
      <c r="E2" s="130"/>
      <c r="F2" s="130"/>
      <c r="G2" s="130"/>
      <c r="H2" s="130"/>
      <c r="I2" s="130"/>
      <c r="J2" s="130"/>
      <c r="K2" s="104"/>
      <c r="L2" s="130"/>
      <c r="M2" s="106"/>
      <c r="N2" s="106"/>
      <c r="O2" s="106"/>
      <c r="P2" s="106"/>
      <c r="Q2" s="106"/>
      <c r="R2" s="105"/>
    </row>
    <row r="3" spans="1:29" s="107" customFormat="1" ht="15.75">
      <c r="A3" s="104" t="s">
        <v>4</v>
      </c>
      <c r="B3" s="530">
        <f>'Cumulative Budget Request '!B3</f>
        <v>0</v>
      </c>
      <c r="C3" s="530"/>
      <c r="D3" s="530"/>
      <c r="K3" s="104"/>
      <c r="L3" s="130"/>
      <c r="M3" s="106"/>
      <c r="N3" s="106"/>
      <c r="O3" s="106"/>
      <c r="P3" s="106"/>
      <c r="Q3" s="106"/>
      <c r="R3" s="105"/>
    </row>
    <row r="4" spans="1:29" s="107" customFormat="1" ht="15.75">
      <c r="A4" s="104" t="s">
        <v>8</v>
      </c>
      <c r="B4" s="530">
        <f>'Cumulative Budget Request '!B4</f>
        <v>0</v>
      </c>
      <c r="C4" s="530"/>
      <c r="D4" s="530"/>
      <c r="K4" s="104"/>
      <c r="L4" s="130"/>
    </row>
    <row r="5" spans="1:29" s="107" customFormat="1" ht="15.75">
      <c r="A5" s="104" t="s">
        <v>13</v>
      </c>
      <c r="B5" s="530" t="str">
        <f>'Cumulative Budget Request '!B5</f>
        <v>NSF</v>
      </c>
      <c r="C5" s="530"/>
      <c r="D5" s="530"/>
      <c r="K5" s="104"/>
      <c r="L5" s="130"/>
    </row>
    <row r="6" spans="1:29" s="107" customFormat="1" ht="15.75">
      <c r="A6" s="104" t="s">
        <v>253</v>
      </c>
      <c r="B6" s="520"/>
      <c r="C6" s="520"/>
      <c r="D6" s="520"/>
      <c r="F6" s="105"/>
      <c r="K6" s="104"/>
      <c r="L6" s="130"/>
    </row>
    <row r="7" spans="1:29" s="107" customFormat="1" ht="16.5" thickBot="1">
      <c r="A7" s="104"/>
      <c r="B7" s="130"/>
      <c r="C7" s="130"/>
      <c r="D7" s="130"/>
      <c r="F7" s="105"/>
      <c r="K7" s="104"/>
      <c r="L7" s="130"/>
      <c r="N7" s="415"/>
      <c r="O7" s="416"/>
      <c r="P7" s="416"/>
      <c r="Q7" s="416"/>
    </row>
    <row r="8" spans="1:29" ht="15" customHeight="1" thickBot="1">
      <c r="A8" s="523" t="s">
        <v>254</v>
      </c>
      <c r="B8" s="523"/>
      <c r="C8" s="523"/>
      <c r="D8" s="523"/>
      <c r="E8" s="523"/>
      <c r="F8" s="523"/>
      <c r="G8" s="523"/>
      <c r="H8" s="523"/>
      <c r="I8" s="523"/>
      <c r="J8" s="523"/>
      <c r="K8" s="103"/>
      <c r="L8" s="56"/>
      <c r="N8" s="35" t="s">
        <v>15</v>
      </c>
      <c r="O8" s="36"/>
      <c r="P8" s="37"/>
      <c r="Q8" s="237">
        <f>'Cumulative Budget Request '!Q6</f>
        <v>0.188</v>
      </c>
    </row>
    <row r="9" spans="1:29" ht="13.5" thickBot="1">
      <c r="J9" s="31"/>
      <c r="N9" s="38" t="s">
        <v>17</v>
      </c>
      <c r="O9" s="39"/>
      <c r="P9" s="39"/>
      <c r="Q9" s="238">
        <f>'Cumulative Budget Request '!Q7</f>
        <v>825</v>
      </c>
    </row>
    <row r="10" spans="1:29">
      <c r="A10" s="1" t="s">
        <v>18</v>
      </c>
      <c r="C10" s="55"/>
      <c r="D10" s="55"/>
      <c r="E10" s="6"/>
      <c r="F10" s="6"/>
      <c r="G10" s="6"/>
      <c r="H10" s="6"/>
      <c r="I10" s="6"/>
      <c r="J10" s="43"/>
      <c r="M10" s="55" t="s">
        <v>19</v>
      </c>
      <c r="N10" s="68" t="s">
        <v>6</v>
      </c>
      <c r="O10" s="68"/>
      <c r="P10" s="68" t="s">
        <v>20</v>
      </c>
      <c r="Q10" s="68" t="s">
        <v>21</v>
      </c>
      <c r="R10" s="68" t="s">
        <v>22</v>
      </c>
      <c r="S10" s="68"/>
      <c r="U10" s="489" t="s">
        <v>23</v>
      </c>
      <c r="V10" s="489"/>
      <c r="W10" s="489"/>
      <c r="X10" s="489"/>
      <c r="Y10" s="489"/>
    </row>
    <row r="11" spans="1:29">
      <c r="A11" s="1" t="s">
        <v>24</v>
      </c>
      <c r="C11" s="89"/>
      <c r="D11" s="89"/>
      <c r="E11" s="16" t="s">
        <v>25</v>
      </c>
      <c r="F11" s="16" t="s">
        <v>26</v>
      </c>
      <c r="G11" s="16" t="s">
        <v>27</v>
      </c>
      <c r="H11" s="16" t="s">
        <v>28</v>
      </c>
      <c r="I11" s="16" t="s">
        <v>29</v>
      </c>
      <c r="J11" s="44" t="s">
        <v>30</v>
      </c>
      <c r="M11" s="75" t="s">
        <v>31</v>
      </c>
      <c r="N11" s="44" t="s">
        <v>9</v>
      </c>
      <c r="O11" s="44" t="s">
        <v>20</v>
      </c>
      <c r="P11" s="44" t="s">
        <v>32</v>
      </c>
      <c r="Q11" s="44" t="s">
        <v>33</v>
      </c>
      <c r="R11" s="44" t="s">
        <v>34</v>
      </c>
      <c r="S11" s="44" t="s">
        <v>32</v>
      </c>
      <c r="T11" s="21"/>
      <c r="U11" s="424" t="s">
        <v>35</v>
      </c>
      <c r="V11" s="425" t="s">
        <v>36</v>
      </c>
      <c r="W11" s="425" t="s">
        <v>37</v>
      </c>
      <c r="X11" s="425" t="s">
        <v>38</v>
      </c>
      <c r="Y11" s="425" t="s">
        <v>39</v>
      </c>
    </row>
    <row r="12" spans="1:29">
      <c r="A12" s="55" t="s">
        <v>40</v>
      </c>
      <c r="B12" s="55" t="s">
        <v>41</v>
      </c>
      <c r="D12" s="3"/>
      <c r="E12" s="2"/>
      <c r="F12" s="2"/>
      <c r="G12" s="2"/>
      <c r="H12" s="2"/>
      <c r="I12" s="2"/>
      <c r="J12" s="45"/>
      <c r="M12" s="22"/>
      <c r="N12" s="60"/>
      <c r="O12" s="60"/>
      <c r="P12" s="60"/>
      <c r="Q12" s="241"/>
      <c r="R12" s="60"/>
      <c r="S12" s="241"/>
      <c r="T12" s="2"/>
      <c r="U12" s="424"/>
      <c r="V12" s="425"/>
      <c r="W12" s="425"/>
      <c r="X12" s="425"/>
      <c r="Y12" s="425"/>
      <c r="Z12" s="3"/>
      <c r="AA12" s="3"/>
      <c r="AB12" s="3"/>
      <c r="AC12" s="3"/>
    </row>
    <row r="13" spans="1:29">
      <c r="A13" s="417">
        <f>IF('Cumulative Budget Request '!L12='Split budget (D)'!$L$1,'Cumulative Budget Request '!A12,0)</f>
        <v>0</v>
      </c>
      <c r="B13" s="13">
        <f>IF('Cumulative Budget Request '!L12='Split budget (D)'!$L$1,'Cumulative Budget Request '!B12,0)</f>
        <v>0</v>
      </c>
      <c r="D13" s="32" t="s">
        <v>44</v>
      </c>
      <c r="E13" s="97">
        <f>ROUND($R13*$S13,6)</f>
        <v>0</v>
      </c>
      <c r="F13" s="97">
        <f>ROUND($R14*$S14,6)</f>
        <v>0</v>
      </c>
      <c r="G13" s="97">
        <f>ROUND($R15*$S15,6)</f>
        <v>0</v>
      </c>
      <c r="H13" s="97">
        <f>ROUND($R16*$S16,6)</f>
        <v>0</v>
      </c>
      <c r="I13" s="97">
        <f>ROUND($R17*$S17,6)</f>
        <v>0</v>
      </c>
      <c r="J13" s="45"/>
      <c r="M13" s="155">
        <f>IF('Cumulative Budget Request '!L12='Split budget (D)'!$L$1,'Cumulative Budget Request '!M12,0)</f>
        <v>0</v>
      </c>
      <c r="N13" s="242">
        <f>ROUND(M13/12,2)</f>
        <v>0</v>
      </c>
      <c r="O13" s="242">
        <f>IF('Cumulative Budget Request '!L12='Split budget (D)'!$L$1,'Cumulative Budget Request '!O12,0)</f>
        <v>0</v>
      </c>
      <c r="P13" s="236">
        <f>IF('Cumulative Budget Request '!L12='Split budget (D)'!$L$1,'Cumulative Budget Request '!P12,0)</f>
        <v>0</v>
      </c>
      <c r="Q13" s="236">
        <f>IF('Cumulative Budget Request '!L12='Split budget (D)'!$L$1,'Cumulative Budget Request '!Q12,0)</f>
        <v>0</v>
      </c>
      <c r="R13" s="240">
        <f>IF('Cumulative Budget Request '!L12='Split budget (D)'!$L$1,'Cumulative Budget Request '!R12,0)</f>
        <v>0</v>
      </c>
      <c r="S13" s="236">
        <f>IF('Cumulative Budget Request '!L12='Split budget (D)'!$L$1,'Cumulative Budget Request '!S12,0)</f>
        <v>0</v>
      </c>
      <c r="T13" s="2"/>
      <c r="U13" s="426">
        <f>IFERROR((E16+E17)/E15,0)</f>
        <v>0</v>
      </c>
      <c r="V13" s="426">
        <f t="shared" ref="V13:Y13" si="0">IFERROR((F16+F17)/F15,0)</f>
        <v>0</v>
      </c>
      <c r="W13" s="426">
        <f t="shared" si="0"/>
        <v>0</v>
      </c>
      <c r="X13" s="426">
        <f t="shared" si="0"/>
        <v>0</v>
      </c>
      <c r="Y13" s="426">
        <f t="shared" si="0"/>
        <v>0</v>
      </c>
      <c r="Z13" s="3"/>
      <c r="AA13" s="3"/>
      <c r="AB13" s="3"/>
      <c r="AC13" s="3"/>
    </row>
    <row r="14" spans="1:29">
      <c r="B14" s="3"/>
      <c r="C14" s="97"/>
      <c r="D14" s="71" t="s">
        <v>9</v>
      </c>
      <c r="E14" s="54">
        <f>ROUND((N13+O13)*E13*Q13,0)</f>
        <v>0</v>
      </c>
      <c r="F14" s="54">
        <f>ROUND((N13+O13)*F13*Q13*Q14,0)</f>
        <v>0</v>
      </c>
      <c r="G14" s="54">
        <f>ROUND((N13+O13)*G13*Q13*Q14*Q15,0)</f>
        <v>0</v>
      </c>
      <c r="H14" s="54">
        <f>ROUND((N13+O13)*H13*Q13*Q14*Q15*Q16,0)</f>
        <v>0</v>
      </c>
      <c r="I14" s="54">
        <f>ROUND((N13+O13)*I13*Q13*Q14*Q15*Q16*Q17,0)</f>
        <v>0</v>
      </c>
      <c r="J14" s="177">
        <f>SUM(E14:I14)</f>
        <v>0</v>
      </c>
      <c r="M14" s="243"/>
      <c r="N14" s="60"/>
      <c r="O14" s="60"/>
      <c r="P14" s="60"/>
      <c r="Q14" s="236">
        <f>IF('Cumulative Budget Request '!L13='Split budget (D)'!$L$1,'Cumulative Budget Request '!Q13,0)</f>
        <v>0</v>
      </c>
      <c r="R14" s="240">
        <f>IF('Cumulative Budget Request '!L13='Split budget (D)'!$L$1,'Cumulative Budget Request '!R13,0)</f>
        <v>0</v>
      </c>
      <c r="S14" s="236">
        <f>IF('Cumulative Budget Request '!L13='Split budget (D)'!$L$1,'Cumulative Budget Request '!S13,0)</f>
        <v>0</v>
      </c>
      <c r="T14" s="15"/>
      <c r="U14" s="427"/>
      <c r="V14" s="427"/>
      <c r="W14" s="427"/>
      <c r="X14" s="427"/>
      <c r="Y14" s="427"/>
    </row>
    <row r="15" spans="1:29">
      <c r="A15" s="8"/>
      <c r="B15" s="3"/>
      <c r="C15" s="97"/>
      <c r="D15" s="71" t="s">
        <v>46</v>
      </c>
      <c r="E15" s="54">
        <f>ROUND(E14*$Q$8,0)</f>
        <v>0</v>
      </c>
      <c r="F15" s="54">
        <f>ROUND(F14*$Q$8,0)</f>
        <v>0</v>
      </c>
      <c r="G15" s="54">
        <f>ROUND(G14*$Q$8,0)</f>
        <v>0</v>
      </c>
      <c r="H15" s="54">
        <f>ROUND(H14*$Q$8,0)</f>
        <v>0</v>
      </c>
      <c r="I15" s="54">
        <f>ROUND(I14*$Q$8,0)</f>
        <v>0</v>
      </c>
      <c r="J15" s="177">
        <f>SUM(E15:I15)</f>
        <v>0</v>
      </c>
      <c r="M15" s="243"/>
      <c r="N15" s="60"/>
      <c r="O15" s="60"/>
      <c r="P15" s="60"/>
      <c r="Q15" s="236">
        <f>IF('Cumulative Budget Request '!L14='Split budget (D)'!$L$1,'Cumulative Budget Request '!Q14,0)</f>
        <v>0</v>
      </c>
      <c r="R15" s="240">
        <f>IF('Cumulative Budget Request '!L14='Split budget (D)'!$L$1,'Cumulative Budget Request '!R14,0)</f>
        <v>0</v>
      </c>
      <c r="S15" s="236">
        <f>IF('Cumulative Budget Request '!L14='Split budget (D)'!$L$1,'Cumulative Budget Request '!S14,0)</f>
        <v>0</v>
      </c>
      <c r="T15" s="15"/>
      <c r="U15" s="426"/>
      <c r="V15" s="426"/>
      <c r="W15" s="426"/>
      <c r="X15" s="426"/>
      <c r="Y15" s="426"/>
    </row>
    <row r="16" spans="1:29" ht="15">
      <c r="A16" s="8"/>
      <c r="B16" s="3"/>
      <c r="C16" s="97"/>
      <c r="D16" s="71" t="s">
        <v>47</v>
      </c>
      <c r="E16" s="189">
        <f>ROUND($Q$9*E13,0)</f>
        <v>0</v>
      </c>
      <c r="F16" s="189">
        <f>ROUND($Q$9*F13,0)</f>
        <v>0</v>
      </c>
      <c r="G16" s="189">
        <f>ROUND($Q$9*G13,0)</f>
        <v>0</v>
      </c>
      <c r="H16" s="189">
        <f>ROUND($Q$9*H13,0)</f>
        <v>0</v>
      </c>
      <c r="I16" s="189">
        <f>ROUND($Q$9*I13,0)</f>
        <v>0</v>
      </c>
      <c r="J16" s="186">
        <f>SUM(E16:I16)</f>
        <v>0</v>
      </c>
      <c r="M16" s="243"/>
      <c r="N16" s="60"/>
      <c r="O16" s="60"/>
      <c r="P16" s="60"/>
      <c r="Q16" s="236">
        <f>IF('Cumulative Budget Request '!L15='Split budget (D)'!$L$1,'Cumulative Budget Request '!Q15,0)</f>
        <v>0</v>
      </c>
      <c r="R16" s="240">
        <f>IF('Cumulative Budget Request '!L15='Split budget (D)'!$L$1,'Cumulative Budget Request '!R15,0)</f>
        <v>0</v>
      </c>
      <c r="S16" s="236">
        <f>IF('Cumulative Budget Request '!L15='Split budget (D)'!$L$1,'Cumulative Budget Request '!S15,0)</f>
        <v>0</v>
      </c>
      <c r="T16" s="15"/>
      <c r="U16" s="426"/>
      <c r="V16" s="426"/>
      <c r="W16" s="426"/>
      <c r="X16" s="426"/>
      <c r="Y16" s="426"/>
    </row>
    <row r="17" spans="1:25">
      <c r="A17" s="8"/>
      <c r="B17" s="3"/>
      <c r="C17" s="97"/>
      <c r="D17" s="74" t="s">
        <v>48</v>
      </c>
      <c r="E17" s="190">
        <f>SUM(E15:E16)</f>
        <v>0</v>
      </c>
      <c r="F17" s="190">
        <f t="shared" ref="F17:I17" si="1">SUM(F15:F16)</f>
        <v>0</v>
      </c>
      <c r="G17" s="190">
        <f t="shared" si="1"/>
        <v>0</v>
      </c>
      <c r="H17" s="190">
        <f t="shared" si="1"/>
        <v>0</v>
      </c>
      <c r="I17" s="190">
        <f t="shared" si="1"/>
        <v>0</v>
      </c>
      <c r="J17" s="191">
        <f>SUM(J15:J16)</f>
        <v>0</v>
      </c>
      <c r="M17" s="243"/>
      <c r="N17" s="60"/>
      <c r="O17" s="60"/>
      <c r="P17" s="60"/>
      <c r="Q17" s="236">
        <f>IF('Cumulative Budget Request '!L16='Split budget (D)'!$L$1,'Cumulative Budget Request '!Q16,0)</f>
        <v>0</v>
      </c>
      <c r="R17" s="240">
        <f>IF('Cumulative Budget Request '!L16='Split budget (D)'!$L$1,'Cumulative Budget Request '!R16,0)</f>
        <v>0</v>
      </c>
      <c r="S17" s="236">
        <f>IF('Cumulative Budget Request '!L16='Split budget (D)'!$L$1,'Cumulative Budget Request '!S16,0)</f>
        <v>0</v>
      </c>
      <c r="T17" s="15"/>
      <c r="U17" s="426"/>
      <c r="V17" s="426"/>
      <c r="W17" s="426"/>
      <c r="X17" s="426"/>
      <c r="Y17" s="426"/>
    </row>
    <row r="18" spans="1:25">
      <c r="A18" s="8"/>
      <c r="B18" s="3"/>
      <c r="C18" s="97"/>
      <c r="D18" s="71"/>
      <c r="E18" s="15"/>
      <c r="F18" s="15"/>
      <c r="G18" s="15"/>
      <c r="H18" s="15"/>
      <c r="I18" s="15"/>
      <c r="J18" s="24"/>
      <c r="M18" s="243"/>
      <c r="N18" s="60"/>
      <c r="O18" s="60"/>
      <c r="P18" s="60"/>
      <c r="Q18" s="30"/>
      <c r="R18" s="60"/>
      <c r="S18" s="30"/>
      <c r="T18" s="15"/>
      <c r="U18" s="428"/>
      <c r="V18" s="429"/>
      <c r="W18" s="427"/>
      <c r="X18" s="427"/>
      <c r="Y18" s="427"/>
    </row>
    <row r="19" spans="1:25">
      <c r="A19" s="417">
        <f>IF('Cumulative Budget Request '!L18='Split budget (D)'!$L$1,'Cumulative Budget Request '!A18,0)</f>
        <v>0</v>
      </c>
      <c r="B19" s="13">
        <f>IF('Cumulative Budget Request '!L18='Split budget (D)'!$L$1,'Cumulative Budget Request '!B18,0)</f>
        <v>0</v>
      </c>
      <c r="C19" s="98"/>
      <c r="D19" s="32" t="s">
        <v>44</v>
      </c>
      <c r="E19" s="97">
        <f>ROUND($R19*$S19,6)</f>
        <v>0</v>
      </c>
      <c r="F19" s="97">
        <f>ROUND($R20*$S20,6)</f>
        <v>0</v>
      </c>
      <c r="G19" s="97">
        <f>ROUND($R21*$S21,6)</f>
        <v>0</v>
      </c>
      <c r="H19" s="97">
        <f>ROUND($R22*$S22,6)</f>
        <v>0</v>
      </c>
      <c r="I19" s="97">
        <f>ROUND($R23*$S23,6)</f>
        <v>0</v>
      </c>
      <c r="J19" s="45"/>
      <c r="M19" s="155">
        <f>IF('Cumulative Budget Request '!L18='Split budget (D)'!$L$1,'Cumulative Budget Request '!M18,0)</f>
        <v>0</v>
      </c>
      <c r="N19" s="242">
        <f>ROUND(M19/12,2)</f>
        <v>0</v>
      </c>
      <c r="O19" s="242">
        <f>IF('Cumulative Budget Request '!L18='Split budget (D)'!$L$1,'Cumulative Budget Request '!O18,0)</f>
        <v>0</v>
      </c>
      <c r="P19" s="236">
        <f>IF('Cumulative Budget Request '!L18='Split budget (D)'!$L$1,'Cumulative Budget Request '!P18,0)</f>
        <v>0</v>
      </c>
      <c r="Q19" s="236">
        <f>IF('Cumulative Budget Request '!L18='Split budget (D)'!$L$1,'Cumulative Budget Request '!Q18,0)</f>
        <v>0</v>
      </c>
      <c r="R19" s="240">
        <f>IF('Cumulative Budget Request '!L18='Split budget (D)'!$L$1,'Cumulative Budget Request '!R18,0)</f>
        <v>0</v>
      </c>
      <c r="S19" s="73">
        <f>IF('Cumulative Budget Request '!L18='Split budget (D)'!$L$1,'Cumulative Budget Request '!S18,0)</f>
        <v>0</v>
      </c>
      <c r="T19" s="2"/>
      <c r="U19" s="426">
        <f>IFERROR((E22+E23)/E21,0)</f>
        <v>0</v>
      </c>
      <c r="V19" s="426">
        <f t="shared" ref="V19:Y19" si="2">IFERROR((F22+F23)/F21,0)</f>
        <v>0</v>
      </c>
      <c r="W19" s="426">
        <f t="shared" si="2"/>
        <v>0</v>
      </c>
      <c r="X19" s="426">
        <f t="shared" si="2"/>
        <v>0</v>
      </c>
      <c r="Y19" s="426">
        <f t="shared" si="2"/>
        <v>0</v>
      </c>
    </row>
    <row r="20" spans="1:25">
      <c r="A20" s="8"/>
      <c r="B20" s="3"/>
      <c r="C20" s="97"/>
      <c r="D20" s="71" t="s">
        <v>9</v>
      </c>
      <c r="E20" s="54">
        <f>ROUND((N19+O19)*E19*Q19,0)</f>
        <v>0</v>
      </c>
      <c r="F20" s="54">
        <f>ROUND((N19+O19)*F19*Q19*Q20,0)</f>
        <v>0</v>
      </c>
      <c r="G20" s="54">
        <f>ROUND((N19+O19)*G19*Q19*Q20*Q21,0)</f>
        <v>0</v>
      </c>
      <c r="H20" s="54">
        <f>ROUND((N19+O19)*H19*Q19*Q20*Q21*Q22,0)</f>
        <v>0</v>
      </c>
      <c r="I20" s="54">
        <f>ROUND((N19+O19)*I19*Q19*Q20*Q21*Q22*Q23,0)</f>
        <v>0</v>
      </c>
      <c r="J20" s="177">
        <f>SUM(E20:I20)</f>
        <v>0</v>
      </c>
      <c r="M20" s="243"/>
      <c r="N20" s="60"/>
      <c r="O20" s="60"/>
      <c r="P20" s="60"/>
      <c r="Q20" s="236">
        <f>IF('Cumulative Budget Request '!L19='Split budget (D)'!$L$1,'Cumulative Budget Request '!Q19,0)</f>
        <v>0</v>
      </c>
      <c r="R20" s="240">
        <f>IF('Cumulative Budget Request '!L19='Split budget (D)'!$L$1,'Cumulative Budget Request '!R19,0)</f>
        <v>0</v>
      </c>
      <c r="S20" s="73">
        <f>IF('Cumulative Budget Request '!L19='Split budget (D)'!$L$1,'Cumulative Budget Request '!S19,0)</f>
        <v>0</v>
      </c>
      <c r="T20" s="15"/>
      <c r="U20" s="427"/>
      <c r="V20" s="427"/>
      <c r="W20" s="427"/>
      <c r="X20" s="427"/>
      <c r="Y20" s="427"/>
    </row>
    <row r="21" spans="1:25" ht="15" customHeight="1">
      <c r="A21" s="8"/>
      <c r="B21" s="3"/>
      <c r="C21" s="97"/>
      <c r="D21" s="71" t="s">
        <v>46</v>
      </c>
      <c r="E21" s="54">
        <f>ROUND(E20*$Q$8,0)</f>
        <v>0</v>
      </c>
      <c r="F21" s="54">
        <f>ROUND(F20*$Q$8,0)</f>
        <v>0</v>
      </c>
      <c r="G21" s="54">
        <f>ROUND(G20*$Q$8,0)</f>
        <v>0</v>
      </c>
      <c r="H21" s="54">
        <f>ROUND(H20*$Q$8,0)</f>
        <v>0</v>
      </c>
      <c r="I21" s="54">
        <f>ROUND(I20*$Q$8,0)</f>
        <v>0</v>
      </c>
      <c r="J21" s="177">
        <f>SUM(E21:I21)</f>
        <v>0</v>
      </c>
      <c r="M21" s="243"/>
      <c r="N21" s="60"/>
      <c r="O21" s="60"/>
      <c r="P21" s="60"/>
      <c r="Q21" s="236">
        <f>IF('Cumulative Budget Request '!L20='Split budget (D)'!$L$1,'Cumulative Budget Request '!Q20,0)</f>
        <v>0</v>
      </c>
      <c r="R21" s="240">
        <f>IF('Cumulative Budget Request '!L20='Split budget (D)'!$L$1,'Cumulative Budget Request '!R20,0)</f>
        <v>0</v>
      </c>
      <c r="S21" s="73">
        <f>IF('Cumulative Budget Request '!L20='Split budget (D)'!$L$1,'Cumulative Budget Request '!S20,0)</f>
        <v>0</v>
      </c>
      <c r="T21" s="15"/>
      <c r="U21" s="426"/>
      <c r="V21" s="426"/>
      <c r="W21" s="426"/>
      <c r="X21" s="426"/>
      <c r="Y21" s="426"/>
    </row>
    <row r="22" spans="1:25" ht="13.5" customHeight="1">
      <c r="A22" s="8"/>
      <c r="B22" s="3"/>
      <c r="C22" s="97"/>
      <c r="D22" s="71" t="s">
        <v>47</v>
      </c>
      <c r="E22" s="189">
        <f>ROUND($Q$9*E19,0)</f>
        <v>0</v>
      </c>
      <c r="F22" s="189">
        <f>ROUND($Q$9*F19,0)</f>
        <v>0</v>
      </c>
      <c r="G22" s="189">
        <f>ROUND($Q$9*G19,0)</f>
        <v>0</v>
      </c>
      <c r="H22" s="189">
        <f>ROUND($Q$9*H19,0)</f>
        <v>0</v>
      </c>
      <c r="I22" s="189">
        <f>ROUND($Q$9*I19,0)</f>
        <v>0</v>
      </c>
      <c r="J22" s="186">
        <f>SUM(E22:I22)</f>
        <v>0</v>
      </c>
      <c r="M22" s="243"/>
      <c r="N22" s="60"/>
      <c r="O22" s="60"/>
      <c r="P22" s="60"/>
      <c r="Q22" s="236">
        <f>IF('Cumulative Budget Request '!L21='Split budget (D)'!$L$1,'Cumulative Budget Request '!Q21,0)</f>
        <v>0</v>
      </c>
      <c r="R22" s="240">
        <f>IF('Cumulative Budget Request '!L21='Split budget (D)'!$L$1,'Cumulative Budget Request '!R21,0)</f>
        <v>0</v>
      </c>
      <c r="S22" s="73">
        <f>IF('Cumulative Budget Request '!L21='Split budget (D)'!$L$1,'Cumulative Budget Request '!S21,0)</f>
        <v>0</v>
      </c>
      <c r="T22" s="15"/>
      <c r="U22" s="426"/>
      <c r="V22" s="426"/>
      <c r="W22" s="426"/>
      <c r="X22" s="426"/>
      <c r="Y22" s="426"/>
    </row>
    <row r="23" spans="1:25">
      <c r="A23" s="8"/>
      <c r="B23" s="3"/>
      <c r="C23" s="97"/>
      <c r="D23" s="74" t="s">
        <v>48</v>
      </c>
      <c r="E23" s="190">
        <f>SUM(E21:E22)</f>
        <v>0</v>
      </c>
      <c r="F23" s="190">
        <f t="shared" ref="F23:I23" si="3">SUM(F21:F22)</f>
        <v>0</v>
      </c>
      <c r="G23" s="190">
        <f t="shared" si="3"/>
        <v>0</v>
      </c>
      <c r="H23" s="190">
        <f t="shared" si="3"/>
        <v>0</v>
      </c>
      <c r="I23" s="190">
        <f t="shared" si="3"/>
        <v>0</v>
      </c>
      <c r="J23" s="191">
        <f>SUM(J21:J22)</f>
        <v>0</v>
      </c>
      <c r="M23" s="243"/>
      <c r="N23" s="60"/>
      <c r="O23" s="60"/>
      <c r="P23" s="60"/>
      <c r="Q23" s="236">
        <f>IF('Cumulative Budget Request '!L22='Split budget (D)'!$L$1,'Cumulative Budget Request '!Q22,0)</f>
        <v>0</v>
      </c>
      <c r="R23" s="240">
        <f>IF('Cumulative Budget Request '!L22='Split budget (D)'!$L$1,'Cumulative Budget Request '!R22,0)</f>
        <v>0</v>
      </c>
      <c r="S23" s="73">
        <f>IF('Cumulative Budget Request '!L22='Split budget (D)'!$L$1,'Cumulative Budget Request '!S22,0)</f>
        <v>0</v>
      </c>
      <c r="T23" s="15"/>
      <c r="U23" s="426"/>
      <c r="V23" s="426"/>
      <c r="W23" s="426"/>
      <c r="X23" s="426"/>
      <c r="Y23" s="426"/>
    </row>
    <row r="24" spans="1:25">
      <c r="A24" s="8"/>
      <c r="B24" s="3"/>
      <c r="C24" s="97"/>
      <c r="D24" s="71"/>
      <c r="E24" s="15"/>
      <c r="F24" s="15"/>
      <c r="G24" s="15"/>
      <c r="H24" s="15"/>
      <c r="I24" s="15"/>
      <c r="J24" s="24"/>
      <c r="M24" s="243"/>
      <c r="N24" s="60"/>
      <c r="O24" s="60"/>
      <c r="P24" s="60"/>
      <c r="Q24" s="30"/>
      <c r="R24" s="60"/>
      <c r="S24" s="30"/>
      <c r="T24" s="15"/>
      <c r="U24" s="428"/>
      <c r="V24" s="429"/>
      <c r="W24" s="427"/>
      <c r="X24" s="427"/>
      <c r="Y24" s="427"/>
    </row>
    <row r="25" spans="1:25">
      <c r="A25" s="417">
        <f>IF('Cumulative Budget Request '!L24='Split budget (D)'!$L$1,'Cumulative Budget Request '!A24,0)</f>
        <v>0</v>
      </c>
      <c r="B25" s="13">
        <f>IF('Cumulative Budget Request '!L24='Split budget (D)'!$L$1,'Cumulative Budget Request '!B24,0)</f>
        <v>0</v>
      </c>
      <c r="C25" s="98"/>
      <c r="D25" s="32" t="s">
        <v>44</v>
      </c>
      <c r="E25" s="97">
        <f>ROUND($R25*$S25,6)</f>
        <v>0</v>
      </c>
      <c r="F25" s="97">
        <f>ROUND($R26*$S26,6)</f>
        <v>0</v>
      </c>
      <c r="G25" s="97">
        <f>ROUND($R27*$S27,6)</f>
        <v>0</v>
      </c>
      <c r="H25" s="97">
        <f>ROUND($R28*$S28,6)</f>
        <v>0</v>
      </c>
      <c r="I25" s="97">
        <f>ROUND($R29*$S29,6)</f>
        <v>0</v>
      </c>
      <c r="J25" s="45"/>
      <c r="M25" s="155">
        <f>IF('Cumulative Budget Request '!L24='Split budget (D)'!$L$1,'Cumulative Budget Request '!M24,0)</f>
        <v>0</v>
      </c>
      <c r="N25" s="242">
        <f>ROUND(M25/12,2)</f>
        <v>0</v>
      </c>
      <c r="O25" s="242">
        <f>IF('Cumulative Budget Request '!L24='Split budget (D)'!$L$1,'Cumulative Budget Request '!O24,0)</f>
        <v>0</v>
      </c>
      <c r="P25" s="236">
        <f>IF('Cumulative Budget Request '!L24='Split budget (D)'!$L$1,'Cumulative Budget Request '!P24,0)</f>
        <v>0</v>
      </c>
      <c r="Q25" s="236">
        <f>IF('Cumulative Budget Request '!L24='Split budget (D)'!$L$1,'Cumulative Budget Request '!Q24,0)</f>
        <v>0</v>
      </c>
      <c r="R25" s="240">
        <f>IF('Cumulative Budget Request '!L24='Split budget (D)'!$L$1,'Cumulative Budget Request '!R24,0)</f>
        <v>0</v>
      </c>
      <c r="S25" s="73">
        <f>IF('Cumulative Budget Request '!L24='Split budget (D)'!$L$1,'Cumulative Budget Request '!S24,0)</f>
        <v>0</v>
      </c>
      <c r="T25" s="2"/>
      <c r="U25" s="426">
        <f>IFERROR((E28+E29)/E27,0)</f>
        <v>0</v>
      </c>
      <c r="V25" s="426">
        <f t="shared" ref="V25:Y25" si="4">IFERROR((F28+F29)/F27,0)</f>
        <v>0</v>
      </c>
      <c r="W25" s="426">
        <f t="shared" si="4"/>
        <v>0</v>
      </c>
      <c r="X25" s="426">
        <f t="shared" si="4"/>
        <v>0</v>
      </c>
      <c r="Y25" s="426">
        <f t="shared" si="4"/>
        <v>0</v>
      </c>
    </row>
    <row r="26" spans="1:25">
      <c r="B26" s="3"/>
      <c r="C26" s="97"/>
      <c r="D26" s="71" t="s">
        <v>9</v>
      </c>
      <c r="E26" s="54">
        <f>ROUND((N25+O25)*E25*Q25,0)</f>
        <v>0</v>
      </c>
      <c r="F26" s="54">
        <f>ROUND((N25+O25)*F25*Q25*Q26,0)</f>
        <v>0</v>
      </c>
      <c r="G26" s="54">
        <f>ROUND((N25+O25)*G25*Q25*Q26*Q27,0)</f>
        <v>0</v>
      </c>
      <c r="H26" s="54">
        <f>ROUND((N25+O25)*H25*Q25*Q26*Q27*Q28,0)</f>
        <v>0</v>
      </c>
      <c r="I26" s="54">
        <f>ROUND((N25+O25)*I25*Q25*Q26*Q27*Q28*Q29,0)</f>
        <v>0</v>
      </c>
      <c r="J26" s="177">
        <f>SUM(E26:I26)</f>
        <v>0</v>
      </c>
      <c r="M26" s="243"/>
      <c r="N26" s="60"/>
      <c r="O26" s="60"/>
      <c r="P26" s="60"/>
      <c r="Q26" s="236">
        <f>IF('Cumulative Budget Request '!L25='Split budget (D)'!$L$1,'Cumulative Budget Request '!Q25,0)</f>
        <v>0</v>
      </c>
      <c r="R26" s="240">
        <f>IF('Cumulative Budget Request '!L25='Split budget (D)'!$L$1,'Cumulative Budget Request '!R25,0)</f>
        <v>0</v>
      </c>
      <c r="S26" s="73">
        <f>IF('Cumulative Budget Request '!L25='Split budget (D)'!$L$1,'Cumulative Budget Request '!S25,0)</f>
        <v>0</v>
      </c>
      <c r="T26" s="15"/>
      <c r="U26" s="427"/>
      <c r="V26" s="427"/>
      <c r="W26" s="427"/>
      <c r="X26" s="427"/>
      <c r="Y26" s="427"/>
    </row>
    <row r="27" spans="1:25">
      <c r="A27" s="8"/>
      <c r="B27" s="3"/>
      <c r="C27" s="97"/>
      <c r="D27" s="71" t="s">
        <v>46</v>
      </c>
      <c r="E27" s="54">
        <f>ROUND(E26*$Q$8,0)</f>
        <v>0</v>
      </c>
      <c r="F27" s="54">
        <f>ROUND(F26*$Q$8,0)</f>
        <v>0</v>
      </c>
      <c r="G27" s="54">
        <f>ROUND(G26*$Q$8,0)</f>
        <v>0</v>
      </c>
      <c r="H27" s="54">
        <f>ROUND(H26*$Q$8,0)</f>
        <v>0</v>
      </c>
      <c r="I27" s="54">
        <f>ROUND(I26*$Q$8,0)</f>
        <v>0</v>
      </c>
      <c r="J27" s="177">
        <f>SUM(E27:I27)</f>
        <v>0</v>
      </c>
      <c r="M27" s="243"/>
      <c r="N27" s="60"/>
      <c r="O27" s="60"/>
      <c r="P27" s="60"/>
      <c r="Q27" s="236">
        <f>IF('Cumulative Budget Request '!L26='Split budget (D)'!$L$1,'Cumulative Budget Request '!Q26,0)</f>
        <v>0</v>
      </c>
      <c r="R27" s="240">
        <f>IF('Cumulative Budget Request '!L26='Split budget (D)'!$L$1,'Cumulative Budget Request '!R26,0)</f>
        <v>0</v>
      </c>
      <c r="S27" s="73">
        <f>IF('Cumulative Budget Request '!L26='Split budget (D)'!$L$1,'Cumulative Budget Request '!S26,0)</f>
        <v>0</v>
      </c>
      <c r="T27" s="15"/>
      <c r="U27" s="426"/>
      <c r="V27" s="426"/>
      <c r="W27" s="426"/>
      <c r="X27" s="426"/>
      <c r="Y27" s="426"/>
    </row>
    <row r="28" spans="1:25" ht="15">
      <c r="A28" s="8"/>
      <c r="B28" s="3"/>
      <c r="C28" s="97"/>
      <c r="D28" s="71" t="s">
        <v>47</v>
      </c>
      <c r="E28" s="189">
        <f>ROUND($Q$9*E25,0)</f>
        <v>0</v>
      </c>
      <c r="F28" s="189">
        <f>ROUND($Q$9*F25,0)</f>
        <v>0</v>
      </c>
      <c r="G28" s="189">
        <f>ROUND($Q$9*G25,0)</f>
        <v>0</v>
      </c>
      <c r="H28" s="189">
        <f>ROUND($Q$9*H25,0)</f>
        <v>0</v>
      </c>
      <c r="I28" s="189">
        <f>ROUND($Q$9*I25,0)</f>
        <v>0</v>
      </c>
      <c r="J28" s="186">
        <f>SUM(E28:I28)</f>
        <v>0</v>
      </c>
      <c r="M28" s="243"/>
      <c r="N28" s="60"/>
      <c r="O28" s="60"/>
      <c r="P28" s="60"/>
      <c r="Q28" s="236">
        <f>IF('Cumulative Budget Request '!L27='Split budget (D)'!$L$1,'Cumulative Budget Request '!Q27,0)</f>
        <v>0</v>
      </c>
      <c r="R28" s="240">
        <f>IF('Cumulative Budget Request '!L27='Split budget (D)'!$L$1,'Cumulative Budget Request '!R27,0)</f>
        <v>0</v>
      </c>
      <c r="S28" s="73">
        <f>IF('Cumulative Budget Request '!L27='Split budget (D)'!$L$1,'Cumulative Budget Request '!S27,0)</f>
        <v>0</v>
      </c>
      <c r="T28" s="15"/>
      <c r="U28" s="426"/>
      <c r="V28" s="426"/>
      <c r="W28" s="426"/>
      <c r="X28" s="426"/>
      <c r="Y28" s="426"/>
    </row>
    <row r="29" spans="1:25">
      <c r="A29" s="8"/>
      <c r="B29" s="3"/>
      <c r="C29" s="97"/>
      <c r="D29" s="74" t="s">
        <v>48</v>
      </c>
      <c r="E29" s="190">
        <f>SUM(E27:E28)</f>
        <v>0</v>
      </c>
      <c r="F29" s="190">
        <f t="shared" ref="F29:I29" si="5">SUM(F27:F28)</f>
        <v>0</v>
      </c>
      <c r="G29" s="190">
        <f t="shared" si="5"/>
        <v>0</v>
      </c>
      <c r="H29" s="190">
        <f t="shared" si="5"/>
        <v>0</v>
      </c>
      <c r="I29" s="190">
        <f t="shared" si="5"/>
        <v>0</v>
      </c>
      <c r="J29" s="191">
        <f>SUM(J27:J28)</f>
        <v>0</v>
      </c>
      <c r="M29" s="243"/>
      <c r="N29" s="60"/>
      <c r="O29" s="60"/>
      <c r="P29" s="60"/>
      <c r="Q29" s="236">
        <f>IF('Cumulative Budget Request '!L28='Split budget (D)'!$L$1,'Cumulative Budget Request '!Q28,0)</f>
        <v>0</v>
      </c>
      <c r="R29" s="240">
        <f>IF('Cumulative Budget Request '!L28='Split budget (D)'!$L$1,'Cumulative Budget Request '!R28,0)</f>
        <v>0</v>
      </c>
      <c r="S29" s="73">
        <f>IF('Cumulative Budget Request '!L28='Split budget (D)'!$L$1,'Cumulative Budget Request '!S28,0)</f>
        <v>0</v>
      </c>
      <c r="T29" s="15"/>
      <c r="U29" s="426"/>
      <c r="V29" s="426"/>
      <c r="W29" s="426"/>
      <c r="X29" s="426"/>
      <c r="Y29" s="426"/>
    </row>
    <row r="30" spans="1:25">
      <c r="A30" s="8"/>
      <c r="B30" s="3"/>
      <c r="C30" s="97"/>
      <c r="D30" s="71"/>
      <c r="E30" s="15"/>
      <c r="F30" s="15"/>
      <c r="G30" s="15"/>
      <c r="H30" s="15"/>
      <c r="I30" s="15"/>
      <c r="J30" s="24"/>
      <c r="M30" s="243"/>
      <c r="N30" s="60"/>
      <c r="O30" s="60"/>
      <c r="P30" s="60"/>
      <c r="Q30" s="30"/>
      <c r="R30" s="60"/>
      <c r="S30" s="30"/>
      <c r="T30" s="15"/>
      <c r="U30" s="428"/>
      <c r="V30" s="429"/>
      <c r="W30" s="427"/>
      <c r="X30" s="427"/>
      <c r="Y30" s="427"/>
    </row>
    <row r="31" spans="1:25">
      <c r="A31" s="417">
        <f>IF('Cumulative Budget Request '!L30='Split budget (D)'!$L$1,'Cumulative Budget Request '!A30,0)</f>
        <v>0</v>
      </c>
      <c r="B31" s="13">
        <f>IF('Cumulative Budget Request '!L30='Split budget (D)'!$L$1,'Cumulative Budget Request '!B30,0)</f>
        <v>0</v>
      </c>
      <c r="C31" s="98"/>
      <c r="D31" s="32" t="s">
        <v>44</v>
      </c>
      <c r="E31" s="97">
        <f>ROUND($R31*$S31,6)</f>
        <v>0</v>
      </c>
      <c r="F31" s="97">
        <f>ROUND($R32*$S32,6)</f>
        <v>0</v>
      </c>
      <c r="G31" s="97">
        <f>ROUND($R33*$S33,6)</f>
        <v>0</v>
      </c>
      <c r="H31" s="97">
        <f>ROUND($R34*$S34,6)</f>
        <v>0</v>
      </c>
      <c r="I31" s="97">
        <f>ROUND($R35*$S35,6)</f>
        <v>0</v>
      </c>
      <c r="J31" s="45"/>
      <c r="M31" s="155">
        <f>IF('Cumulative Budget Request '!L30='Split budget (D)'!$L$1,'Cumulative Budget Request '!M30,0)</f>
        <v>0</v>
      </c>
      <c r="N31" s="242">
        <f>ROUND(M31/12,2)</f>
        <v>0</v>
      </c>
      <c r="O31" s="242">
        <f>IF('Cumulative Budget Request '!L30='Split budget (D)'!$L$1,'Cumulative Budget Request '!O30,0)</f>
        <v>0</v>
      </c>
      <c r="P31" s="236">
        <f>IF('Cumulative Budget Request '!L30='Split budget (D)'!$L$1,'Cumulative Budget Request '!P30,0)</f>
        <v>0</v>
      </c>
      <c r="Q31" s="236">
        <f>IF('Cumulative Budget Request '!L30='Split budget (D)'!$L$1,'Cumulative Budget Request '!Q30,0)</f>
        <v>0</v>
      </c>
      <c r="R31" s="240">
        <f>IF('Cumulative Budget Request '!L30='Split budget (D)'!$L$1,'Cumulative Budget Request '!R30,0)</f>
        <v>0</v>
      </c>
      <c r="S31" s="73">
        <f>IF('Cumulative Budget Request '!L30='Split budget (D)'!$L$1,'Cumulative Budget Request '!S30,0)</f>
        <v>0</v>
      </c>
      <c r="T31" s="2"/>
      <c r="U31" s="426">
        <f>IFERROR((E34+E35)/E33,0)</f>
        <v>0</v>
      </c>
      <c r="V31" s="426">
        <f t="shared" ref="V31:Y31" si="6">IFERROR((F34+F35)/F33,0)</f>
        <v>0</v>
      </c>
      <c r="W31" s="426">
        <f t="shared" si="6"/>
        <v>0</v>
      </c>
      <c r="X31" s="426">
        <f t="shared" si="6"/>
        <v>0</v>
      </c>
      <c r="Y31" s="426">
        <f t="shared" si="6"/>
        <v>0</v>
      </c>
    </row>
    <row r="32" spans="1:25">
      <c r="A32" s="8"/>
      <c r="C32" s="97"/>
      <c r="D32" s="71" t="s">
        <v>9</v>
      </c>
      <c r="E32" s="54">
        <f>ROUND((N31+O31)*E31*Q31,0)</f>
        <v>0</v>
      </c>
      <c r="F32" s="54">
        <f>ROUND((N31+O31)*F31*Q31*Q32,0)</f>
        <v>0</v>
      </c>
      <c r="G32" s="54">
        <f>ROUND((N31+O31)*G31*Q31*Q32*Q33,0)</f>
        <v>0</v>
      </c>
      <c r="H32" s="54">
        <f>ROUND((N31+O31)*H31*Q31*Q32*Q33*Q34,0)</f>
        <v>0</v>
      </c>
      <c r="I32" s="54">
        <f>ROUND((N31+O31)*I31*Q31*Q32*Q33*Q34*Q35,0)</f>
        <v>0</v>
      </c>
      <c r="J32" s="177">
        <f>SUM(E32:I32)</f>
        <v>0</v>
      </c>
      <c r="M32" s="243"/>
      <c r="N32" s="60"/>
      <c r="O32" s="60"/>
      <c r="P32" s="60"/>
      <c r="Q32" s="236">
        <f>IF('Cumulative Budget Request '!L31='Split budget (D)'!$L$1,'Cumulative Budget Request '!Q31,0)</f>
        <v>0</v>
      </c>
      <c r="R32" s="240">
        <f>IF('Cumulative Budget Request '!L31='Split budget (D)'!$L$1,'Cumulative Budget Request '!R31,0)</f>
        <v>0</v>
      </c>
      <c r="S32" s="73">
        <f>IF('Cumulative Budget Request '!L31='Split budget (D)'!$L$1,'Cumulative Budget Request '!S31,0)</f>
        <v>0</v>
      </c>
      <c r="T32" s="15"/>
      <c r="U32" s="427"/>
      <c r="V32" s="427"/>
      <c r="W32" s="427"/>
      <c r="X32" s="427"/>
      <c r="Y32" s="427"/>
    </row>
    <row r="33" spans="1:25">
      <c r="A33" s="8"/>
      <c r="B33" s="3"/>
      <c r="C33" s="97"/>
      <c r="D33" s="71" t="s">
        <v>46</v>
      </c>
      <c r="E33" s="54">
        <f>ROUND(E32*$Q$8,0)</f>
        <v>0</v>
      </c>
      <c r="F33" s="54">
        <f>ROUND(F32*$Q$8,0)</f>
        <v>0</v>
      </c>
      <c r="G33" s="54">
        <f>ROUND(G32*$Q$8,0)</f>
        <v>0</v>
      </c>
      <c r="H33" s="54">
        <f>ROUND(H32*$Q$8,0)</f>
        <v>0</v>
      </c>
      <c r="I33" s="54">
        <f>ROUND(I32*$Q$8,0)</f>
        <v>0</v>
      </c>
      <c r="J33" s="177">
        <f>SUM(E33:I33)</f>
        <v>0</v>
      </c>
      <c r="M33" s="243"/>
      <c r="N33" s="60"/>
      <c r="O33" s="60"/>
      <c r="P33" s="60"/>
      <c r="Q33" s="236">
        <f>IF('Cumulative Budget Request '!L32='Split budget (D)'!$L$1,'Cumulative Budget Request '!Q32,0)</f>
        <v>0</v>
      </c>
      <c r="R33" s="240">
        <f>IF('Cumulative Budget Request '!L32='Split budget (D)'!$L$1,'Cumulative Budget Request '!R32,0)</f>
        <v>0</v>
      </c>
      <c r="S33" s="73">
        <f>IF('Cumulative Budget Request '!L32='Split budget (D)'!$L$1,'Cumulative Budget Request '!S32,0)</f>
        <v>0</v>
      </c>
      <c r="T33" s="15"/>
      <c r="U33" s="426"/>
      <c r="V33" s="426"/>
      <c r="W33" s="426"/>
      <c r="X33" s="426"/>
      <c r="Y33" s="426"/>
    </row>
    <row r="34" spans="1:25" ht="15">
      <c r="A34" s="8"/>
      <c r="B34" s="3"/>
      <c r="C34" s="97"/>
      <c r="D34" s="71" t="s">
        <v>47</v>
      </c>
      <c r="E34" s="189">
        <f>ROUND($Q$9*E31,0)</f>
        <v>0</v>
      </c>
      <c r="F34" s="189">
        <f>ROUND($Q$9*F31,0)</f>
        <v>0</v>
      </c>
      <c r="G34" s="189">
        <f>ROUND($Q$9*G31,0)</f>
        <v>0</v>
      </c>
      <c r="H34" s="189">
        <f>ROUND($Q$9*H31,0)</f>
        <v>0</v>
      </c>
      <c r="I34" s="189">
        <f>ROUND($Q$9*I31,0)</f>
        <v>0</v>
      </c>
      <c r="J34" s="186">
        <f>SUM(E34:I34)</f>
        <v>0</v>
      </c>
      <c r="M34" s="243"/>
      <c r="N34" s="60"/>
      <c r="O34" s="60"/>
      <c r="P34" s="60"/>
      <c r="Q34" s="236">
        <f>IF('Cumulative Budget Request '!L33='Split budget (D)'!$L$1,'Cumulative Budget Request '!Q33,0)</f>
        <v>0</v>
      </c>
      <c r="R34" s="240">
        <f>IF('Cumulative Budget Request '!L33='Split budget (D)'!$L$1,'Cumulative Budget Request '!R33,0)</f>
        <v>0</v>
      </c>
      <c r="S34" s="73">
        <f>IF('Cumulative Budget Request '!L33='Split budget (D)'!$L$1,'Cumulative Budget Request '!S33,0)</f>
        <v>0</v>
      </c>
      <c r="T34" s="15"/>
      <c r="U34" s="426"/>
      <c r="V34" s="426"/>
      <c r="W34" s="426"/>
      <c r="X34" s="426"/>
      <c r="Y34" s="426"/>
    </row>
    <row r="35" spans="1:25">
      <c r="A35" s="8"/>
      <c r="B35" s="3"/>
      <c r="C35" s="97"/>
      <c r="D35" s="74" t="s">
        <v>48</v>
      </c>
      <c r="E35" s="190">
        <f>SUM(E33:E34)</f>
        <v>0</v>
      </c>
      <c r="F35" s="190">
        <f t="shared" ref="F35:I35" si="7">SUM(F33:F34)</f>
        <v>0</v>
      </c>
      <c r="G35" s="190">
        <f t="shared" si="7"/>
        <v>0</v>
      </c>
      <c r="H35" s="190">
        <f t="shared" si="7"/>
        <v>0</v>
      </c>
      <c r="I35" s="190">
        <f t="shared" si="7"/>
        <v>0</v>
      </c>
      <c r="J35" s="191">
        <f>SUM(J33:J34)</f>
        <v>0</v>
      </c>
      <c r="M35" s="243"/>
      <c r="N35" s="60"/>
      <c r="O35" s="60"/>
      <c r="P35" s="60"/>
      <c r="Q35" s="236">
        <f>IF('Cumulative Budget Request '!L34='Split budget (D)'!$L$1,'Cumulative Budget Request '!Q34,0)</f>
        <v>0</v>
      </c>
      <c r="R35" s="240">
        <f>IF('Cumulative Budget Request '!L34='Split budget (D)'!$L$1,'Cumulative Budget Request '!R34,0)</f>
        <v>0</v>
      </c>
      <c r="S35" s="73">
        <f>IF('Cumulative Budget Request '!L34='Split budget (D)'!$L$1,'Cumulative Budget Request '!S34,0)</f>
        <v>0</v>
      </c>
      <c r="T35" s="15"/>
      <c r="U35" s="426"/>
      <c r="V35" s="426"/>
      <c r="W35" s="426"/>
      <c r="X35" s="426"/>
      <c r="Y35" s="426"/>
    </row>
    <row r="36" spans="1:25">
      <c r="A36" s="8"/>
      <c r="B36" s="3"/>
      <c r="C36" s="97"/>
      <c r="D36" s="71"/>
      <c r="E36" s="15"/>
      <c r="F36" s="15"/>
      <c r="G36" s="15"/>
      <c r="H36" s="15"/>
      <c r="I36" s="15"/>
      <c r="J36" s="24"/>
      <c r="M36" s="243"/>
      <c r="N36" s="60"/>
      <c r="O36" s="60"/>
      <c r="P36" s="60"/>
      <c r="Q36" s="30"/>
      <c r="R36" s="60"/>
      <c r="S36" s="30"/>
      <c r="T36" s="15"/>
      <c r="U36" s="428"/>
      <c r="V36" s="429"/>
      <c r="W36" s="427"/>
      <c r="X36" s="427"/>
      <c r="Y36" s="427"/>
    </row>
    <row r="37" spans="1:25">
      <c r="A37" s="417">
        <f>IF('Cumulative Budget Request '!L36='Split budget (D)'!$L$1,'Cumulative Budget Request '!A36,0)</f>
        <v>0</v>
      </c>
      <c r="B37" s="13">
        <f>IF('Cumulative Budget Request '!L36='Split budget (D)'!$L$1,'Cumulative Budget Request '!B36,0)</f>
        <v>0</v>
      </c>
      <c r="C37" s="98"/>
      <c r="D37" s="32" t="s">
        <v>44</v>
      </c>
      <c r="E37" s="97">
        <f>ROUND($R37*$S37,6)</f>
        <v>0</v>
      </c>
      <c r="F37" s="97">
        <f>ROUND($R38*$S38,6)</f>
        <v>0</v>
      </c>
      <c r="G37" s="97">
        <f>ROUND($R39*$S39,6)</f>
        <v>0</v>
      </c>
      <c r="H37" s="97">
        <f>ROUND($R40*$S40,6)</f>
        <v>0</v>
      </c>
      <c r="I37" s="97">
        <f>ROUND($R41*$S41,6)</f>
        <v>0</v>
      </c>
      <c r="J37" s="45"/>
      <c r="M37" s="155">
        <f>IF('Cumulative Budget Request '!L36='Split budget (D)'!$L$1,'Cumulative Budget Request '!M36,0)</f>
        <v>0</v>
      </c>
      <c r="N37" s="242">
        <f>ROUND(M37/12,2)</f>
        <v>0</v>
      </c>
      <c r="O37" s="242">
        <f>IF('Cumulative Budget Request '!L36='Split budget (D)'!$L$1,'Cumulative Budget Request '!O36,0)</f>
        <v>0</v>
      </c>
      <c r="P37" s="236">
        <f>IF('Cumulative Budget Request '!L36='Split budget (D)'!$L$1,'Cumulative Budget Request '!P36,0)</f>
        <v>0</v>
      </c>
      <c r="Q37" s="236">
        <f>IF('Cumulative Budget Request '!L36='Split budget (D)'!$L$1,'Cumulative Budget Request '!Q36,0)</f>
        <v>0</v>
      </c>
      <c r="R37" s="240">
        <f>IF('Cumulative Budget Request '!L36='Split budget (D)'!$L$1,'Cumulative Budget Request '!R36,0)</f>
        <v>0</v>
      </c>
      <c r="S37" s="73">
        <f>IF('Cumulative Budget Request '!L36='Split budget (D)'!$L$1,'Cumulative Budget Request '!S36,0)</f>
        <v>0</v>
      </c>
      <c r="T37" s="2"/>
      <c r="U37" s="426">
        <f>IFERROR((E40+E41)/E39,0)</f>
        <v>0</v>
      </c>
      <c r="V37" s="426">
        <f t="shared" ref="V37:Y37" si="8">IFERROR((F40+F41)/F39,0)</f>
        <v>0</v>
      </c>
      <c r="W37" s="426">
        <f t="shared" si="8"/>
        <v>0</v>
      </c>
      <c r="X37" s="426">
        <f t="shared" si="8"/>
        <v>0</v>
      </c>
      <c r="Y37" s="426">
        <f t="shared" si="8"/>
        <v>0</v>
      </c>
    </row>
    <row r="38" spans="1:25">
      <c r="A38" s="8"/>
      <c r="C38" s="97"/>
      <c r="D38" s="71" t="s">
        <v>9</v>
      </c>
      <c r="E38" s="54">
        <f>ROUND((N37+O37)*E37*Q37,0)</f>
        <v>0</v>
      </c>
      <c r="F38" s="54">
        <f>ROUND((N37+O37)*F37*Q37*Q38,0)</f>
        <v>0</v>
      </c>
      <c r="G38" s="54">
        <f>ROUND((N37+O37)*G37*Q37*Q38*Q39,0)</f>
        <v>0</v>
      </c>
      <c r="H38" s="54">
        <f>ROUND((N37+O37)*H37*Q37*Q38*Q39*Q40,0)</f>
        <v>0</v>
      </c>
      <c r="I38" s="54">
        <f>ROUND((N37+O37)*I37*Q37*Q38*Q39*Q40*Q41,0)</f>
        <v>0</v>
      </c>
      <c r="J38" s="177">
        <f>SUM(E38:I38)</f>
        <v>0</v>
      </c>
      <c r="M38" s="243"/>
      <c r="N38" s="60"/>
      <c r="O38" s="60"/>
      <c r="P38" s="60"/>
      <c r="Q38" s="236">
        <f>IF('Cumulative Budget Request '!L37='Split budget (D)'!$L$1,'Cumulative Budget Request '!Q37,0)</f>
        <v>0</v>
      </c>
      <c r="R38" s="240">
        <f>IF('Cumulative Budget Request '!L37='Split budget (D)'!$L$1,'Cumulative Budget Request '!R37,0)</f>
        <v>0</v>
      </c>
      <c r="S38" s="73">
        <f>IF('Cumulative Budget Request '!L37='Split budget (D)'!$L$1,'Cumulative Budget Request '!S37,0)</f>
        <v>0</v>
      </c>
      <c r="T38" s="15"/>
      <c r="U38" s="427"/>
      <c r="V38" s="427"/>
      <c r="W38" s="427"/>
      <c r="X38" s="427"/>
      <c r="Y38" s="427"/>
    </row>
    <row r="39" spans="1:25">
      <c r="A39" s="8"/>
      <c r="B39" s="3"/>
      <c r="C39" s="97"/>
      <c r="D39" s="71" t="s">
        <v>46</v>
      </c>
      <c r="E39" s="54">
        <f>ROUND(E38*$Q$8,0)</f>
        <v>0</v>
      </c>
      <c r="F39" s="54">
        <f>ROUND(F38*$Q$8,0)</f>
        <v>0</v>
      </c>
      <c r="G39" s="54">
        <f>ROUND(G38*$Q$8,0)</f>
        <v>0</v>
      </c>
      <c r="H39" s="54">
        <f>ROUND(H38*$Q$8,0)</f>
        <v>0</v>
      </c>
      <c r="I39" s="54">
        <f>ROUND(I38*$Q$8,0)</f>
        <v>0</v>
      </c>
      <c r="J39" s="177">
        <f>SUM(E39:I39)</f>
        <v>0</v>
      </c>
      <c r="M39" s="243"/>
      <c r="N39" s="60"/>
      <c r="O39" s="60"/>
      <c r="P39" s="60"/>
      <c r="Q39" s="236">
        <f>IF('Cumulative Budget Request '!L38='Split budget (D)'!$L$1,'Cumulative Budget Request '!Q38,0)</f>
        <v>0</v>
      </c>
      <c r="R39" s="240">
        <f>IF('Cumulative Budget Request '!L38='Split budget (D)'!$L$1,'Cumulative Budget Request '!R38,0)</f>
        <v>0</v>
      </c>
      <c r="S39" s="73">
        <f>IF('Cumulative Budget Request '!L38='Split budget (D)'!$L$1,'Cumulative Budget Request '!S38,0)</f>
        <v>0</v>
      </c>
      <c r="T39" s="15"/>
      <c r="U39" s="426"/>
      <c r="V39" s="426"/>
      <c r="W39" s="426"/>
      <c r="X39" s="426"/>
      <c r="Y39" s="426"/>
    </row>
    <row r="40" spans="1:25" ht="15">
      <c r="A40" s="8"/>
      <c r="B40" s="3"/>
      <c r="C40" s="97"/>
      <c r="D40" s="71" t="s">
        <v>47</v>
      </c>
      <c r="E40" s="189">
        <f>ROUND($Q$9*E37,0)</f>
        <v>0</v>
      </c>
      <c r="F40" s="189">
        <f>ROUND($Q$9*F37,0)</f>
        <v>0</v>
      </c>
      <c r="G40" s="189">
        <f>ROUND($Q$9*G37,0)</f>
        <v>0</v>
      </c>
      <c r="H40" s="189">
        <f>ROUND($Q$9*H37,0)</f>
        <v>0</v>
      </c>
      <c r="I40" s="189">
        <f>ROUND($Q$9*I37,0)</f>
        <v>0</v>
      </c>
      <c r="J40" s="186">
        <f>SUM(E40:I40)</f>
        <v>0</v>
      </c>
      <c r="M40" s="243"/>
      <c r="N40" s="60"/>
      <c r="O40" s="60"/>
      <c r="P40" s="60"/>
      <c r="Q40" s="236">
        <f>IF('Cumulative Budget Request '!L39='Split budget (D)'!$L$1,'Cumulative Budget Request '!Q39,0)</f>
        <v>0</v>
      </c>
      <c r="R40" s="240">
        <f>IF('Cumulative Budget Request '!L39='Split budget (D)'!$L$1,'Cumulative Budget Request '!R39,0)</f>
        <v>0</v>
      </c>
      <c r="S40" s="73">
        <f>IF('Cumulative Budget Request '!L39='Split budget (D)'!$L$1,'Cumulative Budget Request '!S39,0)</f>
        <v>0</v>
      </c>
      <c r="T40" s="15"/>
      <c r="U40" s="426"/>
      <c r="V40" s="426"/>
      <c r="W40" s="426"/>
      <c r="X40" s="426"/>
      <c r="Y40" s="426"/>
    </row>
    <row r="41" spans="1:25">
      <c r="A41" s="8"/>
      <c r="B41" s="3"/>
      <c r="C41" s="97"/>
      <c r="D41" s="74" t="s">
        <v>48</v>
      </c>
      <c r="E41" s="190">
        <f>SUM(E39:E40)</f>
        <v>0</v>
      </c>
      <c r="F41" s="190">
        <f t="shared" ref="F41:I41" si="9">SUM(F39:F40)</f>
        <v>0</v>
      </c>
      <c r="G41" s="190">
        <f t="shared" si="9"/>
        <v>0</v>
      </c>
      <c r="H41" s="190">
        <f t="shared" si="9"/>
        <v>0</v>
      </c>
      <c r="I41" s="190">
        <f t="shared" si="9"/>
        <v>0</v>
      </c>
      <c r="J41" s="191">
        <f>SUM(J39:J40)</f>
        <v>0</v>
      </c>
      <c r="M41" s="243"/>
      <c r="N41" s="60"/>
      <c r="O41" s="60"/>
      <c r="P41" s="60"/>
      <c r="Q41" s="236">
        <f>IF('Cumulative Budget Request '!L40='Split budget (D)'!$L$1,'Cumulative Budget Request '!Q40,0)</f>
        <v>0</v>
      </c>
      <c r="R41" s="240">
        <f>IF('Cumulative Budget Request '!L40='Split budget (D)'!$L$1,'Cumulative Budget Request '!R40,0)</f>
        <v>0</v>
      </c>
      <c r="S41" s="73">
        <f>IF('Cumulative Budget Request '!L40='Split budget (D)'!$L$1,'Cumulative Budget Request '!S40,0)</f>
        <v>0</v>
      </c>
      <c r="T41" s="15"/>
      <c r="U41" s="426"/>
      <c r="V41" s="426"/>
      <c r="W41" s="426"/>
      <c r="X41" s="426"/>
      <c r="Y41" s="426"/>
    </row>
    <row r="42" spans="1:25">
      <c r="A42" s="8"/>
      <c r="B42" s="3"/>
      <c r="C42" s="97"/>
      <c r="D42" s="71"/>
      <c r="E42" s="15"/>
      <c r="F42" s="15"/>
      <c r="G42" s="15"/>
      <c r="H42" s="15"/>
      <c r="I42" s="15"/>
      <c r="J42" s="24"/>
      <c r="M42" s="243"/>
      <c r="N42" s="60"/>
      <c r="O42" s="60"/>
      <c r="P42" s="60"/>
      <c r="Q42" s="30"/>
      <c r="R42" s="60"/>
      <c r="S42" s="30"/>
      <c r="T42" s="15"/>
      <c r="U42" s="428"/>
      <c r="V42" s="429"/>
      <c r="W42" s="427"/>
      <c r="X42" s="427"/>
      <c r="Y42" s="427"/>
    </row>
    <row r="43" spans="1:25">
      <c r="A43" s="417">
        <f>IF('Cumulative Budget Request '!L42='Split budget (D)'!$L$1,'Cumulative Budget Request '!A42,0)</f>
        <v>0</v>
      </c>
      <c r="B43" s="13">
        <f>IF('Cumulative Budget Request '!L42='Split budget (D)'!$L$1,'Cumulative Budget Request '!B42,0)</f>
        <v>0</v>
      </c>
      <c r="C43" s="98"/>
      <c r="D43" s="32" t="s">
        <v>44</v>
      </c>
      <c r="E43" s="97">
        <f>ROUND($R43*$S43,6)</f>
        <v>0</v>
      </c>
      <c r="F43" s="97">
        <f>ROUND($R44*$S44,6)</f>
        <v>0</v>
      </c>
      <c r="G43" s="97">
        <f>ROUND($R45*$S45,6)</f>
        <v>0</v>
      </c>
      <c r="H43" s="97">
        <f>ROUND($R46*$S46,6)</f>
        <v>0</v>
      </c>
      <c r="I43" s="97">
        <f>ROUND($R47*$S47,6)</f>
        <v>0</v>
      </c>
      <c r="J43" s="45"/>
      <c r="M43" s="155">
        <f>IF('Cumulative Budget Request '!L42='Split budget (D)'!$L$1,'Cumulative Budget Request '!M42,0)</f>
        <v>0</v>
      </c>
      <c r="N43" s="242">
        <f>ROUND(M43/12,2)</f>
        <v>0</v>
      </c>
      <c r="O43" s="242">
        <f>IF('Cumulative Budget Request '!L42='Split budget (D)'!$L$1,'Cumulative Budget Request '!O42,0)</f>
        <v>0</v>
      </c>
      <c r="P43" s="236">
        <f>IF('Cumulative Budget Request '!L42='Split budget (D)'!$L$1,'Cumulative Budget Request '!P42,0)</f>
        <v>0</v>
      </c>
      <c r="Q43" s="236">
        <f>IF('Cumulative Budget Request '!L42='Split budget (D)'!$L$1,'Cumulative Budget Request '!Q42,0)</f>
        <v>0</v>
      </c>
      <c r="R43" s="240">
        <f>IF('Cumulative Budget Request '!L42='Split budget (D)'!$L$1,'Cumulative Budget Request '!R42,0)</f>
        <v>0</v>
      </c>
      <c r="S43" s="73">
        <f>IF('Cumulative Budget Request '!L42='Split budget (D)'!$L$1,'Cumulative Budget Request '!S42,0)</f>
        <v>0</v>
      </c>
      <c r="T43" s="2"/>
      <c r="U43" s="426">
        <f>IFERROR((E46+E47)/E45,0)</f>
        <v>0</v>
      </c>
      <c r="V43" s="426">
        <f t="shared" ref="V43:Y43" si="10">IFERROR((F46+F47)/F45,0)</f>
        <v>0</v>
      </c>
      <c r="W43" s="426">
        <f t="shared" si="10"/>
        <v>0</v>
      </c>
      <c r="X43" s="426">
        <f t="shared" si="10"/>
        <v>0</v>
      </c>
      <c r="Y43" s="426">
        <f t="shared" si="10"/>
        <v>0</v>
      </c>
    </row>
    <row r="44" spans="1:25">
      <c r="A44" s="8"/>
      <c r="C44" s="97"/>
      <c r="D44" s="71" t="s">
        <v>9</v>
      </c>
      <c r="E44" s="54">
        <f>ROUND((N43+O43)*E43*Q43,0)</f>
        <v>0</v>
      </c>
      <c r="F44" s="54">
        <f>ROUND((N43+O43)*F43*Q43*Q44,0)</f>
        <v>0</v>
      </c>
      <c r="G44" s="54">
        <f>ROUND((N43+O43)*G43*Q43*Q44*Q45,0)</f>
        <v>0</v>
      </c>
      <c r="H44" s="54">
        <f>ROUND((N43+O43)*H43*Q43*Q44*Q45*Q46,0)</f>
        <v>0</v>
      </c>
      <c r="I44" s="54">
        <f>ROUND((N43+O43)*I43*Q43*Q44*Q45*Q46*Q47,0)</f>
        <v>0</v>
      </c>
      <c r="J44" s="177">
        <f>SUM(E44:I44)</f>
        <v>0</v>
      </c>
      <c r="M44" s="243"/>
      <c r="N44" s="60"/>
      <c r="O44" s="60"/>
      <c r="P44" s="60"/>
      <c r="Q44" s="236">
        <f>IF('Cumulative Budget Request '!L43='Split budget (D)'!$L$1,'Cumulative Budget Request '!Q43,0)</f>
        <v>0</v>
      </c>
      <c r="R44" s="240">
        <f>IF('Cumulative Budget Request '!L43='Split budget (D)'!$L$1,'Cumulative Budget Request '!R43,0)</f>
        <v>0</v>
      </c>
      <c r="S44" s="73">
        <f>IF('Cumulative Budget Request '!L43='Split budget (D)'!$L$1,'Cumulative Budget Request '!S43,0)</f>
        <v>0</v>
      </c>
      <c r="T44" s="15"/>
      <c r="U44" s="427"/>
      <c r="V44" s="427"/>
      <c r="W44" s="427"/>
      <c r="X44" s="427"/>
      <c r="Y44" s="427"/>
    </row>
    <row r="45" spans="1:25">
      <c r="A45" s="8"/>
      <c r="B45" s="3"/>
      <c r="C45" s="97"/>
      <c r="D45" s="71" t="s">
        <v>46</v>
      </c>
      <c r="E45" s="54">
        <f>ROUND(E44*$Q$8,0)</f>
        <v>0</v>
      </c>
      <c r="F45" s="54">
        <f>ROUND(F44*$Q$8,0)</f>
        <v>0</v>
      </c>
      <c r="G45" s="54">
        <f>ROUND(G44*$Q$8,0)</f>
        <v>0</v>
      </c>
      <c r="H45" s="54">
        <f>ROUND(H44*$Q$8,0)</f>
        <v>0</v>
      </c>
      <c r="I45" s="54">
        <f>ROUND(I44*$Q$8,0)</f>
        <v>0</v>
      </c>
      <c r="J45" s="177">
        <f>SUM(E45:I45)</f>
        <v>0</v>
      </c>
      <c r="M45" s="243"/>
      <c r="N45" s="60"/>
      <c r="O45" s="60"/>
      <c r="P45" s="60"/>
      <c r="Q45" s="236">
        <f>IF('Cumulative Budget Request '!L44='Split budget (D)'!$L$1,'Cumulative Budget Request '!Q44,0)</f>
        <v>0</v>
      </c>
      <c r="R45" s="240">
        <f>IF('Cumulative Budget Request '!L44='Split budget (D)'!$L$1,'Cumulative Budget Request '!R44,0)</f>
        <v>0</v>
      </c>
      <c r="S45" s="73">
        <f>IF('Cumulative Budget Request '!L44='Split budget (D)'!$L$1,'Cumulative Budget Request '!S44,0)</f>
        <v>0</v>
      </c>
      <c r="T45" s="15"/>
      <c r="U45" s="426"/>
      <c r="V45" s="426"/>
      <c r="W45" s="426"/>
      <c r="X45" s="426"/>
      <c r="Y45" s="426"/>
    </row>
    <row r="46" spans="1:25" ht="15">
      <c r="A46" s="8"/>
      <c r="B46" s="3"/>
      <c r="C46" s="97"/>
      <c r="D46" s="71" t="s">
        <v>47</v>
      </c>
      <c r="E46" s="189">
        <f>ROUND($Q$9*E43,0)</f>
        <v>0</v>
      </c>
      <c r="F46" s="189">
        <f>ROUND($Q$9*F43,0)</f>
        <v>0</v>
      </c>
      <c r="G46" s="189">
        <f>ROUND($Q$9*G43,0)</f>
        <v>0</v>
      </c>
      <c r="H46" s="189">
        <f>ROUND($Q$9*H43,0)</f>
        <v>0</v>
      </c>
      <c r="I46" s="189">
        <f>ROUND($Q$9*I43,0)</f>
        <v>0</v>
      </c>
      <c r="J46" s="186">
        <f>SUM(E46:I46)</f>
        <v>0</v>
      </c>
      <c r="M46" s="243"/>
      <c r="N46" s="60"/>
      <c r="O46" s="60"/>
      <c r="P46" s="60"/>
      <c r="Q46" s="236">
        <f>IF('Cumulative Budget Request '!L45='Split budget (D)'!$L$1,'Cumulative Budget Request '!Q45,0)</f>
        <v>0</v>
      </c>
      <c r="R46" s="240">
        <f>IF('Cumulative Budget Request '!L45='Split budget (D)'!$L$1,'Cumulative Budget Request '!R45,0)</f>
        <v>0</v>
      </c>
      <c r="S46" s="73">
        <f>IF('Cumulative Budget Request '!L45='Split budget (D)'!$L$1,'Cumulative Budget Request '!S45,0)</f>
        <v>0</v>
      </c>
      <c r="T46" s="15"/>
      <c r="U46" s="426"/>
      <c r="V46" s="426"/>
      <c r="W46" s="426"/>
      <c r="X46" s="426"/>
      <c r="Y46" s="426"/>
    </row>
    <row r="47" spans="1:25">
      <c r="A47" s="8"/>
      <c r="B47" s="3"/>
      <c r="C47" s="97"/>
      <c r="D47" s="74" t="s">
        <v>48</v>
      </c>
      <c r="E47" s="190">
        <f>SUM(E45:E46)</f>
        <v>0</v>
      </c>
      <c r="F47" s="190">
        <f t="shared" ref="F47:I47" si="11">SUM(F45:F46)</f>
        <v>0</v>
      </c>
      <c r="G47" s="190">
        <f t="shared" si="11"/>
        <v>0</v>
      </c>
      <c r="H47" s="190">
        <f t="shared" si="11"/>
        <v>0</v>
      </c>
      <c r="I47" s="190">
        <f t="shared" si="11"/>
        <v>0</v>
      </c>
      <c r="J47" s="191">
        <f>SUM(J45:J46)</f>
        <v>0</v>
      </c>
      <c r="M47" s="243"/>
      <c r="N47" s="60"/>
      <c r="O47" s="60"/>
      <c r="P47" s="60"/>
      <c r="Q47" s="236">
        <f>IF('Cumulative Budget Request '!L46='Split budget (D)'!$L$1,'Cumulative Budget Request '!Q46,0)</f>
        <v>0</v>
      </c>
      <c r="R47" s="240">
        <f>IF('Cumulative Budget Request '!L46='Split budget (D)'!$L$1,'Cumulative Budget Request '!R46,0)</f>
        <v>0</v>
      </c>
      <c r="S47" s="73">
        <f>IF('Cumulative Budget Request '!L46='Split budget (D)'!$L$1,'Cumulative Budget Request '!S46,0)</f>
        <v>0</v>
      </c>
      <c r="T47" s="15"/>
      <c r="U47" s="426"/>
      <c r="V47" s="426"/>
      <c r="W47" s="426"/>
      <c r="X47" s="426"/>
      <c r="Y47" s="426"/>
    </row>
    <row r="48" spans="1:25">
      <c r="A48" s="8"/>
      <c r="B48" s="3"/>
      <c r="C48" s="97"/>
      <c r="D48" s="71"/>
      <c r="E48" s="15"/>
      <c r="F48" s="15"/>
      <c r="G48" s="15"/>
      <c r="H48" s="15"/>
      <c r="I48" s="15"/>
      <c r="J48" s="24"/>
      <c r="M48" s="243"/>
      <c r="N48" s="60"/>
      <c r="O48" s="60"/>
      <c r="P48" s="60"/>
      <c r="Q48" s="30"/>
      <c r="R48" s="60"/>
      <c r="S48" s="30"/>
      <c r="T48" s="15"/>
      <c r="U48" s="428"/>
      <c r="V48" s="429"/>
      <c r="W48" s="427"/>
      <c r="X48" s="427"/>
      <c r="Y48" s="427"/>
    </row>
    <row r="49" spans="1:25">
      <c r="A49" s="417">
        <f>IF('Cumulative Budget Request '!L48='Split budget (D)'!$L$1,'Cumulative Budget Request '!A48,0)</f>
        <v>0</v>
      </c>
      <c r="B49" s="13">
        <f>IF('Cumulative Budget Request '!L48='Split budget (D)'!$L$1,'Cumulative Budget Request '!B48,0)</f>
        <v>0</v>
      </c>
      <c r="C49" s="98"/>
      <c r="D49" s="32" t="s">
        <v>44</v>
      </c>
      <c r="E49" s="97">
        <f>ROUND($R49*$S49,6)</f>
        <v>0</v>
      </c>
      <c r="F49" s="97">
        <f>ROUND($R50*$S50,6)</f>
        <v>0</v>
      </c>
      <c r="G49" s="97">
        <f>ROUND($R51*$S51,6)</f>
        <v>0</v>
      </c>
      <c r="H49" s="97">
        <f>ROUND($R52*$S52,6)</f>
        <v>0</v>
      </c>
      <c r="I49" s="97">
        <f>ROUND($R53*$S53,6)</f>
        <v>0</v>
      </c>
      <c r="J49" s="45"/>
      <c r="M49" s="155">
        <f>IF('Cumulative Budget Request '!L48='Split budget (D)'!$L$1,'Cumulative Budget Request '!M48,0)</f>
        <v>0</v>
      </c>
      <c r="N49" s="242">
        <f>ROUND(M49/12,2)</f>
        <v>0</v>
      </c>
      <c r="O49" s="242">
        <f>IF('Cumulative Budget Request '!L48='Split budget (D)'!$L$1,'Cumulative Budget Request '!O48,0)</f>
        <v>0</v>
      </c>
      <c r="P49" s="236">
        <f>IF('Cumulative Budget Request '!L48='Split budget (D)'!$L$1,'Cumulative Budget Request '!P48,0)</f>
        <v>0</v>
      </c>
      <c r="Q49" s="236">
        <f>IF('Cumulative Budget Request '!L48='Split budget (D)'!$L$1,'Cumulative Budget Request '!Q48,0)</f>
        <v>0</v>
      </c>
      <c r="R49" s="240">
        <f>IF('Cumulative Budget Request '!L48='Split budget (D)'!$L$1,'Cumulative Budget Request '!R48,0)</f>
        <v>0</v>
      </c>
      <c r="S49" s="73">
        <f>IF('Cumulative Budget Request '!L48='Split budget (D)'!$L$1,'Cumulative Budget Request '!S48,0)</f>
        <v>0</v>
      </c>
      <c r="T49" s="2"/>
      <c r="U49" s="426">
        <f>IFERROR((E52+E53)/E51,0)</f>
        <v>0</v>
      </c>
      <c r="V49" s="426">
        <f t="shared" ref="V49:Y49" si="12">IFERROR((F52+F53)/F51,0)</f>
        <v>0</v>
      </c>
      <c r="W49" s="426">
        <f t="shared" si="12"/>
        <v>0</v>
      </c>
      <c r="X49" s="426">
        <f t="shared" si="12"/>
        <v>0</v>
      </c>
      <c r="Y49" s="426">
        <f t="shared" si="12"/>
        <v>0</v>
      </c>
    </row>
    <row r="50" spans="1:25">
      <c r="A50" s="8"/>
      <c r="C50" s="97"/>
      <c r="D50" s="71" t="s">
        <v>9</v>
      </c>
      <c r="E50" s="54">
        <f>ROUND((N49+O49)*E49*Q49,0)</f>
        <v>0</v>
      </c>
      <c r="F50" s="54">
        <f>ROUND((N49+O49)*F49*Q49*Q50,0)</f>
        <v>0</v>
      </c>
      <c r="G50" s="54">
        <f>ROUND((N49+O49)*G49*Q49*Q50*Q51,0)</f>
        <v>0</v>
      </c>
      <c r="H50" s="54">
        <f>ROUND((N49+O49)*H49*Q49*Q50*Q51*Q52,0)</f>
        <v>0</v>
      </c>
      <c r="I50" s="54">
        <f>ROUND((N49+O49)*I49*Q49*Q50*Q51*Q52*Q53,0)</f>
        <v>0</v>
      </c>
      <c r="J50" s="177">
        <f>SUM(E50:I50)</f>
        <v>0</v>
      </c>
      <c r="M50" s="243"/>
      <c r="N50" s="60"/>
      <c r="O50" s="60"/>
      <c r="P50" s="60"/>
      <c r="Q50" s="236">
        <f>IF('Cumulative Budget Request '!L49='Split budget (D)'!$L$1,'Cumulative Budget Request '!Q49,0)</f>
        <v>0</v>
      </c>
      <c r="R50" s="240">
        <f>IF('Cumulative Budget Request '!L49='Split budget (D)'!$L$1,'Cumulative Budget Request '!R49,0)</f>
        <v>0</v>
      </c>
      <c r="S50" s="73">
        <f>IF('Cumulative Budget Request '!L49='Split budget (D)'!$L$1,'Cumulative Budget Request '!S49,0)</f>
        <v>0</v>
      </c>
      <c r="T50" s="15"/>
      <c r="U50" s="427"/>
      <c r="V50" s="427"/>
      <c r="W50" s="427"/>
      <c r="X50" s="427"/>
      <c r="Y50" s="427"/>
    </row>
    <row r="51" spans="1:25">
      <c r="A51" s="8"/>
      <c r="B51" s="3"/>
      <c r="C51" s="97"/>
      <c r="D51" s="71" t="s">
        <v>46</v>
      </c>
      <c r="E51" s="54">
        <f>ROUND(E50*$Q$8,0)</f>
        <v>0</v>
      </c>
      <c r="F51" s="54">
        <f>ROUND(F50*$Q$8,0)</f>
        <v>0</v>
      </c>
      <c r="G51" s="54">
        <f>ROUND(G50*$Q$8,0)</f>
        <v>0</v>
      </c>
      <c r="H51" s="54">
        <f>ROUND(H50*$Q$8,0)</f>
        <v>0</v>
      </c>
      <c r="I51" s="54">
        <f>ROUND(I50*$Q$8,0)</f>
        <v>0</v>
      </c>
      <c r="J51" s="177">
        <f>SUM(E51:I51)</f>
        <v>0</v>
      </c>
      <c r="M51" s="243"/>
      <c r="N51" s="60"/>
      <c r="O51" s="60"/>
      <c r="P51" s="60"/>
      <c r="Q51" s="236">
        <f>IF('Cumulative Budget Request '!L50='Split budget (D)'!$L$1,'Cumulative Budget Request '!Q50,0)</f>
        <v>0</v>
      </c>
      <c r="R51" s="240">
        <f>IF('Cumulative Budget Request '!L50='Split budget (D)'!$L$1,'Cumulative Budget Request '!R50,0)</f>
        <v>0</v>
      </c>
      <c r="S51" s="73">
        <f>IF('Cumulative Budget Request '!L50='Split budget (D)'!$L$1,'Cumulative Budget Request '!S50,0)</f>
        <v>0</v>
      </c>
      <c r="T51" s="15"/>
      <c r="U51" s="426"/>
      <c r="V51" s="426"/>
      <c r="W51" s="426"/>
      <c r="X51" s="426"/>
      <c r="Y51" s="426"/>
    </row>
    <row r="52" spans="1:25" ht="15">
      <c r="A52" s="8"/>
      <c r="B52" s="3"/>
      <c r="C52" s="97"/>
      <c r="D52" s="71" t="s">
        <v>47</v>
      </c>
      <c r="E52" s="189">
        <f>ROUND($Q$9*E49,0)</f>
        <v>0</v>
      </c>
      <c r="F52" s="189">
        <f>ROUND($Q$9*F49,0)</f>
        <v>0</v>
      </c>
      <c r="G52" s="189">
        <f>ROUND($Q$9*G49,0)</f>
        <v>0</v>
      </c>
      <c r="H52" s="189">
        <f>ROUND($Q$9*H49,0)</f>
        <v>0</v>
      </c>
      <c r="I52" s="189">
        <f>ROUND($Q$9*I49,0)</f>
        <v>0</v>
      </c>
      <c r="J52" s="186">
        <f>SUM(E52:I52)</f>
        <v>0</v>
      </c>
      <c r="M52" s="243"/>
      <c r="N52" s="60"/>
      <c r="O52" s="60"/>
      <c r="P52" s="60"/>
      <c r="Q52" s="236">
        <f>IF('Cumulative Budget Request '!L51='Split budget (D)'!$L$1,'Cumulative Budget Request '!Q51,0)</f>
        <v>0</v>
      </c>
      <c r="R52" s="240">
        <f>IF('Cumulative Budget Request '!L51='Split budget (D)'!$L$1,'Cumulative Budget Request '!R51,0)</f>
        <v>0</v>
      </c>
      <c r="S52" s="73">
        <f>IF('Cumulative Budget Request '!L51='Split budget (D)'!$L$1,'Cumulative Budget Request '!S51,0)</f>
        <v>0</v>
      </c>
      <c r="T52" s="15"/>
      <c r="U52" s="426"/>
      <c r="V52" s="426"/>
      <c r="W52" s="426"/>
      <c r="X52" s="426"/>
      <c r="Y52" s="426"/>
    </row>
    <row r="53" spans="1:25">
      <c r="A53" s="8"/>
      <c r="B53" s="3"/>
      <c r="C53" s="97"/>
      <c r="D53" s="74" t="s">
        <v>48</v>
      </c>
      <c r="E53" s="190">
        <f>SUM(E51:E52)</f>
        <v>0</v>
      </c>
      <c r="F53" s="190">
        <f t="shared" ref="F53:I53" si="13">SUM(F51:F52)</f>
        <v>0</v>
      </c>
      <c r="G53" s="190">
        <f t="shared" si="13"/>
        <v>0</v>
      </c>
      <c r="H53" s="190">
        <f t="shared" si="13"/>
        <v>0</v>
      </c>
      <c r="I53" s="190">
        <f t="shared" si="13"/>
        <v>0</v>
      </c>
      <c r="J53" s="191">
        <f>SUM(J51:J52)</f>
        <v>0</v>
      </c>
      <c r="M53" s="243"/>
      <c r="N53" s="60"/>
      <c r="O53" s="60"/>
      <c r="P53" s="60"/>
      <c r="Q53" s="236">
        <f>IF('Cumulative Budget Request '!L52='Split budget (D)'!$L$1,'Cumulative Budget Request '!Q52,0)</f>
        <v>0</v>
      </c>
      <c r="R53" s="240">
        <f>IF('Cumulative Budget Request '!L52='Split budget (D)'!$L$1,'Cumulative Budget Request '!R52,0)</f>
        <v>0</v>
      </c>
      <c r="S53" s="73">
        <f>IF('Cumulative Budget Request '!L52='Split budget (D)'!$L$1,'Cumulative Budget Request '!S52,0)</f>
        <v>0</v>
      </c>
      <c r="T53" s="15"/>
      <c r="U53" s="426"/>
      <c r="V53" s="426"/>
      <c r="W53" s="426"/>
      <c r="X53" s="426"/>
      <c r="Y53" s="426"/>
    </row>
    <row r="54" spans="1:25">
      <c r="A54" s="8"/>
      <c r="B54" s="3"/>
      <c r="C54" s="97"/>
      <c r="D54" s="71"/>
      <c r="E54" s="15"/>
      <c r="F54" s="15"/>
      <c r="G54" s="15"/>
      <c r="H54" s="15"/>
      <c r="I54" s="15"/>
      <c r="J54" s="24"/>
      <c r="M54" s="243"/>
      <c r="N54" s="60"/>
      <c r="O54" s="60"/>
      <c r="P54" s="60"/>
      <c r="Q54" s="30"/>
      <c r="R54" s="60"/>
      <c r="S54" s="30"/>
      <c r="T54" s="15"/>
      <c r="U54" s="428"/>
      <c r="V54" s="429"/>
      <c r="W54" s="427"/>
      <c r="X54" s="427"/>
      <c r="Y54" s="427"/>
    </row>
    <row r="55" spans="1:25">
      <c r="A55" s="417">
        <f>IF('Cumulative Budget Request '!L54='Split budget (D)'!$L$1,'Cumulative Budget Request '!A54,0)</f>
        <v>0</v>
      </c>
      <c r="B55" s="13">
        <f>IF('Cumulative Budget Request '!L54='Split budget (D)'!$L$1,'Cumulative Budget Request '!B54,0)</f>
        <v>0</v>
      </c>
      <c r="C55" s="98"/>
      <c r="D55" s="32" t="s">
        <v>44</v>
      </c>
      <c r="E55" s="97">
        <f>ROUND($R55*$S55,6)</f>
        <v>0</v>
      </c>
      <c r="F55" s="97">
        <f>ROUND($R56*$S56,6)</f>
        <v>0</v>
      </c>
      <c r="G55" s="97">
        <f>ROUND($R57*$S57,6)</f>
        <v>0</v>
      </c>
      <c r="H55" s="97">
        <f>ROUND($R58*$S58,6)</f>
        <v>0</v>
      </c>
      <c r="I55" s="97">
        <f>ROUND($R59*$S59,6)</f>
        <v>0</v>
      </c>
      <c r="J55" s="45"/>
      <c r="M55" s="155">
        <f>IF('Cumulative Budget Request '!L54='Split budget (D)'!$L$1,'Cumulative Budget Request '!M54,0)</f>
        <v>0</v>
      </c>
      <c r="N55" s="242">
        <f>ROUND(M55/12,2)</f>
        <v>0</v>
      </c>
      <c r="O55" s="242">
        <f>IF('Cumulative Budget Request '!L54='Split budget (D)'!$L$1,'Cumulative Budget Request '!O54,0)</f>
        <v>0</v>
      </c>
      <c r="P55" s="236">
        <f>IF('Cumulative Budget Request '!L54='Split budget (D)'!$L$1,'Cumulative Budget Request '!P54,0)</f>
        <v>0</v>
      </c>
      <c r="Q55" s="236">
        <f>IF('Cumulative Budget Request '!L54='Split budget (D)'!$L$1,'Cumulative Budget Request '!Q54,0)</f>
        <v>0</v>
      </c>
      <c r="R55" s="240">
        <f>IF('Cumulative Budget Request '!L54='Split budget (D)'!$L$1,'Cumulative Budget Request '!R54,0)</f>
        <v>0</v>
      </c>
      <c r="S55" s="73">
        <f>IF('Cumulative Budget Request '!L54='Split budget (D)'!$L$1,'Cumulative Budget Request '!S54,0)</f>
        <v>0</v>
      </c>
      <c r="T55" s="2"/>
      <c r="U55" s="426">
        <f>IFERROR((E58+E59)/E57,0)</f>
        <v>0</v>
      </c>
      <c r="V55" s="426">
        <f t="shared" ref="V55:Y55" si="14">IFERROR((F58+F59)/F57,0)</f>
        <v>0</v>
      </c>
      <c r="W55" s="426">
        <f t="shared" si="14"/>
        <v>0</v>
      </c>
      <c r="X55" s="426">
        <f t="shared" si="14"/>
        <v>0</v>
      </c>
      <c r="Y55" s="426">
        <f t="shared" si="14"/>
        <v>0</v>
      </c>
    </row>
    <row r="56" spans="1:25">
      <c r="A56" s="8"/>
      <c r="C56" s="97"/>
      <c r="D56" s="71" t="s">
        <v>9</v>
      </c>
      <c r="E56" s="54">
        <f>ROUND((N55+O55)*E55*Q55,0)</f>
        <v>0</v>
      </c>
      <c r="F56" s="54">
        <f>ROUND((N55+O55)*F55*Q55*Q56,0)</f>
        <v>0</v>
      </c>
      <c r="G56" s="54">
        <f>ROUND((N55+O55)*G55*Q55*Q56*Q57,0)</f>
        <v>0</v>
      </c>
      <c r="H56" s="54">
        <f>ROUND((N55+O55)*H55*Q55*Q56*Q57*Q58,0)</f>
        <v>0</v>
      </c>
      <c r="I56" s="54">
        <f>ROUND((N55+O55)*I55*Q55*Q56*Q57*Q58*Q59,0)</f>
        <v>0</v>
      </c>
      <c r="J56" s="177">
        <f>SUM(E56:I56)</f>
        <v>0</v>
      </c>
      <c r="M56" s="243"/>
      <c r="N56" s="60"/>
      <c r="O56" s="60"/>
      <c r="P56" s="60"/>
      <c r="Q56" s="236">
        <f>IF('Cumulative Budget Request '!L55='Split budget (D)'!$L$1,'Cumulative Budget Request '!Q55,0)</f>
        <v>0</v>
      </c>
      <c r="R56" s="240">
        <f>IF('Cumulative Budget Request '!L55='Split budget (D)'!$L$1,'Cumulative Budget Request '!R55,0)</f>
        <v>0</v>
      </c>
      <c r="S56" s="73">
        <f>IF('Cumulative Budget Request '!L55='Split budget (D)'!$L$1,'Cumulative Budget Request '!S55,0)</f>
        <v>0</v>
      </c>
      <c r="T56" s="15"/>
      <c r="U56" s="427"/>
      <c r="V56" s="427"/>
      <c r="W56" s="427"/>
      <c r="X56" s="427"/>
      <c r="Y56" s="427"/>
    </row>
    <row r="57" spans="1:25">
      <c r="A57" s="8"/>
      <c r="C57" s="97"/>
      <c r="D57" s="71" t="s">
        <v>46</v>
      </c>
      <c r="E57" s="54">
        <f>ROUND(E56*$Q$8,0)</f>
        <v>0</v>
      </c>
      <c r="F57" s="54">
        <f>ROUND(F56*$Q$8,0)</f>
        <v>0</v>
      </c>
      <c r="G57" s="54">
        <f>ROUND(G56*$Q$8,0)</f>
        <v>0</v>
      </c>
      <c r="H57" s="54">
        <f>ROUND(H56*$Q$8,0)</f>
        <v>0</v>
      </c>
      <c r="I57" s="54">
        <f>ROUND(I56*$Q$8,0)</f>
        <v>0</v>
      </c>
      <c r="J57" s="177">
        <f>SUM(E57:I57)</f>
        <v>0</v>
      </c>
      <c r="M57" s="243"/>
      <c r="N57" s="60"/>
      <c r="O57" s="60"/>
      <c r="P57" s="60"/>
      <c r="Q57" s="236">
        <f>IF('Cumulative Budget Request '!L56='Split budget (D)'!$L$1,'Cumulative Budget Request '!Q56,0)</f>
        <v>0</v>
      </c>
      <c r="R57" s="240">
        <f>IF('Cumulative Budget Request '!L56='Split budget (D)'!$L$1,'Cumulative Budget Request '!R56,0)</f>
        <v>0</v>
      </c>
      <c r="S57" s="73">
        <f>IF('Cumulative Budget Request '!L56='Split budget (D)'!$L$1,'Cumulative Budget Request '!S56,0)</f>
        <v>0</v>
      </c>
      <c r="T57" s="15"/>
      <c r="U57" s="426"/>
      <c r="V57" s="426"/>
      <c r="W57" s="426"/>
      <c r="X57" s="426"/>
      <c r="Y57" s="426"/>
    </row>
    <row r="58" spans="1:25" ht="15">
      <c r="A58" s="8"/>
      <c r="C58" s="97"/>
      <c r="D58" s="71" t="s">
        <v>47</v>
      </c>
      <c r="E58" s="189">
        <f>ROUND($Q$9*E55,0)</f>
        <v>0</v>
      </c>
      <c r="F58" s="189">
        <f>ROUND($Q$9*F55,0)</f>
        <v>0</v>
      </c>
      <c r="G58" s="189">
        <f>ROUND($Q$9*G55,0)</f>
        <v>0</v>
      </c>
      <c r="H58" s="189">
        <f>ROUND($Q$9*H55,0)</f>
        <v>0</v>
      </c>
      <c r="I58" s="189">
        <f>ROUND($Q$9*I55,0)</f>
        <v>0</v>
      </c>
      <c r="J58" s="186">
        <f>SUM(E58:I58)</f>
        <v>0</v>
      </c>
      <c r="M58" s="243"/>
      <c r="N58" s="60"/>
      <c r="O58" s="60"/>
      <c r="P58" s="60"/>
      <c r="Q58" s="236">
        <f>IF('Cumulative Budget Request '!L57='Split budget (D)'!$L$1,'Cumulative Budget Request '!Q57,0)</f>
        <v>0</v>
      </c>
      <c r="R58" s="240">
        <f>IF('Cumulative Budget Request '!L57='Split budget (D)'!$L$1,'Cumulative Budget Request '!R57,0)</f>
        <v>0</v>
      </c>
      <c r="S58" s="73">
        <f>IF('Cumulative Budget Request '!L57='Split budget (D)'!$L$1,'Cumulative Budget Request '!S57,0)</f>
        <v>0</v>
      </c>
      <c r="T58" s="15"/>
      <c r="U58" s="427"/>
      <c r="V58" s="427"/>
      <c r="W58" s="427"/>
      <c r="X58" s="427"/>
      <c r="Y58" s="427"/>
    </row>
    <row r="59" spans="1:25">
      <c r="A59" s="8"/>
      <c r="C59" s="97"/>
      <c r="D59" s="74" t="s">
        <v>48</v>
      </c>
      <c r="E59" s="190">
        <f>SUM(E57:E58)</f>
        <v>0</v>
      </c>
      <c r="F59" s="190">
        <f t="shared" ref="F59:I59" si="15">SUM(F57:F58)</f>
        <v>0</v>
      </c>
      <c r="G59" s="190">
        <f t="shared" si="15"/>
        <v>0</v>
      </c>
      <c r="H59" s="190">
        <f t="shared" si="15"/>
        <v>0</v>
      </c>
      <c r="I59" s="190">
        <f t="shared" si="15"/>
        <v>0</v>
      </c>
      <c r="J59" s="191">
        <f>SUM(J57:J58)</f>
        <v>0</v>
      </c>
      <c r="M59" s="243"/>
      <c r="N59" s="60"/>
      <c r="O59" s="60"/>
      <c r="P59" s="60"/>
      <c r="Q59" s="236">
        <f>IF('Cumulative Budget Request '!L58='Split budget (D)'!$L$1,'Cumulative Budget Request '!Q58,0)</f>
        <v>0</v>
      </c>
      <c r="R59" s="240">
        <f>IF('Cumulative Budget Request '!L58='Split budget (D)'!$L$1,'Cumulative Budget Request '!R58,0)</f>
        <v>0</v>
      </c>
      <c r="S59" s="73">
        <f>IF('Cumulative Budget Request '!L58='Split budget (D)'!$L$1,'Cumulative Budget Request '!S58,0)</f>
        <v>0</v>
      </c>
      <c r="T59" s="15"/>
      <c r="U59" s="426"/>
      <c r="V59" s="426"/>
      <c r="W59" s="426"/>
      <c r="X59" s="426"/>
      <c r="Y59" s="426"/>
    </row>
    <row r="60" spans="1:25">
      <c r="A60" s="8"/>
      <c r="C60" s="97"/>
      <c r="D60" s="71"/>
      <c r="E60" s="15"/>
      <c r="F60" s="15"/>
      <c r="G60" s="15"/>
      <c r="H60" s="15"/>
      <c r="I60" s="15"/>
      <c r="J60" s="24"/>
      <c r="M60" s="2"/>
      <c r="N60" s="2"/>
      <c r="O60" s="2"/>
      <c r="P60" s="2"/>
      <c r="Q60" s="2"/>
      <c r="R60" s="4"/>
      <c r="S60" s="3"/>
      <c r="T60" s="15"/>
      <c r="U60" s="23"/>
      <c r="V60" s="23"/>
      <c r="W60" s="23"/>
      <c r="X60" s="23"/>
      <c r="Y60" s="23"/>
    </row>
    <row r="61" spans="1:25" ht="3.75" customHeight="1">
      <c r="A61" s="8"/>
      <c r="D61" s="20"/>
      <c r="E61" s="20"/>
      <c r="F61" s="20"/>
      <c r="G61" s="20"/>
      <c r="H61" s="20"/>
      <c r="I61" s="20"/>
      <c r="J61" s="73"/>
      <c r="S61" s="15"/>
    </row>
    <row r="62" spans="1:25">
      <c r="A62" s="46" t="s">
        <v>53</v>
      </c>
      <c r="B62" s="47"/>
      <c r="C62" s="47"/>
      <c r="D62" s="48"/>
      <c r="E62" s="183">
        <f>SUMIF($D$12:$D$61,"*Salary",E12:E61)</f>
        <v>0</v>
      </c>
      <c r="F62" s="183">
        <f t="shared" ref="F62:I62" si="16">SUMIF($D$12:$D$61,"*Salary",F12:F61)</f>
        <v>0</v>
      </c>
      <c r="G62" s="183">
        <f t="shared" si="16"/>
        <v>0</v>
      </c>
      <c r="H62" s="183">
        <f t="shared" si="16"/>
        <v>0</v>
      </c>
      <c r="I62" s="183">
        <f t="shared" si="16"/>
        <v>0</v>
      </c>
      <c r="J62" s="177">
        <f>SUM(E62:I62)</f>
        <v>0</v>
      </c>
      <c r="S62" s="3"/>
    </row>
    <row r="63" spans="1:25" ht="15">
      <c r="A63" s="46" t="s">
        <v>54</v>
      </c>
      <c r="B63" s="47"/>
      <c r="C63" s="47"/>
      <c r="D63" s="48"/>
      <c r="E63" s="185">
        <f>SUMIF(D14:D61,"*Total Fringe",E14:E61)</f>
        <v>0</v>
      </c>
      <c r="F63" s="185">
        <f>SUMIF($D$14:$D$61,"*Total Fringe",F14:F61)</f>
        <v>0</v>
      </c>
      <c r="G63" s="185">
        <f t="shared" ref="G63:I63" si="17">SUMIF($D$14:$D$61,"*Total Fringe",G14:G61)</f>
        <v>0</v>
      </c>
      <c r="H63" s="185">
        <f t="shared" si="17"/>
        <v>0</v>
      </c>
      <c r="I63" s="185">
        <f t="shared" si="17"/>
        <v>0</v>
      </c>
      <c r="J63" s="186">
        <f>SUM(E63:I63)</f>
        <v>0</v>
      </c>
      <c r="S63" s="3"/>
    </row>
    <row r="64" spans="1:25">
      <c r="A64" s="46" t="s">
        <v>55</v>
      </c>
      <c r="B64" s="47"/>
      <c r="C64" s="47"/>
      <c r="D64" s="48"/>
      <c r="E64" s="196">
        <f>SUM(E62:E63)</f>
        <v>0</v>
      </c>
      <c r="F64" s="196">
        <f t="shared" ref="F64:I64" si="18">SUM(F62:F63)</f>
        <v>0</v>
      </c>
      <c r="G64" s="196">
        <f t="shared" si="18"/>
        <v>0</v>
      </c>
      <c r="H64" s="196">
        <f t="shared" si="18"/>
        <v>0</v>
      </c>
      <c r="I64" s="196">
        <f t="shared" si="18"/>
        <v>0</v>
      </c>
      <c r="J64" s="177">
        <f>SUM(E64:I64)</f>
        <v>0</v>
      </c>
    </row>
    <row r="65" spans="1:25">
      <c r="A65" s="1"/>
      <c r="B65" s="55"/>
      <c r="C65" s="55"/>
      <c r="D65" s="68"/>
      <c r="E65" s="6"/>
      <c r="F65" s="6"/>
      <c r="G65" s="6"/>
      <c r="H65" s="6"/>
      <c r="I65" s="6"/>
      <c r="J65" s="43"/>
    </row>
    <row r="66" spans="1:25">
      <c r="A66" s="18" t="s">
        <v>56</v>
      </c>
      <c r="B66" s="89"/>
      <c r="C66" s="89"/>
      <c r="D66" s="44"/>
      <c r="J66" s="31"/>
      <c r="M66" s="55" t="s">
        <v>19</v>
      </c>
      <c r="N66" s="68" t="s">
        <v>6</v>
      </c>
      <c r="O66" s="68"/>
      <c r="P66" s="68" t="s">
        <v>20</v>
      </c>
      <c r="Q66" s="68" t="s">
        <v>21</v>
      </c>
      <c r="R66" s="68" t="s">
        <v>22</v>
      </c>
      <c r="S66" s="68"/>
      <c r="T66" s="68" t="s">
        <v>57</v>
      </c>
      <c r="U66" s="489" t="s">
        <v>23</v>
      </c>
      <c r="V66" s="489"/>
      <c r="W66" s="489"/>
      <c r="X66" s="489"/>
      <c r="Y66" s="489"/>
    </row>
    <row r="67" spans="1:25">
      <c r="A67" s="55" t="s">
        <v>40</v>
      </c>
      <c r="B67" s="55" t="s">
        <v>41</v>
      </c>
      <c r="D67" s="44"/>
      <c r="E67" s="16" t="str">
        <f>E11</f>
        <v>Year 1</v>
      </c>
      <c r="F67" s="16" t="str">
        <f>F11</f>
        <v>Year 2</v>
      </c>
      <c r="G67" s="16" t="str">
        <f>G11</f>
        <v>Year 3</v>
      </c>
      <c r="H67" s="16" t="str">
        <f>H11</f>
        <v>Year 4</v>
      </c>
      <c r="I67" s="16" t="str">
        <f>I11</f>
        <v>Year 5</v>
      </c>
      <c r="J67" s="44" t="s">
        <v>30</v>
      </c>
      <c r="M67" s="89" t="s">
        <v>31</v>
      </c>
      <c r="N67" s="44" t="s">
        <v>9</v>
      </c>
      <c r="O67" s="44" t="s">
        <v>20</v>
      </c>
      <c r="P67" s="44" t="s">
        <v>32</v>
      </c>
      <c r="Q67" s="44" t="s">
        <v>33</v>
      </c>
      <c r="R67" s="44" t="s">
        <v>34</v>
      </c>
      <c r="S67" s="44" t="s">
        <v>32</v>
      </c>
      <c r="T67" s="44" t="s">
        <v>58</v>
      </c>
      <c r="U67" s="424" t="s">
        <v>35</v>
      </c>
      <c r="V67" s="425" t="s">
        <v>36</v>
      </c>
      <c r="W67" s="425" t="s">
        <v>37</v>
      </c>
      <c r="X67" s="425" t="s">
        <v>38</v>
      </c>
      <c r="Y67" s="425" t="s">
        <v>39</v>
      </c>
    </row>
    <row r="68" spans="1:25">
      <c r="A68" s="417">
        <f>IF('Cumulative Budget Request '!L67='Split budget (D)'!$L$1,'Cumulative Budget Request '!A67,0)</f>
        <v>0</v>
      </c>
      <c r="B68" s="13">
        <f>IF('Cumulative Budget Request '!L67='Split budget (D)'!$L$1,'Cumulative Budget Request '!B67,0)</f>
        <v>0</v>
      </c>
      <c r="C68" s="89"/>
      <c r="D68" s="32" t="s">
        <v>44</v>
      </c>
      <c r="E68" s="97">
        <f>ROUND($R68*$S68*T68,6)</f>
        <v>0</v>
      </c>
      <c r="F68" s="97">
        <f>ROUND($R69*$S69*T69,6)</f>
        <v>0</v>
      </c>
      <c r="G68" s="97">
        <f>ROUND($R70*$S70*T70,6)</f>
        <v>0</v>
      </c>
      <c r="H68" s="97">
        <f>ROUND($R71*$S71*T71,6)</f>
        <v>0</v>
      </c>
      <c r="I68" s="97">
        <f>ROUND($R72*$S72*T72,6)</f>
        <v>0</v>
      </c>
      <c r="J68" s="44"/>
      <c r="M68" s="155">
        <f>IF('Cumulative Budget Request '!L67='Split budget (D)'!$L$1,'Cumulative Budget Request '!M67,0)</f>
        <v>0</v>
      </c>
      <c r="N68" s="242">
        <f>ROUND(M68/12,2)</f>
        <v>0</v>
      </c>
      <c r="O68" s="242">
        <f>IF('Cumulative Budget Request '!L67='Split budget (D)'!$L$1,'Cumulative Budget Request '!O67,0)</f>
        <v>0</v>
      </c>
      <c r="P68" s="236">
        <f>IF('Cumulative Budget Request '!L67='Split budget (D)'!$L$1,'Cumulative Budget Request '!P67,0)</f>
        <v>0</v>
      </c>
      <c r="Q68" s="239">
        <f>IF('Cumulative Budget Request '!L67='Split budget (D)'!$L$1,'Cumulative Budget Request '!Q67,0)</f>
        <v>0</v>
      </c>
      <c r="R68" s="240">
        <f>IF('Cumulative Budget Request '!L67='Split budget (D)'!$L$1,'Cumulative Budget Request '!R67,0)</f>
        <v>0</v>
      </c>
      <c r="S68" s="73">
        <f>IF('Cumulative Budget Request '!L67='Split budget (D)'!$L$1,'Cumulative Budget Request '!S67,0)</f>
        <v>0</v>
      </c>
      <c r="T68" s="239">
        <f>IF('Cumulative Budget Request '!L67='Split budget (D)'!$L$1,'Cumulative Budget Request '!T67,0)</f>
        <v>0</v>
      </c>
      <c r="U68" s="426">
        <f>IFERROR((E71+E72)/E70,0)</f>
        <v>0</v>
      </c>
      <c r="V68" s="426">
        <f t="shared" ref="V68:Y68" si="19">IFERROR((F71+F72)/F70,0)</f>
        <v>0</v>
      </c>
      <c r="W68" s="426">
        <f t="shared" si="19"/>
        <v>0</v>
      </c>
      <c r="X68" s="426">
        <f t="shared" si="19"/>
        <v>0</v>
      </c>
      <c r="Y68" s="426">
        <f t="shared" si="19"/>
        <v>0</v>
      </c>
    </row>
    <row r="69" spans="1:25">
      <c r="A69" s="18"/>
      <c r="B69" s="99"/>
      <c r="C69" s="89"/>
      <c r="D69" s="32" t="s">
        <v>61</v>
      </c>
      <c r="E69" s="20">
        <f>T68</f>
        <v>0</v>
      </c>
      <c r="F69" s="20">
        <f>T69</f>
        <v>0</v>
      </c>
      <c r="G69" s="20">
        <f>T70</f>
        <v>0</v>
      </c>
      <c r="H69" s="20">
        <f>T71</f>
        <v>0</v>
      </c>
      <c r="I69" s="20">
        <f>T72</f>
        <v>0</v>
      </c>
      <c r="J69" s="44"/>
      <c r="M69" s="243"/>
      <c r="N69" s="242"/>
      <c r="O69" s="60"/>
      <c r="P69" s="60"/>
      <c r="Q69" s="239">
        <f>IF('Cumulative Budget Request '!L68='Split budget (D)'!$L$1,'Cumulative Budget Request '!Q68,0)</f>
        <v>0</v>
      </c>
      <c r="R69" s="240">
        <f>IF('Cumulative Budget Request '!L68='Split budget (D)'!$L$1,'Cumulative Budget Request '!R68,0)</f>
        <v>0</v>
      </c>
      <c r="S69" s="73">
        <f>IF('Cumulative Budget Request '!L68='Split budget (D)'!$L$1,'Cumulative Budget Request '!S68,0)</f>
        <v>0</v>
      </c>
      <c r="T69" s="239">
        <f>IF('Cumulative Budget Request '!L68='Split budget (D)'!$L$1,'Cumulative Budget Request '!T68,0)</f>
        <v>0</v>
      </c>
      <c r="U69" s="426"/>
      <c r="V69" s="426"/>
      <c r="W69" s="426"/>
      <c r="X69" s="426"/>
      <c r="Y69" s="426"/>
    </row>
    <row r="70" spans="1:25">
      <c r="A70" s="8"/>
      <c r="C70" s="97"/>
      <c r="D70" s="71" t="s">
        <v>9</v>
      </c>
      <c r="E70" s="54">
        <f>ROUND((N68+O68)*E68*E69*Q68,0)</f>
        <v>0</v>
      </c>
      <c r="F70" s="54">
        <f>ROUND((N68+O68)*F68*F69*Q68*Q69,0)</f>
        <v>0</v>
      </c>
      <c r="G70" s="54">
        <f>ROUND((N68+O68)*G68*G69*Q68*Q69*Q70,0)</f>
        <v>0</v>
      </c>
      <c r="H70" s="54">
        <f>ROUND((N68+O68)*H68*H69*Q68*Q69*Q70*Q71,0)</f>
        <v>0</v>
      </c>
      <c r="I70" s="54">
        <f>ROUND((N68+O68)*I68*I69*Q68*Q69*Q70*Q71*Q72,0)</f>
        <v>0</v>
      </c>
      <c r="J70" s="177">
        <f>SUM(E70:I70)</f>
        <v>0</v>
      </c>
      <c r="M70" s="243"/>
      <c r="N70" s="60"/>
      <c r="O70" s="60"/>
      <c r="P70" s="60"/>
      <c r="Q70" s="239">
        <f>IF('Cumulative Budget Request '!L69='Split budget (D)'!$L$1,'Cumulative Budget Request '!Q69,0)</f>
        <v>0</v>
      </c>
      <c r="R70" s="240">
        <f>IF('Cumulative Budget Request '!L69='Split budget (D)'!$L$1,'Cumulative Budget Request '!R69,0)</f>
        <v>0</v>
      </c>
      <c r="S70" s="73">
        <f>IF('Cumulative Budget Request '!L69='Split budget (D)'!$L$1,'Cumulative Budget Request '!S69,0)</f>
        <v>0</v>
      </c>
      <c r="T70" s="239">
        <f>IF('Cumulative Budget Request '!L69='Split budget (D)'!$L$1,'Cumulative Budget Request '!T69,0)</f>
        <v>0</v>
      </c>
      <c r="U70" s="427"/>
      <c r="V70" s="427"/>
      <c r="W70" s="427"/>
      <c r="X70" s="427"/>
      <c r="Y70" s="427"/>
    </row>
    <row r="71" spans="1:25">
      <c r="A71" s="8"/>
      <c r="B71" s="99"/>
      <c r="C71" s="97"/>
      <c r="D71" s="71" t="s">
        <v>46</v>
      </c>
      <c r="E71" s="54">
        <f>ROUND(E70*$Q$8,0)</f>
        <v>0</v>
      </c>
      <c r="F71" s="54">
        <f>ROUND(F70*$Q$8,0)</f>
        <v>0</v>
      </c>
      <c r="G71" s="54">
        <f>ROUND(G70*$Q$8,0)</f>
        <v>0</v>
      </c>
      <c r="H71" s="54">
        <f>ROUND(H70*$Q$8,0)</f>
        <v>0</v>
      </c>
      <c r="I71" s="54">
        <f>ROUND(I70*$Q$8,0)</f>
        <v>0</v>
      </c>
      <c r="J71" s="177">
        <f>SUM(E71:I71)</f>
        <v>0</v>
      </c>
      <c r="M71" s="243"/>
      <c r="N71" s="60"/>
      <c r="O71" s="60"/>
      <c r="P71" s="60"/>
      <c r="Q71" s="239">
        <f>IF('Cumulative Budget Request '!L70='Split budget (D)'!$L$1,'Cumulative Budget Request '!Q70,0)</f>
        <v>0</v>
      </c>
      <c r="R71" s="240">
        <f>IF('Cumulative Budget Request '!L70='Split budget (D)'!$L$1,'Cumulative Budget Request '!R70,0)</f>
        <v>0</v>
      </c>
      <c r="S71" s="73">
        <f>IF('Cumulative Budget Request '!L70='Split budget (D)'!$L$1,'Cumulative Budget Request '!S70,0)</f>
        <v>0</v>
      </c>
      <c r="T71" s="239">
        <f>IF('Cumulative Budget Request '!L70='Split budget (D)'!$L$1,'Cumulative Budget Request '!T70,0)</f>
        <v>0</v>
      </c>
      <c r="U71" s="426"/>
      <c r="V71" s="426"/>
      <c r="W71" s="426"/>
      <c r="X71" s="426"/>
      <c r="Y71" s="426"/>
    </row>
    <row r="72" spans="1:25" ht="15">
      <c r="A72" s="8"/>
      <c r="B72" s="99"/>
      <c r="C72" s="97"/>
      <c r="D72" s="71" t="s">
        <v>47</v>
      </c>
      <c r="E72" s="189">
        <f>ROUND($Q$9*E68,0)</f>
        <v>0</v>
      </c>
      <c r="F72" s="189">
        <f>ROUND($Q$9*F68,0)</f>
        <v>0</v>
      </c>
      <c r="G72" s="189">
        <f>ROUND($Q$9*G68,0)</f>
        <v>0</v>
      </c>
      <c r="H72" s="189">
        <f>ROUND($Q$9*H68,0)</f>
        <v>0</v>
      </c>
      <c r="I72" s="189">
        <f>ROUND($Q$9*I68,0)</f>
        <v>0</v>
      </c>
      <c r="J72" s="186">
        <f>SUM(E72:I72)</f>
        <v>0</v>
      </c>
      <c r="M72" s="243"/>
      <c r="N72" s="60"/>
      <c r="O72" s="60"/>
      <c r="P72" s="60"/>
      <c r="Q72" s="239">
        <f>IF('Cumulative Budget Request '!L71='Split budget (D)'!$L$1,'Cumulative Budget Request '!Q71,0)</f>
        <v>0</v>
      </c>
      <c r="R72" s="240">
        <f>IF('Cumulative Budget Request '!L71='Split budget (D)'!$L$1,'Cumulative Budget Request '!R71,0)</f>
        <v>0</v>
      </c>
      <c r="S72" s="73">
        <f>IF('Cumulative Budget Request '!L71='Split budget (D)'!$L$1,'Cumulative Budget Request '!S71,0)</f>
        <v>0</v>
      </c>
      <c r="T72" s="239">
        <f>IF('Cumulative Budget Request '!L71='Split budget (D)'!$L$1,'Cumulative Budget Request '!T71,0)</f>
        <v>0</v>
      </c>
      <c r="U72" s="426"/>
      <c r="V72" s="426"/>
      <c r="W72" s="426"/>
      <c r="X72" s="426"/>
      <c r="Y72" s="426"/>
    </row>
    <row r="73" spans="1:25">
      <c r="A73" s="8"/>
      <c r="B73" s="99"/>
      <c r="C73" s="97"/>
      <c r="D73" s="74" t="s">
        <v>48</v>
      </c>
      <c r="E73" s="190">
        <f>SUM(E71:E72)</f>
        <v>0</v>
      </c>
      <c r="F73" s="190">
        <f t="shared" ref="F73:I73" si="20">SUM(F71:F72)</f>
        <v>0</v>
      </c>
      <c r="G73" s="190">
        <f t="shared" si="20"/>
        <v>0</v>
      </c>
      <c r="H73" s="190">
        <f t="shared" si="20"/>
        <v>0</v>
      </c>
      <c r="I73" s="190">
        <f t="shared" si="20"/>
        <v>0</v>
      </c>
      <c r="J73" s="191">
        <f>SUM(J71:J72)</f>
        <v>0</v>
      </c>
      <c r="M73" s="243"/>
      <c r="N73" s="60"/>
      <c r="O73" s="60"/>
      <c r="P73" s="60"/>
      <c r="Q73" s="71"/>
      <c r="R73" s="244"/>
      <c r="S73" s="73"/>
      <c r="T73" s="71"/>
      <c r="U73" s="426"/>
      <c r="V73" s="426"/>
      <c r="W73" s="426"/>
      <c r="X73" s="426"/>
      <c r="Y73" s="426"/>
    </row>
    <row r="74" spans="1:25">
      <c r="A74" s="8"/>
      <c r="B74" s="99"/>
      <c r="C74" s="97"/>
      <c r="D74" s="71"/>
      <c r="E74" s="15"/>
      <c r="F74" s="15"/>
      <c r="G74" s="15"/>
      <c r="H74" s="15"/>
      <c r="I74" s="15"/>
      <c r="J74" s="24"/>
      <c r="M74" s="243"/>
      <c r="N74" s="60"/>
      <c r="O74" s="60"/>
      <c r="P74" s="60"/>
      <c r="Q74" s="32"/>
      <c r="R74" s="60"/>
      <c r="S74" s="32"/>
      <c r="T74" s="241"/>
      <c r="U74" s="428"/>
      <c r="V74" s="429"/>
      <c r="W74" s="427"/>
      <c r="X74" s="427"/>
      <c r="Y74" s="427"/>
    </row>
    <row r="75" spans="1:25">
      <c r="A75" s="417">
        <f>IF('Cumulative Budget Request '!L74='Split budget (D)'!$L$1,'Cumulative Budget Request '!A74,0)</f>
        <v>0</v>
      </c>
      <c r="B75" s="13">
        <f>IF('Cumulative Budget Request '!L74='Split budget (D)'!$L$1,'Cumulative Budget Request '!B74,0)</f>
        <v>0</v>
      </c>
      <c r="D75" s="32" t="s">
        <v>44</v>
      </c>
      <c r="E75" s="97">
        <f>ROUND($R75*$S75*T75,6)</f>
        <v>0</v>
      </c>
      <c r="F75" s="97">
        <f>ROUND($R76*$S76*T76,6)</f>
        <v>0</v>
      </c>
      <c r="G75" s="97">
        <f>ROUND($R77*$S77*T77,6)</f>
        <v>0</v>
      </c>
      <c r="H75" s="97">
        <f>ROUND($R78*$S78*T78,6)</f>
        <v>0</v>
      </c>
      <c r="I75" s="97">
        <f>ROUND($R79*$S79*T79,6)</f>
        <v>0</v>
      </c>
      <c r="J75" s="44"/>
      <c r="M75" s="155">
        <f>IF('Cumulative Budget Request '!L74='Split budget (D)'!$L$1,'Cumulative Budget Request '!M74,0)</f>
        <v>0</v>
      </c>
      <c r="N75" s="242">
        <f>ROUND(M75/12,2)</f>
        <v>0</v>
      </c>
      <c r="O75" s="242">
        <f>IF('Cumulative Budget Request '!L74='Split budget (D)'!$L$1,'Cumulative Budget Request '!O74,0)</f>
        <v>0</v>
      </c>
      <c r="P75" s="236">
        <f>IF('Cumulative Budget Request '!L74='Split budget (D)'!$L$1,'Cumulative Budget Request '!P74,0)</f>
        <v>0</v>
      </c>
      <c r="Q75" s="239">
        <f>IF('Cumulative Budget Request '!L74='Split budget (D)'!$L$1,'Cumulative Budget Request '!Q74,0)</f>
        <v>0</v>
      </c>
      <c r="R75" s="240">
        <f>IF('Cumulative Budget Request '!L74='Split budget (D)'!$L$1,'Cumulative Budget Request '!R74,0)</f>
        <v>0</v>
      </c>
      <c r="S75" s="73">
        <f>IF('Cumulative Budget Request '!L74='Split budget (D)'!$L$1,'Cumulative Budget Request '!S74,0)</f>
        <v>0</v>
      </c>
      <c r="T75" s="239">
        <f>IF('Cumulative Budget Request '!L74='Split budget (D)'!$L$1,'Cumulative Budget Request '!T74,0)</f>
        <v>0</v>
      </c>
      <c r="U75" s="426">
        <f>IFERROR((E78+E79)/E77,0)</f>
        <v>0</v>
      </c>
      <c r="V75" s="426">
        <f t="shared" ref="V75:Y75" si="21">IFERROR((F78+F79)/F77,0)</f>
        <v>0</v>
      </c>
      <c r="W75" s="426">
        <f t="shared" si="21"/>
        <v>0</v>
      </c>
      <c r="X75" s="426">
        <f t="shared" si="21"/>
        <v>0</v>
      </c>
      <c r="Y75" s="426">
        <f t="shared" si="21"/>
        <v>0</v>
      </c>
    </row>
    <row r="76" spans="1:25">
      <c r="B76" s="99"/>
      <c r="D76" s="32" t="s">
        <v>61</v>
      </c>
      <c r="E76" s="20">
        <f>T75</f>
        <v>0</v>
      </c>
      <c r="F76" s="20">
        <f>T76</f>
        <v>0</v>
      </c>
      <c r="G76" s="20">
        <f>T77</f>
        <v>0</v>
      </c>
      <c r="H76" s="20">
        <f>T78</f>
        <v>0</v>
      </c>
      <c r="I76" s="20">
        <f>T79</f>
        <v>0</v>
      </c>
      <c r="J76" s="168"/>
      <c r="M76" s="243"/>
      <c r="N76" s="242"/>
      <c r="O76" s="60"/>
      <c r="P76" s="60"/>
      <c r="Q76" s="239">
        <f>IF('Cumulative Budget Request '!L75='Split budget (D)'!$L$1,'Cumulative Budget Request '!Q75,0)</f>
        <v>0</v>
      </c>
      <c r="R76" s="240">
        <f>IF('Cumulative Budget Request '!L75='Split budget (D)'!$L$1,'Cumulative Budget Request '!R75,0)</f>
        <v>0</v>
      </c>
      <c r="S76" s="73">
        <f>IF('Cumulative Budget Request '!L75='Split budget (D)'!$L$1,'Cumulative Budget Request '!S75,0)</f>
        <v>0</v>
      </c>
      <c r="T76" s="239">
        <f>IF('Cumulative Budget Request '!L75='Split budget (D)'!$L$1,'Cumulative Budget Request '!T75,0)</f>
        <v>0</v>
      </c>
      <c r="U76" s="426"/>
      <c r="V76" s="426"/>
      <c r="W76" s="426"/>
      <c r="X76" s="426"/>
      <c r="Y76" s="426"/>
    </row>
    <row r="77" spans="1:25">
      <c r="A77" s="8"/>
      <c r="C77" s="97"/>
      <c r="D77" s="71" t="s">
        <v>9</v>
      </c>
      <c r="E77" s="54">
        <f>ROUND((N75+O75)*E75*E76*Q75,0)</f>
        <v>0</v>
      </c>
      <c r="F77" s="54">
        <f>ROUND((N75+O75)*F75*F76*Q75*Q76,0)</f>
        <v>0</v>
      </c>
      <c r="G77" s="54">
        <f>ROUND((N75+O75)*G75*G76*Q75*Q76*Q77,0)</f>
        <v>0</v>
      </c>
      <c r="H77" s="54">
        <f>ROUND((N75+O75)*H75*H76*Q75*Q76*Q77*Q78,0)</f>
        <v>0</v>
      </c>
      <c r="I77" s="54">
        <f>ROUND((N75+O75)*I75*I76*Q75*Q76*Q77*Q78*Q79,0)</f>
        <v>0</v>
      </c>
      <c r="J77" s="177">
        <f>SUM(E77:I77)</f>
        <v>0</v>
      </c>
      <c r="M77" s="243"/>
      <c r="N77" s="60"/>
      <c r="O77" s="60"/>
      <c r="P77" s="60"/>
      <c r="Q77" s="239">
        <f>IF('Cumulative Budget Request '!L76='Split budget (D)'!$L$1,'Cumulative Budget Request '!Q76,0)</f>
        <v>0</v>
      </c>
      <c r="R77" s="240">
        <f>IF('Cumulative Budget Request '!L76='Split budget (D)'!$L$1,'Cumulative Budget Request '!R76,0)</f>
        <v>0</v>
      </c>
      <c r="S77" s="73">
        <f>IF('Cumulative Budget Request '!L76='Split budget (D)'!$L$1,'Cumulative Budget Request '!S76,0)</f>
        <v>0</v>
      </c>
      <c r="T77" s="239">
        <f>IF('Cumulative Budget Request '!L76='Split budget (D)'!$L$1,'Cumulative Budget Request '!T76,0)</f>
        <v>0</v>
      </c>
      <c r="U77" s="427"/>
      <c r="V77" s="427"/>
      <c r="W77" s="427"/>
      <c r="X77" s="427"/>
      <c r="Y77" s="427"/>
    </row>
    <row r="78" spans="1:25">
      <c r="A78" s="8"/>
      <c r="B78" s="99"/>
      <c r="C78" s="97"/>
      <c r="D78" s="71" t="s">
        <v>46</v>
      </c>
      <c r="E78" s="54">
        <f>ROUND(E77*$Q$8,0)</f>
        <v>0</v>
      </c>
      <c r="F78" s="54">
        <f>ROUND(F77*$Q$8,0)</f>
        <v>0</v>
      </c>
      <c r="G78" s="54">
        <f>ROUND(G77*$Q$8,0)</f>
        <v>0</v>
      </c>
      <c r="H78" s="54">
        <f>ROUND(H77*$Q$8,0)</f>
        <v>0</v>
      </c>
      <c r="I78" s="54">
        <f>ROUND(I77*$Q$8,0)</f>
        <v>0</v>
      </c>
      <c r="J78" s="177">
        <f>SUM(E78:I78)</f>
        <v>0</v>
      </c>
      <c r="M78" s="243"/>
      <c r="N78" s="60"/>
      <c r="O78" s="60"/>
      <c r="P78" s="60"/>
      <c r="Q78" s="239">
        <f>IF('Cumulative Budget Request '!L77='Split budget (D)'!$L$1,'Cumulative Budget Request '!Q77,0)</f>
        <v>0</v>
      </c>
      <c r="R78" s="240">
        <f>IF('Cumulative Budget Request '!L77='Split budget (D)'!$L$1,'Cumulative Budget Request '!R77,0)</f>
        <v>0</v>
      </c>
      <c r="S78" s="73">
        <f>IF('Cumulative Budget Request '!L77='Split budget (D)'!$L$1,'Cumulative Budget Request '!S77,0)</f>
        <v>0</v>
      </c>
      <c r="T78" s="239">
        <f>IF('Cumulative Budget Request '!L77='Split budget (D)'!$L$1,'Cumulative Budget Request '!T77,0)</f>
        <v>0</v>
      </c>
      <c r="U78" s="426"/>
      <c r="V78" s="426"/>
      <c r="W78" s="426"/>
      <c r="X78" s="426"/>
      <c r="Y78" s="426"/>
    </row>
    <row r="79" spans="1:25" ht="15">
      <c r="A79" s="8"/>
      <c r="B79" s="99"/>
      <c r="C79" s="97"/>
      <c r="D79" s="71" t="s">
        <v>47</v>
      </c>
      <c r="E79" s="189">
        <f>ROUND($Q$9*E75,0)</f>
        <v>0</v>
      </c>
      <c r="F79" s="189">
        <f>ROUND($Q$9*F75,0)</f>
        <v>0</v>
      </c>
      <c r="G79" s="189">
        <f>ROUND($Q$9*G75,0)</f>
        <v>0</v>
      </c>
      <c r="H79" s="189">
        <f>ROUND($Q$9*H75,0)</f>
        <v>0</v>
      </c>
      <c r="I79" s="189">
        <f>ROUND($Q$9*I75,0)</f>
        <v>0</v>
      </c>
      <c r="J79" s="186">
        <f>SUM(E79:I79)</f>
        <v>0</v>
      </c>
      <c r="M79" s="243"/>
      <c r="N79" s="60"/>
      <c r="O79" s="60"/>
      <c r="P79" s="60"/>
      <c r="Q79" s="239">
        <f>IF('Cumulative Budget Request '!L78='Split budget (D)'!$L$1,'Cumulative Budget Request '!Q78,0)</f>
        <v>0</v>
      </c>
      <c r="R79" s="240">
        <f>IF('Cumulative Budget Request '!L78='Split budget (D)'!$L$1,'Cumulative Budget Request '!R78,0)</f>
        <v>0</v>
      </c>
      <c r="S79" s="73">
        <f>IF('Cumulative Budget Request '!L78='Split budget (D)'!$L$1,'Cumulative Budget Request '!S78,0)</f>
        <v>0</v>
      </c>
      <c r="T79" s="239">
        <f>IF('Cumulative Budget Request '!L78='Split budget (D)'!$L$1,'Cumulative Budget Request '!T78,0)</f>
        <v>0</v>
      </c>
      <c r="U79" s="426"/>
      <c r="V79" s="426"/>
      <c r="W79" s="426"/>
      <c r="X79" s="426"/>
      <c r="Y79" s="426"/>
    </row>
    <row r="80" spans="1:25">
      <c r="A80" s="8"/>
      <c r="B80" s="99"/>
      <c r="C80" s="97"/>
      <c r="D80" s="74" t="s">
        <v>48</v>
      </c>
      <c r="E80" s="190">
        <f>SUM(E78:E79)</f>
        <v>0</v>
      </c>
      <c r="F80" s="190">
        <f t="shared" ref="F80:I80" si="22">SUM(F78:F79)</f>
        <v>0</v>
      </c>
      <c r="G80" s="190">
        <f t="shared" si="22"/>
        <v>0</v>
      </c>
      <c r="H80" s="190">
        <f t="shared" si="22"/>
        <v>0</v>
      </c>
      <c r="I80" s="190">
        <f t="shared" si="22"/>
        <v>0</v>
      </c>
      <c r="J80" s="191">
        <f>SUM(J78:J79)</f>
        <v>0</v>
      </c>
      <c r="M80" s="243"/>
      <c r="N80" s="60"/>
      <c r="O80" s="60"/>
      <c r="P80" s="60"/>
      <c r="Q80" s="71"/>
      <c r="R80" s="244"/>
      <c r="S80" s="73"/>
      <c r="T80" s="71"/>
      <c r="U80" s="426"/>
      <c r="V80" s="426"/>
      <c r="W80" s="426"/>
      <c r="X80" s="426"/>
      <c r="Y80" s="426"/>
    </row>
    <row r="81" spans="1:25">
      <c r="A81" s="8"/>
      <c r="B81" s="99"/>
      <c r="C81" s="97"/>
      <c r="D81" s="71"/>
      <c r="E81" s="15"/>
      <c r="F81" s="15"/>
      <c r="G81" s="15"/>
      <c r="H81" s="15"/>
      <c r="I81" s="15"/>
      <c r="J81" s="24"/>
      <c r="M81" s="243"/>
      <c r="N81" s="60"/>
      <c r="O81" s="60"/>
      <c r="P81" s="60"/>
      <c r="Q81" s="32"/>
      <c r="R81" s="60"/>
      <c r="S81" s="32"/>
      <c r="T81" s="241"/>
      <c r="U81" s="428"/>
      <c r="V81" s="429"/>
      <c r="W81" s="427"/>
      <c r="X81" s="427"/>
      <c r="Y81" s="427"/>
    </row>
    <row r="82" spans="1:25">
      <c r="A82" s="417">
        <f>IF('Cumulative Budget Request '!L81='Split budget (D)'!$L$1,'Cumulative Budget Request '!A81,0)</f>
        <v>0</v>
      </c>
      <c r="B82" s="13">
        <f>IF('Cumulative Budget Request '!L81='Split budget (D)'!$L$1,'Cumulative Budget Request '!B81,0)</f>
        <v>0</v>
      </c>
      <c r="D82" s="32" t="s">
        <v>44</v>
      </c>
      <c r="E82" s="97">
        <f>ROUND($R82*$S82*T82,6)</f>
        <v>0</v>
      </c>
      <c r="F82" s="97">
        <f>ROUND($R83*$S83*T83,6)</f>
        <v>0</v>
      </c>
      <c r="G82" s="97">
        <f>ROUND($R84*$S84*T84,6)</f>
        <v>0</v>
      </c>
      <c r="H82" s="97">
        <f>ROUND($R85*$S85*T85,6)</f>
        <v>0</v>
      </c>
      <c r="I82" s="97">
        <f>ROUND($R86*$S86*T86,6)</f>
        <v>0</v>
      </c>
      <c r="J82" s="44"/>
      <c r="M82" s="155">
        <f>IF('Cumulative Budget Request '!L81='Split budget (D)'!$L$1,'Cumulative Budget Request '!M81,0)</f>
        <v>0</v>
      </c>
      <c r="N82" s="242">
        <f>ROUND(M82/12,2)</f>
        <v>0</v>
      </c>
      <c r="O82" s="242">
        <f>IF('Cumulative Budget Request '!L81='Split budget (D)'!$L$1,'Cumulative Budget Request '!O81,0)</f>
        <v>0</v>
      </c>
      <c r="P82" s="236">
        <f>IF('Cumulative Budget Request '!L81='Split budget (D)'!$L$1,'Cumulative Budget Request '!P81,0)</f>
        <v>0</v>
      </c>
      <c r="Q82" s="239">
        <f>IF('Cumulative Budget Request '!L81='Split budget (D)'!$L$1,'Cumulative Budget Request '!Q81,0)</f>
        <v>0</v>
      </c>
      <c r="R82" s="240">
        <f>IF('Cumulative Budget Request '!L81='Split budget (D)'!$L$1,'Cumulative Budget Request '!R81,0)</f>
        <v>0</v>
      </c>
      <c r="S82" s="73">
        <f>IF('Cumulative Budget Request '!L81='Split budget (D)'!$L$1,'Cumulative Budget Request '!S81,0)</f>
        <v>0</v>
      </c>
      <c r="T82" s="239">
        <f>IF('Cumulative Budget Request '!L81='Split budget (D)'!$L$1,'Cumulative Budget Request '!T81,0)</f>
        <v>0</v>
      </c>
      <c r="U82" s="426">
        <f>IFERROR((E85+E86)/E84,0)</f>
        <v>0</v>
      </c>
      <c r="V82" s="426">
        <f t="shared" ref="V82:Y82" si="23">IFERROR((F85+F86)/F84,0)</f>
        <v>0</v>
      </c>
      <c r="W82" s="426">
        <f t="shared" si="23"/>
        <v>0</v>
      </c>
      <c r="X82" s="426">
        <f t="shared" si="23"/>
        <v>0</v>
      </c>
      <c r="Y82" s="426">
        <f t="shared" si="23"/>
        <v>0</v>
      </c>
    </row>
    <row r="83" spans="1:25">
      <c r="B83" s="99"/>
      <c r="D83" s="32" t="s">
        <v>61</v>
      </c>
      <c r="E83" s="20">
        <f>T82</f>
        <v>0</v>
      </c>
      <c r="F83" s="20">
        <f>T83</f>
        <v>0</v>
      </c>
      <c r="G83" s="20">
        <f>T84</f>
        <v>0</v>
      </c>
      <c r="H83" s="20">
        <f>T85</f>
        <v>0</v>
      </c>
      <c r="I83" s="20">
        <f>T86</f>
        <v>0</v>
      </c>
      <c r="J83" s="44"/>
      <c r="M83" s="243"/>
      <c r="N83" s="242"/>
      <c r="O83" s="60"/>
      <c r="P83" s="60"/>
      <c r="Q83" s="239">
        <f>IF('Cumulative Budget Request '!L82='Split budget (D)'!$L$1,'Cumulative Budget Request '!Q82,0)</f>
        <v>0</v>
      </c>
      <c r="R83" s="240">
        <f>IF('Cumulative Budget Request '!L82='Split budget (D)'!$L$1,'Cumulative Budget Request '!R82,0)</f>
        <v>0</v>
      </c>
      <c r="S83" s="73">
        <f>IF('Cumulative Budget Request '!L82='Split budget (D)'!$L$1,'Cumulative Budget Request '!S82,0)</f>
        <v>0</v>
      </c>
      <c r="T83" s="239">
        <f>IF('Cumulative Budget Request '!L82='Split budget (D)'!$L$1,'Cumulative Budget Request '!T82,0)</f>
        <v>0</v>
      </c>
      <c r="U83" s="426"/>
      <c r="V83" s="426"/>
      <c r="W83" s="426"/>
      <c r="X83" s="426"/>
      <c r="Y83" s="426"/>
    </row>
    <row r="84" spans="1:25">
      <c r="A84" s="8"/>
      <c r="C84" s="97"/>
      <c r="D84" s="71" t="s">
        <v>9</v>
      </c>
      <c r="E84" s="54">
        <f>ROUND((N82+O82)*E82*E83*Q82,0)</f>
        <v>0</v>
      </c>
      <c r="F84" s="54">
        <f>ROUND((N82+O82)*F82*F83*Q82*Q83,0)</f>
        <v>0</v>
      </c>
      <c r="G84" s="54">
        <f>ROUND((N82+O82)*G82*G83*Q82*Q83*Q84,0)</f>
        <v>0</v>
      </c>
      <c r="H84" s="54">
        <f>ROUND((N82+O82)*H82*H83*Q82*Q83*Q84*Q85,0)</f>
        <v>0</v>
      </c>
      <c r="I84" s="54">
        <f>ROUND((N82+O82)*I82*I83*Q82*Q83*Q84*Q85*Q86,0)</f>
        <v>0</v>
      </c>
      <c r="J84" s="177">
        <f>SUM(E84:I84)</f>
        <v>0</v>
      </c>
      <c r="M84" s="243"/>
      <c r="N84" s="60"/>
      <c r="O84" s="60"/>
      <c r="P84" s="60"/>
      <c r="Q84" s="239">
        <f>IF('Cumulative Budget Request '!L83='Split budget (D)'!$L$1,'Cumulative Budget Request '!Q83,0)</f>
        <v>0</v>
      </c>
      <c r="R84" s="240">
        <f>IF('Cumulative Budget Request '!L83='Split budget (D)'!$L$1,'Cumulative Budget Request '!R83,0)</f>
        <v>0</v>
      </c>
      <c r="S84" s="73">
        <f>IF('Cumulative Budget Request '!L83='Split budget (D)'!$L$1,'Cumulative Budget Request '!S83,0)</f>
        <v>0</v>
      </c>
      <c r="T84" s="239">
        <f>IF('Cumulative Budget Request '!L83='Split budget (D)'!$L$1,'Cumulative Budget Request '!T83,0)</f>
        <v>0</v>
      </c>
      <c r="U84" s="427"/>
      <c r="V84" s="427"/>
      <c r="W84" s="427"/>
      <c r="X84" s="427"/>
      <c r="Y84" s="427"/>
    </row>
    <row r="85" spans="1:25">
      <c r="A85" s="8"/>
      <c r="B85" s="99"/>
      <c r="C85" s="97"/>
      <c r="D85" s="71" t="s">
        <v>46</v>
      </c>
      <c r="E85" s="54">
        <f>ROUND(E84*$Q$8,0)</f>
        <v>0</v>
      </c>
      <c r="F85" s="54">
        <f>ROUND(F84*$Q$8,0)</f>
        <v>0</v>
      </c>
      <c r="G85" s="54">
        <f>ROUND(G84*$Q$8,0)</f>
        <v>0</v>
      </c>
      <c r="H85" s="54">
        <f>ROUND(H84*$Q$8,0)</f>
        <v>0</v>
      </c>
      <c r="I85" s="54">
        <f>ROUND(I84*$Q$8,0)</f>
        <v>0</v>
      </c>
      <c r="J85" s="177">
        <f>SUM(E85:I85)</f>
        <v>0</v>
      </c>
      <c r="M85" s="243"/>
      <c r="N85" s="60"/>
      <c r="O85" s="60"/>
      <c r="P85" s="60"/>
      <c r="Q85" s="239">
        <f>IF('Cumulative Budget Request '!L84='Split budget (D)'!$L$1,'Cumulative Budget Request '!Q84,0)</f>
        <v>0</v>
      </c>
      <c r="R85" s="240">
        <f>IF('Cumulative Budget Request '!L84='Split budget (D)'!$L$1,'Cumulative Budget Request '!R84,0)</f>
        <v>0</v>
      </c>
      <c r="S85" s="73">
        <f>IF('Cumulative Budget Request '!L84='Split budget (D)'!$L$1,'Cumulative Budget Request '!S84,0)</f>
        <v>0</v>
      </c>
      <c r="T85" s="239">
        <f>IF('Cumulative Budget Request '!L84='Split budget (D)'!$L$1,'Cumulative Budget Request '!T84,0)</f>
        <v>0</v>
      </c>
      <c r="U85" s="427"/>
      <c r="V85" s="427"/>
      <c r="W85" s="427"/>
      <c r="X85" s="427"/>
      <c r="Y85" s="427"/>
    </row>
    <row r="86" spans="1:25" ht="15">
      <c r="A86" s="8"/>
      <c r="B86" s="99"/>
      <c r="C86" s="97"/>
      <c r="D86" s="71" t="s">
        <v>47</v>
      </c>
      <c r="E86" s="189">
        <f>ROUND($Q$9*E82,0)</f>
        <v>0</v>
      </c>
      <c r="F86" s="189">
        <f>ROUND($Q$9*F82,0)</f>
        <v>0</v>
      </c>
      <c r="G86" s="189">
        <f>ROUND($Q$9*G82,0)</f>
        <v>0</v>
      </c>
      <c r="H86" s="189">
        <f>ROUND($Q$9*H82,0)</f>
        <v>0</v>
      </c>
      <c r="I86" s="189">
        <f>ROUND($Q$9*I82,0)</f>
        <v>0</v>
      </c>
      <c r="J86" s="186">
        <f>SUM(E86:I86)</f>
        <v>0</v>
      </c>
      <c r="M86" s="243"/>
      <c r="N86" s="60"/>
      <c r="O86" s="60"/>
      <c r="P86" s="60"/>
      <c r="Q86" s="239">
        <f>IF('Cumulative Budget Request '!L85='Split budget (D)'!$L$1,'Cumulative Budget Request '!Q85,0)</f>
        <v>0</v>
      </c>
      <c r="R86" s="240">
        <f>IF('Cumulative Budget Request '!L85='Split budget (D)'!$L$1,'Cumulative Budget Request '!R85,0)</f>
        <v>0</v>
      </c>
      <c r="S86" s="73">
        <f>IF('Cumulative Budget Request '!L85='Split budget (D)'!$L$1,'Cumulative Budget Request '!S85,0)</f>
        <v>0</v>
      </c>
      <c r="T86" s="239">
        <f>IF('Cumulative Budget Request '!L85='Split budget (D)'!$L$1,'Cumulative Budget Request '!T85,0)</f>
        <v>0</v>
      </c>
      <c r="U86" s="426"/>
      <c r="V86" s="426"/>
      <c r="W86" s="426"/>
      <c r="X86" s="426"/>
      <c r="Y86" s="426"/>
    </row>
    <row r="87" spans="1:25">
      <c r="A87" s="8"/>
      <c r="B87" s="99"/>
      <c r="C87" s="97"/>
      <c r="D87" s="74" t="s">
        <v>48</v>
      </c>
      <c r="E87" s="190">
        <f>SUM(E85:E86)</f>
        <v>0</v>
      </c>
      <c r="F87" s="190">
        <f t="shared" ref="F87:I87" si="24">SUM(F85:F86)</f>
        <v>0</v>
      </c>
      <c r="G87" s="190">
        <f t="shared" si="24"/>
        <v>0</v>
      </c>
      <c r="H87" s="190">
        <f t="shared" si="24"/>
        <v>0</v>
      </c>
      <c r="I87" s="190">
        <f t="shared" si="24"/>
        <v>0</v>
      </c>
      <c r="J87" s="191">
        <f>SUM(J85:J86)</f>
        <v>0</v>
      </c>
      <c r="M87" s="17"/>
      <c r="N87" s="31"/>
      <c r="O87" s="31"/>
      <c r="P87" s="31"/>
      <c r="Q87" s="45"/>
      <c r="R87" s="45"/>
      <c r="S87" s="45"/>
      <c r="T87" s="24"/>
      <c r="U87" s="426"/>
      <c r="V87" s="426"/>
      <c r="W87" s="426"/>
      <c r="X87" s="426"/>
      <c r="Y87" s="426"/>
    </row>
    <row r="88" spans="1:25">
      <c r="A88" s="8"/>
      <c r="B88" s="99"/>
      <c r="C88" s="97"/>
      <c r="D88" s="71"/>
      <c r="E88" s="15"/>
      <c r="F88" s="15"/>
      <c r="G88" s="15"/>
      <c r="H88" s="15"/>
      <c r="I88" s="15"/>
      <c r="J88" s="24"/>
      <c r="M88" s="17"/>
      <c r="N88" s="91"/>
      <c r="O88" s="91"/>
      <c r="P88" s="91"/>
      <c r="Q88" s="45"/>
      <c r="R88" s="45"/>
      <c r="S88" s="45"/>
      <c r="T88" s="24"/>
      <c r="U88" s="426"/>
      <c r="V88" s="426"/>
      <c r="W88" s="426"/>
      <c r="X88" s="426"/>
      <c r="Y88" s="426"/>
    </row>
    <row r="89" spans="1:25">
      <c r="A89" s="8"/>
      <c r="C89" s="72"/>
      <c r="D89" s="72" t="s">
        <v>64</v>
      </c>
      <c r="E89" s="169">
        <f>SUMIF($D$67:$D$88,"*Salary",E67:E88)</f>
        <v>0</v>
      </c>
      <c r="F89" s="169">
        <f>SUMIF($D$67:$D$88,"*Salary",F67:F88)</f>
        <v>0</v>
      </c>
      <c r="G89" s="169">
        <f>SUMIF($D$67:$D$88,"*Salary",G67:G88)</f>
        <v>0</v>
      </c>
      <c r="H89" s="169">
        <f>SUMIF($D$67:$D$88,"*Salary",H67:H88)</f>
        <v>0</v>
      </c>
      <c r="I89" s="169">
        <f>SUMIF($D$67:$D$88,"*Salary",I67:I88)</f>
        <v>0</v>
      </c>
      <c r="J89" s="170">
        <f>SUM(E89:I89)</f>
        <v>0</v>
      </c>
      <c r="M89" s="55"/>
      <c r="N89" s="68"/>
      <c r="O89" s="68"/>
      <c r="P89" s="68"/>
      <c r="Q89" s="68"/>
      <c r="R89" s="68"/>
      <c r="S89" s="68"/>
      <c r="T89" s="24"/>
      <c r="U89" s="426"/>
      <c r="V89" s="426"/>
      <c r="W89" s="426"/>
      <c r="X89" s="426"/>
      <c r="Y89" s="426"/>
    </row>
    <row r="90" spans="1:25">
      <c r="A90" s="8"/>
      <c r="C90" s="72"/>
      <c r="D90" s="72" t="s">
        <v>65</v>
      </c>
      <c r="E90" s="171">
        <f>SUMIF($D$70:$D$88,"*Total Fringe",E70:E88)</f>
        <v>0</v>
      </c>
      <c r="F90" s="171">
        <f t="shared" ref="F90:I90" si="25">SUMIF($D$70:$D$88,"*Total Fringe",F70:F88)</f>
        <v>0</v>
      </c>
      <c r="G90" s="171">
        <f t="shared" si="25"/>
        <v>0</v>
      </c>
      <c r="H90" s="171">
        <f t="shared" si="25"/>
        <v>0</v>
      </c>
      <c r="I90" s="171">
        <f t="shared" si="25"/>
        <v>0</v>
      </c>
      <c r="J90" s="172">
        <f>SUM(E90:I90)</f>
        <v>0</v>
      </c>
      <c r="M90" s="55"/>
      <c r="N90" s="68"/>
      <c r="O90" s="68"/>
      <c r="P90" s="68"/>
      <c r="Q90" s="68"/>
      <c r="R90" s="68"/>
      <c r="S90" s="68"/>
      <c r="T90" s="68"/>
      <c r="U90" s="489"/>
      <c r="V90" s="489"/>
      <c r="W90" s="489"/>
      <c r="X90" s="489"/>
      <c r="Y90" s="489"/>
    </row>
    <row r="91" spans="1:25">
      <c r="A91" s="8"/>
      <c r="C91" s="72"/>
      <c r="D91" s="174"/>
      <c r="E91" s="69"/>
      <c r="F91" s="69"/>
      <c r="G91" s="69"/>
      <c r="H91" s="69"/>
      <c r="I91" s="69"/>
      <c r="J91" s="70"/>
      <c r="M91" s="55" t="s">
        <v>19</v>
      </c>
      <c r="N91" s="68" t="s">
        <v>6</v>
      </c>
      <c r="O91" s="68"/>
      <c r="P91" s="68" t="s">
        <v>20</v>
      </c>
      <c r="Q91" s="68" t="s">
        <v>21</v>
      </c>
      <c r="R91" s="68" t="s">
        <v>22</v>
      </c>
      <c r="S91" s="68"/>
      <c r="T91" s="68" t="s">
        <v>57</v>
      </c>
      <c r="U91" s="489" t="s">
        <v>23</v>
      </c>
      <c r="V91" s="489"/>
      <c r="W91" s="489"/>
      <c r="X91" s="489"/>
      <c r="Y91" s="489"/>
    </row>
    <row r="92" spans="1:25">
      <c r="A92" s="55" t="s">
        <v>40</v>
      </c>
      <c r="B92" s="55" t="s">
        <v>41</v>
      </c>
      <c r="C92" s="72"/>
      <c r="D92" s="174"/>
      <c r="E92" s="16" t="str">
        <f>E11</f>
        <v>Year 1</v>
      </c>
      <c r="F92" s="16" t="str">
        <f>F11</f>
        <v>Year 2</v>
      </c>
      <c r="G92" s="16" t="str">
        <f>G11</f>
        <v>Year 3</v>
      </c>
      <c r="H92" s="16" t="str">
        <f>H11</f>
        <v>Year 4</v>
      </c>
      <c r="I92" s="16" t="str">
        <f>I11</f>
        <v>Year 5</v>
      </c>
      <c r="J92" s="44" t="s">
        <v>30</v>
      </c>
      <c r="M92" s="89" t="s">
        <v>31</v>
      </c>
      <c r="N92" s="44" t="s">
        <v>9</v>
      </c>
      <c r="O92" s="44" t="s">
        <v>20</v>
      </c>
      <c r="P92" s="44" t="s">
        <v>32</v>
      </c>
      <c r="Q92" s="44" t="s">
        <v>33</v>
      </c>
      <c r="R92" s="44" t="s">
        <v>34</v>
      </c>
      <c r="S92" s="44" t="s">
        <v>32</v>
      </c>
      <c r="T92" s="44" t="s">
        <v>58</v>
      </c>
      <c r="U92" s="424" t="s">
        <v>35</v>
      </c>
      <c r="V92" s="425" t="s">
        <v>36</v>
      </c>
      <c r="W92" s="425" t="s">
        <v>37</v>
      </c>
      <c r="X92" s="425" t="s">
        <v>38</v>
      </c>
      <c r="Y92" s="425" t="s">
        <v>39</v>
      </c>
    </row>
    <row r="93" spans="1:25">
      <c r="A93" s="417">
        <f>IF('Cumulative Budget Request '!L92='Split budget (D)'!$L$1,'Cumulative Budget Request '!A92,0)</f>
        <v>0</v>
      </c>
      <c r="B93" s="13">
        <f>IF('Cumulative Budget Request '!L92='Split budget (D)'!$L$1,'Cumulative Budget Request '!B92,0)</f>
        <v>0</v>
      </c>
      <c r="D93" s="32" t="s">
        <v>44</v>
      </c>
      <c r="E93" s="97">
        <f>ROUND($R93*$S93*T93,6)</f>
        <v>0</v>
      </c>
      <c r="F93" s="97">
        <f>ROUND($R94*$S94*T94,6)</f>
        <v>0</v>
      </c>
      <c r="G93" s="97">
        <f>ROUND($R95*$S95*T95,6)</f>
        <v>0</v>
      </c>
      <c r="H93" s="97">
        <f>ROUND($R96*$S96*T96,6)</f>
        <v>0</v>
      </c>
      <c r="I93" s="97">
        <f>ROUND($R97*$S97*T97,6)</f>
        <v>0</v>
      </c>
      <c r="J93" s="44"/>
      <c r="K93" s="15"/>
      <c r="L93" s="15"/>
      <c r="M93" s="155">
        <f>IF('Cumulative Budget Request '!L92='Split budget (D)'!$L$1,'Cumulative Budget Request '!M92,0)</f>
        <v>0</v>
      </c>
      <c r="N93" s="242">
        <f>ROUND(M93/12,2)</f>
        <v>0</v>
      </c>
      <c r="O93" s="242">
        <f>IF('Cumulative Budget Request '!L92='Split budget (D)'!$L$1,'Cumulative Budget Request '!O92,0)</f>
        <v>0</v>
      </c>
      <c r="P93" s="236">
        <f>IF('Cumulative Budget Request '!L92='Split budget (D)'!$L$1,'Cumulative Budget Request '!P92,0)</f>
        <v>0</v>
      </c>
      <c r="Q93" s="239">
        <f>IF('Cumulative Budget Request '!L92='Split budget (D)'!$L$1,'Cumulative Budget Request '!Q92,0)</f>
        <v>0</v>
      </c>
      <c r="R93" s="240">
        <f>IF('Cumulative Budget Request '!L92='Split budget (D)'!$L$1,'Cumulative Budget Request '!R92,0)</f>
        <v>0</v>
      </c>
      <c r="S93" s="73">
        <f>IF('Cumulative Budget Request '!L92='Split budget (D)'!$L$1,'Cumulative Budget Request '!S92,0)</f>
        <v>0</v>
      </c>
      <c r="T93" s="239">
        <f>IF('Cumulative Budget Request '!L92='Split budget (D)'!$L$1,'Cumulative Budget Request '!T92,0)</f>
        <v>0</v>
      </c>
      <c r="U93" s="426">
        <f>IFERROR((E96+E97)/E95,0)</f>
        <v>0</v>
      </c>
      <c r="V93" s="426">
        <f t="shared" ref="V93:Y93" si="26">IFERROR((F96+F97)/F95,0)</f>
        <v>0</v>
      </c>
      <c r="W93" s="426">
        <f t="shared" si="26"/>
        <v>0</v>
      </c>
      <c r="X93" s="426">
        <f t="shared" si="26"/>
        <v>0</v>
      </c>
      <c r="Y93" s="426">
        <f t="shared" si="26"/>
        <v>0</v>
      </c>
    </row>
    <row r="94" spans="1:25">
      <c r="B94" s="99"/>
      <c r="D94" s="32" t="s">
        <v>61</v>
      </c>
      <c r="E94" s="20">
        <f>T93</f>
        <v>0</v>
      </c>
      <c r="F94" s="20">
        <f>T94</f>
        <v>0</v>
      </c>
      <c r="G94" s="20">
        <f>T95</f>
        <v>0</v>
      </c>
      <c r="H94" s="20">
        <f>T96</f>
        <v>0</v>
      </c>
      <c r="I94" s="20">
        <f>T97</f>
        <v>0</v>
      </c>
      <c r="J94" s="44"/>
      <c r="K94" s="15"/>
      <c r="L94" s="15"/>
      <c r="M94" s="243"/>
      <c r="N94" s="242"/>
      <c r="O94" s="60"/>
      <c r="P94" s="60"/>
      <c r="Q94" s="239">
        <f>IF('Cumulative Budget Request '!L93='Split budget (D)'!$L$1,'Cumulative Budget Request '!Q93,0)</f>
        <v>0</v>
      </c>
      <c r="R94" s="240">
        <f>IF('Cumulative Budget Request '!L93='Split budget (D)'!$L$1,'Cumulative Budget Request '!R93,0)</f>
        <v>0</v>
      </c>
      <c r="S94" s="73">
        <f>IF('Cumulative Budget Request '!L93='Split budget (D)'!$L$1,'Cumulative Budget Request '!S93,0)</f>
        <v>0</v>
      </c>
      <c r="T94" s="239">
        <f>IF('Cumulative Budget Request '!L93='Split budget (D)'!$L$1,'Cumulative Budget Request '!T93,0)</f>
        <v>0</v>
      </c>
      <c r="U94" s="426"/>
      <c r="V94" s="426"/>
      <c r="W94" s="426"/>
      <c r="X94" s="426"/>
      <c r="Y94" s="426"/>
    </row>
    <row r="95" spans="1:25">
      <c r="A95" s="8"/>
      <c r="C95" s="97"/>
      <c r="D95" s="71" t="s">
        <v>9</v>
      </c>
      <c r="E95" s="54">
        <f>ROUND((N93+O93)*E93*E94*Q93,0)</f>
        <v>0</v>
      </c>
      <c r="F95" s="54">
        <f>ROUND((N93+O93)*F93*F94*Q93*Q94,0)</f>
        <v>0</v>
      </c>
      <c r="G95" s="54">
        <f>ROUND((N93+O93)*G93*G94*Q93*Q94*Q95,0)</f>
        <v>0</v>
      </c>
      <c r="H95" s="54">
        <f>ROUND((N93+O93)*H93*H94*Q93*Q94*Q95*Q96,0)</f>
        <v>0</v>
      </c>
      <c r="I95" s="54">
        <f>ROUND((N93+O93)*I93*I94*Q93*Q94*Q95*Q96*Q97,0)</f>
        <v>0</v>
      </c>
      <c r="J95" s="177">
        <f>SUM(E95:I95)</f>
        <v>0</v>
      </c>
      <c r="M95" s="243"/>
      <c r="N95" s="60"/>
      <c r="O95" s="60"/>
      <c r="P95" s="60"/>
      <c r="Q95" s="239">
        <f>IF('Cumulative Budget Request '!L94='Split budget (D)'!$L$1,'Cumulative Budget Request '!Q94,0)</f>
        <v>0</v>
      </c>
      <c r="R95" s="240">
        <f>IF('Cumulative Budget Request '!L94='Split budget (D)'!$L$1,'Cumulative Budget Request '!R94,0)</f>
        <v>0</v>
      </c>
      <c r="S95" s="73">
        <f>IF('Cumulative Budget Request '!L94='Split budget (D)'!$L$1,'Cumulative Budget Request '!S94,0)</f>
        <v>0</v>
      </c>
      <c r="T95" s="239">
        <f>IF('Cumulative Budget Request '!L94='Split budget (D)'!$L$1,'Cumulative Budget Request '!T94,0)</f>
        <v>0</v>
      </c>
      <c r="U95" s="426"/>
      <c r="V95" s="426"/>
      <c r="W95" s="426"/>
      <c r="X95" s="426"/>
      <c r="Y95" s="426"/>
    </row>
    <row r="96" spans="1:25">
      <c r="A96" s="8"/>
      <c r="B96" s="90"/>
      <c r="C96" s="97"/>
      <c r="D96" s="71" t="s">
        <v>46</v>
      </c>
      <c r="E96" s="54">
        <f>ROUND(E95*$Q$8,0)</f>
        <v>0</v>
      </c>
      <c r="F96" s="54">
        <f>ROUND(F95*$Q$8,0)</f>
        <v>0</v>
      </c>
      <c r="G96" s="54">
        <f>ROUND(G95*$Q$8,0)</f>
        <v>0</v>
      </c>
      <c r="H96" s="54">
        <f>ROUND(H95*$Q$8,0)</f>
        <v>0</v>
      </c>
      <c r="I96" s="54">
        <f>ROUND(I95*$Q$8,0)</f>
        <v>0</v>
      </c>
      <c r="J96" s="177">
        <f>SUM(E96:I96)</f>
        <v>0</v>
      </c>
      <c r="M96" s="243"/>
      <c r="N96" s="60"/>
      <c r="O96" s="60"/>
      <c r="P96" s="60"/>
      <c r="Q96" s="239">
        <f>IF('Cumulative Budget Request '!L95='Split budget (D)'!$L$1,'Cumulative Budget Request '!Q95,0)</f>
        <v>0</v>
      </c>
      <c r="R96" s="240">
        <f>IF('Cumulative Budget Request '!L95='Split budget (D)'!$L$1,'Cumulative Budget Request '!R95,0)</f>
        <v>0</v>
      </c>
      <c r="S96" s="73">
        <f>IF('Cumulative Budget Request '!L95='Split budget (D)'!$L$1,'Cumulative Budget Request '!S95,0)</f>
        <v>0</v>
      </c>
      <c r="T96" s="239">
        <f>IF('Cumulative Budget Request '!L95='Split budget (D)'!$L$1,'Cumulative Budget Request '!T95,0)</f>
        <v>0</v>
      </c>
      <c r="U96" s="426"/>
      <c r="V96" s="426"/>
      <c r="W96" s="426"/>
      <c r="X96" s="426"/>
      <c r="Y96" s="426"/>
    </row>
    <row r="97" spans="1:25" ht="15">
      <c r="A97" s="8"/>
      <c r="B97" s="90"/>
      <c r="C97" s="97"/>
      <c r="D97" s="71" t="s">
        <v>47</v>
      </c>
      <c r="E97" s="189">
        <f>ROUND($Q$9*E93,0)</f>
        <v>0</v>
      </c>
      <c r="F97" s="189">
        <f>ROUND($Q$9*F93,0)</f>
        <v>0</v>
      </c>
      <c r="G97" s="189">
        <f>ROUND($Q$9*G93,0)</f>
        <v>0</v>
      </c>
      <c r="H97" s="189">
        <f>ROUND($Q$9*H93,0)</f>
        <v>0</v>
      </c>
      <c r="I97" s="189">
        <f>ROUND($Q$9*I93,0)</f>
        <v>0</v>
      </c>
      <c r="J97" s="186">
        <f>SUM(E97:I97)</f>
        <v>0</v>
      </c>
      <c r="M97" s="243"/>
      <c r="N97" s="60"/>
      <c r="O97" s="60"/>
      <c r="P97" s="60"/>
      <c r="Q97" s="239">
        <f>IF('Cumulative Budget Request '!L96='Split budget (D)'!$L$1,'Cumulative Budget Request '!Q96,0)</f>
        <v>0</v>
      </c>
      <c r="R97" s="240">
        <f>IF('Cumulative Budget Request '!L96='Split budget (D)'!$L$1,'Cumulative Budget Request '!R96,0)</f>
        <v>0</v>
      </c>
      <c r="S97" s="73">
        <f>IF('Cumulative Budget Request '!L96='Split budget (D)'!$L$1,'Cumulative Budget Request '!S96,0)</f>
        <v>0</v>
      </c>
      <c r="T97" s="239">
        <f>IF('Cumulative Budget Request '!L96='Split budget (D)'!$L$1,'Cumulative Budget Request '!T96,0)</f>
        <v>0</v>
      </c>
      <c r="U97" s="426"/>
      <c r="V97" s="426"/>
      <c r="W97" s="426"/>
      <c r="X97" s="426"/>
      <c r="Y97" s="426"/>
    </row>
    <row r="98" spans="1:25">
      <c r="A98" s="8"/>
      <c r="B98" s="90"/>
      <c r="C98" s="97"/>
      <c r="D98" s="74" t="s">
        <v>48</v>
      </c>
      <c r="E98" s="190">
        <f>SUM(E96:E97)</f>
        <v>0</v>
      </c>
      <c r="F98" s="190">
        <f t="shared" ref="F98:I98" si="27">SUM(F96:F97)</f>
        <v>0</v>
      </c>
      <c r="G98" s="190">
        <f t="shared" si="27"/>
        <v>0</v>
      </c>
      <c r="H98" s="190">
        <f t="shared" si="27"/>
        <v>0</v>
      </c>
      <c r="I98" s="190">
        <f t="shared" si="27"/>
        <v>0</v>
      </c>
      <c r="J98" s="191">
        <f>SUM(J96:J97)</f>
        <v>0</v>
      </c>
      <c r="M98" s="243"/>
      <c r="N98" s="60"/>
      <c r="O98" s="60"/>
      <c r="P98" s="60"/>
      <c r="Q98" s="71"/>
      <c r="R98" s="244"/>
      <c r="S98" s="73"/>
      <c r="T98" s="71"/>
      <c r="U98" s="428"/>
      <c r="V98" s="429"/>
      <c r="W98" s="427"/>
      <c r="X98" s="427"/>
      <c r="Y98" s="427"/>
    </row>
    <row r="99" spans="1:25">
      <c r="C99" s="97"/>
      <c r="D99" s="71"/>
      <c r="E99" s="15"/>
      <c r="F99" s="15"/>
      <c r="G99" s="15"/>
      <c r="H99" s="15"/>
      <c r="I99" s="15"/>
      <c r="J99" s="24"/>
      <c r="M99" s="243"/>
      <c r="N99" s="60"/>
      <c r="O99" s="60"/>
      <c r="P99" s="60"/>
      <c r="Q99" s="32"/>
      <c r="R99" s="60"/>
      <c r="S99" s="32"/>
      <c r="T99" s="241"/>
      <c r="U99" s="430"/>
      <c r="V99" s="430"/>
      <c r="W99" s="430"/>
      <c r="X99" s="430"/>
      <c r="Y99" s="430"/>
    </row>
    <row r="100" spans="1:25">
      <c r="A100" s="417">
        <f>IF('Cumulative Budget Request '!L99='Split budget (D)'!$L$1,'Cumulative Budget Request '!A99,0)</f>
        <v>0</v>
      </c>
      <c r="B100" s="13">
        <f>IF('Cumulative Budget Request '!L99='Split budget (D)'!$L$1,'Cumulative Budget Request '!B99,0)</f>
        <v>0</v>
      </c>
      <c r="D100" s="32" t="s">
        <v>44</v>
      </c>
      <c r="E100" s="97">
        <f>ROUND($R100*$S100*T100,6)</f>
        <v>0</v>
      </c>
      <c r="F100" s="97">
        <f>ROUND($R101*$S101*T101,6)</f>
        <v>0</v>
      </c>
      <c r="G100" s="97">
        <f>ROUND($R102*$S102*T102,6)</f>
        <v>0</v>
      </c>
      <c r="H100" s="97">
        <f>ROUND($R103*$S103*T103,6)</f>
        <v>0</v>
      </c>
      <c r="I100" s="97">
        <f>ROUND($R104*$S104*T104,6)</f>
        <v>0</v>
      </c>
      <c r="J100" s="44"/>
      <c r="M100" s="155">
        <f>IF('Cumulative Budget Request '!L99='Split budget (D)'!$L$1,'Cumulative Budget Request '!M99,0)</f>
        <v>0</v>
      </c>
      <c r="N100" s="242">
        <f>ROUND(M100/12,2)</f>
        <v>0</v>
      </c>
      <c r="O100" s="242">
        <f>IF('Cumulative Budget Request '!L99='Split budget (D)'!$L$1,'Cumulative Budget Request '!O99,0)</f>
        <v>0</v>
      </c>
      <c r="P100" s="236">
        <f>IF('Cumulative Budget Request '!L99='Split budget (D)'!$L$1,'Cumulative Budget Request '!P99,0)</f>
        <v>0</v>
      </c>
      <c r="Q100" s="239">
        <f>IF('Cumulative Budget Request '!L99='Split budget (D)'!$L$1,'Cumulative Budget Request '!Q99,0)</f>
        <v>0</v>
      </c>
      <c r="R100" s="240">
        <f>IF('Cumulative Budget Request '!L99='Split budget (D)'!$L$1,'Cumulative Budget Request '!R99,0)</f>
        <v>0</v>
      </c>
      <c r="S100" s="73">
        <f>IF('Cumulative Budget Request '!L99='Split budget (D)'!$L$1,'Cumulative Budget Request '!S99,0)</f>
        <v>0</v>
      </c>
      <c r="T100" s="239">
        <f>IF('Cumulative Budget Request '!L99='Split budget (D)'!$L$1,'Cumulative Budget Request '!T99,0)</f>
        <v>0</v>
      </c>
      <c r="U100" s="426">
        <f>IFERROR((E103+E104)/E102,0)</f>
        <v>0</v>
      </c>
      <c r="V100" s="426">
        <f t="shared" ref="V100:Y100" si="28">IFERROR((F103+F104)/F102,0)</f>
        <v>0</v>
      </c>
      <c r="W100" s="426">
        <f t="shared" si="28"/>
        <v>0</v>
      </c>
      <c r="X100" s="426">
        <f t="shared" si="28"/>
        <v>0</v>
      </c>
      <c r="Y100" s="426">
        <f t="shared" si="28"/>
        <v>0</v>
      </c>
    </row>
    <row r="101" spans="1:25">
      <c r="B101" s="99"/>
      <c r="D101" s="32" t="s">
        <v>61</v>
      </c>
      <c r="E101" s="20">
        <f>T100</f>
        <v>0</v>
      </c>
      <c r="F101" s="20">
        <f>T101</f>
        <v>0</v>
      </c>
      <c r="G101" s="20">
        <f>T102</f>
        <v>0</v>
      </c>
      <c r="H101" s="20">
        <f>T103</f>
        <v>0</v>
      </c>
      <c r="I101" s="20">
        <f>T104</f>
        <v>0</v>
      </c>
      <c r="J101" s="44"/>
      <c r="M101" s="243"/>
      <c r="N101" s="242"/>
      <c r="O101" s="60"/>
      <c r="P101" s="60"/>
      <c r="Q101" s="239">
        <f>IF('Cumulative Budget Request '!L100='Split budget (D)'!$L$1,'Cumulative Budget Request '!Q100,0)</f>
        <v>0</v>
      </c>
      <c r="R101" s="240">
        <f>IF('Cumulative Budget Request '!L100='Split budget (D)'!$L$1,'Cumulative Budget Request '!R100,0)</f>
        <v>0</v>
      </c>
      <c r="S101" s="73">
        <f>IF('Cumulative Budget Request '!L100='Split budget (D)'!$L$1,'Cumulative Budget Request '!S100,0)</f>
        <v>0</v>
      </c>
      <c r="T101" s="239">
        <f>IF('Cumulative Budget Request '!L100='Split budget (D)'!$L$1,'Cumulative Budget Request '!T100,0)</f>
        <v>0</v>
      </c>
      <c r="U101" s="426"/>
      <c r="V101" s="426"/>
      <c r="W101" s="426"/>
      <c r="X101" s="426"/>
      <c r="Y101" s="426"/>
    </row>
    <row r="102" spans="1:25">
      <c r="A102" s="8"/>
      <c r="B102" s="90"/>
      <c r="C102" s="97"/>
      <c r="D102" s="71" t="s">
        <v>9</v>
      </c>
      <c r="E102" s="54">
        <f>ROUND((N100+O100)*E100*E101*Q100,0)</f>
        <v>0</v>
      </c>
      <c r="F102" s="54">
        <f>ROUND((N100+O100)*F100*F101*Q100*Q101,0)</f>
        <v>0</v>
      </c>
      <c r="G102" s="54">
        <f>ROUND((N100+O100)*G100*G101*Q100*Q101*Q102,0)</f>
        <v>0</v>
      </c>
      <c r="H102" s="54">
        <f>ROUND((N100+O100)*H100*H101*Q100*Q101*Q102*Q103,0)</f>
        <v>0</v>
      </c>
      <c r="I102" s="54">
        <f>ROUND((N100+O100)*I100*I101*Q100*Q101*Q102*Q103*Q104,0)</f>
        <v>0</v>
      </c>
      <c r="J102" s="177">
        <f>SUM(E102:I102)</f>
        <v>0</v>
      </c>
      <c r="M102" s="243"/>
      <c r="N102" s="60"/>
      <c r="O102" s="60"/>
      <c r="P102" s="60"/>
      <c r="Q102" s="239">
        <f>IF('Cumulative Budget Request '!L101='Split budget (D)'!$L$1,'Cumulative Budget Request '!Q101,0)</f>
        <v>0</v>
      </c>
      <c r="R102" s="240">
        <f>IF('Cumulative Budget Request '!L101='Split budget (D)'!$L$1,'Cumulative Budget Request '!R101,0)</f>
        <v>0</v>
      </c>
      <c r="S102" s="73">
        <f>IF('Cumulative Budget Request '!L101='Split budget (D)'!$L$1,'Cumulative Budget Request '!S101,0)</f>
        <v>0</v>
      </c>
      <c r="T102" s="239">
        <f>IF('Cumulative Budget Request '!L101='Split budget (D)'!$L$1,'Cumulative Budget Request '!T101,0)</f>
        <v>0</v>
      </c>
      <c r="U102" s="426"/>
      <c r="V102" s="426"/>
      <c r="W102" s="426"/>
      <c r="X102" s="426"/>
      <c r="Y102" s="426"/>
    </row>
    <row r="103" spans="1:25">
      <c r="A103" s="8"/>
      <c r="B103" s="90"/>
      <c r="C103" s="97"/>
      <c r="D103" s="71" t="s">
        <v>46</v>
      </c>
      <c r="E103" s="54">
        <f>ROUND(E102*$Q$8,0)</f>
        <v>0</v>
      </c>
      <c r="F103" s="54">
        <f>ROUND(F102*$Q$8,0)</f>
        <v>0</v>
      </c>
      <c r="G103" s="54">
        <f>ROUND(G102*$Q$8,0)</f>
        <v>0</v>
      </c>
      <c r="H103" s="54">
        <f>ROUND(H102*$Q$8,0)</f>
        <v>0</v>
      </c>
      <c r="I103" s="54">
        <f>ROUND(I102*$Q$8,0)</f>
        <v>0</v>
      </c>
      <c r="J103" s="177">
        <f>SUM(E103:I103)</f>
        <v>0</v>
      </c>
      <c r="M103" s="243"/>
      <c r="N103" s="60"/>
      <c r="O103" s="60"/>
      <c r="P103" s="60"/>
      <c r="Q103" s="239">
        <f>IF('Cumulative Budget Request '!L102='Split budget (D)'!$L$1,'Cumulative Budget Request '!Q102,0)</f>
        <v>0</v>
      </c>
      <c r="R103" s="240">
        <f>IF('Cumulative Budget Request '!L102='Split budget (D)'!$L$1,'Cumulative Budget Request '!R102,0)</f>
        <v>0</v>
      </c>
      <c r="S103" s="73">
        <f>IF('Cumulative Budget Request '!L102='Split budget (D)'!$L$1,'Cumulative Budget Request '!S102,0)</f>
        <v>0</v>
      </c>
      <c r="T103" s="239">
        <f>IF('Cumulative Budget Request '!L102='Split budget (D)'!$L$1,'Cumulative Budget Request '!T102,0)</f>
        <v>0</v>
      </c>
      <c r="U103" s="426"/>
      <c r="V103" s="426"/>
      <c r="W103" s="426"/>
      <c r="X103" s="426"/>
      <c r="Y103" s="426"/>
    </row>
    <row r="104" spans="1:25" ht="15">
      <c r="A104" s="8"/>
      <c r="B104" s="90"/>
      <c r="C104" s="97"/>
      <c r="D104" s="71" t="s">
        <v>47</v>
      </c>
      <c r="E104" s="189">
        <f>ROUND($Q$9*E100,0)</f>
        <v>0</v>
      </c>
      <c r="F104" s="189">
        <f>ROUND($Q$9*F100,0)</f>
        <v>0</v>
      </c>
      <c r="G104" s="189">
        <f>ROUND($Q$9*G100,0)</f>
        <v>0</v>
      </c>
      <c r="H104" s="189">
        <f>ROUND($Q$9*H100,0)</f>
        <v>0</v>
      </c>
      <c r="I104" s="189">
        <f>ROUND($Q$9*I100,0)</f>
        <v>0</v>
      </c>
      <c r="J104" s="186">
        <f>SUM(E104:I104)</f>
        <v>0</v>
      </c>
      <c r="M104" s="243"/>
      <c r="N104" s="60"/>
      <c r="O104" s="60"/>
      <c r="P104" s="60"/>
      <c r="Q104" s="239">
        <f>IF('Cumulative Budget Request '!L103='Split budget (D)'!$L$1,'Cumulative Budget Request '!Q103,0)</f>
        <v>0</v>
      </c>
      <c r="R104" s="240">
        <f>IF('Cumulative Budget Request '!L103='Split budget (D)'!$L$1,'Cumulative Budget Request '!R103,0)</f>
        <v>0</v>
      </c>
      <c r="S104" s="73">
        <f>IF('Cumulative Budget Request '!L103='Split budget (D)'!$L$1,'Cumulative Budget Request '!S103,0)</f>
        <v>0</v>
      </c>
      <c r="T104" s="239">
        <f>IF('Cumulative Budget Request '!L103='Split budget (D)'!$L$1,'Cumulative Budget Request '!T103,0)</f>
        <v>0</v>
      </c>
      <c r="U104" s="426"/>
      <c r="V104" s="426"/>
      <c r="W104" s="426"/>
      <c r="X104" s="426"/>
      <c r="Y104" s="426"/>
    </row>
    <row r="105" spans="1:25">
      <c r="A105" s="8"/>
      <c r="B105" s="90"/>
      <c r="C105" s="97"/>
      <c r="D105" s="74" t="s">
        <v>48</v>
      </c>
      <c r="E105" s="190">
        <f>SUM(E103:E104)</f>
        <v>0</v>
      </c>
      <c r="F105" s="190">
        <f t="shared" ref="F105:I105" si="29">SUM(F103:F104)</f>
        <v>0</v>
      </c>
      <c r="G105" s="190">
        <f t="shared" si="29"/>
        <v>0</v>
      </c>
      <c r="H105" s="190">
        <f t="shared" si="29"/>
        <v>0</v>
      </c>
      <c r="I105" s="190">
        <f t="shared" si="29"/>
        <v>0</v>
      </c>
      <c r="J105" s="191">
        <f>SUM(J103:J104)</f>
        <v>0</v>
      </c>
      <c r="M105" s="243"/>
      <c r="N105" s="60"/>
      <c r="O105" s="60"/>
      <c r="P105" s="60"/>
      <c r="Q105" s="71"/>
      <c r="R105" s="244"/>
      <c r="S105" s="73"/>
      <c r="T105" s="71"/>
      <c r="U105" s="428"/>
      <c r="V105" s="429"/>
      <c r="W105" s="427"/>
      <c r="X105" s="427"/>
      <c r="Y105" s="427"/>
    </row>
    <row r="106" spans="1:25">
      <c r="A106" s="8"/>
      <c r="B106" s="90"/>
      <c r="C106" s="97"/>
      <c r="D106" s="71"/>
      <c r="E106" s="15"/>
      <c r="F106" s="15"/>
      <c r="G106" s="15"/>
      <c r="H106" s="15"/>
      <c r="I106" s="15"/>
      <c r="J106" s="24"/>
      <c r="M106" s="243"/>
      <c r="N106" s="60"/>
      <c r="O106" s="60"/>
      <c r="P106" s="60"/>
      <c r="Q106" s="32"/>
      <c r="R106" s="60"/>
      <c r="S106" s="32"/>
      <c r="T106" s="241"/>
      <c r="U106" s="430"/>
      <c r="V106" s="430"/>
      <c r="W106" s="430"/>
      <c r="X106" s="430"/>
      <c r="Y106" s="430"/>
    </row>
    <row r="107" spans="1:25">
      <c r="A107" s="417">
        <f>IF('Cumulative Budget Request '!L106='Split budget (D)'!$L$1,'Cumulative Budget Request '!A106,0)</f>
        <v>0</v>
      </c>
      <c r="B107" s="13">
        <f>IF('Cumulative Budget Request '!L106='Split budget (D)'!$L$1,'Cumulative Budget Request '!B106,0)</f>
        <v>0</v>
      </c>
      <c r="D107" s="32" t="s">
        <v>44</v>
      </c>
      <c r="E107" s="97">
        <f>ROUND($R107*$S107*T107,6)</f>
        <v>0</v>
      </c>
      <c r="F107" s="97">
        <f>ROUND($R108*$S108*T108,6)</f>
        <v>0</v>
      </c>
      <c r="G107" s="97">
        <f>ROUND($R109*$S109*T109,6)</f>
        <v>0</v>
      </c>
      <c r="H107" s="97">
        <f>ROUND($R110*$S110*T110,6)</f>
        <v>0</v>
      </c>
      <c r="I107" s="97">
        <f>ROUND($R111*$S111*T111,6)</f>
        <v>0</v>
      </c>
      <c r="J107" s="44"/>
      <c r="M107" s="155">
        <f>IF('Cumulative Budget Request '!L106='Split budget (D)'!$L$1,'Cumulative Budget Request '!M106,0)</f>
        <v>0</v>
      </c>
      <c r="N107" s="242">
        <f>ROUND(M107/12,2)</f>
        <v>0</v>
      </c>
      <c r="O107" s="242">
        <f>IF('Cumulative Budget Request '!L106='Split budget (D)'!$L$1,'Cumulative Budget Request '!O106,0)</f>
        <v>0</v>
      </c>
      <c r="P107" s="236">
        <f>IF('Cumulative Budget Request '!L106='Split budget (D)'!$L$1,'Cumulative Budget Request '!P106,0)</f>
        <v>0</v>
      </c>
      <c r="Q107" s="239">
        <f>IF('Cumulative Budget Request '!L106='Split budget (D)'!$L$1,'Cumulative Budget Request '!Q106,0)</f>
        <v>0</v>
      </c>
      <c r="R107" s="240">
        <f>IF('Cumulative Budget Request '!L106='Split budget (D)'!$L$1,'Cumulative Budget Request '!R106,0)</f>
        <v>0</v>
      </c>
      <c r="S107" s="73">
        <f>IF('Cumulative Budget Request '!L106='Split budget (D)'!$L$1,'Cumulative Budget Request '!S106,0)</f>
        <v>0</v>
      </c>
      <c r="T107" s="239">
        <f>IF('Cumulative Budget Request '!L106='Split budget (D)'!$L$1,'Cumulative Budget Request '!T106,0)</f>
        <v>0</v>
      </c>
      <c r="U107" s="426">
        <f>IFERROR((E110+E111)/E109,0)</f>
        <v>0</v>
      </c>
      <c r="V107" s="426">
        <f t="shared" ref="V107:Y107" si="30">IFERROR((F110+F111)/F109,0)</f>
        <v>0</v>
      </c>
      <c r="W107" s="426">
        <f t="shared" si="30"/>
        <v>0</v>
      </c>
      <c r="X107" s="426">
        <f t="shared" si="30"/>
        <v>0</v>
      </c>
      <c r="Y107" s="426">
        <f t="shared" si="30"/>
        <v>0</v>
      </c>
    </row>
    <row r="108" spans="1:25">
      <c r="B108" s="99"/>
      <c r="D108" s="32" t="s">
        <v>61</v>
      </c>
      <c r="E108" s="20">
        <f>T107</f>
        <v>0</v>
      </c>
      <c r="F108" s="20">
        <f>T108</f>
        <v>0</v>
      </c>
      <c r="G108" s="20">
        <f>T109</f>
        <v>0</v>
      </c>
      <c r="H108" s="20">
        <f>T110</f>
        <v>0</v>
      </c>
      <c r="I108" s="20">
        <f>T111</f>
        <v>0</v>
      </c>
      <c r="J108" s="44"/>
      <c r="M108" s="243"/>
      <c r="N108" s="242"/>
      <c r="O108" s="60"/>
      <c r="P108" s="60"/>
      <c r="Q108" s="239">
        <f>IF('Cumulative Budget Request '!L107='Split budget (D)'!$L$1,'Cumulative Budget Request '!Q107,0)</f>
        <v>0</v>
      </c>
      <c r="R108" s="240">
        <f>IF('Cumulative Budget Request '!L107='Split budget (D)'!$L$1,'Cumulative Budget Request '!R107,0)</f>
        <v>0</v>
      </c>
      <c r="S108" s="73">
        <f>IF('Cumulative Budget Request '!L107='Split budget (D)'!$L$1,'Cumulative Budget Request '!S107,0)</f>
        <v>0</v>
      </c>
      <c r="T108" s="239">
        <f>IF('Cumulative Budget Request '!L107='Split budget (D)'!$L$1,'Cumulative Budget Request '!T107,0)</f>
        <v>0</v>
      </c>
      <c r="U108" s="426"/>
      <c r="V108" s="426"/>
      <c r="W108" s="426"/>
      <c r="X108" s="426"/>
      <c r="Y108" s="426"/>
    </row>
    <row r="109" spans="1:25">
      <c r="A109" s="8"/>
      <c r="B109" s="90"/>
      <c r="C109" s="97"/>
      <c r="D109" s="71" t="s">
        <v>9</v>
      </c>
      <c r="E109" s="54">
        <f>ROUND((N107+O107)*E107*E108*Q107,0)</f>
        <v>0</v>
      </c>
      <c r="F109" s="54">
        <f>ROUND((N107+O107)*F107*F108*Q107*Q108,0)</f>
        <v>0</v>
      </c>
      <c r="G109" s="54">
        <f>ROUND((N107+O107)*G107*G108*Q107*Q108*Q109,0)</f>
        <v>0</v>
      </c>
      <c r="H109" s="54">
        <f>ROUND((N107+O107)*H107*H108*Q107*Q108*Q109*Q110,0)</f>
        <v>0</v>
      </c>
      <c r="I109" s="54">
        <f>ROUND((N107+O107)*I107*I108*Q107*Q108*Q109*Q110*Q111,0)</f>
        <v>0</v>
      </c>
      <c r="J109" s="177">
        <f>SUM(E109:I109)</f>
        <v>0</v>
      </c>
      <c r="M109" s="243"/>
      <c r="N109" s="60"/>
      <c r="O109" s="60"/>
      <c r="P109" s="60"/>
      <c r="Q109" s="239">
        <f>IF('Cumulative Budget Request '!L108='Split budget (D)'!$L$1,'Cumulative Budget Request '!Q108,0)</f>
        <v>0</v>
      </c>
      <c r="R109" s="240">
        <f>IF('Cumulative Budget Request '!L108='Split budget (D)'!$L$1,'Cumulative Budget Request '!R108,0)</f>
        <v>0</v>
      </c>
      <c r="S109" s="73">
        <f>IF('Cumulative Budget Request '!L108='Split budget (D)'!$L$1,'Cumulative Budget Request '!S108,0)</f>
        <v>0</v>
      </c>
      <c r="T109" s="239">
        <f>IF('Cumulative Budget Request '!L108='Split budget (D)'!$L$1,'Cumulative Budget Request '!T108,0)</f>
        <v>0</v>
      </c>
      <c r="U109" s="427"/>
      <c r="V109" s="427"/>
      <c r="W109" s="427"/>
      <c r="X109" s="427"/>
      <c r="Y109" s="427"/>
    </row>
    <row r="110" spans="1:25">
      <c r="A110" s="8"/>
      <c r="B110" s="90"/>
      <c r="C110" s="97"/>
      <c r="D110" s="71" t="s">
        <v>46</v>
      </c>
      <c r="E110" s="54">
        <f>ROUND(E109*$Q$8,0)</f>
        <v>0</v>
      </c>
      <c r="F110" s="54">
        <f>ROUND(F109*$Q$8,0)</f>
        <v>0</v>
      </c>
      <c r="G110" s="54">
        <f>ROUND(G109*$Q$8,0)</f>
        <v>0</v>
      </c>
      <c r="H110" s="54">
        <f>ROUND(H109*$Q$8,0)</f>
        <v>0</v>
      </c>
      <c r="I110" s="54">
        <f>ROUND(I109*$Q$8,0)</f>
        <v>0</v>
      </c>
      <c r="J110" s="177">
        <f>SUM(E110:I110)</f>
        <v>0</v>
      </c>
      <c r="M110" s="243"/>
      <c r="N110" s="60"/>
      <c r="O110" s="60"/>
      <c r="P110" s="60"/>
      <c r="Q110" s="239">
        <f>IF('Cumulative Budget Request '!L109='Split budget (D)'!$L$1,'Cumulative Budget Request '!Q109,0)</f>
        <v>0</v>
      </c>
      <c r="R110" s="240">
        <f>IF('Cumulative Budget Request '!L109='Split budget (D)'!$L$1,'Cumulative Budget Request '!R109,0)</f>
        <v>0</v>
      </c>
      <c r="S110" s="73">
        <f>IF('Cumulative Budget Request '!L109='Split budget (D)'!$L$1,'Cumulative Budget Request '!S109,0)</f>
        <v>0</v>
      </c>
      <c r="T110" s="239">
        <f>IF('Cumulative Budget Request '!L109='Split budget (D)'!$L$1,'Cumulative Budget Request '!T109,0)</f>
        <v>0</v>
      </c>
      <c r="U110" s="427"/>
      <c r="V110" s="427"/>
      <c r="W110" s="427"/>
      <c r="X110" s="427"/>
      <c r="Y110" s="427"/>
    </row>
    <row r="111" spans="1:25" ht="15">
      <c r="A111" s="8"/>
      <c r="B111" s="90"/>
      <c r="C111" s="97"/>
      <c r="D111" s="71" t="s">
        <v>47</v>
      </c>
      <c r="E111" s="189">
        <f>ROUND($Q$9*E107,0)</f>
        <v>0</v>
      </c>
      <c r="F111" s="189">
        <f>ROUND($Q$9*F107,0)</f>
        <v>0</v>
      </c>
      <c r="G111" s="189">
        <f>ROUND($Q$9*G107,0)</f>
        <v>0</v>
      </c>
      <c r="H111" s="189">
        <f>ROUND($Q$9*H107,0)</f>
        <v>0</v>
      </c>
      <c r="I111" s="189">
        <f>ROUND($Q$9*I107,0)</f>
        <v>0</v>
      </c>
      <c r="J111" s="186">
        <f>SUM(E111:I111)</f>
        <v>0</v>
      </c>
      <c r="M111" s="243"/>
      <c r="N111" s="60"/>
      <c r="O111" s="60"/>
      <c r="P111" s="60"/>
      <c r="Q111" s="239">
        <f>IF('Cumulative Budget Request '!L110='Split budget (D)'!$L$1,'Cumulative Budget Request '!Q110,0)</f>
        <v>0</v>
      </c>
      <c r="R111" s="240">
        <f>IF('Cumulative Budget Request '!L110='Split budget (D)'!$L$1,'Cumulative Budget Request '!R110,0)</f>
        <v>0</v>
      </c>
      <c r="S111" s="73">
        <f>IF('Cumulative Budget Request '!L110='Split budget (D)'!$L$1,'Cumulative Budget Request '!S110,0)</f>
        <v>0</v>
      </c>
      <c r="T111" s="239">
        <f>IF('Cumulative Budget Request '!L110='Split budget (D)'!$L$1,'Cumulative Budget Request '!T110,0)</f>
        <v>0</v>
      </c>
      <c r="U111" s="426"/>
      <c r="V111" s="426"/>
      <c r="W111" s="426"/>
      <c r="X111" s="426"/>
      <c r="Y111" s="426"/>
    </row>
    <row r="112" spans="1:25">
      <c r="A112" s="8"/>
      <c r="B112" s="90"/>
      <c r="C112" s="97"/>
      <c r="D112" s="74" t="s">
        <v>48</v>
      </c>
      <c r="E112" s="190">
        <f>SUM(E110:E111)</f>
        <v>0</v>
      </c>
      <c r="F112" s="190">
        <f t="shared" ref="F112:I112" si="31">SUM(F110:F111)</f>
        <v>0</v>
      </c>
      <c r="G112" s="190">
        <f t="shared" si="31"/>
        <v>0</v>
      </c>
      <c r="H112" s="190">
        <f t="shared" si="31"/>
        <v>0</v>
      </c>
      <c r="I112" s="190">
        <f t="shared" si="31"/>
        <v>0</v>
      </c>
      <c r="J112" s="191">
        <f>SUM(J110:J111)</f>
        <v>0</v>
      </c>
      <c r="M112" s="17"/>
      <c r="N112" s="31"/>
      <c r="O112" s="31"/>
      <c r="P112" s="31"/>
      <c r="Q112" s="110"/>
      <c r="R112" s="111"/>
      <c r="S112" s="73"/>
      <c r="T112" s="110"/>
      <c r="U112" s="426"/>
      <c r="V112" s="426"/>
      <c r="W112" s="426"/>
      <c r="X112" s="426"/>
      <c r="Y112" s="426"/>
    </row>
    <row r="113" spans="1:41">
      <c r="A113" s="8"/>
      <c r="B113" s="90"/>
      <c r="C113" s="97"/>
      <c r="D113" s="71"/>
      <c r="E113" s="15"/>
      <c r="F113" s="15"/>
      <c r="G113" s="15"/>
      <c r="H113" s="15"/>
      <c r="I113" s="15"/>
      <c r="J113" s="24"/>
      <c r="M113" s="17"/>
      <c r="N113" s="31"/>
      <c r="O113" s="31"/>
      <c r="P113" s="31"/>
      <c r="Q113" s="110"/>
      <c r="R113" s="111"/>
      <c r="S113" s="73"/>
      <c r="T113" s="24"/>
      <c r="U113" s="426"/>
      <c r="V113" s="426"/>
      <c r="W113" s="426"/>
      <c r="X113" s="426"/>
      <c r="Y113" s="426"/>
    </row>
    <row r="114" spans="1:41" ht="13.5" thickBot="1">
      <c r="A114" s="8"/>
      <c r="C114" s="72"/>
      <c r="D114" s="72" t="s">
        <v>68</v>
      </c>
      <c r="E114" s="192">
        <f>SUMIF($D$92:$D$113,"Salary",E92:E113)</f>
        <v>0</v>
      </c>
      <c r="F114" s="192">
        <f t="shared" ref="F114:I114" si="32">SUMIF($D$92:$D$113,"Salary",F92:F113)</f>
        <v>0</v>
      </c>
      <c r="G114" s="192">
        <f t="shared" si="32"/>
        <v>0</v>
      </c>
      <c r="H114" s="192">
        <f t="shared" si="32"/>
        <v>0</v>
      </c>
      <c r="I114" s="192">
        <f t="shared" si="32"/>
        <v>0</v>
      </c>
      <c r="J114" s="193">
        <f>SUM(E114:I114)</f>
        <v>0</v>
      </c>
      <c r="M114" s="17"/>
      <c r="N114" s="91"/>
      <c r="O114" s="91"/>
      <c r="P114" s="91"/>
      <c r="Q114" s="45"/>
      <c r="R114" s="45"/>
      <c r="S114" s="45"/>
      <c r="T114" s="24"/>
      <c r="U114" s="426"/>
      <c r="V114" s="426"/>
      <c r="W114" s="426"/>
      <c r="X114" s="426"/>
      <c r="Y114" s="426"/>
    </row>
    <row r="115" spans="1:41">
      <c r="A115" s="8"/>
      <c r="C115" s="72"/>
      <c r="D115" s="72" t="s">
        <v>69</v>
      </c>
      <c r="E115" s="194">
        <f>SUMIF($D$92:$D$113,"*Total Fringe",E92:E113)</f>
        <v>0</v>
      </c>
      <c r="F115" s="194">
        <f t="shared" ref="F115:I115" si="33">SUMIF($D$92:$D$113,"*Total Fringe",F92:F113)</f>
        <v>0</v>
      </c>
      <c r="G115" s="194">
        <f t="shared" si="33"/>
        <v>0</v>
      </c>
      <c r="H115" s="194">
        <f t="shared" si="33"/>
        <v>0</v>
      </c>
      <c r="I115" s="194">
        <f t="shared" si="33"/>
        <v>0</v>
      </c>
      <c r="J115" s="195">
        <f>SUM(E115:I115)</f>
        <v>0</v>
      </c>
      <c r="M115" s="55"/>
      <c r="N115" s="68"/>
      <c r="O115" s="68"/>
      <c r="P115" s="68"/>
      <c r="Q115" s="68"/>
      <c r="R115" s="68"/>
      <c r="S115" s="68"/>
      <c r="T115" s="68"/>
      <c r="U115" s="489"/>
      <c r="V115" s="489"/>
      <c r="W115" s="489"/>
      <c r="X115" s="489"/>
      <c r="Y115" s="499"/>
      <c r="Z115" s="490" t="s">
        <v>70</v>
      </c>
      <c r="AA115" s="491"/>
      <c r="AB115" s="491"/>
      <c r="AC115" s="491"/>
      <c r="AD115" s="491"/>
      <c r="AE115" s="491"/>
      <c r="AF115" s="492"/>
      <c r="AH115" s="484" t="s">
        <v>71</v>
      </c>
      <c r="AI115" s="485"/>
      <c r="AJ115" s="485"/>
      <c r="AK115" s="485"/>
      <c r="AL115" s="485"/>
      <c r="AM115" s="485"/>
      <c r="AN115" s="485"/>
      <c r="AO115" s="486"/>
    </row>
    <row r="116" spans="1:41">
      <c r="A116" s="8"/>
      <c r="C116" s="72"/>
      <c r="D116" s="174"/>
      <c r="E116" s="171"/>
      <c r="F116" s="171"/>
      <c r="G116" s="171"/>
      <c r="H116" s="171"/>
      <c r="I116" s="171"/>
      <c r="J116" s="172"/>
      <c r="M116" s="55" t="s">
        <v>19</v>
      </c>
      <c r="N116" s="68" t="s">
        <v>6</v>
      </c>
      <c r="O116" s="68" t="s">
        <v>21</v>
      </c>
      <c r="P116" s="68" t="s">
        <v>22</v>
      </c>
      <c r="Q116" s="68"/>
      <c r="R116" s="68" t="s">
        <v>57</v>
      </c>
      <c r="S116" s="68"/>
      <c r="T116" s="68"/>
      <c r="U116" s="489" t="s">
        <v>23</v>
      </c>
      <c r="V116" s="489"/>
      <c r="W116" s="489"/>
      <c r="X116" s="489"/>
      <c r="Y116" s="499"/>
      <c r="Z116" s="173"/>
      <c r="AA116" s="44"/>
      <c r="AB116" s="44"/>
      <c r="AC116" s="44"/>
      <c r="AD116" s="44"/>
      <c r="AE116" s="44"/>
      <c r="AF116" s="162"/>
      <c r="AH116" s="284"/>
      <c r="AI116" s="55"/>
      <c r="AJ116" s="55"/>
      <c r="AK116" s="55"/>
      <c r="AL116" s="55"/>
      <c r="AM116" s="55"/>
      <c r="AN116" s="55"/>
      <c r="AO116" s="113"/>
    </row>
    <row r="117" spans="1:41">
      <c r="A117" s="55" t="s">
        <v>40</v>
      </c>
      <c r="B117" s="55" t="s">
        <v>41</v>
      </c>
      <c r="C117" s="348" t="s">
        <v>72</v>
      </c>
      <c r="D117" s="174"/>
      <c r="E117" s="16" t="str">
        <f>E11</f>
        <v>Year 1</v>
      </c>
      <c r="F117" s="16" t="str">
        <f>F11</f>
        <v>Year 2</v>
      </c>
      <c r="G117" s="16" t="str">
        <f>G11</f>
        <v>Year 3</v>
      </c>
      <c r="H117" s="16" t="str">
        <f>H11</f>
        <v>Year 4</v>
      </c>
      <c r="I117" s="16" t="str">
        <f>I11</f>
        <v>Year 5</v>
      </c>
      <c r="J117" s="44" t="s">
        <v>30</v>
      </c>
      <c r="M117" s="89" t="s">
        <v>31</v>
      </c>
      <c r="N117" s="44" t="s">
        <v>9</v>
      </c>
      <c r="O117" s="44" t="s">
        <v>33</v>
      </c>
      <c r="P117" s="44" t="s">
        <v>34</v>
      </c>
      <c r="Q117" s="44" t="s">
        <v>32</v>
      </c>
      <c r="R117" s="44" t="s">
        <v>58</v>
      </c>
      <c r="S117" s="44"/>
      <c r="T117" s="44"/>
      <c r="U117" s="424" t="s">
        <v>35</v>
      </c>
      <c r="V117" s="425" t="s">
        <v>36</v>
      </c>
      <c r="W117" s="425" t="s">
        <v>37</v>
      </c>
      <c r="X117" s="425" t="s">
        <v>38</v>
      </c>
      <c r="Y117" s="425" t="s">
        <v>39</v>
      </c>
      <c r="Z117" s="157"/>
      <c r="AA117" s="159" t="str">
        <f>E11</f>
        <v>Year 1</v>
      </c>
      <c r="AB117" s="159" t="str">
        <f>F11</f>
        <v>Year 2</v>
      </c>
      <c r="AC117" s="159" t="str">
        <f>G11</f>
        <v>Year 3</v>
      </c>
      <c r="AD117" s="159" t="str">
        <f>H11</f>
        <v>Year 4</v>
      </c>
      <c r="AE117" s="159" t="str">
        <f>I11</f>
        <v>Year 5</v>
      </c>
      <c r="AF117" s="162" t="s">
        <v>30</v>
      </c>
      <c r="AH117" s="284"/>
      <c r="AI117" s="55"/>
      <c r="AJ117" s="55"/>
      <c r="AK117" s="55"/>
      <c r="AL117" s="55"/>
      <c r="AM117" s="55"/>
      <c r="AN117" s="55"/>
      <c r="AO117" s="113"/>
    </row>
    <row r="118" spans="1:41">
      <c r="A118" s="417">
        <f>IF('Cumulative Budget Request '!L117='Split budget (D)'!$L$1,'Cumulative Budget Request '!A117,0)</f>
        <v>0</v>
      </c>
      <c r="B118" s="13">
        <f>IF('Cumulative Budget Request '!L117='Split budget (D)'!$L$1,'Cumulative Budget Request '!B117,0)</f>
        <v>0</v>
      </c>
      <c r="C118" s="117">
        <f>IF('Cumulative Budget Request '!L117='Split budget (D)'!$L$1,'Cumulative Budget Request '!C117,0)</f>
        <v>0</v>
      </c>
      <c r="D118" s="32" t="s">
        <v>44</v>
      </c>
      <c r="E118" s="97">
        <f>ROUND($P118*$Q118*R118,6)</f>
        <v>0</v>
      </c>
      <c r="F118" s="97">
        <f>ROUND($P119*$Q119*R119,6)</f>
        <v>0</v>
      </c>
      <c r="G118" s="97">
        <f>ROUND($P120*$Q120*R120,6)</f>
        <v>0</v>
      </c>
      <c r="H118" s="97">
        <f>ROUND($P121*$Q121*R121,6)</f>
        <v>0</v>
      </c>
      <c r="I118" s="97">
        <f>ROUND($P122*$Q122*R122,6)</f>
        <v>0</v>
      </c>
      <c r="J118" s="24"/>
      <c r="K118" s="15"/>
      <c r="L118" s="15"/>
      <c r="M118" s="155">
        <f>IF('Cumulative Budget Request '!L117='Split budget (D)'!$L$1,'Cumulative Budget Request '!M117,0)</f>
        <v>0</v>
      </c>
      <c r="N118" s="242">
        <f>ROUND(M118/12,2)</f>
        <v>0</v>
      </c>
      <c r="O118" s="239">
        <f>IF('Cumulative Budget Request '!L117='Split budget (D)'!$L$1,'Cumulative Budget Request '!O117,0)</f>
        <v>0</v>
      </c>
      <c r="P118" s="240">
        <f>IF('Cumulative Budget Request '!L117='Split budget (D)'!$L$1,'Cumulative Budget Request '!P117,0)</f>
        <v>0</v>
      </c>
      <c r="Q118" s="73">
        <f>IF('Cumulative Budget Request '!L117='Split budget (D)'!$L$1,'Cumulative Budget Request '!Q117,0)</f>
        <v>0</v>
      </c>
      <c r="R118" s="239">
        <f>IF('Cumulative Budget Request '!L117='Split budget (D)'!$L$1,'Cumulative Budget Request '!R117,0)</f>
        <v>0</v>
      </c>
      <c r="S118" s="73"/>
      <c r="T118" s="71"/>
      <c r="U118" s="426">
        <f>IFERROR((E121+E122)/E120,0)</f>
        <v>0</v>
      </c>
      <c r="V118" s="426">
        <f t="shared" ref="V118:Y118" si="34">IFERROR((F121+F122)/F120,0)</f>
        <v>0</v>
      </c>
      <c r="W118" s="426">
        <f t="shared" si="34"/>
        <v>0</v>
      </c>
      <c r="X118" s="426">
        <f t="shared" si="34"/>
        <v>0</v>
      </c>
      <c r="Y118" s="426">
        <f t="shared" si="34"/>
        <v>0</v>
      </c>
      <c r="Z118" s="160">
        <f>C118</f>
        <v>0</v>
      </c>
      <c r="AA118" s="125" t="e">
        <f>ROUND(VLOOKUP($C118,$AH$124:AO153,4,FALSE)*E118,0)</f>
        <v>#N/A</v>
      </c>
      <c r="AB118" s="125" t="e">
        <f>ROUND(VLOOKUP($C119,$AH$124:AO153,5,FALSE)*F118,0)</f>
        <v>#N/A</v>
      </c>
      <c r="AC118" s="125" t="e">
        <f>ROUND(VLOOKUP($C120,$AH$124:AO153,6,FALSE)*G118,0)</f>
        <v>#N/A</v>
      </c>
      <c r="AD118" s="125" t="e">
        <f>ROUND(VLOOKUP($C121,$AH$124:AO154,7,FALSE)*H118,0)</f>
        <v>#N/A</v>
      </c>
      <c r="AE118" s="125" t="e">
        <f>ROUND(VLOOKUP($C122,$AH$124:AO153,8,FALSE)*I118,0)</f>
        <v>#N/A</v>
      </c>
      <c r="AF118" s="163" t="e">
        <f>SUM(AA118:AE118)</f>
        <v>#N/A</v>
      </c>
      <c r="AH118" s="112"/>
      <c r="AK118" s="55" t="s">
        <v>35</v>
      </c>
      <c r="AL118" s="55" t="s">
        <v>36</v>
      </c>
      <c r="AM118" s="55" t="s">
        <v>37</v>
      </c>
      <c r="AN118" s="55" t="s">
        <v>38</v>
      </c>
      <c r="AO118" s="113" t="s">
        <v>39</v>
      </c>
    </row>
    <row r="119" spans="1:41">
      <c r="A119" s="8"/>
      <c r="B119" s="99"/>
      <c r="C119" s="117">
        <f>IF('Cumulative Budget Request '!L118='Split budget (D)'!$L$1,'Cumulative Budget Request '!C118,0)</f>
        <v>0</v>
      </c>
      <c r="D119" s="32" t="s">
        <v>61</v>
      </c>
      <c r="E119" s="20">
        <f>R118</f>
        <v>0</v>
      </c>
      <c r="F119" s="20">
        <f>R119</f>
        <v>0</v>
      </c>
      <c r="G119" s="20">
        <f>R120</f>
        <v>0</v>
      </c>
      <c r="H119" s="20">
        <f>R121</f>
        <v>0</v>
      </c>
      <c r="I119" s="20">
        <f>R122</f>
        <v>0</v>
      </c>
      <c r="J119" s="24"/>
      <c r="K119" s="15"/>
      <c r="L119" s="15"/>
      <c r="M119" s="243"/>
      <c r="N119" s="242"/>
      <c r="O119" s="239">
        <f>IF('Cumulative Budget Request '!L118='Split budget (D)'!$L$1,'Cumulative Budget Request '!O118,0)</f>
        <v>0</v>
      </c>
      <c r="P119" s="240">
        <f>IF('Cumulative Budget Request '!L118='Split budget (D)'!$L$1,'Cumulative Budget Request '!P118,0)</f>
        <v>0</v>
      </c>
      <c r="Q119" s="73">
        <f>IF('Cumulative Budget Request '!L118='Split budget (D)'!$L$1,'Cumulative Budget Request '!Q118,0)</f>
        <v>0</v>
      </c>
      <c r="R119" s="239">
        <f>IF('Cumulative Budget Request '!L118='Split budget (D)'!$L$1,'Cumulative Budget Request '!R118,0)</f>
        <v>0</v>
      </c>
      <c r="S119" s="73"/>
      <c r="T119" s="71"/>
      <c r="U119" s="426"/>
      <c r="V119" s="426"/>
      <c r="W119" s="426"/>
      <c r="X119" s="426"/>
      <c r="Y119" s="426"/>
      <c r="Z119" s="160"/>
      <c r="AA119" s="125"/>
      <c r="AB119" s="125"/>
      <c r="AC119" s="125"/>
      <c r="AD119" s="125"/>
      <c r="AE119" s="125"/>
      <c r="AF119" s="163"/>
      <c r="AH119" s="505" t="s">
        <v>76</v>
      </c>
      <c r="AI119" s="488"/>
      <c r="AJ119" s="488"/>
      <c r="AK119" s="282">
        <v>1</v>
      </c>
      <c r="AL119" s="282">
        <v>1.05</v>
      </c>
      <c r="AM119" s="282">
        <v>1.05</v>
      </c>
      <c r="AN119" s="282">
        <v>1.05</v>
      </c>
      <c r="AO119" s="283">
        <v>1.05</v>
      </c>
    </row>
    <row r="120" spans="1:41">
      <c r="A120" s="8"/>
      <c r="C120" s="117">
        <f>IF('Cumulative Budget Request '!L119='Split budget (D)'!$L$1,'Cumulative Budget Request '!C119,0)</f>
        <v>0</v>
      </c>
      <c r="D120" s="71" t="s">
        <v>9</v>
      </c>
      <c r="E120" s="54">
        <f>ROUND(N118*E118*O118,0)</f>
        <v>0</v>
      </c>
      <c r="F120" s="54">
        <f>ROUND(N118*F118*O118*O119,0)</f>
        <v>0</v>
      </c>
      <c r="G120" s="54">
        <f>ROUND(N118*G118*O118*O119*O120,0)</f>
        <v>0</v>
      </c>
      <c r="H120" s="54">
        <f>ROUND(N118*H118*O118*O119*O120*O121,0)</f>
        <v>0</v>
      </c>
      <c r="I120" s="54">
        <f>ROUND(N118*I118*O118*O119*O120*O121*O122,0)</f>
        <v>0</v>
      </c>
      <c r="J120" s="177">
        <f>SUM(E120:I120)</f>
        <v>0</v>
      </c>
      <c r="M120" s="243"/>
      <c r="N120" s="60"/>
      <c r="O120" s="239">
        <f>IF('Cumulative Budget Request '!L119='Split budget (D)'!$L$1,'Cumulative Budget Request '!O119,0)</f>
        <v>0</v>
      </c>
      <c r="P120" s="240">
        <f>IF('Cumulative Budget Request '!L119='Split budget (D)'!$L$1,'Cumulative Budget Request '!P119,0)</f>
        <v>0</v>
      </c>
      <c r="Q120" s="73">
        <f>IF('Cumulative Budget Request '!L119='Split budget (D)'!$L$1,'Cumulative Budget Request '!Q119,0)</f>
        <v>0</v>
      </c>
      <c r="R120" s="239">
        <f>IF('Cumulative Budget Request '!L119='Split budget (D)'!$L$1,'Cumulative Budget Request '!R119,0)</f>
        <v>0</v>
      </c>
      <c r="S120" s="73"/>
      <c r="T120" s="71"/>
      <c r="U120" s="426"/>
      <c r="V120" s="426"/>
      <c r="W120" s="426"/>
      <c r="X120" s="426"/>
      <c r="Y120" s="426"/>
      <c r="Z120" s="59"/>
      <c r="AA120" s="125"/>
      <c r="AB120" s="125"/>
      <c r="AC120" s="125"/>
      <c r="AD120" s="125"/>
      <c r="AE120" s="125"/>
      <c r="AF120" s="163"/>
      <c r="AH120" s="463"/>
      <c r="AI120" s="316"/>
      <c r="AJ120" s="316"/>
      <c r="AK120" s="131"/>
      <c r="AL120" s="131"/>
      <c r="AM120" s="131"/>
      <c r="AN120" s="131"/>
      <c r="AO120" s="281"/>
    </row>
    <row r="121" spans="1:41">
      <c r="A121" s="8"/>
      <c r="B121" s="90"/>
      <c r="C121" s="117">
        <f>IF('Cumulative Budget Request '!L120='Split budget (D)'!$L$1,'Cumulative Budget Request '!C120,0)</f>
        <v>0</v>
      </c>
      <c r="D121" s="71" t="s">
        <v>46</v>
      </c>
      <c r="E121" s="54">
        <f>ROUND($E$120*$S$153,0)</f>
        <v>0</v>
      </c>
      <c r="F121" s="54">
        <f>ROUND($F$120*$S$153,0)</f>
        <v>0</v>
      </c>
      <c r="G121" s="54">
        <f>ROUND($G$120*$S$153,0)</f>
        <v>0</v>
      </c>
      <c r="H121" s="54">
        <f>ROUND($H$120*$S$153,0)</f>
        <v>0</v>
      </c>
      <c r="I121" s="54">
        <f>ROUND($I$120*$S$153,0)</f>
        <v>0</v>
      </c>
      <c r="J121" s="177">
        <f>SUM(E121:I121)</f>
        <v>0</v>
      </c>
      <c r="M121" s="243"/>
      <c r="N121" s="60"/>
      <c r="O121" s="239">
        <f>IF('Cumulative Budget Request '!L120='Split budget (D)'!$L$1,'Cumulative Budget Request '!O120,0)</f>
        <v>0</v>
      </c>
      <c r="P121" s="240">
        <f>IF('Cumulative Budget Request '!L120='Split budget (D)'!$L$1,'Cumulative Budget Request '!P120,0)</f>
        <v>0</v>
      </c>
      <c r="Q121" s="73">
        <f>IF('Cumulative Budget Request '!L120='Split budget (D)'!$L$1,'Cumulative Budget Request '!Q120,0)</f>
        <v>0</v>
      </c>
      <c r="R121" s="239">
        <f>IF('Cumulative Budget Request '!L120='Split budget (D)'!$L$1,'Cumulative Budget Request '!R120,0)</f>
        <v>0</v>
      </c>
      <c r="S121" s="73"/>
      <c r="T121" s="71"/>
      <c r="U121" s="426"/>
      <c r="V121" s="426"/>
      <c r="W121" s="426"/>
      <c r="X121" s="426"/>
      <c r="Y121" s="426"/>
      <c r="Z121" s="59"/>
      <c r="AA121" s="125"/>
      <c r="AB121" s="125"/>
      <c r="AC121" s="125"/>
      <c r="AD121" s="125"/>
      <c r="AE121" s="125"/>
      <c r="AF121" s="163"/>
      <c r="AH121" s="463"/>
      <c r="AI121" s="316"/>
      <c r="AJ121" s="316"/>
      <c r="AK121" s="131"/>
      <c r="AL121" s="131"/>
      <c r="AM121" s="131"/>
      <c r="AN121" s="131"/>
      <c r="AO121" s="281"/>
    </row>
    <row r="122" spans="1:41" ht="15">
      <c r="A122" s="8"/>
      <c r="B122" s="90"/>
      <c r="C122" s="117">
        <f>IF('Cumulative Budget Request '!L121='Split budget (D)'!$L$1,'Cumulative Budget Request '!C121,0)</f>
        <v>0</v>
      </c>
      <c r="D122" s="71" t="s">
        <v>47</v>
      </c>
      <c r="E122" s="189">
        <f>ROUND($S$154*$E$118,0)</f>
        <v>0</v>
      </c>
      <c r="F122" s="189">
        <f>ROUND($S$154*$F$118,0)</f>
        <v>0</v>
      </c>
      <c r="G122" s="189">
        <f>ROUND($S$154*$G$118,0)</f>
        <v>0</v>
      </c>
      <c r="H122" s="189">
        <f>ROUND($S$154*$H$118,0)</f>
        <v>0</v>
      </c>
      <c r="I122" s="189">
        <f>ROUND($S$154*$I$118,0)</f>
        <v>0</v>
      </c>
      <c r="J122" s="186">
        <f>SUM(E122:I122)</f>
        <v>0</v>
      </c>
      <c r="M122" s="243"/>
      <c r="N122" s="60"/>
      <c r="O122" s="239">
        <f>IF('Cumulative Budget Request '!L121='Split budget (D)'!$L$1,'Cumulative Budget Request '!O121,0)</f>
        <v>0</v>
      </c>
      <c r="P122" s="240">
        <f>IF('Cumulative Budget Request '!L121='Split budget (D)'!$L$1,'Cumulative Budget Request '!P121,0)</f>
        <v>0</v>
      </c>
      <c r="Q122" s="73">
        <f>IF('Cumulative Budget Request '!L121='Split budget (D)'!$L$1,'Cumulative Budget Request '!Q121,0)</f>
        <v>0</v>
      </c>
      <c r="R122" s="239">
        <f>IF('Cumulative Budget Request '!L121='Split budget (D)'!$L$1,'Cumulative Budget Request '!R121,0)</f>
        <v>0</v>
      </c>
      <c r="S122" s="73"/>
      <c r="T122" s="71"/>
      <c r="U122" s="426"/>
      <c r="V122" s="426"/>
      <c r="W122" s="426"/>
      <c r="X122" s="426"/>
      <c r="Y122" s="426"/>
      <c r="Z122" s="59"/>
      <c r="AA122" s="125"/>
      <c r="AB122" s="125"/>
      <c r="AC122" s="125"/>
      <c r="AD122" s="125"/>
      <c r="AE122" s="125"/>
      <c r="AF122" s="163"/>
      <c r="AH122" s="112"/>
      <c r="AO122" s="114"/>
    </row>
    <row r="123" spans="1:41">
      <c r="A123" s="8"/>
      <c r="B123" s="90"/>
      <c r="C123" s="97"/>
      <c r="D123" s="74" t="s">
        <v>48</v>
      </c>
      <c r="E123" s="190">
        <f>SUM(E121:E122)</f>
        <v>0</v>
      </c>
      <c r="F123" s="190">
        <f t="shared" ref="F123:I123" si="35">SUM(F121:F122)</f>
        <v>0</v>
      </c>
      <c r="G123" s="190">
        <f t="shared" si="35"/>
        <v>0</v>
      </c>
      <c r="H123" s="190">
        <f t="shared" si="35"/>
        <v>0</v>
      </c>
      <c r="I123" s="190">
        <f t="shared" si="35"/>
        <v>0</v>
      </c>
      <c r="J123" s="191">
        <f>SUM(J121:J122)</f>
        <v>0</v>
      </c>
      <c r="M123" s="243"/>
      <c r="N123" s="60"/>
      <c r="O123" s="71"/>
      <c r="P123" s="244"/>
      <c r="Q123" s="73"/>
      <c r="R123" s="71"/>
      <c r="S123" s="73"/>
      <c r="T123" s="71"/>
      <c r="U123" s="428"/>
      <c r="V123" s="429"/>
      <c r="W123" s="427"/>
      <c r="X123" s="427"/>
      <c r="Y123" s="427"/>
      <c r="Z123" s="59"/>
      <c r="AA123" s="125"/>
      <c r="AB123" s="125"/>
      <c r="AC123" s="125"/>
      <c r="AD123" s="125"/>
      <c r="AE123" s="125"/>
      <c r="AF123" s="163"/>
      <c r="AH123" s="280" t="s">
        <v>80</v>
      </c>
      <c r="AO123" s="114"/>
    </row>
    <row r="124" spans="1:41">
      <c r="A124" s="8"/>
      <c r="B124" s="90"/>
      <c r="C124" s="97"/>
      <c r="D124" s="71"/>
      <c r="E124" s="15"/>
      <c r="F124" s="15"/>
      <c r="G124" s="15"/>
      <c r="H124" s="15"/>
      <c r="I124" s="15"/>
      <c r="J124" s="24"/>
      <c r="M124" s="243"/>
      <c r="N124" s="60"/>
      <c r="O124" s="32"/>
      <c r="P124" s="60"/>
      <c r="Q124" s="32"/>
      <c r="R124" s="241"/>
      <c r="S124" s="32"/>
      <c r="T124" s="241"/>
      <c r="U124" s="430"/>
      <c r="V124" s="430"/>
      <c r="W124" s="430"/>
      <c r="X124" s="430"/>
      <c r="Y124" s="430"/>
      <c r="Z124" s="59"/>
      <c r="AA124" s="125"/>
      <c r="AB124" s="125"/>
      <c r="AC124" s="125"/>
      <c r="AD124" s="125"/>
      <c r="AE124" s="125"/>
      <c r="AF124" s="163"/>
      <c r="AH124" s="280" t="s">
        <v>74</v>
      </c>
      <c r="AI124">
        <v>0</v>
      </c>
      <c r="AJ124">
        <v>0</v>
      </c>
      <c r="AK124">
        <v>0</v>
      </c>
      <c r="AL124">
        <v>0</v>
      </c>
      <c r="AM124">
        <v>0</v>
      </c>
      <c r="AN124">
        <v>0</v>
      </c>
      <c r="AO124" s="114">
        <v>0</v>
      </c>
    </row>
    <row r="125" spans="1:41">
      <c r="A125" s="417">
        <f>IF('Cumulative Budget Request '!L124='Split budget (D)'!$L$1,'Cumulative Budget Request '!A124,0)</f>
        <v>0</v>
      </c>
      <c r="B125" s="13">
        <f>IF('Cumulative Budget Request '!L124='Split budget (D)'!$L$1,'Cumulative Budget Request '!B124,0)</f>
        <v>0</v>
      </c>
      <c r="C125" s="117">
        <f>IF('Cumulative Budget Request '!L124='Split budget (D)'!$L$1,'Cumulative Budget Request '!C124,0)</f>
        <v>0</v>
      </c>
      <c r="D125" s="32" t="s">
        <v>44</v>
      </c>
      <c r="E125" s="97">
        <f>ROUND($P125*$Q125*R125,6)</f>
        <v>0</v>
      </c>
      <c r="F125" s="97">
        <f>ROUND($P126*$Q126*R126,6)</f>
        <v>0</v>
      </c>
      <c r="G125" s="97">
        <f>ROUND($P127*$Q127*R127,6)</f>
        <v>0</v>
      </c>
      <c r="H125" s="97">
        <f>ROUND($P128*$Q128*R128,6)</f>
        <v>0</v>
      </c>
      <c r="I125" s="97">
        <f>ROUND($P129*$Q129*R129,6)</f>
        <v>0</v>
      </c>
      <c r="J125" s="24"/>
      <c r="M125" s="155">
        <f>IF('Cumulative Budget Request '!L124='Split budget (D)'!$L$1,'Cumulative Budget Request '!M124,0)</f>
        <v>0</v>
      </c>
      <c r="N125" s="242">
        <f>ROUND(M125/12,2)</f>
        <v>0</v>
      </c>
      <c r="O125" s="239">
        <f>IF('Cumulative Budget Request '!L124='Split budget (D)'!$L$1,'Cumulative Budget Request '!O124,0)</f>
        <v>0</v>
      </c>
      <c r="P125" s="240">
        <f>IF('Cumulative Budget Request '!L124='Split budget (D)'!$L$1,'Cumulative Budget Request '!P124,0)</f>
        <v>0</v>
      </c>
      <c r="Q125" s="73">
        <f>IF('Cumulative Budget Request '!L124='Split budget (D)'!$L$1,'Cumulative Budget Request '!Q124,0)</f>
        <v>0</v>
      </c>
      <c r="R125" s="239">
        <f>IF('Cumulative Budget Request '!L124='Split budget (D)'!$L$1,'Cumulative Budget Request '!R124,0)</f>
        <v>0</v>
      </c>
      <c r="S125" s="73"/>
      <c r="T125" s="71"/>
      <c r="U125" s="426">
        <f>IFERROR((E128+E129)/E127,0)</f>
        <v>0</v>
      </c>
      <c r="V125" s="426">
        <f t="shared" ref="V125:Y125" si="36">IFERROR((F128+F129)/F127,0)</f>
        <v>0</v>
      </c>
      <c r="W125" s="426">
        <f t="shared" si="36"/>
        <v>0</v>
      </c>
      <c r="X125" s="426">
        <f t="shared" si="36"/>
        <v>0</v>
      </c>
      <c r="Y125" s="426">
        <f t="shared" si="36"/>
        <v>0</v>
      </c>
      <c r="Z125" s="160">
        <f>C125</f>
        <v>0</v>
      </c>
      <c r="AA125" s="125" t="e">
        <f>ROUND(VLOOKUP($C125,$AH$124:AO160,4,FALSE)*E125,0)</f>
        <v>#N/A</v>
      </c>
      <c r="AB125" s="125" t="e">
        <f>ROUND(VLOOKUP($C126,$AH$124:AO160,5,FALSE)*F125,0)</f>
        <v>#N/A</v>
      </c>
      <c r="AC125" s="125" t="e">
        <f>ROUND(VLOOKUP($C127,$AH$124:AO160,6,FALSE)*G125,0)</f>
        <v>#N/A</v>
      </c>
      <c r="AD125" s="125" t="e">
        <f>ROUND(VLOOKUP($C128,$AH$124:AO161,7,FALSE)*H125,0)</f>
        <v>#N/A</v>
      </c>
      <c r="AE125" s="125" t="e">
        <f>ROUND(VLOOKUP($C129,$AH$124:AO160,8,FALSE)*I125,0)</f>
        <v>#N/A</v>
      </c>
      <c r="AF125" s="163" t="e">
        <f>SUM(AA125:AE125)</f>
        <v>#N/A</v>
      </c>
      <c r="AH125" s="274" t="s">
        <v>81</v>
      </c>
      <c r="AI125" s="273">
        <f>'Tuition Lookup'!$D4*24</f>
        <v>10752</v>
      </c>
      <c r="AJ125" s="272">
        <f>AI125/6</f>
        <v>1792</v>
      </c>
      <c r="AK125" s="277">
        <f>AJ125*AK$119</f>
        <v>1792</v>
      </c>
      <c r="AL125" s="277">
        <f>AK125*AL$119</f>
        <v>1881.6000000000001</v>
      </c>
      <c r="AM125" s="277">
        <f>AL125*AM$119</f>
        <v>1975.6800000000003</v>
      </c>
      <c r="AN125" s="278">
        <f>AM125*AN$119</f>
        <v>2074.4640000000004</v>
      </c>
      <c r="AO125" s="279">
        <f>AN125*AO$119</f>
        <v>2178.1872000000003</v>
      </c>
    </row>
    <row r="126" spans="1:41">
      <c r="B126" s="99"/>
      <c r="C126" s="117">
        <f>IF('Cumulative Budget Request '!L125='Split budget (D)'!$L$1,'Cumulative Budget Request '!C125,0)</f>
        <v>0</v>
      </c>
      <c r="D126" s="32" t="s">
        <v>61</v>
      </c>
      <c r="E126" s="20">
        <f>R125</f>
        <v>0</v>
      </c>
      <c r="F126" s="20">
        <f>R126</f>
        <v>0</v>
      </c>
      <c r="G126" s="20">
        <f>R127</f>
        <v>0</v>
      </c>
      <c r="H126" s="20">
        <f>R128</f>
        <v>0</v>
      </c>
      <c r="I126" s="20">
        <f>R129</f>
        <v>0</v>
      </c>
      <c r="J126" s="24"/>
      <c r="M126" s="243"/>
      <c r="N126" s="242"/>
      <c r="O126" s="239">
        <f>IF('Cumulative Budget Request '!L125='Split budget (D)'!$L$1,'Cumulative Budget Request '!O125,0)</f>
        <v>0</v>
      </c>
      <c r="P126" s="240">
        <f>IF('Cumulative Budget Request '!L125='Split budget (D)'!$L$1,'Cumulative Budget Request '!P125,0)</f>
        <v>0</v>
      </c>
      <c r="Q126" s="73">
        <f>IF('Cumulative Budget Request '!L125='Split budget (D)'!$L$1,'Cumulative Budget Request '!Q125,0)</f>
        <v>0</v>
      </c>
      <c r="R126" s="239">
        <f>IF('Cumulative Budget Request '!L125='Split budget (D)'!$L$1,'Cumulative Budget Request '!R125,0)</f>
        <v>0</v>
      </c>
      <c r="S126" s="73"/>
      <c r="T126" s="71"/>
      <c r="U126" s="426"/>
      <c r="V126" s="426"/>
      <c r="W126" s="426"/>
      <c r="X126" s="426"/>
      <c r="Y126" s="426"/>
      <c r="Z126" s="160"/>
      <c r="AA126" s="125"/>
      <c r="AB126" s="125"/>
      <c r="AC126" s="125"/>
      <c r="AD126" s="125"/>
      <c r="AE126" s="125"/>
      <c r="AF126" s="163"/>
      <c r="AH126" s="275" t="s">
        <v>82</v>
      </c>
      <c r="AI126" s="273">
        <f>'Tuition Lookup'!$D5*24</f>
        <v>12000</v>
      </c>
      <c r="AJ126" s="272">
        <f t="shared" ref="AJ126:AJ151" si="37">AI126/6</f>
        <v>2000</v>
      </c>
      <c r="AK126" s="277">
        <f t="shared" ref="AK126:AO141" si="38">AJ126*AK$119</f>
        <v>2000</v>
      </c>
      <c r="AL126" s="277">
        <f t="shared" si="38"/>
        <v>2100</v>
      </c>
      <c r="AM126" s="277">
        <f t="shared" si="38"/>
        <v>2205</v>
      </c>
      <c r="AN126" s="278">
        <f t="shared" si="38"/>
        <v>2315.25</v>
      </c>
      <c r="AO126" s="279">
        <f t="shared" si="38"/>
        <v>2431.0125000000003</v>
      </c>
    </row>
    <row r="127" spans="1:41">
      <c r="A127" s="8"/>
      <c r="B127" s="90"/>
      <c r="C127" s="117">
        <f>IF('Cumulative Budget Request '!L126='Split budget (D)'!$L$1,'Cumulative Budget Request '!C126,0)</f>
        <v>0</v>
      </c>
      <c r="D127" s="71" t="s">
        <v>9</v>
      </c>
      <c r="E127" s="54">
        <f>ROUND(N125*E125*O125,0)</f>
        <v>0</v>
      </c>
      <c r="F127" s="54">
        <f>ROUND(N125*F125*O125*O126,0)</f>
        <v>0</v>
      </c>
      <c r="G127" s="54">
        <f>ROUND(N125*G125*O125*O126*O127,0)</f>
        <v>0</v>
      </c>
      <c r="H127" s="54">
        <f>ROUND(N125*H125*O125*O126*O127*O128,0)</f>
        <v>0</v>
      </c>
      <c r="I127" s="54">
        <f>ROUND(N125*I125*O125*O126*O127*O128*O129,0)</f>
        <v>0</v>
      </c>
      <c r="J127" s="177">
        <f>SUM(E127:I127)</f>
        <v>0</v>
      </c>
      <c r="M127" s="243"/>
      <c r="N127" s="60"/>
      <c r="O127" s="239">
        <f>IF('Cumulative Budget Request '!L126='Split budget (D)'!$L$1,'Cumulative Budget Request '!O126,0)</f>
        <v>0</v>
      </c>
      <c r="P127" s="240">
        <f>IF('Cumulative Budget Request '!L126='Split budget (D)'!$L$1,'Cumulative Budget Request '!P126,0)</f>
        <v>0</v>
      </c>
      <c r="Q127" s="73">
        <f>IF('Cumulative Budget Request '!L126='Split budget (D)'!$L$1,'Cumulative Budget Request '!Q126,0)</f>
        <v>0</v>
      </c>
      <c r="R127" s="239">
        <f>IF('Cumulative Budget Request '!L126='Split budget (D)'!$L$1,'Cumulative Budget Request '!R126,0)</f>
        <v>0</v>
      </c>
      <c r="S127" s="73"/>
      <c r="T127" s="71"/>
      <c r="U127" s="426"/>
      <c r="V127" s="426"/>
      <c r="W127" s="426"/>
      <c r="X127" s="426"/>
      <c r="Y127" s="426"/>
      <c r="Z127" s="59"/>
      <c r="AA127" s="125"/>
      <c r="AB127" s="125"/>
      <c r="AC127" s="125"/>
      <c r="AD127" s="125"/>
      <c r="AE127" s="125"/>
      <c r="AF127" s="163"/>
      <c r="AH127" s="275" t="s">
        <v>83</v>
      </c>
      <c r="AI127" s="273">
        <f>'Tuition Lookup'!$D6*24</f>
        <v>10800</v>
      </c>
      <c r="AJ127" s="272">
        <f t="shared" si="37"/>
        <v>1800</v>
      </c>
      <c r="AK127" s="277">
        <f t="shared" si="38"/>
        <v>1800</v>
      </c>
      <c r="AL127" s="277">
        <f t="shared" si="38"/>
        <v>1890</v>
      </c>
      <c r="AM127" s="277">
        <f t="shared" si="38"/>
        <v>1984.5</v>
      </c>
      <c r="AN127" s="278">
        <f t="shared" si="38"/>
        <v>2083.7249999999999</v>
      </c>
      <c r="AO127" s="279">
        <f t="shared" si="38"/>
        <v>2187.9112500000001</v>
      </c>
    </row>
    <row r="128" spans="1:41">
      <c r="A128" s="8"/>
      <c r="B128" s="90"/>
      <c r="C128" s="117">
        <f>IF('Cumulative Budget Request '!L127='Split budget (D)'!$L$1,'Cumulative Budget Request '!C127,0)</f>
        <v>0</v>
      </c>
      <c r="D128" s="71" t="s">
        <v>46</v>
      </c>
      <c r="E128" s="54">
        <f>ROUND(E127*$S$153,0)</f>
        <v>0</v>
      </c>
      <c r="F128" s="54">
        <f>ROUND(F127*$S$153,0)</f>
        <v>0</v>
      </c>
      <c r="G128" s="54">
        <f>ROUND(G127*$S$153,0)</f>
        <v>0</v>
      </c>
      <c r="H128" s="54">
        <f>ROUND(H127*$S$153,0)</f>
        <v>0</v>
      </c>
      <c r="I128" s="54">
        <f>ROUND(I127*$S$153,0)</f>
        <v>0</v>
      </c>
      <c r="J128" s="177">
        <f>SUM(E128:I128)</f>
        <v>0</v>
      </c>
      <c r="M128" s="243"/>
      <c r="N128" s="60"/>
      <c r="O128" s="239">
        <f>IF('Cumulative Budget Request '!L127='Split budget (D)'!$L$1,'Cumulative Budget Request '!O127,0)</f>
        <v>0</v>
      </c>
      <c r="P128" s="240">
        <f>IF('Cumulative Budget Request '!L127='Split budget (D)'!$L$1,'Cumulative Budget Request '!P127,0)</f>
        <v>0</v>
      </c>
      <c r="Q128" s="73">
        <f>IF('Cumulative Budget Request '!L127='Split budget (D)'!$L$1,'Cumulative Budget Request '!Q127,0)</f>
        <v>0</v>
      </c>
      <c r="R128" s="239">
        <f>IF('Cumulative Budget Request '!L127='Split budget (D)'!$L$1,'Cumulative Budget Request '!R127,0)</f>
        <v>0</v>
      </c>
      <c r="S128" s="73"/>
      <c r="T128" s="71"/>
      <c r="U128" s="426"/>
      <c r="V128" s="426"/>
      <c r="W128" s="426"/>
      <c r="X128" s="426"/>
      <c r="Y128" s="426"/>
      <c r="Z128" s="59"/>
      <c r="AA128" s="125"/>
      <c r="AB128" s="125"/>
      <c r="AC128" s="125"/>
      <c r="AD128" s="125"/>
      <c r="AE128" s="125"/>
      <c r="AF128" s="163"/>
      <c r="AH128" s="275" t="s">
        <v>84</v>
      </c>
      <c r="AI128" s="273">
        <f>'Tuition Lookup'!$D7*24</f>
        <v>11352</v>
      </c>
      <c r="AJ128" s="272">
        <f t="shared" si="37"/>
        <v>1892</v>
      </c>
      <c r="AK128" s="277">
        <f t="shared" si="38"/>
        <v>1892</v>
      </c>
      <c r="AL128" s="277">
        <f t="shared" si="38"/>
        <v>1986.6000000000001</v>
      </c>
      <c r="AM128" s="277">
        <f t="shared" si="38"/>
        <v>2085.9300000000003</v>
      </c>
      <c r="AN128" s="278">
        <f t="shared" si="38"/>
        <v>2190.2265000000002</v>
      </c>
      <c r="AO128" s="279">
        <f t="shared" si="38"/>
        <v>2299.7378250000002</v>
      </c>
    </row>
    <row r="129" spans="1:41" ht="15">
      <c r="A129" s="8"/>
      <c r="B129" s="90"/>
      <c r="C129" s="117">
        <f>IF('Cumulative Budget Request '!L128='Split budget (D)'!$L$1,'Cumulative Budget Request '!C128,0)</f>
        <v>0</v>
      </c>
      <c r="D129" s="71" t="s">
        <v>47</v>
      </c>
      <c r="E129" s="189">
        <f>ROUND($S$154*E125,0)</f>
        <v>0</v>
      </c>
      <c r="F129" s="189">
        <f>ROUND($S$154*F125,0)</f>
        <v>0</v>
      </c>
      <c r="G129" s="189">
        <f>ROUND($S$154*G125,0)</f>
        <v>0</v>
      </c>
      <c r="H129" s="189">
        <f>ROUND($S$154*H125,0)</f>
        <v>0</v>
      </c>
      <c r="I129" s="189">
        <f>ROUND($S$154*I125,0)</f>
        <v>0</v>
      </c>
      <c r="J129" s="186">
        <f>SUM(E129:I129)</f>
        <v>0</v>
      </c>
      <c r="M129" s="243"/>
      <c r="N129" s="60"/>
      <c r="O129" s="239">
        <f>IF('Cumulative Budget Request '!L128='Split budget (D)'!$L$1,'Cumulative Budget Request '!O128,0)</f>
        <v>0</v>
      </c>
      <c r="P129" s="240">
        <f>IF('Cumulative Budget Request '!L128='Split budget (D)'!$L$1,'Cumulative Budget Request '!P128,0)</f>
        <v>0</v>
      </c>
      <c r="Q129" s="73">
        <f>IF('Cumulative Budget Request '!L128='Split budget (D)'!$L$1,'Cumulative Budget Request '!Q128,0)</f>
        <v>0</v>
      </c>
      <c r="R129" s="239">
        <f>IF('Cumulative Budget Request '!L128='Split budget (D)'!$L$1,'Cumulative Budget Request '!R128,0)</f>
        <v>0</v>
      </c>
      <c r="S129" s="73"/>
      <c r="T129" s="71"/>
      <c r="U129" s="426"/>
      <c r="V129" s="426"/>
      <c r="W129" s="426"/>
      <c r="X129" s="426"/>
      <c r="Y129" s="426"/>
      <c r="Z129" s="59"/>
      <c r="AA129" s="125"/>
      <c r="AB129" s="125"/>
      <c r="AC129" s="125"/>
      <c r="AD129" s="125"/>
      <c r="AE129" s="125"/>
      <c r="AF129" s="163"/>
      <c r="AH129" s="275" t="s">
        <v>85</v>
      </c>
      <c r="AI129" s="273">
        <f>'Tuition Lookup'!$D8*24</f>
        <v>17232</v>
      </c>
      <c r="AJ129" s="272">
        <f t="shared" si="37"/>
        <v>2872</v>
      </c>
      <c r="AK129" s="277">
        <f t="shared" si="38"/>
        <v>2872</v>
      </c>
      <c r="AL129" s="277">
        <f t="shared" si="38"/>
        <v>3015.6</v>
      </c>
      <c r="AM129" s="277">
        <f t="shared" si="38"/>
        <v>3166.38</v>
      </c>
      <c r="AN129" s="278">
        <f t="shared" si="38"/>
        <v>3324.6990000000001</v>
      </c>
      <c r="AO129" s="279">
        <f t="shared" si="38"/>
        <v>3490.9339500000001</v>
      </c>
    </row>
    <row r="130" spans="1:41">
      <c r="A130" s="8"/>
      <c r="B130" s="90"/>
      <c r="C130" s="97"/>
      <c r="D130" s="74" t="s">
        <v>48</v>
      </c>
      <c r="E130" s="190">
        <f>SUM(E128:E129)</f>
        <v>0</v>
      </c>
      <c r="F130" s="190">
        <f t="shared" ref="F130:I130" si="39">SUM(F128:F129)</f>
        <v>0</v>
      </c>
      <c r="G130" s="190">
        <f t="shared" si="39"/>
        <v>0</v>
      </c>
      <c r="H130" s="190">
        <f t="shared" si="39"/>
        <v>0</v>
      </c>
      <c r="I130" s="190">
        <f t="shared" si="39"/>
        <v>0</v>
      </c>
      <c r="J130" s="191">
        <f>SUM(J128:J129)</f>
        <v>0</v>
      </c>
      <c r="M130" s="243"/>
      <c r="N130" s="60"/>
      <c r="O130" s="71"/>
      <c r="P130" s="244"/>
      <c r="Q130" s="73"/>
      <c r="R130" s="71"/>
      <c r="S130" s="73"/>
      <c r="T130" s="71"/>
      <c r="U130" s="428"/>
      <c r="V130" s="429"/>
      <c r="W130" s="427"/>
      <c r="X130" s="427"/>
      <c r="Y130" s="427"/>
      <c r="Z130" s="59"/>
      <c r="AA130" s="125"/>
      <c r="AB130" s="125"/>
      <c r="AC130" s="125"/>
      <c r="AD130" s="125"/>
      <c r="AE130" s="125"/>
      <c r="AF130" s="163"/>
      <c r="AH130" s="275" t="s">
        <v>86</v>
      </c>
      <c r="AI130" s="273">
        <f>'Tuition Lookup'!$D9*24</f>
        <v>10392</v>
      </c>
      <c r="AJ130" s="272">
        <f t="shared" si="37"/>
        <v>1732</v>
      </c>
      <c r="AK130" s="277">
        <f t="shared" si="38"/>
        <v>1732</v>
      </c>
      <c r="AL130" s="277">
        <f t="shared" si="38"/>
        <v>1818.6000000000001</v>
      </c>
      <c r="AM130" s="277">
        <f t="shared" si="38"/>
        <v>1909.5300000000002</v>
      </c>
      <c r="AN130" s="278">
        <f t="shared" si="38"/>
        <v>2005.0065000000002</v>
      </c>
      <c r="AO130" s="279">
        <f t="shared" si="38"/>
        <v>2105.2568250000004</v>
      </c>
    </row>
    <row r="131" spans="1:41">
      <c r="A131" s="8"/>
      <c r="B131" s="90"/>
      <c r="C131" s="97"/>
      <c r="D131" s="71"/>
      <c r="E131" s="15"/>
      <c r="F131" s="15"/>
      <c r="G131" s="15"/>
      <c r="H131" s="15"/>
      <c r="I131" s="15"/>
      <c r="J131" s="24"/>
      <c r="M131" s="243"/>
      <c r="N131" s="60"/>
      <c r="O131" s="32"/>
      <c r="P131" s="60"/>
      <c r="Q131" s="32"/>
      <c r="R131" s="241"/>
      <c r="S131" s="32"/>
      <c r="T131" s="241"/>
      <c r="U131" s="430"/>
      <c r="V131" s="430"/>
      <c r="W131" s="430"/>
      <c r="X131" s="430"/>
      <c r="Y131" s="430"/>
      <c r="Z131" s="59"/>
      <c r="AA131" s="125"/>
      <c r="AB131" s="125"/>
      <c r="AC131" s="125"/>
      <c r="AD131" s="125"/>
      <c r="AE131" s="125"/>
      <c r="AF131" s="163"/>
      <c r="AH131" s="274" t="s">
        <v>87</v>
      </c>
      <c r="AI131" s="273">
        <f>'Tuition Lookup'!$D10*24</f>
        <v>10608</v>
      </c>
      <c r="AJ131" s="272">
        <f t="shared" si="37"/>
        <v>1768</v>
      </c>
      <c r="AK131" s="277">
        <f t="shared" si="38"/>
        <v>1768</v>
      </c>
      <c r="AL131" s="277">
        <f t="shared" si="38"/>
        <v>1856.4</v>
      </c>
      <c r="AM131" s="277">
        <f t="shared" si="38"/>
        <v>1949.2200000000003</v>
      </c>
      <c r="AN131" s="278">
        <f t="shared" si="38"/>
        <v>2046.6810000000003</v>
      </c>
      <c r="AO131" s="279">
        <f t="shared" si="38"/>
        <v>2149.0150500000004</v>
      </c>
    </row>
    <row r="132" spans="1:41">
      <c r="A132" s="417">
        <f>IF('Cumulative Budget Request '!L131='Split budget (D)'!$L$1,'Cumulative Budget Request '!A131,0)</f>
        <v>0</v>
      </c>
      <c r="B132" s="13">
        <f>IF('Cumulative Budget Request '!L131='Split budget (D)'!$L$1,'Cumulative Budget Request '!B131,0)</f>
        <v>0</v>
      </c>
      <c r="C132" s="117">
        <f>IF('Cumulative Budget Request '!L131='Split budget (D)'!$L$1,'Cumulative Budget Request '!C131,0)</f>
        <v>0</v>
      </c>
      <c r="D132" s="32" t="s">
        <v>44</v>
      </c>
      <c r="E132" s="97">
        <f>ROUND($P132*$Q132*R132,6)</f>
        <v>0</v>
      </c>
      <c r="F132" s="97">
        <f>ROUND($P133*$Q133*R133,6)</f>
        <v>0</v>
      </c>
      <c r="G132" s="97">
        <f>ROUND($P134*$Q134*R134,6)</f>
        <v>0</v>
      </c>
      <c r="H132" s="97">
        <f>ROUND($P135*$Q135*R135,6)</f>
        <v>0</v>
      </c>
      <c r="I132" s="97">
        <f>ROUND($P136*$Q136*R136,6)</f>
        <v>0</v>
      </c>
      <c r="J132" s="24"/>
      <c r="M132" s="155">
        <f>IF('Cumulative Budget Request '!L131='Split budget (D)'!$L$1,'Cumulative Budget Request '!M131,0)</f>
        <v>0</v>
      </c>
      <c r="N132" s="242">
        <f>ROUND(M132/12,2)</f>
        <v>0</v>
      </c>
      <c r="O132" s="239">
        <f>IF('Cumulative Budget Request '!L131='Split budget (D)'!$L$1,'Cumulative Budget Request '!O131,0)</f>
        <v>0</v>
      </c>
      <c r="P132" s="240">
        <f>IF('Cumulative Budget Request '!L131='Split budget (D)'!$L$1,'Cumulative Budget Request '!P131,0)</f>
        <v>0</v>
      </c>
      <c r="Q132" s="73">
        <f>IF('Cumulative Budget Request '!L131='Split budget (D)'!$L$1,'Cumulative Budget Request '!Q131,0)</f>
        <v>0</v>
      </c>
      <c r="R132" s="239">
        <f>IF('Cumulative Budget Request '!L131='Split budget (D)'!$L$1,'Cumulative Budget Request '!R131,0)</f>
        <v>0</v>
      </c>
      <c r="S132" s="73"/>
      <c r="T132" s="71"/>
      <c r="U132" s="426">
        <f>IFERROR((E135+E136)/E134,0)</f>
        <v>0</v>
      </c>
      <c r="V132" s="426">
        <f t="shared" ref="V132:Y132" si="40">IFERROR((F135+F136)/F134,0)</f>
        <v>0</v>
      </c>
      <c r="W132" s="426">
        <f t="shared" si="40"/>
        <v>0</v>
      </c>
      <c r="X132" s="426">
        <f t="shared" si="40"/>
        <v>0</v>
      </c>
      <c r="Y132" s="426">
        <f t="shared" si="40"/>
        <v>0</v>
      </c>
      <c r="Z132" s="160">
        <f>C132</f>
        <v>0</v>
      </c>
      <c r="AA132" s="125" t="e">
        <f>ROUND(VLOOKUP($C132,$AH$124:AO167,4,FALSE)*E132,0)</f>
        <v>#N/A</v>
      </c>
      <c r="AB132" s="125" t="e">
        <f>ROUND(VLOOKUP($C133,$AH$124:AO167,5,FALSE)*F132,0)</f>
        <v>#N/A</v>
      </c>
      <c r="AC132" s="125" t="e">
        <f>ROUND(VLOOKUP($C134,$AH$124:AO167,6,FALSE)*G132,0)</f>
        <v>#N/A</v>
      </c>
      <c r="AD132" s="125" t="e">
        <f>ROUND(VLOOKUP($C135,$AH$124:AO168,7,FALSE)*H132,0)</f>
        <v>#N/A</v>
      </c>
      <c r="AE132" s="125" t="e">
        <f>ROUND(VLOOKUP($C136,$AH$124:AO167,8,FALSE)*I132,0)</f>
        <v>#N/A</v>
      </c>
      <c r="AF132" s="163" t="e">
        <f>SUM(AA132:AE132)</f>
        <v>#N/A</v>
      </c>
      <c r="AH132" s="274" t="s">
        <v>88</v>
      </c>
      <c r="AI132" s="273">
        <f>'Tuition Lookup'!$D11*24</f>
        <v>10632</v>
      </c>
      <c r="AJ132" s="272">
        <f t="shared" si="37"/>
        <v>1772</v>
      </c>
      <c r="AK132" s="277">
        <f t="shared" si="38"/>
        <v>1772</v>
      </c>
      <c r="AL132" s="277">
        <f t="shared" si="38"/>
        <v>1860.6000000000001</v>
      </c>
      <c r="AM132" s="277">
        <f t="shared" si="38"/>
        <v>1953.6300000000003</v>
      </c>
      <c r="AN132" s="278">
        <f t="shared" si="38"/>
        <v>2051.3115000000003</v>
      </c>
      <c r="AO132" s="279">
        <f t="shared" si="38"/>
        <v>2153.8770750000003</v>
      </c>
    </row>
    <row r="133" spans="1:41">
      <c r="B133" s="99"/>
      <c r="C133" s="117">
        <f>IF('Cumulative Budget Request '!L132='Split budget (D)'!$L$1,'Cumulative Budget Request '!C132,0)</f>
        <v>0</v>
      </c>
      <c r="D133" s="32" t="s">
        <v>61</v>
      </c>
      <c r="E133" s="20">
        <f>R132</f>
        <v>0</v>
      </c>
      <c r="F133" s="20">
        <f>R133</f>
        <v>0</v>
      </c>
      <c r="G133" s="20">
        <f>R134</f>
        <v>0</v>
      </c>
      <c r="H133" s="20">
        <f>R135</f>
        <v>0</v>
      </c>
      <c r="I133" s="20">
        <f>R136</f>
        <v>0</v>
      </c>
      <c r="J133" s="24"/>
      <c r="M133" s="243"/>
      <c r="N133" s="242"/>
      <c r="O133" s="239">
        <f>IF('Cumulative Budget Request '!L132='Split budget (D)'!$L$1,'Cumulative Budget Request '!O132,0)</f>
        <v>0</v>
      </c>
      <c r="P133" s="240">
        <f>IF('Cumulative Budget Request '!L132='Split budget (D)'!$L$1,'Cumulative Budget Request '!P132,0)</f>
        <v>0</v>
      </c>
      <c r="Q133" s="73">
        <f>IF('Cumulative Budget Request '!L132='Split budget (D)'!$L$1,'Cumulative Budget Request '!Q132,0)</f>
        <v>0</v>
      </c>
      <c r="R133" s="239">
        <f>IF('Cumulative Budget Request '!L132='Split budget (D)'!$L$1,'Cumulative Budget Request '!R132,0)</f>
        <v>0</v>
      </c>
      <c r="S133" s="73"/>
      <c r="T133" s="71"/>
      <c r="U133" s="426"/>
      <c r="V133" s="426"/>
      <c r="W133" s="426"/>
      <c r="X133" s="426"/>
      <c r="Y133" s="426"/>
      <c r="Z133" s="160"/>
      <c r="AA133" s="125"/>
      <c r="AB133" s="125"/>
      <c r="AC133" s="125"/>
      <c r="AD133" s="125"/>
      <c r="AE133" s="125"/>
      <c r="AF133" s="163"/>
      <c r="AH133" s="274" t="s">
        <v>89</v>
      </c>
      <c r="AI133" s="273">
        <f>'Tuition Lookup'!$D12*24</f>
        <v>33816</v>
      </c>
      <c r="AJ133" s="272">
        <f t="shared" si="37"/>
        <v>5636</v>
      </c>
      <c r="AK133" s="277">
        <f t="shared" si="38"/>
        <v>5636</v>
      </c>
      <c r="AL133" s="277">
        <f t="shared" si="38"/>
        <v>5917.8</v>
      </c>
      <c r="AM133" s="277">
        <f t="shared" si="38"/>
        <v>6213.6900000000005</v>
      </c>
      <c r="AN133" s="278">
        <f t="shared" si="38"/>
        <v>6524.3745000000008</v>
      </c>
      <c r="AO133" s="279">
        <f t="shared" si="38"/>
        <v>6850.5932250000014</v>
      </c>
    </row>
    <row r="134" spans="1:41">
      <c r="A134" s="8"/>
      <c r="B134" s="90"/>
      <c r="C134" s="117">
        <f>IF('Cumulative Budget Request '!L133='Split budget (D)'!$L$1,'Cumulative Budget Request '!C133,0)</f>
        <v>0</v>
      </c>
      <c r="D134" s="71" t="s">
        <v>9</v>
      </c>
      <c r="E134" s="54">
        <f>ROUND(N132*E132*O132,0)</f>
        <v>0</v>
      </c>
      <c r="F134" s="54">
        <f>ROUND(N132*F132*O132*O133,0)</f>
        <v>0</v>
      </c>
      <c r="G134" s="54">
        <f>ROUND(N132*G132*O132*O133*O134,0)</f>
        <v>0</v>
      </c>
      <c r="H134" s="54">
        <f>ROUND(N132*H132*O132*O133*O134*O135,0)</f>
        <v>0</v>
      </c>
      <c r="I134" s="54">
        <f>ROUND(N132*I132*O132*O133*O134*O135*O136,0)</f>
        <v>0</v>
      </c>
      <c r="J134" s="177">
        <f>SUM(E134:I134)</f>
        <v>0</v>
      </c>
      <c r="M134" s="243"/>
      <c r="N134" s="60"/>
      <c r="O134" s="239">
        <f>IF('Cumulative Budget Request '!L133='Split budget (D)'!$L$1,'Cumulative Budget Request '!O133,0)</f>
        <v>0</v>
      </c>
      <c r="P134" s="240">
        <f>IF('Cumulative Budget Request '!L133='Split budget (D)'!$L$1,'Cumulative Budget Request '!P133,0)</f>
        <v>0</v>
      </c>
      <c r="Q134" s="73">
        <f>IF('Cumulative Budget Request '!L133='Split budget (D)'!$L$1,'Cumulative Budget Request '!Q133,0)</f>
        <v>0</v>
      </c>
      <c r="R134" s="239">
        <f>IF('Cumulative Budget Request '!L133='Split budget (D)'!$L$1,'Cumulative Budget Request '!R133,0)</f>
        <v>0</v>
      </c>
      <c r="S134" s="73"/>
      <c r="T134" s="71"/>
      <c r="U134" s="426"/>
      <c r="V134" s="426"/>
      <c r="W134" s="426"/>
      <c r="X134" s="426"/>
      <c r="Y134" s="426"/>
      <c r="Z134" s="59"/>
      <c r="AA134" s="125"/>
      <c r="AB134" s="125"/>
      <c r="AC134" s="125"/>
      <c r="AD134" s="125"/>
      <c r="AE134" s="125"/>
      <c r="AF134" s="163"/>
      <c r="AH134" s="274" t="s">
        <v>90</v>
      </c>
      <c r="AI134" s="273">
        <f>'Tuition Lookup'!$D13*24</f>
        <v>10584</v>
      </c>
      <c r="AJ134" s="272">
        <f t="shared" si="37"/>
        <v>1764</v>
      </c>
      <c r="AK134" s="277">
        <f t="shared" si="38"/>
        <v>1764</v>
      </c>
      <c r="AL134" s="277">
        <f t="shared" si="38"/>
        <v>1852.2</v>
      </c>
      <c r="AM134" s="277">
        <f t="shared" si="38"/>
        <v>1944.8100000000002</v>
      </c>
      <c r="AN134" s="278">
        <f t="shared" si="38"/>
        <v>2042.0505000000003</v>
      </c>
      <c r="AO134" s="279">
        <f t="shared" si="38"/>
        <v>2144.1530250000005</v>
      </c>
    </row>
    <row r="135" spans="1:41">
      <c r="A135" s="8"/>
      <c r="B135" s="90"/>
      <c r="C135" s="117">
        <f>IF('Cumulative Budget Request '!L134='Split budget (D)'!$L$1,'Cumulative Budget Request '!C134,0)</f>
        <v>0</v>
      </c>
      <c r="D135" s="71" t="s">
        <v>46</v>
      </c>
      <c r="E135" s="54">
        <f>ROUND(E134*$S$153,0)</f>
        <v>0</v>
      </c>
      <c r="F135" s="54">
        <f>ROUND(F134*$S$153,0)</f>
        <v>0</v>
      </c>
      <c r="G135" s="54">
        <f>ROUND(G134*$S$153,0)</f>
        <v>0</v>
      </c>
      <c r="H135" s="54">
        <f>ROUND(H134*$S$153,0)</f>
        <v>0</v>
      </c>
      <c r="I135" s="54">
        <f>ROUND(I134*$S$153,0)</f>
        <v>0</v>
      </c>
      <c r="J135" s="177">
        <f>SUM(E135:I135)</f>
        <v>0</v>
      </c>
      <c r="M135" s="243"/>
      <c r="N135" s="60"/>
      <c r="O135" s="239">
        <f>IF('Cumulative Budget Request '!L134='Split budget (D)'!$L$1,'Cumulative Budget Request '!O134,0)</f>
        <v>0</v>
      </c>
      <c r="P135" s="240">
        <f>IF('Cumulative Budget Request '!L134='Split budget (D)'!$L$1,'Cumulative Budget Request '!P134,0)</f>
        <v>0</v>
      </c>
      <c r="Q135" s="73">
        <f>IF('Cumulative Budget Request '!L134='Split budget (D)'!$L$1,'Cumulative Budget Request '!Q134,0)</f>
        <v>0</v>
      </c>
      <c r="R135" s="239">
        <f>IF('Cumulative Budget Request '!L134='Split budget (D)'!$L$1,'Cumulative Budget Request '!R134,0)</f>
        <v>0</v>
      </c>
      <c r="S135" s="73"/>
      <c r="T135" s="71"/>
      <c r="U135" s="426"/>
      <c r="V135" s="426"/>
      <c r="W135" s="426"/>
      <c r="X135" s="426"/>
      <c r="Y135" s="426"/>
      <c r="Z135" s="59"/>
      <c r="AA135" s="125"/>
      <c r="AB135" s="125"/>
      <c r="AC135" s="125"/>
      <c r="AD135" s="125"/>
      <c r="AE135" s="125"/>
      <c r="AF135" s="163"/>
      <c r="AH135" s="274" t="s">
        <v>91</v>
      </c>
      <c r="AI135" s="273">
        <f>'Tuition Lookup'!$D14*24</f>
        <v>10752</v>
      </c>
      <c r="AJ135" s="272">
        <f t="shared" si="37"/>
        <v>1792</v>
      </c>
      <c r="AK135" s="277">
        <f t="shared" si="38"/>
        <v>1792</v>
      </c>
      <c r="AL135" s="277">
        <f t="shared" si="38"/>
        <v>1881.6000000000001</v>
      </c>
      <c r="AM135" s="277">
        <f t="shared" si="38"/>
        <v>1975.6800000000003</v>
      </c>
      <c r="AN135" s="278">
        <f t="shared" si="38"/>
        <v>2074.4640000000004</v>
      </c>
      <c r="AO135" s="279">
        <f t="shared" si="38"/>
        <v>2178.1872000000003</v>
      </c>
    </row>
    <row r="136" spans="1:41" ht="15">
      <c r="A136" s="8"/>
      <c r="B136" s="90"/>
      <c r="C136" s="117">
        <f>IF('Cumulative Budget Request '!L135='Split budget (D)'!$L$1,'Cumulative Budget Request '!C135,0)</f>
        <v>0</v>
      </c>
      <c r="D136" s="71" t="s">
        <v>47</v>
      </c>
      <c r="E136" s="189">
        <f>ROUND($S$154*E132,0)</f>
        <v>0</v>
      </c>
      <c r="F136" s="189">
        <f>ROUND($S$154*F132,0)</f>
        <v>0</v>
      </c>
      <c r="G136" s="189">
        <f>ROUND($S$154*G132,0)</f>
        <v>0</v>
      </c>
      <c r="H136" s="189">
        <f>ROUND($S$154*H132,0)</f>
        <v>0</v>
      </c>
      <c r="I136" s="189">
        <f>ROUND($S$154*I132,0)</f>
        <v>0</v>
      </c>
      <c r="J136" s="186">
        <f>SUM(E136:I136)</f>
        <v>0</v>
      </c>
      <c r="M136" s="243"/>
      <c r="N136" s="60"/>
      <c r="O136" s="239">
        <f>IF('Cumulative Budget Request '!L135='Split budget (D)'!$L$1,'Cumulative Budget Request '!O135,0)</f>
        <v>0</v>
      </c>
      <c r="P136" s="240">
        <f>IF('Cumulative Budget Request '!L135='Split budget (D)'!$L$1,'Cumulative Budget Request '!P135,0)</f>
        <v>0</v>
      </c>
      <c r="Q136" s="73">
        <f>IF('Cumulative Budget Request '!L135='Split budget (D)'!$L$1,'Cumulative Budget Request '!Q135,0)</f>
        <v>0</v>
      </c>
      <c r="R136" s="239">
        <f>IF('Cumulative Budget Request '!L135='Split budget (D)'!$L$1,'Cumulative Budget Request '!R135,0)</f>
        <v>0</v>
      </c>
      <c r="S136" s="73"/>
      <c r="T136" s="71"/>
      <c r="U136" s="426"/>
      <c r="V136" s="426"/>
      <c r="W136" s="426"/>
      <c r="X136" s="426"/>
      <c r="Y136" s="426"/>
      <c r="Z136" s="59"/>
      <c r="AA136" s="125"/>
      <c r="AB136" s="125"/>
      <c r="AC136" s="125"/>
      <c r="AD136" s="125"/>
      <c r="AE136" s="125"/>
      <c r="AF136" s="163"/>
      <c r="AH136" s="274" t="s">
        <v>92</v>
      </c>
      <c r="AI136" s="273">
        <f>'Tuition Lookup'!$D15*24</f>
        <v>7656</v>
      </c>
      <c r="AJ136" s="272">
        <f t="shared" si="37"/>
        <v>1276</v>
      </c>
      <c r="AK136" s="277">
        <f t="shared" si="38"/>
        <v>1276</v>
      </c>
      <c r="AL136" s="277">
        <f t="shared" si="38"/>
        <v>1339.8</v>
      </c>
      <c r="AM136" s="277">
        <f t="shared" si="38"/>
        <v>1406.79</v>
      </c>
      <c r="AN136" s="278">
        <f t="shared" si="38"/>
        <v>1477.1295</v>
      </c>
      <c r="AO136" s="279">
        <f t="shared" si="38"/>
        <v>1550.9859750000001</v>
      </c>
    </row>
    <row r="137" spans="1:41">
      <c r="A137" s="8"/>
      <c r="B137" s="90"/>
      <c r="C137" s="97"/>
      <c r="D137" s="74" t="s">
        <v>48</v>
      </c>
      <c r="E137" s="190">
        <f>SUM(E135:E136)</f>
        <v>0</v>
      </c>
      <c r="F137" s="190">
        <f t="shared" ref="F137:I137" si="41">SUM(F135:F136)</f>
        <v>0</v>
      </c>
      <c r="G137" s="190">
        <f t="shared" si="41"/>
        <v>0</v>
      </c>
      <c r="H137" s="190">
        <f t="shared" si="41"/>
        <v>0</v>
      </c>
      <c r="I137" s="190">
        <f t="shared" si="41"/>
        <v>0</v>
      </c>
      <c r="J137" s="191">
        <f>SUM(J135:J136)</f>
        <v>0</v>
      </c>
      <c r="M137" s="243"/>
      <c r="N137" s="60"/>
      <c r="O137" s="71"/>
      <c r="P137" s="244"/>
      <c r="Q137" s="73"/>
      <c r="R137" s="71"/>
      <c r="S137" s="73"/>
      <c r="T137" s="71"/>
      <c r="U137" s="428"/>
      <c r="V137" s="429"/>
      <c r="W137" s="427"/>
      <c r="X137" s="427"/>
      <c r="Y137" s="427"/>
      <c r="Z137" s="59"/>
      <c r="AA137" s="125"/>
      <c r="AB137" s="125"/>
      <c r="AC137" s="125"/>
      <c r="AD137" s="125"/>
      <c r="AE137" s="125"/>
      <c r="AF137" s="163"/>
      <c r="AH137" s="274" t="s">
        <v>93</v>
      </c>
      <c r="AI137" s="273">
        <f>'Tuition Lookup'!$D16*24</f>
        <v>7368</v>
      </c>
      <c r="AJ137" s="272">
        <f t="shared" si="37"/>
        <v>1228</v>
      </c>
      <c r="AK137" s="277">
        <f t="shared" si="38"/>
        <v>1228</v>
      </c>
      <c r="AL137" s="277">
        <f t="shared" si="38"/>
        <v>1289.4000000000001</v>
      </c>
      <c r="AM137" s="277">
        <f t="shared" si="38"/>
        <v>1353.8700000000001</v>
      </c>
      <c r="AN137" s="278">
        <f t="shared" si="38"/>
        <v>1421.5635000000002</v>
      </c>
      <c r="AO137" s="279">
        <f t="shared" si="38"/>
        <v>1492.6416750000003</v>
      </c>
    </row>
    <row r="138" spans="1:41">
      <c r="A138" s="8"/>
      <c r="B138" s="90"/>
      <c r="C138" s="97"/>
      <c r="D138" s="71"/>
      <c r="E138" s="19"/>
      <c r="F138" s="19"/>
      <c r="G138" s="19"/>
      <c r="H138" s="19"/>
      <c r="I138" s="19"/>
      <c r="J138" s="125"/>
      <c r="M138" s="243"/>
      <c r="N138" s="60"/>
      <c r="O138" s="32"/>
      <c r="P138" s="60"/>
      <c r="Q138" s="32"/>
      <c r="R138" s="241"/>
      <c r="S138" s="32"/>
      <c r="T138" s="241"/>
      <c r="U138" s="430"/>
      <c r="V138" s="430"/>
      <c r="W138" s="430"/>
      <c r="X138" s="430"/>
      <c r="Y138" s="430"/>
      <c r="Z138" s="59"/>
      <c r="AA138" s="125"/>
      <c r="AB138" s="125"/>
      <c r="AC138" s="125"/>
      <c r="AD138" s="125"/>
      <c r="AE138" s="125"/>
      <c r="AF138" s="163"/>
      <c r="AH138" s="274" t="s">
        <v>94</v>
      </c>
      <c r="AI138" s="273">
        <f>'Tuition Lookup'!$D17*24</f>
        <v>12504</v>
      </c>
      <c r="AJ138" s="272">
        <f t="shared" si="37"/>
        <v>2084</v>
      </c>
      <c r="AK138" s="277">
        <f t="shared" si="38"/>
        <v>2084</v>
      </c>
      <c r="AL138" s="277">
        <f t="shared" si="38"/>
        <v>2188.2000000000003</v>
      </c>
      <c r="AM138" s="277">
        <f t="shared" si="38"/>
        <v>2297.6100000000006</v>
      </c>
      <c r="AN138" s="278">
        <f t="shared" si="38"/>
        <v>2412.4905000000008</v>
      </c>
      <c r="AO138" s="279">
        <f t="shared" si="38"/>
        <v>2533.115025000001</v>
      </c>
    </row>
    <row r="139" spans="1:41">
      <c r="A139" s="417">
        <f>IF('Cumulative Budget Request '!L138='Split budget (D)'!$L$1,'Cumulative Budget Request '!A138,0)</f>
        <v>0</v>
      </c>
      <c r="B139" s="13">
        <f>IF('Cumulative Budget Request '!L138='Split budget (D)'!$L$1,'Cumulative Budget Request '!B138,0)</f>
        <v>0</v>
      </c>
      <c r="C139" s="117">
        <f>IF('Cumulative Budget Request '!L138='Split budget (D)'!$L$1,'Cumulative Budget Request '!C138,0)</f>
        <v>0</v>
      </c>
      <c r="D139" s="32" t="s">
        <v>44</v>
      </c>
      <c r="E139" s="97">
        <f>ROUND($P139*$Q139*R139,6)</f>
        <v>0</v>
      </c>
      <c r="F139" s="97">
        <f>ROUND($P140*$Q140*R140,6)</f>
        <v>0</v>
      </c>
      <c r="G139" s="97">
        <f>ROUND($P141*$Q141*R141,6)</f>
        <v>0</v>
      </c>
      <c r="H139" s="97">
        <f>ROUND($P142*$Q142*R142,6)</f>
        <v>0</v>
      </c>
      <c r="I139" s="97">
        <f>ROUND($P143*$Q143*R143,6)</f>
        <v>0</v>
      </c>
      <c r="J139" s="24"/>
      <c r="M139" s="155">
        <f>IF('Cumulative Budget Request '!L138='Split budget (D)'!$L$1,'Cumulative Budget Request '!M138,0)</f>
        <v>0</v>
      </c>
      <c r="N139" s="242">
        <f>ROUND(M139/12,2)</f>
        <v>0</v>
      </c>
      <c r="O139" s="239">
        <f>IF('Cumulative Budget Request '!L138='Split budget (D)'!$L$1,'Cumulative Budget Request '!O138,0)</f>
        <v>0</v>
      </c>
      <c r="P139" s="240">
        <f>IF('Cumulative Budget Request '!L138='Split budget (D)'!$L$1,'Cumulative Budget Request '!P138,0)</f>
        <v>0</v>
      </c>
      <c r="Q139" s="73">
        <f>IF('Cumulative Budget Request '!L138='Split budget (D)'!$L$1,'Cumulative Budget Request '!Q138,0)</f>
        <v>0</v>
      </c>
      <c r="R139" s="239">
        <f>IF('Cumulative Budget Request '!L138='Split budget (D)'!$L$1,'Cumulative Budget Request '!R138,0)</f>
        <v>0</v>
      </c>
      <c r="S139" s="73"/>
      <c r="T139" s="71"/>
      <c r="U139" s="426">
        <f>IFERROR((E142+E143)/E141,0)</f>
        <v>0</v>
      </c>
      <c r="V139" s="426">
        <f t="shared" ref="V139:Y139" si="42">IFERROR((F142+F143)/F141,0)</f>
        <v>0</v>
      </c>
      <c r="W139" s="426">
        <f t="shared" si="42"/>
        <v>0</v>
      </c>
      <c r="X139" s="426">
        <f t="shared" si="42"/>
        <v>0</v>
      </c>
      <c r="Y139" s="426">
        <f t="shared" si="42"/>
        <v>0</v>
      </c>
      <c r="Z139" s="160">
        <f>C139</f>
        <v>0</v>
      </c>
      <c r="AA139" s="125" t="e">
        <f>ROUND(VLOOKUP($C139,$AH$124:AO174,4,FALSE)*E139,0)</f>
        <v>#N/A</v>
      </c>
      <c r="AB139" s="125" t="e">
        <f>ROUND(VLOOKUP($C140,$AH$124:AO174,5,FALSE)*F139,0)</f>
        <v>#N/A</v>
      </c>
      <c r="AC139" s="125" t="e">
        <f>ROUND(VLOOKUP($C141,$AH$124:AO174,6,FALSE)*G139,0)</f>
        <v>#N/A</v>
      </c>
      <c r="AD139" s="125" t="e">
        <f>ROUND(VLOOKUP($C142,$AH$124:AO175,7,FALSE)*H139,0)</f>
        <v>#N/A</v>
      </c>
      <c r="AE139" s="125" t="e">
        <f>ROUND(VLOOKUP($C143,$AH$124:AO174,8,FALSE)*I139,0)</f>
        <v>#N/A</v>
      </c>
      <c r="AF139" s="163" t="e">
        <f>SUM(AA139:AE139)</f>
        <v>#N/A</v>
      </c>
      <c r="AH139" s="274" t="s">
        <v>95</v>
      </c>
      <c r="AI139" s="273">
        <f>'Tuition Lookup'!$D18*24</f>
        <v>9144</v>
      </c>
      <c r="AJ139" s="272">
        <f t="shared" si="37"/>
        <v>1524</v>
      </c>
      <c r="AK139" s="277">
        <f t="shared" si="38"/>
        <v>1524</v>
      </c>
      <c r="AL139" s="277">
        <f t="shared" si="38"/>
        <v>1600.2</v>
      </c>
      <c r="AM139" s="277">
        <f t="shared" si="38"/>
        <v>1680.21</v>
      </c>
      <c r="AN139" s="278">
        <f t="shared" si="38"/>
        <v>1764.2205000000001</v>
      </c>
      <c r="AO139" s="279">
        <f t="shared" si="38"/>
        <v>1852.4315250000002</v>
      </c>
    </row>
    <row r="140" spans="1:41">
      <c r="B140" s="99"/>
      <c r="C140" s="117">
        <f>IF('Cumulative Budget Request '!L139='Split budget (D)'!$L$1,'Cumulative Budget Request '!C139,0)</f>
        <v>0</v>
      </c>
      <c r="D140" s="32" t="s">
        <v>61</v>
      </c>
      <c r="E140" s="20">
        <f>R139</f>
        <v>0</v>
      </c>
      <c r="F140" s="20">
        <f>R140</f>
        <v>0</v>
      </c>
      <c r="G140" s="20">
        <f>R141</f>
        <v>0</v>
      </c>
      <c r="H140" s="20">
        <f>R142</f>
        <v>0</v>
      </c>
      <c r="I140" s="20">
        <f>R143</f>
        <v>0</v>
      </c>
      <c r="J140" s="24"/>
      <c r="M140" s="243"/>
      <c r="N140" s="242"/>
      <c r="O140" s="239">
        <f>IF('Cumulative Budget Request '!L139='Split budget (D)'!$L$1,'Cumulative Budget Request '!O139,0)</f>
        <v>0</v>
      </c>
      <c r="P140" s="240">
        <f>IF('Cumulative Budget Request '!L139='Split budget (D)'!$L$1,'Cumulative Budget Request '!P139,0)</f>
        <v>0</v>
      </c>
      <c r="Q140" s="73">
        <f>IF('Cumulative Budget Request '!L139='Split budget (D)'!$L$1,'Cumulative Budget Request '!Q139,0)</f>
        <v>0</v>
      </c>
      <c r="R140" s="239">
        <f>IF('Cumulative Budget Request '!L139='Split budget (D)'!$L$1,'Cumulative Budget Request '!R139,0)</f>
        <v>0</v>
      </c>
      <c r="S140" s="73"/>
      <c r="T140" s="71"/>
      <c r="U140" s="426"/>
      <c r="V140" s="426"/>
      <c r="W140" s="426"/>
      <c r="X140" s="426"/>
      <c r="Y140" s="426"/>
      <c r="Z140" s="160"/>
      <c r="AA140" s="125"/>
      <c r="AB140" s="125"/>
      <c r="AC140" s="125"/>
      <c r="AD140" s="125"/>
      <c r="AE140" s="125"/>
      <c r="AF140" s="163"/>
      <c r="AH140" s="274" t="s">
        <v>96</v>
      </c>
      <c r="AI140" s="273">
        <f>'Tuition Lookup'!$D19*24</f>
        <v>12960</v>
      </c>
      <c r="AJ140" s="272">
        <f t="shared" si="37"/>
        <v>2160</v>
      </c>
      <c r="AK140" s="277">
        <f t="shared" si="38"/>
        <v>2160</v>
      </c>
      <c r="AL140" s="277">
        <f t="shared" si="38"/>
        <v>2268</v>
      </c>
      <c r="AM140" s="277">
        <f t="shared" si="38"/>
        <v>2381.4</v>
      </c>
      <c r="AN140" s="278">
        <f t="shared" si="38"/>
        <v>2500.4700000000003</v>
      </c>
      <c r="AO140" s="279">
        <f t="shared" si="38"/>
        <v>2625.4935000000005</v>
      </c>
    </row>
    <row r="141" spans="1:41">
      <c r="A141" s="8"/>
      <c r="B141" s="90"/>
      <c r="C141" s="117">
        <f>IF('Cumulative Budget Request '!L140='Split budget (D)'!$L$1,'Cumulative Budget Request '!C140,0)</f>
        <v>0</v>
      </c>
      <c r="D141" s="71" t="s">
        <v>9</v>
      </c>
      <c r="E141" s="54">
        <f>ROUND(N139*E139*O139,0)</f>
        <v>0</v>
      </c>
      <c r="F141" s="54">
        <f>ROUND(N139*F139*O139*O140,0)</f>
        <v>0</v>
      </c>
      <c r="G141" s="54">
        <f>ROUND(N139*G139*O139*O140*O141,0)</f>
        <v>0</v>
      </c>
      <c r="H141" s="54">
        <f>ROUND(N139*H139*O139*O140*O141*O142,0)</f>
        <v>0</v>
      </c>
      <c r="I141" s="54">
        <f>ROUND(N139*I139*O139*O140*O141*O142*O143,0)</f>
        <v>0</v>
      </c>
      <c r="J141" s="177">
        <f>SUM(E141:I141)</f>
        <v>0</v>
      </c>
      <c r="M141" s="243"/>
      <c r="N141" s="60"/>
      <c r="O141" s="239">
        <f>IF('Cumulative Budget Request '!L140='Split budget (D)'!$L$1,'Cumulative Budget Request '!O140,0)</f>
        <v>0</v>
      </c>
      <c r="P141" s="240">
        <f>IF('Cumulative Budget Request '!L140='Split budget (D)'!$L$1,'Cumulative Budget Request '!P140,0)</f>
        <v>0</v>
      </c>
      <c r="Q141" s="73">
        <f>IF('Cumulative Budget Request '!L140='Split budget (D)'!$L$1,'Cumulative Budget Request '!Q140,0)</f>
        <v>0</v>
      </c>
      <c r="R141" s="239">
        <f>IF('Cumulative Budget Request '!L140='Split budget (D)'!$L$1,'Cumulative Budget Request '!R140,0)</f>
        <v>0</v>
      </c>
      <c r="S141" s="73"/>
      <c r="T141" s="71"/>
      <c r="U141" s="426"/>
      <c r="V141" s="426"/>
      <c r="W141" s="426"/>
      <c r="X141" s="426"/>
      <c r="Y141" s="426"/>
      <c r="Z141" s="59"/>
      <c r="AA141" s="125"/>
      <c r="AB141" s="125"/>
      <c r="AC141" s="125"/>
      <c r="AD141" s="125"/>
      <c r="AE141" s="125"/>
      <c r="AF141" s="163"/>
      <c r="AH141" s="274" t="s">
        <v>97</v>
      </c>
      <c r="AI141" s="273">
        <f>'Tuition Lookup'!$D20*24</f>
        <v>9000</v>
      </c>
      <c r="AJ141" s="272">
        <f t="shared" si="37"/>
        <v>1500</v>
      </c>
      <c r="AK141" s="277">
        <f t="shared" si="38"/>
        <v>1500</v>
      </c>
      <c r="AL141" s="277">
        <f t="shared" si="38"/>
        <v>1575</v>
      </c>
      <c r="AM141" s="277">
        <f t="shared" si="38"/>
        <v>1653.75</v>
      </c>
      <c r="AN141" s="278">
        <f t="shared" si="38"/>
        <v>1736.4375</v>
      </c>
      <c r="AO141" s="279">
        <f t="shared" si="38"/>
        <v>1823.2593750000001</v>
      </c>
    </row>
    <row r="142" spans="1:41">
      <c r="A142" s="8"/>
      <c r="B142" s="90"/>
      <c r="C142" s="117">
        <f>IF('Cumulative Budget Request '!L141='Split budget (D)'!$L$1,'Cumulative Budget Request '!C141,0)</f>
        <v>0</v>
      </c>
      <c r="D142" s="71" t="s">
        <v>46</v>
      </c>
      <c r="E142" s="54">
        <f>ROUND(E141*$S$153,0)</f>
        <v>0</v>
      </c>
      <c r="F142" s="54">
        <f>ROUND(F141*$S$153,0)</f>
        <v>0</v>
      </c>
      <c r="G142" s="54">
        <f>ROUND(G141*$S$153,0)</f>
        <v>0</v>
      </c>
      <c r="H142" s="54">
        <f>ROUND(H141*$S$153,0)</f>
        <v>0</v>
      </c>
      <c r="I142" s="54">
        <f>ROUND(I141*$S$153,0)</f>
        <v>0</v>
      </c>
      <c r="J142" s="177">
        <f>SUM(E142:I142)</f>
        <v>0</v>
      </c>
      <c r="M142" s="243"/>
      <c r="N142" s="60"/>
      <c r="O142" s="239">
        <f>IF('Cumulative Budget Request '!L141='Split budget (D)'!$L$1,'Cumulative Budget Request '!O141,0)</f>
        <v>0</v>
      </c>
      <c r="P142" s="240">
        <f>IF('Cumulative Budget Request '!L141='Split budget (D)'!$L$1,'Cumulative Budget Request '!P141,0)</f>
        <v>0</v>
      </c>
      <c r="Q142" s="73">
        <f>IF('Cumulative Budget Request '!L141='Split budget (D)'!$L$1,'Cumulative Budget Request '!Q141,0)</f>
        <v>0</v>
      </c>
      <c r="R142" s="239">
        <f>IF('Cumulative Budget Request '!L141='Split budget (D)'!$L$1,'Cumulative Budget Request '!R141,0)</f>
        <v>0</v>
      </c>
      <c r="S142" s="73"/>
      <c r="T142" s="71"/>
      <c r="U142" s="426"/>
      <c r="V142" s="426"/>
      <c r="W142" s="426"/>
      <c r="X142" s="426"/>
      <c r="Y142" s="426"/>
      <c r="Z142" s="59"/>
      <c r="AA142" s="125"/>
      <c r="AB142" s="125"/>
      <c r="AC142" s="125"/>
      <c r="AD142" s="125"/>
      <c r="AE142" s="125"/>
      <c r="AF142" s="163"/>
      <c r="AH142" s="274" t="s">
        <v>98</v>
      </c>
      <c r="AI142" s="273">
        <f>'Tuition Lookup'!$D21*24</f>
        <v>12816</v>
      </c>
      <c r="AJ142" s="272">
        <f t="shared" si="37"/>
        <v>2136</v>
      </c>
      <c r="AK142" s="277">
        <f t="shared" ref="AK142:AO151" si="43">AJ142*AK$119</f>
        <v>2136</v>
      </c>
      <c r="AL142" s="277">
        <f t="shared" si="43"/>
        <v>2242.8000000000002</v>
      </c>
      <c r="AM142" s="277">
        <f t="shared" si="43"/>
        <v>2354.9400000000005</v>
      </c>
      <c r="AN142" s="278">
        <f t="shared" si="43"/>
        <v>2472.6870000000008</v>
      </c>
      <c r="AO142" s="279">
        <f t="shared" si="43"/>
        <v>2596.3213500000011</v>
      </c>
    </row>
    <row r="143" spans="1:41" ht="15">
      <c r="A143" s="8"/>
      <c r="B143" s="90"/>
      <c r="C143" s="117">
        <f>IF('Cumulative Budget Request '!L142='Split budget (D)'!$L$1,'Cumulative Budget Request '!C142,0)</f>
        <v>0</v>
      </c>
      <c r="D143" s="71" t="s">
        <v>47</v>
      </c>
      <c r="E143" s="189">
        <f>ROUND($S$154*E139,0)</f>
        <v>0</v>
      </c>
      <c r="F143" s="189">
        <f>ROUND($S$154*F139,0)</f>
        <v>0</v>
      </c>
      <c r="G143" s="189">
        <f>ROUND($S$154*G139,0)</f>
        <v>0</v>
      </c>
      <c r="H143" s="189">
        <f>ROUND($S$154*H139,0)</f>
        <v>0</v>
      </c>
      <c r="I143" s="189">
        <f>ROUND($S$154*I139,0)</f>
        <v>0</v>
      </c>
      <c r="J143" s="186">
        <f>SUM(E143:I143)</f>
        <v>0</v>
      </c>
      <c r="M143" s="243"/>
      <c r="N143" s="60"/>
      <c r="O143" s="239">
        <f>IF('Cumulative Budget Request '!L142='Split budget (D)'!$L$1,'Cumulative Budget Request '!O142,0)</f>
        <v>0</v>
      </c>
      <c r="P143" s="240">
        <f>IF('Cumulative Budget Request '!L142='Split budget (D)'!$L$1,'Cumulative Budget Request '!P142,0)</f>
        <v>0</v>
      </c>
      <c r="Q143" s="73">
        <f>IF('Cumulative Budget Request '!L142='Split budget (D)'!$L$1,'Cumulative Budget Request '!Q142,0)</f>
        <v>0</v>
      </c>
      <c r="R143" s="239">
        <f>IF('Cumulative Budget Request '!L142='Split budget (D)'!$L$1,'Cumulative Budget Request '!R142,0)</f>
        <v>0</v>
      </c>
      <c r="S143" s="73"/>
      <c r="T143" s="71"/>
      <c r="U143" s="426"/>
      <c r="V143" s="426"/>
      <c r="W143" s="426"/>
      <c r="X143" s="426"/>
      <c r="Y143" s="426"/>
      <c r="Z143" s="59"/>
      <c r="AA143" s="125"/>
      <c r="AB143" s="125"/>
      <c r="AC143" s="125"/>
      <c r="AD143" s="125"/>
      <c r="AE143" s="125"/>
      <c r="AF143" s="163"/>
      <c r="AH143" s="274" t="s">
        <v>99</v>
      </c>
      <c r="AI143" s="273">
        <f>'Tuition Lookup'!$D22*24</f>
        <v>9456</v>
      </c>
      <c r="AJ143" s="272">
        <f t="shared" si="37"/>
        <v>1576</v>
      </c>
      <c r="AK143" s="277">
        <f t="shared" si="43"/>
        <v>1576</v>
      </c>
      <c r="AL143" s="277">
        <f t="shared" si="43"/>
        <v>1654.8000000000002</v>
      </c>
      <c r="AM143" s="277">
        <f t="shared" si="43"/>
        <v>1737.5400000000002</v>
      </c>
      <c r="AN143" s="278">
        <f t="shared" si="43"/>
        <v>1824.4170000000004</v>
      </c>
      <c r="AO143" s="279">
        <f t="shared" si="43"/>
        <v>1915.6378500000005</v>
      </c>
    </row>
    <row r="144" spans="1:41" ht="13.5" customHeight="1">
      <c r="A144" s="8"/>
      <c r="B144" s="90"/>
      <c r="C144" s="97"/>
      <c r="D144" s="74" t="s">
        <v>48</v>
      </c>
      <c r="E144" s="190">
        <f>SUM(E142:E143)</f>
        <v>0</v>
      </c>
      <c r="F144" s="190">
        <f t="shared" ref="F144:I144" si="44">SUM(F142:F143)</f>
        <v>0</v>
      </c>
      <c r="G144" s="190">
        <f t="shared" si="44"/>
        <v>0</v>
      </c>
      <c r="H144" s="190">
        <f t="shared" si="44"/>
        <v>0</v>
      </c>
      <c r="I144" s="190">
        <f t="shared" si="44"/>
        <v>0</v>
      </c>
      <c r="J144" s="191">
        <f>SUM(J142:J143)</f>
        <v>0</v>
      </c>
      <c r="M144" s="243"/>
      <c r="N144" s="60"/>
      <c r="O144" s="71"/>
      <c r="P144" s="244"/>
      <c r="Q144" s="73"/>
      <c r="R144" s="71"/>
      <c r="S144" s="73"/>
      <c r="T144" s="71"/>
      <c r="U144" s="428"/>
      <c r="V144" s="429"/>
      <c r="W144" s="427"/>
      <c r="X144" s="427"/>
      <c r="Y144" s="427"/>
      <c r="Z144" s="59"/>
      <c r="AA144" s="125"/>
      <c r="AB144" s="125"/>
      <c r="AC144" s="125"/>
      <c r="AD144" s="125"/>
      <c r="AE144" s="125"/>
      <c r="AF144" s="163"/>
      <c r="AH144" s="274" t="s">
        <v>100</v>
      </c>
      <c r="AI144" s="273">
        <f>'Tuition Lookup'!$D23*24</f>
        <v>8040</v>
      </c>
      <c r="AJ144" s="272">
        <f t="shared" si="37"/>
        <v>1340</v>
      </c>
      <c r="AK144" s="277">
        <f t="shared" si="43"/>
        <v>1340</v>
      </c>
      <c r="AL144" s="277">
        <f t="shared" si="43"/>
        <v>1407</v>
      </c>
      <c r="AM144" s="277">
        <f t="shared" si="43"/>
        <v>1477.3500000000001</v>
      </c>
      <c r="AN144" s="278">
        <f t="shared" si="43"/>
        <v>1551.2175000000002</v>
      </c>
      <c r="AO144" s="279">
        <f t="shared" si="43"/>
        <v>1628.7783750000003</v>
      </c>
    </row>
    <row r="145" spans="1:41">
      <c r="A145" s="8"/>
      <c r="B145" s="90"/>
      <c r="C145" s="97"/>
      <c r="D145" s="71"/>
      <c r="E145" s="15"/>
      <c r="F145" s="15"/>
      <c r="G145" s="15"/>
      <c r="H145" s="15"/>
      <c r="I145" s="15"/>
      <c r="J145" s="24"/>
      <c r="M145" s="243"/>
      <c r="N145" s="60"/>
      <c r="O145" s="32"/>
      <c r="P145" s="60"/>
      <c r="Q145" s="32"/>
      <c r="R145" s="241"/>
      <c r="S145" s="32"/>
      <c r="T145" s="241"/>
      <c r="U145" s="430"/>
      <c r="V145" s="430"/>
      <c r="W145" s="430"/>
      <c r="X145" s="430"/>
      <c r="Y145" s="430"/>
      <c r="Z145" s="59"/>
      <c r="AA145" s="125"/>
      <c r="AB145" s="125"/>
      <c r="AC145" s="125"/>
      <c r="AD145" s="125"/>
      <c r="AE145" s="125"/>
      <c r="AF145" s="163"/>
      <c r="AH145" s="274" t="s">
        <v>101</v>
      </c>
      <c r="AI145" s="273">
        <f>'Tuition Lookup'!$D24*24</f>
        <v>12024</v>
      </c>
      <c r="AJ145" s="272">
        <f t="shared" si="37"/>
        <v>2004</v>
      </c>
      <c r="AK145" s="277">
        <f t="shared" si="43"/>
        <v>2004</v>
      </c>
      <c r="AL145" s="277">
        <f t="shared" si="43"/>
        <v>2104.2000000000003</v>
      </c>
      <c r="AM145" s="277">
        <f t="shared" si="43"/>
        <v>2209.4100000000003</v>
      </c>
      <c r="AN145" s="278">
        <f t="shared" si="43"/>
        <v>2319.8805000000002</v>
      </c>
      <c r="AO145" s="279">
        <f t="shared" si="43"/>
        <v>2435.8745250000002</v>
      </c>
    </row>
    <row r="146" spans="1:41">
      <c r="A146" s="417">
        <f>IF('Cumulative Budget Request '!L145='Split budget (D)'!$L$1,'Cumulative Budget Request '!A145,0)</f>
        <v>0</v>
      </c>
      <c r="B146" s="13">
        <f>IF('Cumulative Budget Request '!L145='Split budget (D)'!$L$1,'Cumulative Budget Request '!B145,0)</f>
        <v>0</v>
      </c>
      <c r="C146" s="117">
        <f>IF('Cumulative Budget Request '!L145='Split budget (D)'!$L$1,'Cumulative Budget Request '!C145,0)</f>
        <v>0</v>
      </c>
      <c r="D146" s="32" t="s">
        <v>44</v>
      </c>
      <c r="E146" s="97">
        <f>ROUND($P146*$Q146*R146,6)</f>
        <v>0</v>
      </c>
      <c r="F146" s="97">
        <f>ROUND($P147*$Q147*R147,6)</f>
        <v>0</v>
      </c>
      <c r="G146" s="97">
        <f>ROUND($P148*$Q148*R148,6)</f>
        <v>0</v>
      </c>
      <c r="H146" s="97">
        <f>ROUND($P149*$Q149*R149,6)</f>
        <v>0</v>
      </c>
      <c r="I146" s="97">
        <f>ROUND($P150*$Q150*R150,6)</f>
        <v>0</v>
      </c>
      <c r="J146" s="24"/>
      <c r="M146" s="155">
        <f>IF('Cumulative Budget Request '!L145='Split budget (D)'!$L$1,'Cumulative Budget Request '!M145,0)</f>
        <v>0</v>
      </c>
      <c r="N146" s="242">
        <f>ROUND(M146/12,2)</f>
        <v>0</v>
      </c>
      <c r="O146" s="239">
        <f>IF('Cumulative Budget Request '!L145='Split budget (D)'!$L$1,'Cumulative Budget Request '!O145,0)</f>
        <v>0</v>
      </c>
      <c r="P146" s="240">
        <f>IF('Cumulative Budget Request '!L145='Split budget (D)'!$L$1,'Cumulative Budget Request '!P145,0)</f>
        <v>0</v>
      </c>
      <c r="Q146" s="73">
        <f>IF('Cumulative Budget Request '!L145='Split budget (D)'!$L$1,'Cumulative Budget Request '!Q145,0)</f>
        <v>0</v>
      </c>
      <c r="R146" s="239">
        <f>IF('Cumulative Budget Request '!L145='Split budget (D)'!$L$1,'Cumulative Budget Request '!R145,0)</f>
        <v>0</v>
      </c>
      <c r="S146" s="73"/>
      <c r="T146" s="71"/>
      <c r="U146" s="426">
        <f>IFERROR((E149+E150)/E148,0)</f>
        <v>0</v>
      </c>
      <c r="V146" s="426">
        <f t="shared" ref="V146:Y146" si="45">IFERROR((F149+F150)/F148,0)</f>
        <v>0</v>
      </c>
      <c r="W146" s="426">
        <f t="shared" si="45"/>
        <v>0</v>
      </c>
      <c r="X146" s="426">
        <f t="shared" si="45"/>
        <v>0</v>
      </c>
      <c r="Y146" s="426">
        <f t="shared" si="45"/>
        <v>0</v>
      </c>
      <c r="Z146" s="160">
        <f>C146</f>
        <v>0</v>
      </c>
      <c r="AA146" s="125" t="e">
        <f>ROUND(VLOOKUP($C146,$AH$124:AO181,4,FALSE)*E146,0)</f>
        <v>#N/A</v>
      </c>
      <c r="AB146" s="125" t="e">
        <f>ROUND(VLOOKUP($C147,$AH$124:AO181,5,FALSE)*F146,0)</f>
        <v>#N/A</v>
      </c>
      <c r="AC146" s="125" t="e">
        <f>ROUND(VLOOKUP($C148,$AH$124:AO181,6,FALSE)*G146,0)</f>
        <v>#N/A</v>
      </c>
      <c r="AD146" s="125" t="e">
        <f>ROUND(VLOOKUP($C149,$AH$124:AO182,7,FALSE)*H146,0)</f>
        <v>#N/A</v>
      </c>
      <c r="AE146" s="125" t="e">
        <f>ROUND(VLOOKUP($C150,$AH$124:AO181,8,FALSE)*I146,0)</f>
        <v>#N/A</v>
      </c>
      <c r="AF146" s="163" t="e">
        <f>SUM(AA146:AE146)</f>
        <v>#N/A</v>
      </c>
      <c r="AH146" s="274" t="s">
        <v>102</v>
      </c>
      <c r="AI146" s="273">
        <f>'Tuition Lookup'!$D25*24</f>
        <v>11736</v>
      </c>
      <c r="AJ146" s="272">
        <f t="shared" si="37"/>
        <v>1956</v>
      </c>
      <c r="AK146" s="277">
        <f t="shared" si="43"/>
        <v>1956</v>
      </c>
      <c r="AL146" s="277">
        <f t="shared" si="43"/>
        <v>2053.8000000000002</v>
      </c>
      <c r="AM146" s="277">
        <f t="shared" si="43"/>
        <v>2156.4900000000002</v>
      </c>
      <c r="AN146" s="278">
        <f t="shared" si="43"/>
        <v>2264.3145000000004</v>
      </c>
      <c r="AO146" s="279">
        <f t="shared" si="43"/>
        <v>2377.5302250000004</v>
      </c>
    </row>
    <row r="147" spans="1:41">
      <c r="B147" s="99"/>
      <c r="C147" s="117">
        <f>IF('Cumulative Budget Request '!L146='Split budget (D)'!$L$1,'Cumulative Budget Request '!C146,0)</f>
        <v>0</v>
      </c>
      <c r="D147" s="32" t="s">
        <v>61</v>
      </c>
      <c r="E147" s="20">
        <f>R146</f>
        <v>0</v>
      </c>
      <c r="F147" s="20">
        <f>R147</f>
        <v>0</v>
      </c>
      <c r="G147" s="20">
        <f>R148</f>
        <v>0</v>
      </c>
      <c r="H147" s="20">
        <f>R149</f>
        <v>0</v>
      </c>
      <c r="I147" s="20">
        <f>R150</f>
        <v>0</v>
      </c>
      <c r="J147" s="24"/>
      <c r="M147" s="243"/>
      <c r="N147" s="242"/>
      <c r="O147" s="239">
        <f>IF('Cumulative Budget Request '!L146='Split budget (D)'!$L$1,'Cumulative Budget Request '!O146,0)</f>
        <v>0</v>
      </c>
      <c r="P147" s="240">
        <f>IF('Cumulative Budget Request '!L146='Split budget (D)'!$L$1,'Cumulative Budget Request '!P146,0)</f>
        <v>0</v>
      </c>
      <c r="Q147" s="73">
        <f>IF('Cumulative Budget Request '!L146='Split budget (D)'!$L$1,'Cumulative Budget Request '!Q146,0)</f>
        <v>0</v>
      </c>
      <c r="R147" s="239">
        <f>IF('Cumulative Budget Request '!L146='Split budget (D)'!$L$1,'Cumulative Budget Request '!R146,0)</f>
        <v>0</v>
      </c>
      <c r="S147" s="73"/>
      <c r="T147" s="71"/>
      <c r="U147" s="426"/>
      <c r="V147" s="426"/>
      <c r="W147" s="426"/>
      <c r="X147" s="426"/>
      <c r="Y147" s="426"/>
      <c r="Z147" s="160"/>
      <c r="AA147" s="125"/>
      <c r="AB147" s="125"/>
      <c r="AC147" s="125"/>
      <c r="AD147" s="125"/>
      <c r="AE147" s="125"/>
      <c r="AF147" s="163"/>
      <c r="AH147" s="274" t="s">
        <v>103</v>
      </c>
      <c r="AI147" s="273">
        <f>'Tuition Lookup'!$D26*24</f>
        <v>9840</v>
      </c>
      <c r="AJ147" s="272">
        <f t="shared" si="37"/>
        <v>1640</v>
      </c>
      <c r="AK147" s="277">
        <f t="shared" si="43"/>
        <v>1640</v>
      </c>
      <c r="AL147" s="277">
        <f t="shared" si="43"/>
        <v>1722</v>
      </c>
      <c r="AM147" s="277">
        <f t="shared" si="43"/>
        <v>1808.1000000000001</v>
      </c>
      <c r="AN147" s="278">
        <f t="shared" si="43"/>
        <v>1898.5050000000003</v>
      </c>
      <c r="AO147" s="279">
        <f t="shared" si="43"/>
        <v>1993.4302500000003</v>
      </c>
    </row>
    <row r="148" spans="1:41">
      <c r="A148" s="8"/>
      <c r="B148" s="90"/>
      <c r="C148" s="117">
        <f>IF('Cumulative Budget Request '!L147='Split budget (D)'!$L$1,'Cumulative Budget Request '!C147,0)</f>
        <v>0</v>
      </c>
      <c r="D148" s="71" t="s">
        <v>9</v>
      </c>
      <c r="E148" s="54">
        <f>ROUND(N146*E146*O146,0)</f>
        <v>0</v>
      </c>
      <c r="F148" s="54">
        <f>ROUND(N146*F146*O146*O147,0)</f>
        <v>0</v>
      </c>
      <c r="G148" s="54">
        <f>ROUND(N146*G146*O146*O147*O148,0)</f>
        <v>0</v>
      </c>
      <c r="H148" s="54">
        <f>ROUND(N146*H146*O146*O147*O148*O149,0)</f>
        <v>0</v>
      </c>
      <c r="I148" s="54">
        <f>ROUND(N146*I146*O146*O147*O148*O149*O150,0)</f>
        <v>0</v>
      </c>
      <c r="J148" s="177">
        <f>SUM(E148:I148)</f>
        <v>0</v>
      </c>
      <c r="M148" s="243"/>
      <c r="N148" s="60"/>
      <c r="O148" s="239">
        <f>IF('Cumulative Budget Request '!L147='Split budget (D)'!$L$1,'Cumulative Budget Request '!O147,0)</f>
        <v>0</v>
      </c>
      <c r="P148" s="240">
        <f>IF('Cumulative Budget Request '!L147='Split budget (D)'!$L$1,'Cumulative Budget Request '!P147,0)</f>
        <v>0</v>
      </c>
      <c r="Q148" s="73">
        <f>IF('Cumulative Budget Request '!L147='Split budget (D)'!$L$1,'Cumulative Budget Request '!Q147,0)</f>
        <v>0</v>
      </c>
      <c r="R148" s="239">
        <f>IF('Cumulative Budget Request '!L147='Split budget (D)'!$L$1,'Cumulative Budget Request '!R147,0)</f>
        <v>0</v>
      </c>
      <c r="S148" s="73"/>
      <c r="T148" s="71"/>
      <c r="U148" s="427"/>
      <c r="V148" s="427"/>
      <c r="W148" s="427"/>
      <c r="X148" s="427"/>
      <c r="Y148" s="427"/>
      <c r="Z148" s="59"/>
      <c r="AA148" s="125"/>
      <c r="AB148" s="125"/>
      <c r="AC148" s="125"/>
      <c r="AD148" s="125"/>
      <c r="AE148" s="125"/>
      <c r="AF148" s="163"/>
      <c r="AH148" s="274" t="s">
        <v>104</v>
      </c>
      <c r="AI148" s="273">
        <f>'Tuition Lookup'!$D27*24</f>
        <v>10104</v>
      </c>
      <c r="AJ148" s="272">
        <f t="shared" si="37"/>
        <v>1684</v>
      </c>
      <c r="AK148" s="277">
        <f t="shared" si="43"/>
        <v>1684</v>
      </c>
      <c r="AL148" s="277">
        <f t="shared" si="43"/>
        <v>1768.2</v>
      </c>
      <c r="AM148" s="277">
        <f t="shared" si="43"/>
        <v>1856.6100000000001</v>
      </c>
      <c r="AN148" s="278">
        <f t="shared" si="43"/>
        <v>1949.4405000000002</v>
      </c>
      <c r="AO148" s="279">
        <f t="shared" si="43"/>
        <v>2046.9125250000002</v>
      </c>
    </row>
    <row r="149" spans="1:41">
      <c r="A149" s="8"/>
      <c r="B149" s="90"/>
      <c r="C149" s="117">
        <f>IF('Cumulative Budget Request '!L148='Split budget (D)'!$L$1,'Cumulative Budget Request '!C148,0)</f>
        <v>0</v>
      </c>
      <c r="D149" s="71" t="s">
        <v>46</v>
      </c>
      <c r="E149" s="54">
        <f>ROUND(E148*$S$153,0)</f>
        <v>0</v>
      </c>
      <c r="F149" s="54">
        <f>ROUND(F148*$S$153,0)</f>
        <v>0</v>
      </c>
      <c r="G149" s="54">
        <f>ROUND(G148*$S$153,0)</f>
        <v>0</v>
      </c>
      <c r="H149" s="54">
        <f>ROUND(H148*$S$153,0)</f>
        <v>0</v>
      </c>
      <c r="I149" s="54">
        <f>ROUND(I148*$S$153,0)</f>
        <v>0</v>
      </c>
      <c r="J149" s="177">
        <f>SUM(E149:I149)</f>
        <v>0</v>
      </c>
      <c r="M149" s="243"/>
      <c r="N149" s="60"/>
      <c r="O149" s="239">
        <f>IF('Cumulative Budget Request '!L148='Split budget (D)'!$L$1,'Cumulative Budget Request '!O148,0)</f>
        <v>0</v>
      </c>
      <c r="P149" s="240">
        <f>IF('Cumulative Budget Request '!L148='Split budget (D)'!$L$1,'Cumulative Budget Request '!P148,0)</f>
        <v>0</v>
      </c>
      <c r="Q149" s="73">
        <f>IF('Cumulative Budget Request '!L148='Split budget (D)'!$L$1,'Cumulative Budget Request '!Q148,0)</f>
        <v>0</v>
      </c>
      <c r="R149" s="239">
        <f>IF('Cumulative Budget Request '!L148='Split budget (D)'!$L$1,'Cumulative Budget Request '!R148,0)</f>
        <v>0</v>
      </c>
      <c r="S149" s="73"/>
      <c r="T149" s="71"/>
      <c r="U149" s="427"/>
      <c r="V149" s="427"/>
      <c r="W149" s="427"/>
      <c r="X149" s="427"/>
      <c r="Y149" s="427"/>
      <c r="Z149" s="59"/>
      <c r="AA149" s="125"/>
      <c r="AB149" s="125"/>
      <c r="AC149" s="125"/>
      <c r="AD149" s="125"/>
      <c r="AE149" s="125"/>
      <c r="AF149" s="163"/>
      <c r="AH149" s="274" t="s">
        <v>105</v>
      </c>
      <c r="AI149" s="273">
        <f>'Tuition Lookup'!$D28*24</f>
        <v>10176</v>
      </c>
      <c r="AJ149" s="272">
        <f t="shared" si="37"/>
        <v>1696</v>
      </c>
      <c r="AK149" s="277">
        <f t="shared" si="43"/>
        <v>1696</v>
      </c>
      <c r="AL149" s="277">
        <f t="shared" si="43"/>
        <v>1780.8000000000002</v>
      </c>
      <c r="AM149" s="277">
        <f t="shared" si="43"/>
        <v>1869.8400000000004</v>
      </c>
      <c r="AN149" s="278">
        <f t="shared" si="43"/>
        <v>1963.3320000000006</v>
      </c>
      <c r="AO149" s="279">
        <f t="shared" si="43"/>
        <v>2061.4986000000008</v>
      </c>
    </row>
    <row r="150" spans="1:41" ht="15">
      <c r="A150" s="8"/>
      <c r="B150" s="90"/>
      <c r="C150" s="117">
        <f>IF('Cumulative Budget Request '!L149='Split budget (D)'!$L$1,'Cumulative Budget Request '!C149,0)</f>
        <v>0</v>
      </c>
      <c r="D150" s="71" t="s">
        <v>47</v>
      </c>
      <c r="E150" s="189">
        <f>ROUND($S$154*E146,0)</f>
        <v>0</v>
      </c>
      <c r="F150" s="189">
        <f>ROUND($S$154*F146,0)</f>
        <v>0</v>
      </c>
      <c r="G150" s="189">
        <f>ROUND($S$154*G146,0)</f>
        <v>0</v>
      </c>
      <c r="H150" s="189">
        <f>ROUND($S$154*H146,0)</f>
        <v>0</v>
      </c>
      <c r="I150" s="189">
        <f>ROUND($S$154*I146,0)</f>
        <v>0</v>
      </c>
      <c r="J150" s="186">
        <f>SUM(E150:I150)</f>
        <v>0</v>
      </c>
      <c r="M150" s="243"/>
      <c r="N150" s="60"/>
      <c r="O150" s="239">
        <f>IF('Cumulative Budget Request '!L149='Split budget (D)'!$L$1,'Cumulative Budget Request '!O149,0)</f>
        <v>0</v>
      </c>
      <c r="P150" s="240">
        <f>IF('Cumulative Budget Request '!L149='Split budget (D)'!$L$1,'Cumulative Budget Request '!P149,0)</f>
        <v>0</v>
      </c>
      <c r="Q150" s="73">
        <f>IF('Cumulative Budget Request '!L149='Split budget (D)'!$L$1,'Cumulative Budget Request '!Q149,0)</f>
        <v>0</v>
      </c>
      <c r="R150" s="239">
        <f>IF('Cumulative Budget Request '!L149='Split budget (D)'!$L$1,'Cumulative Budget Request '!R149,0)</f>
        <v>0</v>
      </c>
      <c r="S150" s="73"/>
      <c r="T150" s="71"/>
      <c r="U150" s="426"/>
      <c r="V150" s="426"/>
      <c r="W150" s="426"/>
      <c r="X150" s="426"/>
      <c r="Y150" s="426"/>
      <c r="Z150" s="59"/>
      <c r="AA150" s="125"/>
      <c r="AB150" s="125"/>
      <c r="AC150" s="125"/>
      <c r="AD150" s="125"/>
      <c r="AE150" s="125"/>
      <c r="AF150" s="163"/>
      <c r="AH150" s="274" t="s">
        <v>106</v>
      </c>
      <c r="AI150" s="273">
        <f>'Tuition Lookup'!$D29*24</f>
        <v>9576</v>
      </c>
      <c r="AJ150" s="272">
        <f t="shared" si="37"/>
        <v>1596</v>
      </c>
      <c r="AK150" s="277">
        <f t="shared" si="43"/>
        <v>1596</v>
      </c>
      <c r="AL150" s="277">
        <f t="shared" si="43"/>
        <v>1675.8000000000002</v>
      </c>
      <c r="AM150" s="277">
        <f t="shared" si="43"/>
        <v>1759.5900000000004</v>
      </c>
      <c r="AN150" s="278">
        <f t="shared" si="43"/>
        <v>1847.5695000000005</v>
      </c>
      <c r="AO150" s="279">
        <f t="shared" si="43"/>
        <v>1939.9479750000007</v>
      </c>
    </row>
    <row r="151" spans="1:41" ht="13.5" thickBot="1">
      <c r="A151" s="8"/>
      <c r="B151" s="90"/>
      <c r="C151" s="97"/>
      <c r="D151" s="74" t="s">
        <v>48</v>
      </c>
      <c r="E151" s="190">
        <f>SUM(E149:E150)</f>
        <v>0</v>
      </c>
      <c r="F151" s="190">
        <f t="shared" ref="F151:I151" si="46">SUM(F149:F150)</f>
        <v>0</v>
      </c>
      <c r="G151" s="190">
        <f t="shared" si="46"/>
        <v>0</v>
      </c>
      <c r="H151" s="190">
        <f t="shared" si="46"/>
        <v>0</v>
      </c>
      <c r="I151" s="190">
        <f t="shared" si="46"/>
        <v>0</v>
      </c>
      <c r="J151" s="191">
        <f>SUM(J149:J150)</f>
        <v>0</v>
      </c>
      <c r="M151" s="17"/>
      <c r="N151" s="31"/>
      <c r="O151" s="31"/>
      <c r="P151" s="31"/>
      <c r="Q151" s="110"/>
      <c r="R151" s="111"/>
      <c r="S151" s="73"/>
      <c r="T151" s="110"/>
      <c r="U151" s="426"/>
      <c r="V151" s="426"/>
      <c r="W151" s="426"/>
      <c r="X151" s="426"/>
      <c r="Y151" s="426"/>
      <c r="Z151" s="161"/>
      <c r="AA151" s="164"/>
      <c r="AB151" s="164"/>
      <c r="AC151" s="164"/>
      <c r="AD151" s="164"/>
      <c r="AE151" s="164"/>
      <c r="AF151" s="165"/>
      <c r="AH151" s="464" t="s">
        <v>107</v>
      </c>
      <c r="AI151" s="276">
        <f>'Tuition Lookup'!$D30*24</f>
        <v>10080</v>
      </c>
      <c r="AJ151" s="465">
        <f t="shared" si="37"/>
        <v>1680</v>
      </c>
      <c r="AK151" s="466">
        <f t="shared" si="43"/>
        <v>1680</v>
      </c>
      <c r="AL151" s="466">
        <f t="shared" si="43"/>
        <v>1764</v>
      </c>
      <c r="AM151" s="466">
        <f t="shared" si="43"/>
        <v>1852.2</v>
      </c>
      <c r="AN151" s="467">
        <f t="shared" si="43"/>
        <v>1944.8100000000002</v>
      </c>
      <c r="AO151" s="468">
        <f t="shared" si="43"/>
        <v>2042.0505000000003</v>
      </c>
    </row>
    <row r="152" spans="1:41" ht="13.5" thickBot="1">
      <c r="A152" s="8"/>
      <c r="B152" s="90"/>
      <c r="C152" s="97"/>
      <c r="D152" s="71"/>
      <c r="E152" s="20"/>
      <c r="F152" s="20"/>
      <c r="G152" s="20"/>
      <c r="H152" s="20"/>
      <c r="I152" s="20"/>
      <c r="J152" s="73"/>
      <c r="M152" s="17"/>
      <c r="T152" s="15"/>
      <c r="U152" s="23"/>
      <c r="V152" s="23"/>
      <c r="W152" s="23"/>
      <c r="X152" s="23"/>
      <c r="Y152" s="23"/>
      <c r="Z152" s="158" t="s">
        <v>30</v>
      </c>
      <c r="AA152" s="166" t="e">
        <f>SUM(AA118:AA151)</f>
        <v>#N/A</v>
      </c>
      <c r="AB152" s="166" t="e">
        <f>SUM(AB118:AB151)</f>
        <v>#N/A</v>
      </c>
      <c r="AC152" s="166" t="e">
        <f t="shared" ref="AC152:AE152" si="47">SUM(AC118:AC151)</f>
        <v>#N/A</v>
      </c>
      <c r="AD152" s="166" t="e">
        <f t="shared" si="47"/>
        <v>#N/A</v>
      </c>
      <c r="AE152" s="166" t="e">
        <f t="shared" si="47"/>
        <v>#N/A</v>
      </c>
      <c r="AF152" s="167" t="e">
        <f>SUM(AA152:AE152)</f>
        <v>#N/A</v>
      </c>
    </row>
    <row r="153" spans="1:41" ht="13.5" customHeight="1" thickBot="1">
      <c r="A153" s="8"/>
      <c r="C153" s="72"/>
      <c r="D153" s="72" t="s">
        <v>108</v>
      </c>
      <c r="E153" s="192">
        <f>SUMIF($D$118:$D$152,"*Salary",E118:E152)</f>
        <v>0</v>
      </c>
      <c r="F153" s="192">
        <f t="shared" ref="F153:I153" si="48">SUMIF($D$118:$D$152,"*Salary",F118:F152)</f>
        <v>0</v>
      </c>
      <c r="G153" s="192">
        <f t="shared" si="48"/>
        <v>0</v>
      </c>
      <c r="H153" s="192">
        <f t="shared" si="48"/>
        <v>0</v>
      </c>
      <c r="I153" s="192">
        <f t="shared" si="48"/>
        <v>0</v>
      </c>
      <c r="J153" s="193">
        <f>SUM(E153:I153)</f>
        <v>0</v>
      </c>
      <c r="M153" s="17"/>
      <c r="N153" s="35" t="s">
        <v>109</v>
      </c>
      <c r="O153" s="411"/>
      <c r="P153" s="411"/>
      <c r="Q153" s="36"/>
      <c r="R153" s="37"/>
      <c r="S153" s="237">
        <f>'Cumulative Budget Request '!S152</f>
        <v>0.11</v>
      </c>
      <c r="T153" s="531" t="str">
        <f>'Cumulative Budget Request '!T152</f>
        <v>Use 0.11 for Students or 0.034 for FICA Exempt</v>
      </c>
      <c r="U153" s="532"/>
      <c r="V153" s="533"/>
    </row>
    <row r="154" spans="1:41" ht="13.5" thickBot="1">
      <c r="A154" s="8"/>
      <c r="C154" s="72"/>
      <c r="D154" s="72" t="s">
        <v>111</v>
      </c>
      <c r="E154" s="194">
        <f>SUMIF($D$118:$D$152,"*Total Fringe",E118:E152)</f>
        <v>0</v>
      </c>
      <c r="F154" s="194">
        <f t="shared" ref="F154:I154" si="49">SUMIF($D$118:$D$152,"*Total Fringe",F118:F152)</f>
        <v>0</v>
      </c>
      <c r="G154" s="194">
        <f t="shared" si="49"/>
        <v>0</v>
      </c>
      <c r="H154" s="194">
        <f t="shared" si="49"/>
        <v>0</v>
      </c>
      <c r="I154" s="194">
        <f t="shared" si="49"/>
        <v>0</v>
      </c>
      <c r="J154" s="195">
        <f>SUM(E154:I154)</f>
        <v>0</v>
      </c>
      <c r="M154" s="14"/>
      <c r="N154" s="197" t="s">
        <v>112</v>
      </c>
      <c r="O154" s="412"/>
      <c r="P154" s="412"/>
      <c r="Q154" s="198"/>
      <c r="R154" s="198"/>
      <c r="S154" s="245">
        <f>'Cumulative Budget Request '!S153</f>
        <v>560</v>
      </c>
      <c r="T154" s="534"/>
      <c r="U154" s="535"/>
      <c r="V154" s="536"/>
    </row>
    <row r="155" spans="1:41" ht="13.5" thickBot="1">
      <c r="A155" s="8"/>
      <c r="C155" s="72"/>
      <c r="D155" s="174"/>
      <c r="E155" s="171"/>
      <c r="F155" s="171"/>
      <c r="G155" s="171"/>
      <c r="H155" s="171"/>
      <c r="I155" s="171"/>
      <c r="J155" s="172"/>
      <c r="M155" s="14"/>
      <c r="N155" s="207"/>
      <c r="O155" s="207"/>
      <c r="P155" s="207"/>
      <c r="Q155" s="208"/>
      <c r="R155" s="208"/>
      <c r="S155" s="209"/>
      <c r="T155" s="23"/>
      <c r="U155" s="23"/>
      <c r="V155" s="23"/>
    </row>
    <row r="156" spans="1:41" ht="13.5" thickBot="1">
      <c r="C156" s="89"/>
      <c r="D156" s="44"/>
      <c r="E156" s="16" t="str">
        <f>E11</f>
        <v>Year 1</v>
      </c>
      <c r="F156" s="16" t="str">
        <f>F11</f>
        <v>Year 2</v>
      </c>
      <c r="G156" s="16" t="str">
        <f>G11</f>
        <v>Year 3</v>
      </c>
      <c r="H156" s="16" t="str">
        <f>H11</f>
        <v>Year 4</v>
      </c>
      <c r="I156" s="16" t="str">
        <f>I11</f>
        <v>Year 5</v>
      </c>
      <c r="J156" s="44" t="s">
        <v>30</v>
      </c>
      <c r="N156" s="500" t="s">
        <v>113</v>
      </c>
      <c r="O156" s="501"/>
      <c r="P156" s="501"/>
      <c r="Q156" s="501"/>
      <c r="R156" s="501"/>
      <c r="S156" s="501"/>
      <c r="T156" s="501"/>
      <c r="U156" s="502"/>
      <c r="V156" s="489" t="s">
        <v>23</v>
      </c>
      <c r="W156" s="489"/>
      <c r="X156" s="489"/>
      <c r="Y156" s="489"/>
      <c r="Z156" s="489"/>
    </row>
    <row r="157" spans="1:41">
      <c r="A157" s="418">
        <f>IF('Cumulative Budget Request '!L157='Split budget (D)'!$L$1,'Cumulative Budget Request '!A156,0)</f>
        <v>0</v>
      </c>
      <c r="B157" s="13" t="str">
        <f>'Cumulative Budget Request '!B156</f>
        <v xml:space="preserve"> </v>
      </c>
      <c r="C157" s="89"/>
      <c r="D157" s="32" t="s">
        <v>61</v>
      </c>
      <c r="E157" s="20">
        <f>Q158</f>
        <v>0</v>
      </c>
      <c r="F157" s="20">
        <f>R158</f>
        <v>0</v>
      </c>
      <c r="G157" s="20">
        <f>S158</f>
        <v>0</v>
      </c>
      <c r="H157" s="20">
        <f>T158</f>
        <v>0</v>
      </c>
      <c r="I157" s="20">
        <f>U158</f>
        <v>0</v>
      </c>
      <c r="J157" s="44"/>
      <c r="N157" s="199"/>
      <c r="O157" s="207"/>
      <c r="P157" s="207"/>
      <c r="Q157" s="200" t="s">
        <v>35</v>
      </c>
      <c r="R157" s="201" t="s">
        <v>36</v>
      </c>
      <c r="S157" s="201" t="s">
        <v>37</v>
      </c>
      <c r="T157" s="200" t="s">
        <v>38</v>
      </c>
      <c r="U157" s="202" t="s">
        <v>39</v>
      </c>
      <c r="V157" s="424" t="s">
        <v>35</v>
      </c>
      <c r="W157" s="425" t="s">
        <v>36</v>
      </c>
      <c r="X157" s="425" t="s">
        <v>37</v>
      </c>
      <c r="Y157" s="425" t="s">
        <v>38</v>
      </c>
      <c r="Z157" s="425" t="s">
        <v>39</v>
      </c>
    </row>
    <row r="158" spans="1:41">
      <c r="A158" s="8"/>
      <c r="C158" s="156"/>
      <c r="D158" s="153" t="s">
        <v>115</v>
      </c>
      <c r="E158" s="180">
        <f>IF('Cumulative Budget Request '!$L157='Split budget (D)'!$L$1,'Cumulative Budget Request '!E157,0)</f>
        <v>0</v>
      </c>
      <c r="F158" s="180">
        <f>IF('Cumulative Budget Request '!$L157='Split budget (D)'!$L$1,'Cumulative Budget Request '!F157,0)</f>
        <v>0</v>
      </c>
      <c r="G158" s="180">
        <f>IF('Cumulative Budget Request '!$L157='Split budget (D)'!$L$1,'Cumulative Budget Request '!G157,0)</f>
        <v>0</v>
      </c>
      <c r="H158" s="180">
        <f>IF('Cumulative Budget Request '!$L157='Split budget (D)'!$L$1,'Cumulative Budget Request '!H157,0)</f>
        <v>0</v>
      </c>
      <c r="I158" s="180">
        <f>IF('Cumulative Budget Request '!$L157='Split budget (D)'!$L$1,'Cumulative Budget Request '!I157,0)</f>
        <v>0</v>
      </c>
      <c r="J158" s="177">
        <f>SUM(E158:I158)</f>
        <v>0</v>
      </c>
      <c r="N158" s="173" t="s">
        <v>116</v>
      </c>
      <c r="O158" s="44"/>
      <c r="P158" s="44"/>
      <c r="Q158" s="239">
        <f>IF('Cumulative Budget Request '!L157='Split budget (D)'!$L$1,'Cumulative Budget Request '!Q157,0)</f>
        <v>0</v>
      </c>
      <c r="R158" s="239">
        <f>IF('Cumulative Budget Request '!L157='Split budget (D)'!$L$1,'Cumulative Budget Request '!R157,0)</f>
        <v>0</v>
      </c>
      <c r="S158" s="239">
        <f>IF('Cumulative Budget Request '!L157='Split budget (D)'!$L$1,'Cumulative Budget Request '!S157,0)</f>
        <v>0</v>
      </c>
      <c r="T158" s="239">
        <f>IF('Cumulative Budget Request '!L157='Split budget (D)'!$L$1,'Cumulative Budget Request '!T157,0)</f>
        <v>0</v>
      </c>
      <c r="U158" s="419">
        <f>IF('Cumulative Budget Request '!L157='Split budget (D)'!$L$1,'Cumulative Budget Request '!U157,0)</f>
        <v>0</v>
      </c>
      <c r="V158" s="426">
        <f>IFERROR((F161+F162)/F160,0)</f>
        <v>0</v>
      </c>
      <c r="W158" s="426">
        <f t="shared" ref="W158:Z158" si="50">IFERROR((G161+G162)/G160,0)</f>
        <v>0</v>
      </c>
      <c r="X158" s="426">
        <f t="shared" si="50"/>
        <v>0</v>
      </c>
      <c r="Y158" s="426">
        <f t="shared" si="50"/>
        <v>0</v>
      </c>
      <c r="Z158" s="426">
        <f t="shared" si="50"/>
        <v>0</v>
      </c>
      <c r="AA158" s="487"/>
      <c r="AB158" s="487"/>
      <c r="AC158" s="487"/>
      <c r="AD158" s="487"/>
      <c r="AE158" s="487"/>
      <c r="AF158" s="487"/>
      <c r="AG158" s="487"/>
      <c r="AH158" s="487"/>
    </row>
    <row r="159" spans="1:41">
      <c r="D159" s="32" t="s">
        <v>46</v>
      </c>
      <c r="E159" s="180">
        <f>IF('Cumulative Budget Request '!$L158='Split budget (D)'!$L$1,'Cumulative Budget Request '!E158,0)</f>
        <v>0</v>
      </c>
      <c r="F159" s="180">
        <f>IF('Cumulative Budget Request '!$L158='Split budget (D)'!$L$1,'Cumulative Budget Request '!F158,0)</f>
        <v>0</v>
      </c>
      <c r="G159" s="180">
        <f>IF('Cumulative Budget Request '!$L158='Split budget (D)'!$L$1,'Cumulative Budget Request '!G158,0)</f>
        <v>0</v>
      </c>
      <c r="H159" s="180">
        <f>IF('Cumulative Budget Request '!$L158='Split budget (D)'!$L$1,'Cumulative Budget Request '!H158,0)</f>
        <v>0</v>
      </c>
      <c r="I159" s="180">
        <f>IF('Cumulative Budget Request '!$L158='Split budget (D)'!$L$1,'Cumulative Budget Request '!I158,0)</f>
        <v>0</v>
      </c>
      <c r="J159" s="177">
        <f>SUM(E159:I159)</f>
        <v>0</v>
      </c>
      <c r="N159" s="173"/>
      <c r="O159" s="44"/>
      <c r="P159" s="44"/>
      <c r="Q159" s="44" t="s">
        <v>117</v>
      </c>
      <c r="R159" s="44" t="s">
        <v>118</v>
      </c>
      <c r="S159" s="44" t="s">
        <v>119</v>
      </c>
      <c r="U159" s="114"/>
      <c r="V159" s="427"/>
      <c r="W159" s="427"/>
      <c r="X159" s="427"/>
      <c r="Y159" s="427"/>
      <c r="Z159" s="427"/>
      <c r="AA159" s="55"/>
      <c r="AB159" s="55"/>
      <c r="AC159" s="55"/>
      <c r="AD159" s="55"/>
      <c r="AE159" s="55"/>
      <c r="AF159" s="55"/>
      <c r="AG159" s="55"/>
      <c r="AH159" s="55"/>
    </row>
    <row r="160" spans="1:41">
      <c r="C160" s="89"/>
      <c r="D160" s="44"/>
      <c r="E160" s="15"/>
      <c r="F160" s="15"/>
      <c r="G160" s="15"/>
      <c r="H160" s="15"/>
      <c r="I160" s="15"/>
      <c r="J160" s="24"/>
      <c r="N160" s="204"/>
      <c r="O160" s="413"/>
      <c r="P160" s="413"/>
      <c r="Q160" s="431">
        <f>IF('Cumulative Budget Request '!L159='Split budget (D)'!$L$1,'Cumulative Budget Request '!Q159,0)</f>
        <v>0</v>
      </c>
      <c r="R160" s="239">
        <f>IF('Cumulative Budget Request '!L159='Split budget (D)'!$L$1,'Cumulative Budget Request '!R159,0)</f>
        <v>0</v>
      </c>
      <c r="S160" s="239">
        <f>IF('Cumulative Budget Request '!L159='Split budget (D)'!$L$1,'Cumulative Budget Request '!S159,0)</f>
        <v>0</v>
      </c>
      <c r="U160" s="114"/>
      <c r="V160" s="427"/>
      <c r="W160" s="427"/>
      <c r="X160" s="427"/>
      <c r="Y160" s="427"/>
      <c r="Z160" s="427"/>
      <c r="AD160" s="55"/>
      <c r="AE160" s="55"/>
      <c r="AF160" s="55"/>
      <c r="AG160" s="55"/>
      <c r="AH160" s="55"/>
    </row>
    <row r="161" spans="1:36">
      <c r="A161" s="418">
        <f>IF('Cumulative Budget Request '!L161='Split budget (D)'!$L$1,'Cumulative Budget Request '!A160,0)</f>
        <v>0</v>
      </c>
      <c r="B161" s="13" t="str">
        <f>'Cumulative Budget Request '!B160</f>
        <v xml:space="preserve"> </v>
      </c>
      <c r="C161" s="89"/>
      <c r="D161" s="32" t="s">
        <v>61</v>
      </c>
      <c r="E161" s="20">
        <f>Q162</f>
        <v>0</v>
      </c>
      <c r="F161" s="20">
        <f>R162</f>
        <v>0</v>
      </c>
      <c r="G161" s="20">
        <f>S162</f>
        <v>0</v>
      </c>
      <c r="H161" s="20">
        <f>T162</f>
        <v>0</v>
      </c>
      <c r="I161" s="20">
        <f>U162</f>
        <v>0</v>
      </c>
      <c r="J161" s="24"/>
      <c r="N161" s="112"/>
      <c r="Q161" s="55"/>
      <c r="R161" s="93"/>
      <c r="S161" s="93"/>
      <c r="T161" s="55"/>
      <c r="U161" s="113"/>
      <c r="V161" s="427"/>
      <c r="W161" s="427"/>
      <c r="X161" s="427"/>
      <c r="Y161" s="427"/>
      <c r="Z161" s="427"/>
      <c r="AA161" s="488"/>
      <c r="AB161" s="488"/>
      <c r="AC161" s="488"/>
      <c r="AD161" s="131"/>
      <c r="AE161" s="131"/>
      <c r="AF161" s="131"/>
      <c r="AG161" s="131"/>
      <c r="AH161" s="131"/>
    </row>
    <row r="162" spans="1:36">
      <c r="A162" s="8"/>
      <c r="C162" s="156"/>
      <c r="D162" s="153" t="s">
        <v>115</v>
      </c>
      <c r="E162" s="180">
        <f>IF('Cumulative Budget Request '!$L161='Split budget (D)'!$L$1,'Cumulative Budget Request '!E161,0)</f>
        <v>0</v>
      </c>
      <c r="F162" s="180">
        <f>IF('Cumulative Budget Request '!$L161='Split budget (D)'!$L$1,'Cumulative Budget Request '!F161,0)</f>
        <v>0</v>
      </c>
      <c r="G162" s="180">
        <f>IF('Cumulative Budget Request '!$L161='Split budget (D)'!$L$1,'Cumulative Budget Request '!G161,0)</f>
        <v>0</v>
      </c>
      <c r="H162" s="180">
        <f>IF('Cumulative Budget Request '!$L161='Split budget (D)'!$L$1,'Cumulative Budget Request '!H161,0)</f>
        <v>0</v>
      </c>
      <c r="I162" s="180">
        <f>IF('Cumulative Budget Request '!$L161='Split budget (D)'!$L$1,'Cumulative Budget Request '!I161,0)</f>
        <v>0</v>
      </c>
      <c r="J162" s="177">
        <f>SUM(E162:I162)</f>
        <v>0</v>
      </c>
      <c r="N162" s="173" t="s">
        <v>121</v>
      </c>
      <c r="O162" s="44"/>
      <c r="P162" s="44"/>
      <c r="Q162" s="239">
        <f>IF('Cumulative Budget Request '!L161='Split budget (D)'!$L$1,'Cumulative Budget Request '!Q161,0)</f>
        <v>0</v>
      </c>
      <c r="R162" s="239">
        <f>IF('Cumulative Budget Request '!L161='Split budget (D)'!$L$1,'Cumulative Budget Request '!R161,0)</f>
        <v>0</v>
      </c>
      <c r="S162" s="239">
        <f>IF('Cumulative Budget Request '!L161='Split budget (D)'!$L$1,'Cumulative Budget Request '!S161,0)</f>
        <v>0</v>
      </c>
      <c r="T162" s="239">
        <f>IF('Cumulative Budget Request '!L161='Split budget (D)'!$L$1,'Cumulative Budget Request '!T161,0)</f>
        <v>0</v>
      </c>
      <c r="U162" s="419">
        <f>IF('Cumulative Budget Request '!L161='Split budget (D)'!$L$1,'Cumulative Budget Request '!U161,0)</f>
        <v>0</v>
      </c>
      <c r="V162" s="426">
        <f>IFERROR((F165+F166)/F164,0)</f>
        <v>0</v>
      </c>
      <c r="W162" s="426">
        <f t="shared" ref="W162:Z162" si="51">IFERROR((G165+G166)/G164,0)</f>
        <v>0</v>
      </c>
      <c r="X162" s="426">
        <f t="shared" si="51"/>
        <v>0</v>
      </c>
      <c r="Y162" s="426">
        <f t="shared" si="51"/>
        <v>0</v>
      </c>
      <c r="Z162" s="426">
        <f t="shared" si="51"/>
        <v>0</v>
      </c>
      <c r="AA162" s="487"/>
      <c r="AB162" s="487"/>
      <c r="AC162" s="487"/>
      <c r="AD162" s="487"/>
      <c r="AE162" s="487"/>
      <c r="AF162" s="487"/>
      <c r="AG162" s="487"/>
      <c r="AH162" s="487"/>
    </row>
    <row r="163" spans="1:36">
      <c r="D163" s="32" t="s">
        <v>46</v>
      </c>
      <c r="E163" s="180">
        <f>IF('Cumulative Budget Request '!$L162='Split budget (D)'!$L$1,'Cumulative Budget Request '!E162,0)</f>
        <v>0</v>
      </c>
      <c r="F163" s="180">
        <f>IF('Cumulative Budget Request '!$L162='Split budget (D)'!$L$1,'Cumulative Budget Request '!F162,0)</f>
        <v>0</v>
      </c>
      <c r="G163" s="180">
        <f>IF('Cumulative Budget Request '!$L162='Split budget (D)'!$L$1,'Cumulative Budget Request '!G162,0)</f>
        <v>0</v>
      </c>
      <c r="H163" s="180">
        <f>IF('Cumulative Budget Request '!$L162='Split budget (D)'!$L$1,'Cumulative Budget Request '!H162,0)</f>
        <v>0</v>
      </c>
      <c r="I163" s="180">
        <f>IF('Cumulative Budget Request '!$L162='Split budget (D)'!$L$1,'Cumulative Budget Request '!I162,0)</f>
        <v>0</v>
      </c>
      <c r="J163" s="177">
        <f>SUM(E163:I163)</f>
        <v>0</v>
      </c>
      <c r="N163" s="173"/>
      <c r="O163" s="44"/>
      <c r="P163" s="44"/>
      <c r="Q163" s="44" t="s">
        <v>117</v>
      </c>
      <c r="R163" s="44" t="s">
        <v>118</v>
      </c>
      <c r="S163" s="44" t="s">
        <v>119</v>
      </c>
      <c r="U163" s="114"/>
      <c r="V163" s="427"/>
      <c r="W163" s="427"/>
      <c r="X163" s="427"/>
      <c r="Y163" s="427"/>
      <c r="Z163" s="427"/>
      <c r="AA163" s="55"/>
      <c r="AB163" s="55"/>
      <c r="AC163" s="55"/>
      <c r="AD163" s="55"/>
      <c r="AE163" s="55"/>
      <c r="AF163" s="55"/>
      <c r="AG163" s="55"/>
      <c r="AH163" s="55"/>
    </row>
    <row r="164" spans="1:36">
      <c r="C164" s="89"/>
      <c r="D164" s="44"/>
      <c r="E164" s="15"/>
      <c r="F164" s="15"/>
      <c r="G164" s="15"/>
      <c r="H164" s="15"/>
      <c r="I164" s="15"/>
      <c r="J164" s="24"/>
      <c r="N164" s="204"/>
      <c r="O164" s="413"/>
      <c r="P164" s="413"/>
      <c r="Q164" s="431">
        <f>IF('Cumulative Budget Request '!L163='Split budget (D)'!$L$1,'Cumulative Budget Request '!Q163,0)</f>
        <v>0</v>
      </c>
      <c r="R164" s="239">
        <f>IF('Cumulative Budget Request '!L163='Split budget (D)'!$L$1,'Cumulative Budget Request '!R163,0)</f>
        <v>0</v>
      </c>
      <c r="S164" s="239">
        <f>IF('Cumulative Budget Request '!L163='Split budget (D)'!$L$1,'Cumulative Budget Request '!S163,0)</f>
        <v>0</v>
      </c>
      <c r="U164" s="114"/>
      <c r="V164" s="427"/>
      <c r="W164" s="427"/>
      <c r="X164" s="427"/>
      <c r="Y164" s="427"/>
      <c r="Z164" s="427"/>
      <c r="AD164" s="55"/>
      <c r="AE164" s="55"/>
      <c r="AF164" s="55"/>
      <c r="AG164" s="55"/>
      <c r="AH164" s="55"/>
    </row>
    <row r="165" spans="1:36">
      <c r="A165" s="418">
        <f>IF('Cumulative Budget Request '!L165='Split budget (D)'!$L$1,'Cumulative Budget Request '!A164,0)</f>
        <v>0</v>
      </c>
      <c r="B165" s="13" t="str">
        <f>'Cumulative Budget Request '!B164</f>
        <v xml:space="preserve"> </v>
      </c>
      <c r="C165" s="89"/>
      <c r="D165" s="32" t="s">
        <v>61</v>
      </c>
      <c r="E165" s="20">
        <f>Q166</f>
        <v>0</v>
      </c>
      <c r="F165" s="20">
        <f>R166</f>
        <v>0</v>
      </c>
      <c r="G165" s="20">
        <f>S166</f>
        <v>0</v>
      </c>
      <c r="H165" s="20">
        <f>T166</f>
        <v>0</v>
      </c>
      <c r="I165" s="20">
        <f>U166</f>
        <v>0</v>
      </c>
      <c r="J165" s="24"/>
      <c r="N165" s="112"/>
      <c r="Q165" s="55"/>
      <c r="R165" s="93"/>
      <c r="S165" s="93"/>
      <c r="T165" s="55"/>
      <c r="U165" s="113"/>
      <c r="V165" s="427"/>
      <c r="W165" s="427"/>
      <c r="X165" s="427"/>
      <c r="Y165" s="427"/>
      <c r="Z165" s="427"/>
      <c r="AA165" s="488"/>
      <c r="AB165" s="488"/>
      <c r="AC165" s="488"/>
      <c r="AD165" s="131"/>
      <c r="AE165" s="131"/>
      <c r="AF165" s="131"/>
      <c r="AG165" s="131"/>
      <c r="AH165" s="131"/>
    </row>
    <row r="166" spans="1:36">
      <c r="C166" s="156"/>
      <c r="D166" s="153" t="s">
        <v>115</v>
      </c>
      <c r="E166" s="180">
        <f>IF('Cumulative Budget Request '!$L165='Split budget (D)'!$L$1,'Cumulative Budget Request '!E165,0)</f>
        <v>0</v>
      </c>
      <c r="F166" s="180">
        <f>IF('Cumulative Budget Request '!$L165='Split budget (D)'!$L$1,'Cumulative Budget Request '!F165,0)</f>
        <v>0</v>
      </c>
      <c r="G166" s="180">
        <f>IF('Cumulative Budget Request '!$L165='Split budget (D)'!$L$1,'Cumulative Budget Request '!G165,0)</f>
        <v>0</v>
      </c>
      <c r="H166" s="180">
        <f>IF('Cumulative Budget Request '!$L165='Split budget (D)'!$L$1,'Cumulative Budget Request '!H165,0)</f>
        <v>0</v>
      </c>
      <c r="I166" s="180">
        <f>IF('Cumulative Budget Request '!$L165='Split budget (D)'!$L$1,'Cumulative Budget Request '!I165,0)</f>
        <v>0</v>
      </c>
      <c r="J166" s="177">
        <f>SUM(E166:I166)</f>
        <v>0</v>
      </c>
      <c r="N166" s="173" t="s">
        <v>123</v>
      </c>
      <c r="O166" s="44"/>
      <c r="P166" s="44"/>
      <c r="Q166" s="239">
        <f>IF('Cumulative Budget Request '!L165='Split budget (D)'!$L$1,'Cumulative Budget Request '!Q165,0)</f>
        <v>0</v>
      </c>
      <c r="R166" s="239">
        <f>IF('Cumulative Budget Request '!L165='Split budget (D)'!$L$1,'Cumulative Budget Request '!R165,0)</f>
        <v>0</v>
      </c>
      <c r="S166" s="239">
        <f>IF('Cumulative Budget Request '!L165='Split budget (D)'!$L$1,'Cumulative Budget Request '!S165,0)</f>
        <v>0</v>
      </c>
      <c r="T166" s="239">
        <f>IF('Cumulative Budget Request '!L165='Split budget (D)'!$L$1,'Cumulative Budget Request '!T165,0)</f>
        <v>0</v>
      </c>
      <c r="U166" s="419">
        <f>IF('Cumulative Budget Request '!L165='Split budget (D)'!$L$1,'Cumulative Budget Request '!U165,0)</f>
        <v>0</v>
      </c>
      <c r="V166" s="426">
        <f>IFERROR((F169+F170)/F168,0)</f>
        <v>0</v>
      </c>
      <c r="W166" s="426">
        <f t="shared" ref="W166:Z166" si="52">IFERROR((G169+G170)/G168,0)</f>
        <v>0</v>
      </c>
      <c r="X166" s="426">
        <f t="shared" si="52"/>
        <v>0</v>
      </c>
      <c r="Y166" s="426">
        <f t="shared" si="52"/>
        <v>0</v>
      </c>
      <c r="Z166" s="426">
        <f t="shared" si="52"/>
        <v>0</v>
      </c>
    </row>
    <row r="167" spans="1:36">
      <c r="A167" s="8"/>
      <c r="D167" s="32" t="s">
        <v>46</v>
      </c>
      <c r="E167" s="180">
        <f>IF('Cumulative Budget Request '!$L166='Split budget (D)'!$L$1,'Cumulative Budget Request '!E166,0)</f>
        <v>0</v>
      </c>
      <c r="F167" s="180">
        <f>IF('Cumulative Budget Request '!$L166='Split budget (D)'!$L$1,'Cumulative Budget Request '!F166,0)</f>
        <v>0</v>
      </c>
      <c r="G167" s="180">
        <f>IF('Cumulative Budget Request '!$L166='Split budget (D)'!$L$1,'Cumulative Budget Request '!G166,0)</f>
        <v>0</v>
      </c>
      <c r="H167" s="180">
        <f>IF('Cumulative Budget Request '!$L166='Split budget (D)'!$L$1,'Cumulative Budget Request '!H166,0)</f>
        <v>0</v>
      </c>
      <c r="I167" s="180">
        <f>IF('Cumulative Budget Request '!$L166='Split budget (D)'!$L$1,'Cumulative Budget Request '!I166,0)</f>
        <v>0</v>
      </c>
      <c r="J167" s="177">
        <f>SUM(E167:I167)</f>
        <v>0</v>
      </c>
      <c r="M167" s="2"/>
      <c r="N167" s="173"/>
      <c r="O167" s="44"/>
      <c r="P167" s="44"/>
      <c r="Q167" s="44" t="s">
        <v>117</v>
      </c>
      <c r="R167" s="44" t="s">
        <v>118</v>
      </c>
      <c r="S167" s="44" t="s">
        <v>119</v>
      </c>
      <c r="U167" s="114"/>
      <c r="V167" s="427"/>
      <c r="W167" s="427"/>
      <c r="X167" s="427"/>
      <c r="Y167" s="427"/>
      <c r="Z167" s="427"/>
    </row>
    <row r="168" spans="1:36">
      <c r="A168" s="8"/>
      <c r="D168" s="32"/>
      <c r="E168" s="180"/>
      <c r="F168" s="180"/>
      <c r="G168" s="180"/>
      <c r="H168" s="180"/>
      <c r="I168" s="180"/>
      <c r="J168" s="177"/>
      <c r="M168" s="2"/>
      <c r="N168" s="204"/>
      <c r="O168" s="413"/>
      <c r="P168" s="413"/>
      <c r="Q168" s="431">
        <f>IF('Cumulative Budget Request '!L167='Split budget (D)'!$L$1,'Cumulative Budget Request '!Q167,0)</f>
        <v>0</v>
      </c>
      <c r="R168" s="239">
        <f>IF('Cumulative Budget Request '!L167='Split budget (D)'!$L$1,'Cumulative Budget Request '!R167,0)</f>
        <v>0</v>
      </c>
      <c r="S168" s="239">
        <f>IF('Cumulative Budget Request '!L167='Split budget (D)'!$L$1,'Cumulative Budget Request '!S167,0)</f>
        <v>0</v>
      </c>
      <c r="U168" s="114"/>
      <c r="V168" s="427"/>
      <c r="W168" s="427"/>
      <c r="X168" s="427"/>
      <c r="Y168" s="427"/>
      <c r="Z168" s="427"/>
    </row>
    <row r="169" spans="1:36" ht="13.5" thickBot="1">
      <c r="A169" s="8"/>
      <c r="C169" s="72"/>
      <c r="D169" s="72" t="s">
        <v>124</v>
      </c>
      <c r="E169" s="181">
        <f>SUMIF($D$156:$D$167,"*Wage",E156:E167)</f>
        <v>0</v>
      </c>
      <c r="F169" s="181">
        <f t="shared" ref="F169:I169" si="53">SUMIF($D$156:$D$167,"*Wage",F156:F167)</f>
        <v>0</v>
      </c>
      <c r="G169" s="181">
        <f t="shared" si="53"/>
        <v>0</v>
      </c>
      <c r="H169" s="181">
        <f t="shared" si="53"/>
        <v>0</v>
      </c>
      <c r="I169" s="181">
        <f t="shared" si="53"/>
        <v>0</v>
      </c>
      <c r="J169" s="182">
        <f>SUM(E169:I169)</f>
        <v>0</v>
      </c>
      <c r="M169" s="2"/>
      <c r="N169" s="303"/>
      <c r="O169" s="305"/>
      <c r="P169" s="305"/>
      <c r="Q169" s="304"/>
      <c r="R169" s="306"/>
      <c r="S169" s="306"/>
      <c r="T169" s="205"/>
      <c r="U169" s="206"/>
      <c r="V169" s="427"/>
      <c r="W169" s="427"/>
      <c r="X169" s="427"/>
      <c r="Y169" s="427"/>
      <c r="Z169" s="427"/>
    </row>
    <row r="170" spans="1:36">
      <c r="A170" s="8"/>
      <c r="C170" s="72"/>
      <c r="D170" s="72" t="s">
        <v>125</v>
      </c>
      <c r="E170" s="54">
        <f>SUMIF($D$156:$D$167,"*Fringe",E156:E167)</f>
        <v>0</v>
      </c>
      <c r="F170" s="54">
        <f t="shared" ref="F170:I170" si="54">SUMIF($D$156:$D$167,"*Fringe",F156:F167)</f>
        <v>0</v>
      </c>
      <c r="G170" s="54">
        <f t="shared" si="54"/>
        <v>0</v>
      </c>
      <c r="H170" s="54">
        <f t="shared" si="54"/>
        <v>0</v>
      </c>
      <c r="I170" s="54">
        <f t="shared" si="54"/>
        <v>0</v>
      </c>
      <c r="J170" s="177">
        <f>SUM(E170:I170)</f>
        <v>0</v>
      </c>
      <c r="M170" s="2"/>
    </row>
    <row r="171" spans="1:36" ht="3.75" customHeight="1" thickBot="1">
      <c r="A171" t="s">
        <v>126</v>
      </c>
      <c r="D171" s="3" t="s">
        <v>51</v>
      </c>
      <c r="E171" s="20"/>
      <c r="F171" s="20"/>
      <c r="G171" s="20"/>
      <c r="H171" s="20"/>
      <c r="I171" s="20"/>
      <c r="J171" s="73"/>
      <c r="M171" s="2"/>
    </row>
    <row r="172" spans="1:36">
      <c r="A172" s="46" t="s">
        <v>127</v>
      </c>
      <c r="B172" s="47"/>
      <c r="C172" s="47"/>
      <c r="D172" s="49"/>
      <c r="E172" s="183">
        <f>SUMIF($D$67:$D$170,"*Total Other Professional Salary",E67:E170)+SUMIF($D$67:$D$170,"*Total Post Doc Salary",E67:E170)+SUMIF($D$67:$D$170,"*Total Graduate Student Salary",E67:E170)+SUMIF($D$67:$D$170,"*Total Hourly Wages",E67:E170)</f>
        <v>0</v>
      </c>
      <c r="F172" s="183">
        <f>SUMIF($D$67:$D$170,"*Total Other Professional Salary",F67:F170)+SUMIF($D$67:$D$170,"*Total Post Doc Salary",F67:F170)+SUMIF($D$67:$D$170,"*Total Graduate Student Salary",F67:F170)+SUMIF($D$67:$D$170,"*Total Hourly Wages",F67:F170)</f>
        <v>0</v>
      </c>
      <c r="G172" s="183">
        <f>SUMIF($D$67:$D$170,"*Total Other Professional Salary",G67:G170)+SUMIF($D$67:$D$170,"*Total Post Doc Salary",G67:G170)+SUMIF($D$67:$D$170,"*Total Graduate Student Salary",G67:G170)+SUMIF($D$67:$D$170,"*Total Hourly Wages",G67:G170)</f>
        <v>0</v>
      </c>
      <c r="H172" s="183">
        <f>SUMIF($D$67:$D$170,"*Total Other Professional Salary",H67:H170)+SUMIF($D$67:$D$170,"*Total Post Doc Salary",H67:H170)+SUMIF($D$67:$D$170,"*Total Graduate Student Salary",H67:H170)+SUMIF($D$67:$D$170,"*Total Hourly Wages",H67:H170)</f>
        <v>0</v>
      </c>
      <c r="I172" s="183">
        <f>SUMIF($D$67:$D$170,"*Total Other Professional Salary",I67:I170)+SUMIF($D$67:$D$170,"*Total Post Doc Salary",I67:I170)+SUMIF($D$67:$D$170,"*Total Graduate Student Salary",I67:I170)+SUMIF($D$67:$D$170,"*Total Hourly Wages",I67:I170)</f>
        <v>0</v>
      </c>
      <c r="J172" s="184">
        <f>SUM(J169,J153,J114,J89)</f>
        <v>0</v>
      </c>
      <c r="M172" s="2"/>
      <c r="N172" s="35" t="s">
        <v>128</v>
      </c>
      <c r="O172" s="411"/>
      <c r="P172" s="411"/>
      <c r="Q172" s="36"/>
      <c r="R172" s="37"/>
      <c r="S172" s="237">
        <f>'Cumulative Budget Request '!S171</f>
        <v>0.11</v>
      </c>
    </row>
    <row r="173" spans="1:36" ht="15.75" thickBot="1">
      <c r="A173" s="46" t="s">
        <v>129</v>
      </c>
      <c r="B173" s="47"/>
      <c r="C173" s="47"/>
      <c r="D173" s="49"/>
      <c r="E173" s="185">
        <f>SUMIF($D$67:$D$170,"*Total Other Professional Fringe",E67:E170)+SUMIF($D$67:$D$170,"*Total Post Doc Fringe",E67:E170)++SUMIF($D$67:$D$170,"*Total Graduate Student Fringe",E67:E170)+SUMIF($D$67:$D$170,"*Total Fringe Benefits",E67:E170)</f>
        <v>0</v>
      </c>
      <c r="F173" s="185">
        <f>SUMIF($D$67:$D$170,"*Total Other Professional Fringe",F67:F170)+SUMIF($D$67:$D$170,"*Total Post Doc Fringe",F67:F170)++SUMIF($D$67:$D$170,"*Total Graduate Student Fringe",F67:F170)+SUMIF($D$67:$D$170,"*Total Fringe Benefits",F67:F170)</f>
        <v>0</v>
      </c>
      <c r="G173" s="185">
        <f>SUMIF($D$67:$D$170,"*Total Other Professional Fringe",G67:G170)+SUMIF($D$67:$D$170,"*Total Post Doc Fringe",G67:G170)++SUMIF($D$67:$D$170,"*Total Graduate Student Fringe",G67:G170)+SUMIF($D$67:$D$170,"*Total Fringe Benefits",G67:G170)</f>
        <v>0</v>
      </c>
      <c r="H173" s="185">
        <f>SUMIF($D$67:$D$170,"*Total Other Professional Fringe",H67:H170)+SUMIF($D$67:$D$170,"*Total Post Doc Fringe",H67:H170)++SUMIF($D$67:$D$170,"*Total Graduate Student Fringe",H67:H170)+SUMIF($D$67:$D$170,"*Total Fringe Benefits",H67:H170)</f>
        <v>0</v>
      </c>
      <c r="I173" s="185">
        <f>SUMIF($D$67:$D$170,"*Total Other Professional Fringe",I67:I170)+SUMIF($D$67:$D$170,"*Total Post Doc Fringe",I67:I170)++SUMIF($D$67:$D$170,"*Total Graduate Student Fringe",I67:I170)+SUMIF($D$67:$D$170,"*Total Fringe Benefits",I67:I170)</f>
        <v>0</v>
      </c>
      <c r="J173" s="186">
        <f>SUM(J170,J154,J115,J90)</f>
        <v>0</v>
      </c>
      <c r="M173" s="2"/>
      <c r="N173" s="40" t="str">
        <f>'Cumulative Budget Request '!N172</f>
        <v>Use 0.11 for non-exempt FICA or 0.034 for FICA Exempt</v>
      </c>
      <c r="O173" s="41"/>
      <c r="P173" s="41"/>
      <c r="Q173" s="41"/>
      <c r="R173" s="41"/>
      <c r="S173" s="42"/>
    </row>
    <row r="174" spans="1:36">
      <c r="A174" s="46" t="s">
        <v>131</v>
      </c>
      <c r="B174" s="47"/>
      <c r="C174" s="92"/>
      <c r="D174" s="92"/>
      <c r="E174" s="183">
        <f>SUM(E172:E173)</f>
        <v>0</v>
      </c>
      <c r="F174" s="183">
        <f>SUM(F172:F173)</f>
        <v>0</v>
      </c>
      <c r="G174" s="183">
        <f>SUM(G172:G173)</f>
        <v>0</v>
      </c>
      <c r="H174" s="183">
        <f>SUM(H172:H173)</f>
        <v>0</v>
      </c>
      <c r="I174" s="183">
        <f>SUM(I172:I173)</f>
        <v>0</v>
      </c>
      <c r="J174" s="184">
        <f>SUM(E174:I174)</f>
        <v>0</v>
      </c>
      <c r="M174" s="2"/>
      <c r="R174" s="2"/>
      <c r="AI174" s="116"/>
    </row>
    <row r="175" spans="1:36" ht="15">
      <c r="A175" s="1"/>
      <c r="B175" s="8"/>
      <c r="D175" s="3"/>
      <c r="E175" s="15"/>
      <c r="F175" s="15"/>
      <c r="G175" s="15"/>
      <c r="H175" s="15"/>
      <c r="I175" s="15"/>
      <c r="J175" s="24"/>
      <c r="M175" s="2"/>
      <c r="N175" s="83"/>
      <c r="O175" s="83"/>
      <c r="P175" s="83"/>
      <c r="Q175" s="2"/>
      <c r="AI175" s="115"/>
    </row>
    <row r="176" spans="1:36">
      <c r="A176" s="1" t="s">
        <v>132</v>
      </c>
      <c r="D176" s="3"/>
      <c r="E176" s="187">
        <f t="shared" ref="E176:I177" si="55">SUM(E62,E172)</f>
        <v>0</v>
      </c>
      <c r="F176" s="187">
        <f t="shared" si="55"/>
        <v>0</v>
      </c>
      <c r="G176" s="187">
        <f t="shared" si="55"/>
        <v>0</v>
      </c>
      <c r="H176" s="187">
        <f t="shared" si="55"/>
        <v>0</v>
      </c>
      <c r="I176" s="187">
        <f t="shared" si="55"/>
        <v>0</v>
      </c>
      <c r="J176" s="188">
        <f>SUM(E176:I176)</f>
        <v>0</v>
      </c>
      <c r="M176" s="2"/>
      <c r="N176" s="2"/>
      <c r="O176" s="2"/>
      <c r="P176" s="2"/>
      <c r="AI176" s="115"/>
      <c r="AJ176" s="8"/>
    </row>
    <row r="177" spans="1:36">
      <c r="A177" s="1" t="s">
        <v>133</v>
      </c>
      <c r="D177" s="3"/>
      <c r="E177" s="187">
        <f t="shared" si="55"/>
        <v>0</v>
      </c>
      <c r="F177" s="187">
        <f t="shared" si="55"/>
        <v>0</v>
      </c>
      <c r="G177" s="187">
        <f t="shared" si="55"/>
        <v>0</v>
      </c>
      <c r="H177" s="187">
        <f t="shared" si="55"/>
        <v>0</v>
      </c>
      <c r="I177" s="187">
        <f t="shared" si="55"/>
        <v>0</v>
      </c>
      <c r="J177" s="188">
        <f>SUM(E177:I177)</f>
        <v>0</v>
      </c>
      <c r="M177" s="2"/>
      <c r="N177" s="2"/>
      <c r="O177" s="2"/>
      <c r="P177" s="2"/>
      <c r="AJ177" s="8"/>
    </row>
    <row r="178" spans="1:36">
      <c r="A178" s="129"/>
      <c r="B178" s="513" t="s">
        <v>134</v>
      </c>
      <c r="C178" s="513"/>
      <c r="D178" s="513"/>
      <c r="E178" s="178">
        <f>SUM(E176:E177)</f>
        <v>0</v>
      </c>
      <c r="F178" s="178">
        <f t="shared" ref="F178:I178" si="56">SUM(F176:F177)</f>
        <v>0</v>
      </c>
      <c r="G178" s="178">
        <f t="shared" si="56"/>
        <v>0</v>
      </c>
      <c r="H178" s="178">
        <f t="shared" si="56"/>
        <v>0</v>
      </c>
      <c r="I178" s="178">
        <f t="shared" si="56"/>
        <v>0</v>
      </c>
      <c r="J178" s="179">
        <f>SUM(E178:I178)</f>
        <v>0</v>
      </c>
      <c r="M178" s="2"/>
      <c r="N178" s="2"/>
      <c r="O178" s="2"/>
      <c r="P178" s="2"/>
    </row>
    <row r="179" spans="1:36">
      <c r="A179" s="1"/>
      <c r="B179" s="8"/>
      <c r="G179" s="2"/>
      <c r="H179" s="2"/>
      <c r="I179" s="2"/>
      <c r="J179" s="45"/>
      <c r="K179" s="2"/>
      <c r="L179" s="2"/>
      <c r="M179" s="2"/>
      <c r="N179" s="2"/>
      <c r="O179" s="2"/>
      <c r="P179" s="2"/>
      <c r="Q179" s="2"/>
    </row>
    <row r="180" spans="1:36">
      <c r="A180" s="1" t="s">
        <v>135</v>
      </c>
      <c r="G180" s="2"/>
      <c r="H180" s="2"/>
      <c r="I180" s="2"/>
      <c r="J180" s="45"/>
      <c r="M180" s="2"/>
      <c r="N180" s="2"/>
      <c r="O180" s="2"/>
      <c r="P180" s="2"/>
      <c r="Q180" s="2"/>
    </row>
    <row r="181" spans="1:36">
      <c r="A181" s="29" t="s">
        <v>136</v>
      </c>
      <c r="G181" s="2"/>
      <c r="H181" s="2"/>
      <c r="I181" s="2"/>
      <c r="J181" s="45"/>
      <c r="K181" s="2"/>
      <c r="L181" s="2"/>
      <c r="M181" s="2"/>
    </row>
    <row r="182" spans="1:36">
      <c r="B182" s="442">
        <f>IF('Cumulative Budget Request '!$L181='Split budget (D)'!$L$1,'Cumulative Budget Request '!B181,0)</f>
        <v>0</v>
      </c>
      <c r="D182" s="3"/>
      <c r="E182" s="180">
        <f>IF('Cumulative Budget Request '!$L181='Split budget (D)'!$L$1,'Cumulative Budget Request '!E181,0)</f>
        <v>0</v>
      </c>
      <c r="F182" s="180">
        <f>IF('Cumulative Budget Request '!$L181='Split budget (D)'!$L$1,'Cumulative Budget Request '!F181,0)</f>
        <v>0</v>
      </c>
      <c r="G182" s="180">
        <f>IF('Cumulative Budget Request '!$L181='Split budget (D)'!$L$1,'Cumulative Budget Request '!G181,0)</f>
        <v>0</v>
      </c>
      <c r="H182" s="180">
        <f>IF('Cumulative Budget Request '!$L181='Split budget (D)'!$L$1,'Cumulative Budget Request '!H181,0)</f>
        <v>0</v>
      </c>
      <c r="I182" s="180">
        <f>IF('Cumulative Budget Request '!$L181='Split budget (D)'!$L$1,'Cumulative Budget Request '!I181,0)</f>
        <v>0</v>
      </c>
      <c r="J182" s="177">
        <f>SUM(E182:I182)</f>
        <v>0</v>
      </c>
      <c r="K182" s="2"/>
      <c r="L182" s="2"/>
      <c r="M182" s="2"/>
      <c r="Q182" s="225"/>
      <c r="R182" s="225"/>
      <c r="S182" s="225"/>
      <c r="T182" s="4"/>
    </row>
    <row r="183" spans="1:36">
      <c r="B183" s="442">
        <f>IF('Cumulative Budget Request '!$L182='Split budget (D)'!$L$1,'Cumulative Budget Request '!B182,0)</f>
        <v>0</v>
      </c>
      <c r="D183" s="3"/>
      <c r="E183" s="180">
        <f>IF('Cumulative Budget Request '!$L182='Split budget (D)'!$L$1,'Cumulative Budget Request '!E182,0)</f>
        <v>0</v>
      </c>
      <c r="F183" s="180">
        <f>IF('Cumulative Budget Request '!$L182='Split budget (D)'!$L$1,'Cumulative Budget Request '!F182,0)</f>
        <v>0</v>
      </c>
      <c r="G183" s="180">
        <f>IF('Cumulative Budget Request '!$L182='Split budget (D)'!$L$1,'Cumulative Budget Request '!G182,0)</f>
        <v>0</v>
      </c>
      <c r="H183" s="180">
        <f>IF('Cumulative Budget Request '!$L182='Split budget (D)'!$L$1,'Cumulative Budget Request '!H182,0)</f>
        <v>0</v>
      </c>
      <c r="I183" s="180">
        <f>IF('Cumulative Budget Request '!$L182='Split budget (D)'!$L$1,'Cumulative Budget Request '!I182,0)</f>
        <v>0</v>
      </c>
      <c r="J183" s="177">
        <f>SUM(E183:I183)</f>
        <v>0</v>
      </c>
      <c r="K183" s="2"/>
      <c r="L183" s="2"/>
      <c r="M183" s="2"/>
    </row>
    <row r="184" spans="1:36">
      <c r="A184" s="476" t="s">
        <v>138</v>
      </c>
      <c r="B184" s="476"/>
      <c r="C184" s="476"/>
      <c r="D184" s="476"/>
      <c r="E184" s="210">
        <f>SUM(E182:E183)</f>
        <v>0</v>
      </c>
      <c r="F184" s="210">
        <f t="shared" ref="F184:I184" si="57">SUM(F182:F183)</f>
        <v>0</v>
      </c>
      <c r="G184" s="210">
        <f t="shared" si="57"/>
        <v>0</v>
      </c>
      <c r="H184" s="210">
        <f t="shared" si="57"/>
        <v>0</v>
      </c>
      <c r="I184" s="210">
        <f t="shared" si="57"/>
        <v>0</v>
      </c>
      <c r="J184" s="211">
        <f>SUM(J182:J183)</f>
        <v>0</v>
      </c>
      <c r="K184" s="2"/>
      <c r="L184" s="2"/>
      <c r="M184" s="2"/>
      <c r="N184" s="2"/>
      <c r="O184" s="2"/>
      <c r="P184" s="2"/>
    </row>
    <row r="185" spans="1:36">
      <c r="E185" s="3"/>
      <c r="F185" s="2"/>
      <c r="G185" s="2"/>
      <c r="H185" s="2"/>
      <c r="I185" s="2"/>
      <c r="J185" s="45"/>
      <c r="K185" s="2"/>
      <c r="L185" s="2"/>
      <c r="M185" s="2"/>
      <c r="N185" s="2"/>
      <c r="O185" s="2"/>
      <c r="P185" s="2"/>
    </row>
    <row r="186" spans="1:36">
      <c r="A186" s="1" t="s">
        <v>139</v>
      </c>
      <c r="B186" s="93"/>
      <c r="C186" s="8"/>
      <c r="D186" s="258" t="s">
        <v>140</v>
      </c>
      <c r="E186" s="135">
        <f>IF('Cumulative Budget Request '!$L185='Split budget (D)'!$L$1,'Cumulative Budget Request '!E185,0)</f>
        <v>0</v>
      </c>
      <c r="F186" s="135">
        <f>IF('Cumulative Budget Request '!$L185='Split budget (D)'!$L$1,'Cumulative Budget Request '!F185,0)</f>
        <v>0</v>
      </c>
      <c r="G186" s="135">
        <f>IF('Cumulative Budget Request '!$L185='Split budget (D)'!$L$1,'Cumulative Budget Request '!G185,0)</f>
        <v>0</v>
      </c>
      <c r="H186" s="135">
        <f>IF('Cumulative Budget Request '!$L185='Split budget (D)'!$L$1,'Cumulative Budget Request '!H185,0)</f>
        <v>0</v>
      </c>
      <c r="I186" s="135">
        <f>IF('Cumulative Budget Request '!$L185='Split budget (D)'!$L$1,'Cumulative Budget Request '!I185,0)</f>
        <v>0</v>
      </c>
      <c r="J186" s="94"/>
      <c r="K186" s="2"/>
      <c r="L186" s="2"/>
      <c r="M186" s="2"/>
    </row>
    <row r="187" spans="1:36">
      <c r="D187" s="258" t="s">
        <v>141</v>
      </c>
      <c r="E187" s="135">
        <f>IF('Cumulative Budget Request '!$L186='Split budget (D)'!$L$1,'Cumulative Budget Request '!E186,0)</f>
        <v>0</v>
      </c>
      <c r="F187" s="135">
        <f>IF('Cumulative Budget Request '!$L186='Split budget (D)'!$L$1,'Cumulative Budget Request '!F186,0)</f>
        <v>0</v>
      </c>
      <c r="G187" s="135">
        <f>IF('Cumulative Budget Request '!$L186='Split budget (D)'!$L$1,'Cumulative Budget Request '!G186,0)</f>
        <v>0</v>
      </c>
      <c r="H187" s="135">
        <f>IF('Cumulative Budget Request '!$L186='Split budget (D)'!$L$1,'Cumulative Budget Request '!H186,0)</f>
        <v>0</v>
      </c>
      <c r="I187" s="135">
        <f>IF('Cumulative Budget Request '!$L186='Split budget (D)'!$L$1,'Cumulative Budget Request '!I186,0)</f>
        <v>0</v>
      </c>
      <c r="J187" s="94"/>
      <c r="K187" s="2"/>
      <c r="L187" s="2"/>
      <c r="M187" s="2"/>
    </row>
    <row r="188" spans="1:36">
      <c r="A188" s="1" t="s">
        <v>142</v>
      </c>
      <c r="B188" s="93"/>
      <c r="C188" s="8"/>
      <c r="D188" s="258" t="s">
        <v>143</v>
      </c>
      <c r="E188" s="135">
        <f>IF('Cumulative Budget Request '!$L187='Split budget (D)'!$L$1,'Cumulative Budget Request '!E187,0)</f>
        <v>0</v>
      </c>
      <c r="F188" s="135">
        <f>IF('Cumulative Budget Request '!$L187='Split budget (D)'!$L$1,'Cumulative Budget Request '!F187,0)</f>
        <v>0</v>
      </c>
      <c r="G188" s="135">
        <f>IF('Cumulative Budget Request '!$L187='Split budget (D)'!$L$1,'Cumulative Budget Request '!G187,0)</f>
        <v>0</v>
      </c>
      <c r="H188" s="135">
        <f>IF('Cumulative Budget Request '!$L187='Split budget (D)'!$L$1,'Cumulative Budget Request '!H187,0)</f>
        <v>0</v>
      </c>
      <c r="I188" s="135">
        <f>IF('Cumulative Budget Request '!$L187='Split budget (D)'!$L$1,'Cumulative Budget Request '!I187,0)</f>
        <v>0</v>
      </c>
      <c r="J188" s="94"/>
      <c r="K188" s="2"/>
      <c r="L188" s="2"/>
      <c r="M188" s="2"/>
    </row>
    <row r="189" spans="1:36">
      <c r="A189" s="474">
        <f>IF('Cumulative Budget Request '!$L188='Split budget (D)'!$L$1,'Cumulative Budget Request '!A188,0)</f>
        <v>0</v>
      </c>
      <c r="D189" s="258" t="s">
        <v>144</v>
      </c>
      <c r="E189" s="135">
        <f>IF('Cumulative Budget Request '!$L188='Split budget (D)'!$L$1,'Cumulative Budget Request '!E188,0)</f>
        <v>0</v>
      </c>
      <c r="F189" s="135">
        <f>IF('Cumulative Budget Request '!$L188='Split budget (D)'!$L$1,'Cumulative Budget Request '!F188,0)</f>
        <v>0</v>
      </c>
      <c r="G189" s="135">
        <f>IF('Cumulative Budget Request '!$L188='Split budget (D)'!$L$1,'Cumulative Budget Request '!G188,0)</f>
        <v>0</v>
      </c>
      <c r="H189" s="135">
        <f>IF('Cumulative Budget Request '!$L188='Split budget (D)'!$L$1,'Cumulative Budget Request '!H188,0)</f>
        <v>0</v>
      </c>
      <c r="I189" s="135">
        <f>IF('Cumulative Budget Request '!$L188='Split budget (D)'!$L$1,'Cumulative Budget Request '!I188,0)</f>
        <v>0</v>
      </c>
      <c r="J189" s="45"/>
      <c r="K189" s="2"/>
      <c r="L189" s="2"/>
      <c r="M189" s="2"/>
    </row>
    <row r="190" spans="1:36">
      <c r="A190" s="474"/>
      <c r="B190" s="89" t="s">
        <v>145</v>
      </c>
      <c r="C190" s="89" t="s">
        <v>146</v>
      </c>
      <c r="D190" s="25"/>
      <c r="E190" s="13"/>
      <c r="F190" s="13"/>
      <c r="G190" s="13"/>
      <c r="H190" s="13"/>
      <c r="I190" s="13"/>
      <c r="J190" s="45"/>
      <c r="K190" s="2"/>
      <c r="L190" s="2"/>
      <c r="M190" s="2"/>
    </row>
    <row r="191" spans="1:36">
      <c r="A191" s="475"/>
      <c r="B191" s="88" t="s">
        <v>147</v>
      </c>
      <c r="C191" s="134">
        <f>IF('Cumulative Budget Request '!$L190='Split budget (D)'!$L$1,'Cumulative Budget Request '!C190,0)</f>
        <v>0</v>
      </c>
      <c r="D191" s="25"/>
      <c r="E191" s="180">
        <f>IF('Cumulative Budget Request '!$L190='Split budget (D)'!$L$1,'Cumulative Budget Request '!E190,0)</f>
        <v>0</v>
      </c>
      <c r="F191" s="180">
        <f>IF('Cumulative Budget Request '!$L190='Split budget (D)'!$L$1,'Cumulative Budget Request '!F190,0)</f>
        <v>0</v>
      </c>
      <c r="G191" s="180">
        <f>IF('Cumulative Budget Request '!$L190='Split budget (D)'!$L$1,'Cumulative Budget Request '!G190,0)</f>
        <v>0</v>
      </c>
      <c r="H191" s="180">
        <f>IF('Cumulative Budget Request '!$L190='Split budget (D)'!$L$1,'Cumulative Budget Request '!H190,0)</f>
        <v>0</v>
      </c>
      <c r="I191" s="180">
        <f>IF('Cumulative Budget Request '!$L190='Split budget (D)'!$L$1,'Cumulative Budget Request '!I190,0)</f>
        <v>0</v>
      </c>
      <c r="J191" s="177">
        <f t="shared" ref="J191:J196" si="58">SUM(E191:I191)</f>
        <v>0</v>
      </c>
      <c r="K191" s="2"/>
      <c r="L191" s="2"/>
      <c r="M191" s="2"/>
    </row>
    <row r="192" spans="1:36">
      <c r="A192" s="475"/>
      <c r="B192" s="88" t="s">
        <v>148</v>
      </c>
      <c r="C192" s="134">
        <f>IF('Cumulative Budget Request '!$L191='Split budget (D)'!$L$1,'Cumulative Budget Request '!C191,0)</f>
        <v>0</v>
      </c>
      <c r="D192" s="25"/>
      <c r="E192" s="180">
        <f>IF('Cumulative Budget Request '!$L191='Split budget (D)'!$L$1,'Cumulative Budget Request '!E191,0)</f>
        <v>0</v>
      </c>
      <c r="F192" s="180">
        <f>IF('Cumulative Budget Request '!$L191='Split budget (D)'!$L$1,'Cumulative Budget Request '!F191,0)</f>
        <v>0</v>
      </c>
      <c r="G192" s="180">
        <f>IF('Cumulative Budget Request '!$L191='Split budget (D)'!$L$1,'Cumulative Budget Request '!G191,0)</f>
        <v>0</v>
      </c>
      <c r="H192" s="180">
        <f>IF('Cumulative Budget Request '!$L191='Split budget (D)'!$L$1,'Cumulative Budget Request '!H191,0)</f>
        <v>0</v>
      </c>
      <c r="I192" s="180">
        <f>IF('Cumulative Budget Request '!$L191='Split budget (D)'!$L$1,'Cumulative Budget Request '!I191,0)</f>
        <v>0</v>
      </c>
      <c r="J192" s="177">
        <f t="shared" si="58"/>
        <v>0</v>
      </c>
      <c r="K192" s="2"/>
      <c r="L192" s="2"/>
      <c r="M192" s="2"/>
    </row>
    <row r="193" spans="1:16">
      <c r="A193" s="475"/>
      <c r="B193" s="88" t="s">
        <v>149</v>
      </c>
      <c r="C193" s="134">
        <f>IF('Cumulative Budget Request '!$L192='Split budget (D)'!$L$1,'Cumulative Budget Request '!C192,0)</f>
        <v>0</v>
      </c>
      <c r="D193" s="25"/>
      <c r="E193" s="180">
        <f>IF('Cumulative Budget Request '!$L192='Split budget (D)'!$L$1,'Cumulative Budget Request '!E192,0)</f>
        <v>0</v>
      </c>
      <c r="F193" s="180">
        <f>IF('Cumulative Budget Request '!$L192='Split budget (D)'!$L$1,'Cumulative Budget Request '!F192,0)</f>
        <v>0</v>
      </c>
      <c r="G193" s="180">
        <f>IF('Cumulative Budget Request '!$L192='Split budget (D)'!$L$1,'Cumulative Budget Request '!G192,0)</f>
        <v>0</v>
      </c>
      <c r="H193" s="180">
        <f>IF('Cumulative Budget Request '!$L192='Split budget (D)'!$L$1,'Cumulative Budget Request '!H192,0)</f>
        <v>0</v>
      </c>
      <c r="I193" s="180">
        <f>IF('Cumulative Budget Request '!$L192='Split budget (D)'!$L$1,'Cumulative Budget Request '!I192,0)</f>
        <v>0</v>
      </c>
      <c r="J193" s="177">
        <f t="shared" si="58"/>
        <v>0</v>
      </c>
      <c r="K193" s="2"/>
      <c r="L193" s="2"/>
      <c r="M193" s="2"/>
    </row>
    <row r="194" spans="1:16">
      <c r="A194" s="475"/>
      <c r="B194" s="88" t="s">
        <v>150</v>
      </c>
      <c r="C194" s="134">
        <f>IF('Cumulative Budget Request '!$L193='Split budget (D)'!$L$1,'Cumulative Budget Request '!C193,0)</f>
        <v>0</v>
      </c>
      <c r="D194" s="25"/>
      <c r="E194" s="180">
        <f>IF('Cumulative Budget Request '!$L193='Split budget (D)'!$L$1,'Cumulative Budget Request '!E193,0)</f>
        <v>0</v>
      </c>
      <c r="F194" s="180">
        <f>IF('Cumulative Budget Request '!$L193='Split budget (D)'!$L$1,'Cumulative Budget Request '!F193,0)</f>
        <v>0</v>
      </c>
      <c r="G194" s="180">
        <f>IF('Cumulative Budget Request '!$L193='Split budget (D)'!$L$1,'Cumulative Budget Request '!G193,0)</f>
        <v>0</v>
      </c>
      <c r="H194" s="180">
        <f>IF('Cumulative Budget Request '!$L193='Split budget (D)'!$L$1,'Cumulative Budget Request '!H193,0)</f>
        <v>0</v>
      </c>
      <c r="I194" s="180">
        <f>IF('Cumulative Budget Request '!$L193='Split budget (D)'!$L$1,'Cumulative Budget Request '!I193,0)</f>
        <v>0</v>
      </c>
      <c r="J194" s="177">
        <f t="shared" si="58"/>
        <v>0</v>
      </c>
      <c r="K194" s="2"/>
      <c r="L194" s="2"/>
      <c r="M194" s="2"/>
    </row>
    <row r="195" spans="1:16">
      <c r="A195" s="475"/>
      <c r="B195" s="88" t="s">
        <v>151</v>
      </c>
      <c r="C195" s="134">
        <f>IF('Cumulative Budget Request '!$L194='Split budget (D)'!$L$1,'Cumulative Budget Request '!C194,0)</f>
        <v>0</v>
      </c>
      <c r="D195" s="25"/>
      <c r="E195" s="180">
        <f>IF('Cumulative Budget Request '!$L194='Split budget (D)'!$L$1,'Cumulative Budget Request '!E194,0)</f>
        <v>0</v>
      </c>
      <c r="F195" s="180">
        <f>IF('Cumulative Budget Request '!$L194='Split budget (D)'!$L$1,'Cumulative Budget Request '!F194,0)</f>
        <v>0</v>
      </c>
      <c r="G195" s="180">
        <f>IF('Cumulative Budget Request '!$L194='Split budget (D)'!$L$1,'Cumulative Budget Request '!G194,0)</f>
        <v>0</v>
      </c>
      <c r="H195" s="180">
        <f>IF('Cumulative Budget Request '!$L194='Split budget (D)'!$L$1,'Cumulative Budget Request '!H194,0)</f>
        <v>0</v>
      </c>
      <c r="I195" s="180">
        <f>IF('Cumulative Budget Request '!$L194='Split budget (D)'!$L$1,'Cumulative Budget Request '!I194,0)</f>
        <v>0</v>
      </c>
      <c r="J195" s="177">
        <f t="shared" si="58"/>
        <v>0</v>
      </c>
      <c r="K195" s="2"/>
      <c r="L195" s="2"/>
      <c r="M195" s="2"/>
    </row>
    <row r="196" spans="1:16">
      <c r="A196" s="475"/>
      <c r="B196" s="88" t="s">
        <v>63</v>
      </c>
      <c r="C196" s="134">
        <f>IF('Cumulative Budget Request '!$L195='Split budget (D)'!$L$1,'Cumulative Budget Request '!C195,0)</f>
        <v>0</v>
      </c>
      <c r="D196" s="25"/>
      <c r="E196" s="180">
        <f>IF('Cumulative Budget Request '!$L195='Split budget (D)'!$L$1,'Cumulative Budget Request '!E195,0)</f>
        <v>0</v>
      </c>
      <c r="F196" s="180">
        <f>IF('Cumulative Budget Request '!$L195='Split budget (D)'!$L$1,'Cumulative Budget Request '!F195,0)</f>
        <v>0</v>
      </c>
      <c r="G196" s="180">
        <f>IF('Cumulative Budget Request '!$L195='Split budget (D)'!$L$1,'Cumulative Budget Request '!G195,0)</f>
        <v>0</v>
      </c>
      <c r="H196" s="180">
        <f>IF('Cumulative Budget Request '!$L195='Split budget (D)'!$L$1,'Cumulative Budget Request '!H195,0)</f>
        <v>0</v>
      </c>
      <c r="I196" s="180">
        <f>IF('Cumulative Budget Request '!$L195='Split budget (D)'!$L$1,'Cumulative Budget Request '!I195,0)</f>
        <v>0</v>
      </c>
      <c r="J196" s="177">
        <f t="shared" si="58"/>
        <v>0</v>
      </c>
      <c r="K196" s="2"/>
      <c r="L196" s="2"/>
      <c r="M196" s="2"/>
    </row>
    <row r="197" spans="1:16">
      <c r="A197" s="476" t="s">
        <v>138</v>
      </c>
      <c r="B197" s="476"/>
      <c r="C197" s="476"/>
      <c r="D197" s="476"/>
      <c r="E197" s="210">
        <f>SUM(E191:E196)</f>
        <v>0</v>
      </c>
      <c r="F197" s="210">
        <f t="shared" ref="F197:J197" si="59">SUM(F191:F196)</f>
        <v>0</v>
      </c>
      <c r="G197" s="210">
        <f t="shared" si="59"/>
        <v>0</v>
      </c>
      <c r="H197" s="210">
        <f t="shared" si="59"/>
        <v>0</v>
      </c>
      <c r="I197" s="210">
        <f t="shared" si="59"/>
        <v>0</v>
      </c>
      <c r="J197" s="211">
        <f t="shared" si="59"/>
        <v>0</v>
      </c>
      <c r="K197" s="2"/>
      <c r="L197" s="2"/>
      <c r="M197" s="7"/>
    </row>
    <row r="198" spans="1:16">
      <c r="E198" s="3"/>
      <c r="F198" s="2"/>
      <c r="G198" s="2"/>
      <c r="H198" s="2"/>
      <c r="I198" s="2"/>
      <c r="J198" s="45"/>
      <c r="K198" s="2"/>
      <c r="L198" s="2"/>
      <c r="M198" s="2"/>
      <c r="N198" s="2"/>
      <c r="O198" s="2"/>
      <c r="P198" s="2"/>
    </row>
    <row r="199" spans="1:16">
      <c r="A199" s="1" t="s">
        <v>139</v>
      </c>
      <c r="B199" s="93"/>
      <c r="C199" s="8"/>
      <c r="D199" s="258" t="s">
        <v>140</v>
      </c>
      <c r="E199" s="135">
        <f>IF('Cumulative Budget Request '!$L198='Split budget (D)'!$L$1,'Cumulative Budget Request '!E198,0)</f>
        <v>0</v>
      </c>
      <c r="F199" s="135">
        <f>IF('Cumulative Budget Request '!$L198='Split budget (D)'!$L$1,'Cumulative Budget Request '!F198,0)</f>
        <v>0</v>
      </c>
      <c r="G199" s="135">
        <f>IF('Cumulative Budget Request '!$L198='Split budget (D)'!$L$1,'Cumulative Budget Request '!G198,0)</f>
        <v>0</v>
      </c>
      <c r="H199" s="135">
        <f>IF('Cumulative Budget Request '!$L198='Split budget (D)'!$L$1,'Cumulative Budget Request '!H198,0)</f>
        <v>0</v>
      </c>
      <c r="I199" s="135">
        <f>IF('Cumulative Budget Request '!$L198='Split budget (D)'!$L$1,'Cumulative Budget Request '!I198,0)</f>
        <v>0</v>
      </c>
      <c r="J199" s="94"/>
      <c r="K199" s="2"/>
      <c r="L199" s="2"/>
      <c r="M199" s="2"/>
    </row>
    <row r="200" spans="1:16">
      <c r="D200" s="258" t="s">
        <v>141</v>
      </c>
      <c r="E200" s="135">
        <f>IF('Cumulative Budget Request '!$L199='Split budget (D)'!$L$1,'Cumulative Budget Request '!E199,0)</f>
        <v>0</v>
      </c>
      <c r="F200" s="135">
        <f>IF('Cumulative Budget Request '!$L199='Split budget (D)'!$L$1,'Cumulative Budget Request '!F199,0)</f>
        <v>0</v>
      </c>
      <c r="G200" s="135">
        <f>IF('Cumulative Budget Request '!$L199='Split budget (D)'!$L$1,'Cumulative Budget Request '!G199,0)</f>
        <v>0</v>
      </c>
      <c r="H200" s="135">
        <f>IF('Cumulative Budget Request '!$L199='Split budget (D)'!$L$1,'Cumulative Budget Request '!H199,0)</f>
        <v>0</v>
      </c>
      <c r="I200" s="135">
        <f>IF('Cumulative Budget Request '!$L199='Split budget (D)'!$L$1,'Cumulative Budget Request '!I199,0)</f>
        <v>0</v>
      </c>
      <c r="J200" s="94"/>
      <c r="K200" s="2"/>
      <c r="L200" s="2"/>
      <c r="M200" s="2"/>
    </row>
    <row r="201" spans="1:16">
      <c r="A201" s="1" t="s">
        <v>142</v>
      </c>
      <c r="B201" s="93"/>
      <c r="C201" s="8"/>
      <c r="D201" s="258" t="s">
        <v>143</v>
      </c>
      <c r="E201" s="135">
        <f>IF('Cumulative Budget Request '!$L200='Split budget (D)'!$L$1,'Cumulative Budget Request '!E200,0)</f>
        <v>0</v>
      </c>
      <c r="F201" s="135">
        <f>IF('Cumulative Budget Request '!$L200='Split budget (D)'!$L$1,'Cumulative Budget Request '!F200,0)</f>
        <v>0</v>
      </c>
      <c r="G201" s="135">
        <f>IF('Cumulative Budget Request '!$L200='Split budget (D)'!$L$1,'Cumulative Budget Request '!G200,0)</f>
        <v>0</v>
      </c>
      <c r="H201" s="135">
        <f>IF('Cumulative Budget Request '!$L200='Split budget (D)'!$L$1,'Cumulative Budget Request '!H200,0)</f>
        <v>0</v>
      </c>
      <c r="I201" s="135">
        <f>IF('Cumulative Budget Request '!$L200='Split budget (D)'!$L$1,'Cumulative Budget Request '!I200,0)</f>
        <v>0</v>
      </c>
      <c r="J201" s="94"/>
      <c r="K201" s="2"/>
      <c r="L201" s="2"/>
      <c r="M201" s="2"/>
    </row>
    <row r="202" spans="1:16">
      <c r="A202" s="474">
        <f>IF('Cumulative Budget Request '!$L201='Split budget (D)'!$L$1,'Cumulative Budget Request '!A201,0)</f>
        <v>0</v>
      </c>
      <c r="D202" s="258" t="s">
        <v>144</v>
      </c>
      <c r="E202" s="135">
        <f>IF('Cumulative Budget Request '!$L201='Split budget (D)'!$L$1,'Cumulative Budget Request '!E201,0)</f>
        <v>0</v>
      </c>
      <c r="F202" s="135">
        <f>IF('Cumulative Budget Request '!$L201='Split budget (D)'!$L$1,'Cumulative Budget Request '!F201,0)</f>
        <v>0</v>
      </c>
      <c r="G202" s="135">
        <f>IF('Cumulative Budget Request '!$L201='Split budget (D)'!$L$1,'Cumulative Budget Request '!G201,0)</f>
        <v>0</v>
      </c>
      <c r="H202" s="135">
        <f>IF('Cumulative Budget Request '!$L201='Split budget (D)'!$L$1,'Cumulative Budget Request '!H201,0)</f>
        <v>0</v>
      </c>
      <c r="I202" s="135">
        <f>IF('Cumulative Budget Request '!$L201='Split budget (D)'!$L$1,'Cumulative Budget Request '!I201,0)</f>
        <v>0</v>
      </c>
      <c r="J202" s="45"/>
      <c r="K202" s="2"/>
      <c r="L202" s="2"/>
      <c r="M202" s="2"/>
    </row>
    <row r="203" spans="1:16">
      <c r="A203" s="474"/>
      <c r="B203" s="89" t="s">
        <v>145</v>
      </c>
      <c r="C203" s="89" t="s">
        <v>146</v>
      </c>
      <c r="D203" s="25"/>
      <c r="E203" s="13"/>
      <c r="F203" s="13"/>
      <c r="G203" s="13"/>
      <c r="H203" s="13"/>
      <c r="I203" s="13"/>
      <c r="J203" s="45"/>
      <c r="K203" s="2"/>
      <c r="L203" s="2"/>
      <c r="M203" s="2"/>
    </row>
    <row r="204" spans="1:16">
      <c r="A204" s="475"/>
      <c r="B204" s="88" t="s">
        <v>147</v>
      </c>
      <c r="C204" s="134">
        <f>IF('Cumulative Budget Request '!$L203='Split budget (D)'!$L$1,'Cumulative Budget Request '!C203,0)</f>
        <v>0</v>
      </c>
      <c r="D204" s="25"/>
      <c r="E204" s="180">
        <f>IF('Cumulative Budget Request '!$L203='Split budget (D)'!$L$1,'Cumulative Budget Request '!E203,0)</f>
        <v>0</v>
      </c>
      <c r="F204" s="180">
        <f>IF('Cumulative Budget Request '!$L203='Split budget (D)'!$L$1,'Cumulative Budget Request '!F203,0)</f>
        <v>0</v>
      </c>
      <c r="G204" s="180">
        <f>IF('Cumulative Budget Request '!$L203='Split budget (D)'!$L$1,'Cumulative Budget Request '!G203,0)</f>
        <v>0</v>
      </c>
      <c r="H204" s="180">
        <f>IF('Cumulative Budget Request '!$L203='Split budget (D)'!$L$1,'Cumulative Budget Request '!H203,0)</f>
        <v>0</v>
      </c>
      <c r="I204" s="180">
        <f>IF('Cumulative Budget Request '!$L203='Split budget (D)'!$L$1,'Cumulative Budget Request '!I203,0)</f>
        <v>0</v>
      </c>
      <c r="J204" s="177">
        <f t="shared" ref="J204:J209" si="60">SUM(E204:I204)</f>
        <v>0</v>
      </c>
      <c r="K204" s="2"/>
      <c r="L204" s="2"/>
      <c r="M204" s="2"/>
    </row>
    <row r="205" spans="1:16">
      <c r="A205" s="475"/>
      <c r="B205" s="88" t="s">
        <v>148</v>
      </c>
      <c r="C205" s="134">
        <f>IF('Cumulative Budget Request '!$L204='Split budget (D)'!$L$1,'Cumulative Budget Request '!C204,0)</f>
        <v>0</v>
      </c>
      <c r="D205" s="25"/>
      <c r="E205" s="180">
        <f>IF('Cumulative Budget Request '!$L204='Split budget (D)'!$L$1,'Cumulative Budget Request '!E204,0)</f>
        <v>0</v>
      </c>
      <c r="F205" s="180">
        <f>IF('Cumulative Budget Request '!$L204='Split budget (D)'!$L$1,'Cumulative Budget Request '!F204,0)</f>
        <v>0</v>
      </c>
      <c r="G205" s="180">
        <f>IF('Cumulative Budget Request '!$L204='Split budget (D)'!$L$1,'Cumulative Budget Request '!G204,0)</f>
        <v>0</v>
      </c>
      <c r="H205" s="180">
        <f>IF('Cumulative Budget Request '!$L204='Split budget (D)'!$L$1,'Cumulative Budget Request '!H204,0)</f>
        <v>0</v>
      </c>
      <c r="I205" s="180">
        <f>IF('Cumulative Budget Request '!$L204='Split budget (D)'!$L$1,'Cumulative Budget Request '!I204,0)</f>
        <v>0</v>
      </c>
      <c r="J205" s="177">
        <f t="shared" si="60"/>
        <v>0</v>
      </c>
      <c r="K205" s="2"/>
      <c r="L205" s="2"/>
      <c r="M205" s="2"/>
    </row>
    <row r="206" spans="1:16">
      <c r="A206" s="475"/>
      <c r="B206" s="88" t="s">
        <v>149</v>
      </c>
      <c r="C206" s="134">
        <f>IF('Cumulative Budget Request '!$L205='Split budget (D)'!$L$1,'Cumulative Budget Request '!C205,0)</f>
        <v>0</v>
      </c>
      <c r="D206" s="25"/>
      <c r="E206" s="180">
        <f>IF('Cumulative Budget Request '!$L205='Split budget (D)'!$L$1,'Cumulative Budget Request '!E205,0)</f>
        <v>0</v>
      </c>
      <c r="F206" s="180">
        <f>IF('Cumulative Budget Request '!$L205='Split budget (D)'!$L$1,'Cumulative Budget Request '!F205,0)</f>
        <v>0</v>
      </c>
      <c r="G206" s="180">
        <f>IF('Cumulative Budget Request '!$L205='Split budget (D)'!$L$1,'Cumulative Budget Request '!G205,0)</f>
        <v>0</v>
      </c>
      <c r="H206" s="180">
        <f>IF('Cumulative Budget Request '!$L205='Split budget (D)'!$L$1,'Cumulative Budget Request '!H205,0)</f>
        <v>0</v>
      </c>
      <c r="I206" s="180">
        <f>IF('Cumulative Budget Request '!$L205='Split budget (D)'!$L$1,'Cumulative Budget Request '!I205,0)</f>
        <v>0</v>
      </c>
      <c r="J206" s="177">
        <f t="shared" si="60"/>
        <v>0</v>
      </c>
      <c r="K206" s="2"/>
      <c r="L206" s="2"/>
      <c r="M206" s="2"/>
    </row>
    <row r="207" spans="1:16">
      <c r="A207" s="475"/>
      <c r="B207" s="88" t="s">
        <v>150</v>
      </c>
      <c r="C207" s="134">
        <f>IF('Cumulative Budget Request '!$L206='Split budget (D)'!$L$1,'Cumulative Budget Request '!C206,0)</f>
        <v>0</v>
      </c>
      <c r="D207" s="25"/>
      <c r="E207" s="180">
        <f>IF('Cumulative Budget Request '!$L206='Split budget (D)'!$L$1,'Cumulative Budget Request '!E206,0)</f>
        <v>0</v>
      </c>
      <c r="F207" s="180">
        <f>IF('Cumulative Budget Request '!$L206='Split budget (D)'!$L$1,'Cumulative Budget Request '!F206,0)</f>
        <v>0</v>
      </c>
      <c r="G207" s="180">
        <f>IF('Cumulative Budget Request '!$L206='Split budget (D)'!$L$1,'Cumulative Budget Request '!G206,0)</f>
        <v>0</v>
      </c>
      <c r="H207" s="180">
        <f>IF('Cumulative Budget Request '!$L206='Split budget (D)'!$L$1,'Cumulative Budget Request '!H206,0)</f>
        <v>0</v>
      </c>
      <c r="I207" s="180">
        <f>IF('Cumulative Budget Request '!$L206='Split budget (D)'!$L$1,'Cumulative Budget Request '!I206,0)</f>
        <v>0</v>
      </c>
      <c r="J207" s="177">
        <f t="shared" si="60"/>
        <v>0</v>
      </c>
      <c r="K207" s="2"/>
      <c r="L207" s="2"/>
      <c r="M207" s="2"/>
    </row>
    <row r="208" spans="1:16">
      <c r="A208" s="475"/>
      <c r="B208" s="88" t="s">
        <v>151</v>
      </c>
      <c r="C208" s="134">
        <f>IF('Cumulative Budget Request '!$L207='Split budget (D)'!$L$1,'Cumulative Budget Request '!C207,0)</f>
        <v>0</v>
      </c>
      <c r="D208" s="25"/>
      <c r="E208" s="180">
        <f>IF('Cumulative Budget Request '!$L207='Split budget (D)'!$L$1,'Cumulative Budget Request '!E207,0)</f>
        <v>0</v>
      </c>
      <c r="F208" s="180">
        <f>IF('Cumulative Budget Request '!$L207='Split budget (D)'!$L$1,'Cumulative Budget Request '!F207,0)</f>
        <v>0</v>
      </c>
      <c r="G208" s="180">
        <f>IF('Cumulative Budget Request '!$L207='Split budget (D)'!$L$1,'Cumulative Budget Request '!G207,0)</f>
        <v>0</v>
      </c>
      <c r="H208" s="180">
        <f>IF('Cumulative Budget Request '!$L207='Split budget (D)'!$L$1,'Cumulative Budget Request '!H207,0)</f>
        <v>0</v>
      </c>
      <c r="I208" s="180">
        <f>IF('Cumulative Budget Request '!$L207='Split budget (D)'!$L$1,'Cumulative Budget Request '!I207,0)</f>
        <v>0</v>
      </c>
      <c r="J208" s="177">
        <f t="shared" si="60"/>
        <v>0</v>
      </c>
      <c r="K208" s="2"/>
      <c r="L208" s="2"/>
      <c r="M208" s="2"/>
    </row>
    <row r="209" spans="1:17">
      <c r="A209" s="475"/>
      <c r="B209" s="88" t="s">
        <v>63</v>
      </c>
      <c r="C209" s="134">
        <f>IF('Cumulative Budget Request '!$L208='Split budget (D)'!$L$1,'Cumulative Budget Request '!C208,0)</f>
        <v>0</v>
      </c>
      <c r="D209" s="25"/>
      <c r="E209" s="180">
        <f>IF('Cumulative Budget Request '!$L208='Split budget (D)'!$L$1,'Cumulative Budget Request '!E208,0)</f>
        <v>0</v>
      </c>
      <c r="F209" s="180">
        <f>IF('Cumulative Budget Request '!$L208='Split budget (D)'!$L$1,'Cumulative Budget Request '!F208,0)</f>
        <v>0</v>
      </c>
      <c r="G209" s="180">
        <f>IF('Cumulative Budget Request '!$L208='Split budget (D)'!$L$1,'Cumulative Budget Request '!G208,0)</f>
        <v>0</v>
      </c>
      <c r="H209" s="180">
        <f>IF('Cumulative Budget Request '!$L208='Split budget (D)'!$L$1,'Cumulative Budget Request '!H208,0)</f>
        <v>0</v>
      </c>
      <c r="I209" s="180">
        <f>IF('Cumulative Budget Request '!$L208='Split budget (D)'!$L$1,'Cumulative Budget Request '!I208,0)</f>
        <v>0</v>
      </c>
      <c r="J209" s="177">
        <f t="shared" si="60"/>
        <v>0</v>
      </c>
      <c r="K209" s="2"/>
      <c r="L209" s="2"/>
      <c r="M209" s="2"/>
    </row>
    <row r="210" spans="1:17">
      <c r="A210" s="476" t="s">
        <v>138</v>
      </c>
      <c r="B210" s="476"/>
      <c r="C210" s="476"/>
      <c r="D210" s="476"/>
      <c r="E210" s="210">
        <f>SUM(E204:E209)</f>
        <v>0</v>
      </c>
      <c r="F210" s="210">
        <f t="shared" ref="F210:J210" si="61">SUM(F204:F209)</f>
        <v>0</v>
      </c>
      <c r="G210" s="210">
        <f t="shared" si="61"/>
        <v>0</v>
      </c>
      <c r="H210" s="210">
        <f t="shared" si="61"/>
        <v>0</v>
      </c>
      <c r="I210" s="210">
        <f t="shared" si="61"/>
        <v>0</v>
      </c>
      <c r="J210" s="211">
        <f t="shared" si="61"/>
        <v>0</v>
      </c>
      <c r="K210" s="2"/>
      <c r="L210" s="2"/>
      <c r="M210" s="7"/>
    </row>
    <row r="211" spans="1:17">
      <c r="A211" s="95"/>
      <c r="B211" s="513" t="s">
        <v>152</v>
      </c>
      <c r="C211" s="513"/>
      <c r="D211" s="513"/>
      <c r="E211" s="214">
        <f ca="1">SUMIF($A$182:$D$210,"*Total Trip", E182:E210)</f>
        <v>0</v>
      </c>
      <c r="F211" s="214">
        <f t="shared" ref="F211:I211" ca="1" si="62">SUMIF($A$182:$D$210,"*Total Trip", F182:F210)</f>
        <v>0</v>
      </c>
      <c r="G211" s="214">
        <f t="shared" ca="1" si="62"/>
        <v>0</v>
      </c>
      <c r="H211" s="214">
        <f t="shared" ca="1" si="62"/>
        <v>0</v>
      </c>
      <c r="I211" s="214">
        <f t="shared" ca="1" si="62"/>
        <v>0</v>
      </c>
      <c r="J211" s="215">
        <f ca="1">SUM(E211:I211)</f>
        <v>0</v>
      </c>
      <c r="K211" s="2"/>
      <c r="L211" s="2"/>
      <c r="M211" s="2"/>
      <c r="N211" s="2"/>
      <c r="O211" s="2"/>
      <c r="P211" s="2"/>
      <c r="Q211" s="2"/>
    </row>
    <row r="212" spans="1:17">
      <c r="A212" s="26"/>
      <c r="B212" s="27"/>
      <c r="C212" s="27"/>
      <c r="D212" s="27"/>
      <c r="E212" s="27"/>
      <c r="F212" s="27"/>
      <c r="G212" s="28"/>
      <c r="H212" s="28"/>
      <c r="I212" s="28"/>
      <c r="J212" s="96"/>
      <c r="K212" s="28"/>
      <c r="L212" s="28"/>
      <c r="M212" s="2"/>
      <c r="N212" s="2"/>
      <c r="O212" s="2"/>
      <c r="P212" s="2"/>
      <c r="Q212" s="2"/>
    </row>
    <row r="213" spans="1:17">
      <c r="A213" s="29" t="s">
        <v>153</v>
      </c>
      <c r="G213" s="2"/>
      <c r="H213" s="2"/>
      <c r="I213" s="2"/>
      <c r="J213" s="45"/>
      <c r="K213" s="2"/>
      <c r="L213" s="2"/>
      <c r="M213" s="2"/>
    </row>
    <row r="214" spans="1:17">
      <c r="B214" s="442">
        <f>IF('Cumulative Budget Request '!$L213='Split budget (D)'!$L$1,'Cumulative Budget Request '!B213,0)</f>
        <v>0</v>
      </c>
      <c r="D214" s="3"/>
      <c r="E214" s="180">
        <f>IF('Cumulative Budget Request '!$L213='Split budget (D)'!$L$1,'Cumulative Budget Request '!E213,0)</f>
        <v>0</v>
      </c>
      <c r="F214" s="180">
        <f>IF('Cumulative Budget Request '!$L213='Split budget (D)'!$L$1,'Cumulative Budget Request '!F213,0)</f>
        <v>0</v>
      </c>
      <c r="G214" s="180">
        <f>IF('Cumulative Budget Request '!$L213='Split budget (D)'!$L$1,'Cumulative Budget Request '!G213,0)</f>
        <v>0</v>
      </c>
      <c r="H214" s="180">
        <f>IF('Cumulative Budget Request '!$L213='Split budget (D)'!$L$1,'Cumulative Budget Request '!H213,0)</f>
        <v>0</v>
      </c>
      <c r="I214" s="180">
        <f>IF('Cumulative Budget Request '!$L213='Split budget (D)'!$L$1,'Cumulative Budget Request '!I213,0)</f>
        <v>0</v>
      </c>
      <c r="J214" s="91">
        <f>SUM(E214:I214)</f>
        <v>0</v>
      </c>
      <c r="K214" s="2"/>
      <c r="L214" s="2"/>
      <c r="M214" s="2"/>
    </row>
    <row r="215" spans="1:17">
      <c r="B215" s="442">
        <f>IF('Cumulative Budget Request '!$L214='Split budget (D)'!$L$1,'Cumulative Budget Request '!B214,0)</f>
        <v>0</v>
      </c>
      <c r="D215" s="3"/>
      <c r="E215" s="180">
        <f>IF('Cumulative Budget Request '!$L214='Split budget (D)'!$L$1,'Cumulative Budget Request '!E214,0)</f>
        <v>0</v>
      </c>
      <c r="F215" s="180">
        <f>IF('Cumulative Budget Request '!$L214='Split budget (D)'!$L$1,'Cumulative Budget Request '!F214,0)</f>
        <v>0</v>
      </c>
      <c r="G215" s="180">
        <f>IF('Cumulative Budget Request '!$L214='Split budget (D)'!$L$1,'Cumulative Budget Request '!G214,0)</f>
        <v>0</v>
      </c>
      <c r="H215" s="180">
        <f>IF('Cumulative Budget Request '!$L214='Split budget (D)'!$L$1,'Cumulative Budget Request '!H214,0)</f>
        <v>0</v>
      </c>
      <c r="I215" s="180">
        <f>IF('Cumulative Budget Request '!$L214='Split budget (D)'!$L$1,'Cumulative Budget Request '!I214,0)</f>
        <v>0</v>
      </c>
      <c r="J215" s="91">
        <f>SUM(E215:I215)</f>
        <v>0</v>
      </c>
      <c r="K215" s="2"/>
      <c r="L215" s="2"/>
      <c r="M215" s="2"/>
    </row>
    <row r="216" spans="1:17">
      <c r="A216" s="476" t="s">
        <v>138</v>
      </c>
      <c r="B216" s="476"/>
      <c r="C216" s="476"/>
      <c r="D216" s="476"/>
      <c r="E216" s="210">
        <f>SUM(E214:E215)</f>
        <v>0</v>
      </c>
      <c r="F216" s="210">
        <f t="shared" ref="F216:I216" si="63">SUM(F214:F215)</f>
        <v>0</v>
      </c>
      <c r="G216" s="210">
        <f t="shared" si="63"/>
        <v>0</v>
      </c>
      <c r="H216" s="210">
        <f t="shared" si="63"/>
        <v>0</v>
      </c>
      <c r="I216" s="210">
        <f t="shared" si="63"/>
        <v>0</v>
      </c>
      <c r="J216" s="213">
        <f>SUM(J214:J215)</f>
        <v>0</v>
      </c>
      <c r="K216" s="2"/>
      <c r="L216" s="2"/>
      <c r="M216" s="2"/>
      <c r="N216" s="2"/>
      <c r="O216" s="2"/>
      <c r="P216" s="2"/>
    </row>
    <row r="217" spans="1:17">
      <c r="E217" s="3"/>
      <c r="F217" s="2"/>
      <c r="G217" s="2"/>
      <c r="H217" s="2"/>
      <c r="I217" s="2"/>
      <c r="J217" s="45"/>
      <c r="K217" s="2"/>
      <c r="L217" s="2"/>
      <c r="M217" s="2"/>
      <c r="N217" s="2"/>
      <c r="O217" s="2"/>
      <c r="P217" s="2"/>
    </row>
    <row r="218" spans="1:17">
      <c r="A218" s="1" t="s">
        <v>139</v>
      </c>
      <c r="B218" s="93"/>
      <c r="C218" s="8"/>
      <c r="D218" s="258" t="s">
        <v>140</v>
      </c>
      <c r="E218" s="135">
        <f>IF('Cumulative Budget Request '!$L217='Split budget (D)'!$L$1,'Cumulative Budget Request '!E217,0)</f>
        <v>0</v>
      </c>
      <c r="F218" s="135">
        <f>IF('Cumulative Budget Request '!$L217='Split budget (D)'!$L$1,'Cumulative Budget Request '!F217,0)</f>
        <v>0</v>
      </c>
      <c r="G218" s="135">
        <f>IF('Cumulative Budget Request '!$L217='Split budget (D)'!$L$1,'Cumulative Budget Request '!G217,0)</f>
        <v>0</v>
      </c>
      <c r="H218" s="135">
        <f>IF('Cumulative Budget Request '!$L217='Split budget (D)'!$L$1,'Cumulative Budget Request '!H217,0)</f>
        <v>0</v>
      </c>
      <c r="I218" s="135">
        <f>IF('Cumulative Budget Request '!$L217='Split budget (D)'!$L$1,'Cumulative Budget Request '!I217,0)</f>
        <v>0</v>
      </c>
      <c r="J218" s="94"/>
      <c r="K218" s="2"/>
      <c r="L218" s="2"/>
      <c r="M218" s="2"/>
    </row>
    <row r="219" spans="1:17">
      <c r="D219" s="258" t="s">
        <v>141</v>
      </c>
      <c r="E219" s="135">
        <f>IF('Cumulative Budget Request '!$L218='Split budget (D)'!$L$1,'Cumulative Budget Request '!E218,0)</f>
        <v>0</v>
      </c>
      <c r="F219" s="135">
        <f>IF('Cumulative Budget Request '!$L218='Split budget (D)'!$L$1,'Cumulative Budget Request '!F218,0)</f>
        <v>0</v>
      </c>
      <c r="G219" s="135">
        <f>IF('Cumulative Budget Request '!$L218='Split budget (D)'!$L$1,'Cumulative Budget Request '!G218,0)</f>
        <v>0</v>
      </c>
      <c r="H219" s="135">
        <f>IF('Cumulative Budget Request '!$L218='Split budget (D)'!$L$1,'Cumulative Budget Request '!H218,0)</f>
        <v>0</v>
      </c>
      <c r="I219" s="135">
        <f>IF('Cumulative Budget Request '!$L218='Split budget (D)'!$L$1,'Cumulative Budget Request '!I218,0)</f>
        <v>0</v>
      </c>
      <c r="J219" s="94"/>
      <c r="K219" s="2"/>
      <c r="L219" s="2"/>
      <c r="M219" s="2"/>
    </row>
    <row r="220" spans="1:17">
      <c r="A220" s="1" t="s">
        <v>142</v>
      </c>
      <c r="B220" s="93"/>
      <c r="C220" s="8"/>
      <c r="D220" s="258" t="s">
        <v>143</v>
      </c>
      <c r="E220" s="135">
        <f>IF('Cumulative Budget Request '!$L219='Split budget (D)'!$L$1,'Cumulative Budget Request '!E219,0)</f>
        <v>0</v>
      </c>
      <c r="F220" s="135">
        <f>IF('Cumulative Budget Request '!$L219='Split budget (D)'!$L$1,'Cumulative Budget Request '!F219,0)</f>
        <v>0</v>
      </c>
      <c r="G220" s="135">
        <f>IF('Cumulative Budget Request '!$L219='Split budget (D)'!$L$1,'Cumulative Budget Request '!G219,0)</f>
        <v>0</v>
      </c>
      <c r="H220" s="135">
        <f>IF('Cumulative Budget Request '!$L219='Split budget (D)'!$L$1,'Cumulative Budget Request '!H219,0)</f>
        <v>0</v>
      </c>
      <c r="I220" s="135">
        <f>IF('Cumulative Budget Request '!$L219='Split budget (D)'!$L$1,'Cumulative Budget Request '!I219,0)</f>
        <v>0</v>
      </c>
      <c r="J220" s="94"/>
      <c r="K220" s="2"/>
      <c r="L220" s="2"/>
      <c r="M220" s="2"/>
    </row>
    <row r="221" spans="1:17">
      <c r="A221" s="474">
        <f>IF('Cumulative Budget Request '!$L220='Split budget (D)'!$L$1,'Cumulative Budget Request '!A220,0)</f>
        <v>0</v>
      </c>
      <c r="D221" s="258" t="s">
        <v>144</v>
      </c>
      <c r="E221" s="135">
        <f>IF('Cumulative Budget Request '!$L220='Split budget (D)'!$L$1,'Cumulative Budget Request '!E220,0)</f>
        <v>0</v>
      </c>
      <c r="F221" s="135">
        <f>IF('Cumulative Budget Request '!$L220='Split budget (D)'!$L$1,'Cumulative Budget Request '!F220,0)</f>
        <v>0</v>
      </c>
      <c r="G221" s="135">
        <f>IF('Cumulative Budget Request '!$L220='Split budget (D)'!$L$1,'Cumulative Budget Request '!G220,0)</f>
        <v>0</v>
      </c>
      <c r="H221" s="135">
        <f>IF('Cumulative Budget Request '!$L220='Split budget (D)'!$L$1,'Cumulative Budget Request '!H220,0)</f>
        <v>0</v>
      </c>
      <c r="I221" s="135">
        <f>IF('Cumulative Budget Request '!$L220='Split budget (D)'!$L$1,'Cumulative Budget Request '!I220,0)</f>
        <v>0</v>
      </c>
      <c r="J221" s="45"/>
      <c r="K221" s="2"/>
      <c r="L221" s="2"/>
      <c r="M221" s="2"/>
    </row>
    <row r="222" spans="1:17">
      <c r="A222" s="474"/>
      <c r="B222" s="89" t="s">
        <v>145</v>
      </c>
      <c r="C222" s="89" t="s">
        <v>146</v>
      </c>
      <c r="D222" s="25"/>
      <c r="E222" s="13"/>
      <c r="F222" s="13"/>
      <c r="G222" s="13"/>
      <c r="H222" s="13"/>
      <c r="I222" s="13"/>
      <c r="J222" s="45"/>
      <c r="K222" s="2"/>
      <c r="L222" s="2"/>
      <c r="M222" s="2"/>
    </row>
    <row r="223" spans="1:17">
      <c r="A223" s="475"/>
      <c r="B223" s="88" t="s">
        <v>147</v>
      </c>
      <c r="C223" s="134">
        <f>IF('Cumulative Budget Request '!$L222='Split budget (D)'!$L$1,'Cumulative Budget Request '!C222,0)</f>
        <v>0</v>
      </c>
      <c r="D223" s="25"/>
      <c r="E223" s="180">
        <f>IF('Cumulative Budget Request '!$L222='Split budget (D)'!$L$1,'Cumulative Budget Request '!E222,0)</f>
        <v>0</v>
      </c>
      <c r="F223" s="180">
        <f>IF('Cumulative Budget Request '!$L222='Split budget (D)'!$L$1,'Cumulative Budget Request '!F222,0)</f>
        <v>0</v>
      </c>
      <c r="G223" s="180">
        <f>IF('Cumulative Budget Request '!$L222='Split budget (D)'!$L$1,'Cumulative Budget Request '!G222,0)</f>
        <v>0</v>
      </c>
      <c r="H223" s="180">
        <f>IF('Cumulative Budget Request '!$L222='Split budget (D)'!$L$1,'Cumulative Budget Request '!H222,0)</f>
        <v>0</v>
      </c>
      <c r="I223" s="180">
        <f>IF('Cumulative Budget Request '!$L222='Split budget (D)'!$L$1,'Cumulative Budget Request '!I222,0)</f>
        <v>0</v>
      </c>
      <c r="J223" s="177">
        <f t="shared" ref="J223:J228" si="64">SUM(E223:I223)</f>
        <v>0</v>
      </c>
      <c r="K223" s="2"/>
      <c r="L223" s="2"/>
      <c r="M223" s="2"/>
    </row>
    <row r="224" spans="1:17">
      <c r="A224" s="475"/>
      <c r="B224" s="88" t="s">
        <v>148</v>
      </c>
      <c r="C224" s="134">
        <f>IF('Cumulative Budget Request '!$L223='Split budget (D)'!$L$1,'Cumulative Budget Request '!C223,0)</f>
        <v>0</v>
      </c>
      <c r="D224" s="25"/>
      <c r="E224" s="180">
        <f>IF('Cumulative Budget Request '!$L223='Split budget (D)'!$L$1,'Cumulative Budget Request '!E223,0)</f>
        <v>0</v>
      </c>
      <c r="F224" s="180">
        <f>IF('Cumulative Budget Request '!$L223='Split budget (D)'!$L$1,'Cumulative Budget Request '!F223,0)</f>
        <v>0</v>
      </c>
      <c r="G224" s="180">
        <f>IF('Cumulative Budget Request '!$L223='Split budget (D)'!$L$1,'Cumulative Budget Request '!G223,0)</f>
        <v>0</v>
      </c>
      <c r="H224" s="180">
        <f>IF('Cumulative Budget Request '!$L223='Split budget (D)'!$L$1,'Cumulative Budget Request '!H223,0)</f>
        <v>0</v>
      </c>
      <c r="I224" s="180">
        <f>IF('Cumulative Budget Request '!$L223='Split budget (D)'!$L$1,'Cumulative Budget Request '!I223,0)</f>
        <v>0</v>
      </c>
      <c r="J224" s="177">
        <f t="shared" si="64"/>
        <v>0</v>
      </c>
      <c r="K224" s="2"/>
      <c r="L224" s="2"/>
      <c r="M224" s="2"/>
    </row>
    <row r="225" spans="1:16">
      <c r="A225" s="475"/>
      <c r="B225" s="88" t="s">
        <v>149</v>
      </c>
      <c r="C225" s="134">
        <f>IF('Cumulative Budget Request '!$L224='Split budget (D)'!$L$1,'Cumulative Budget Request '!C224,0)</f>
        <v>0</v>
      </c>
      <c r="D225" s="25"/>
      <c r="E225" s="180">
        <f>IF('Cumulative Budget Request '!$L224='Split budget (D)'!$L$1,'Cumulative Budget Request '!E224,0)</f>
        <v>0</v>
      </c>
      <c r="F225" s="180">
        <f>IF('Cumulative Budget Request '!$L224='Split budget (D)'!$L$1,'Cumulative Budget Request '!F224,0)</f>
        <v>0</v>
      </c>
      <c r="G225" s="180">
        <f>IF('Cumulative Budget Request '!$L224='Split budget (D)'!$L$1,'Cumulative Budget Request '!G224,0)</f>
        <v>0</v>
      </c>
      <c r="H225" s="180">
        <f>IF('Cumulative Budget Request '!$L224='Split budget (D)'!$L$1,'Cumulative Budget Request '!H224,0)</f>
        <v>0</v>
      </c>
      <c r="I225" s="180">
        <f>IF('Cumulative Budget Request '!$L224='Split budget (D)'!$L$1,'Cumulative Budget Request '!I224,0)</f>
        <v>0</v>
      </c>
      <c r="J225" s="177">
        <f t="shared" si="64"/>
        <v>0</v>
      </c>
      <c r="K225" s="2"/>
      <c r="L225" s="2"/>
      <c r="M225" s="2"/>
    </row>
    <row r="226" spans="1:16">
      <c r="A226" s="475"/>
      <c r="B226" s="88" t="s">
        <v>150</v>
      </c>
      <c r="C226" s="134">
        <f>IF('Cumulative Budget Request '!$L225='Split budget (D)'!$L$1,'Cumulative Budget Request '!C225,0)</f>
        <v>0</v>
      </c>
      <c r="D226" s="25"/>
      <c r="E226" s="180">
        <f>IF('Cumulative Budget Request '!$L225='Split budget (D)'!$L$1,'Cumulative Budget Request '!E225,0)</f>
        <v>0</v>
      </c>
      <c r="F226" s="180">
        <f>IF('Cumulative Budget Request '!$L225='Split budget (D)'!$L$1,'Cumulative Budget Request '!F225,0)</f>
        <v>0</v>
      </c>
      <c r="G226" s="180">
        <f>IF('Cumulative Budget Request '!$L225='Split budget (D)'!$L$1,'Cumulative Budget Request '!G225,0)</f>
        <v>0</v>
      </c>
      <c r="H226" s="180">
        <f>IF('Cumulative Budget Request '!$L225='Split budget (D)'!$L$1,'Cumulative Budget Request '!H225,0)</f>
        <v>0</v>
      </c>
      <c r="I226" s="180">
        <f>IF('Cumulative Budget Request '!$L225='Split budget (D)'!$L$1,'Cumulative Budget Request '!I225,0)</f>
        <v>0</v>
      </c>
      <c r="J226" s="177">
        <f t="shared" si="64"/>
        <v>0</v>
      </c>
      <c r="K226" s="2"/>
      <c r="L226" s="2"/>
      <c r="M226" s="2"/>
    </row>
    <row r="227" spans="1:16">
      <c r="A227" s="475"/>
      <c r="B227" s="88" t="s">
        <v>151</v>
      </c>
      <c r="C227" s="134">
        <f>IF('Cumulative Budget Request '!$L226='Split budget (D)'!$L$1,'Cumulative Budget Request '!C226,0)</f>
        <v>0</v>
      </c>
      <c r="D227" s="25"/>
      <c r="E227" s="180">
        <f>IF('Cumulative Budget Request '!$L226='Split budget (D)'!$L$1,'Cumulative Budget Request '!E226,0)</f>
        <v>0</v>
      </c>
      <c r="F227" s="180">
        <f>IF('Cumulative Budget Request '!$L226='Split budget (D)'!$L$1,'Cumulative Budget Request '!F226,0)</f>
        <v>0</v>
      </c>
      <c r="G227" s="180">
        <f>IF('Cumulative Budget Request '!$L226='Split budget (D)'!$L$1,'Cumulative Budget Request '!G226,0)</f>
        <v>0</v>
      </c>
      <c r="H227" s="180">
        <f>IF('Cumulative Budget Request '!$L226='Split budget (D)'!$L$1,'Cumulative Budget Request '!H226,0)</f>
        <v>0</v>
      </c>
      <c r="I227" s="180">
        <f>IF('Cumulative Budget Request '!$L226='Split budget (D)'!$L$1,'Cumulative Budget Request '!I226,0)</f>
        <v>0</v>
      </c>
      <c r="J227" s="177">
        <f t="shared" si="64"/>
        <v>0</v>
      </c>
      <c r="K227" s="2"/>
      <c r="L227" s="2"/>
      <c r="M227" s="2"/>
    </row>
    <row r="228" spans="1:16">
      <c r="A228" s="475"/>
      <c r="B228" s="88" t="s">
        <v>63</v>
      </c>
      <c r="C228" s="134">
        <f>IF('Cumulative Budget Request '!$L227='Split budget (D)'!$L$1,'Cumulative Budget Request '!C227,0)</f>
        <v>0</v>
      </c>
      <c r="D228" s="25"/>
      <c r="E228" s="180">
        <f>IF('Cumulative Budget Request '!$L227='Split budget (D)'!$L$1,'Cumulative Budget Request '!E227,0)</f>
        <v>0</v>
      </c>
      <c r="F228" s="180">
        <f>IF('Cumulative Budget Request '!$L227='Split budget (D)'!$L$1,'Cumulative Budget Request '!F227,0)</f>
        <v>0</v>
      </c>
      <c r="G228" s="180">
        <f>IF('Cumulative Budget Request '!$L227='Split budget (D)'!$L$1,'Cumulative Budget Request '!G227,0)</f>
        <v>0</v>
      </c>
      <c r="H228" s="180">
        <f>IF('Cumulative Budget Request '!$L227='Split budget (D)'!$L$1,'Cumulative Budget Request '!H227,0)</f>
        <v>0</v>
      </c>
      <c r="I228" s="180">
        <f>IF('Cumulative Budget Request '!$L227='Split budget (D)'!$L$1,'Cumulative Budget Request '!I227,0)</f>
        <v>0</v>
      </c>
      <c r="J228" s="177">
        <f t="shared" si="64"/>
        <v>0</v>
      </c>
      <c r="K228" s="2"/>
      <c r="L228" s="2"/>
      <c r="M228" s="2"/>
    </row>
    <row r="229" spans="1:16">
      <c r="A229" s="476" t="s">
        <v>138</v>
      </c>
      <c r="B229" s="476"/>
      <c r="C229" s="476"/>
      <c r="D229" s="476"/>
      <c r="E229" s="210">
        <f>SUM(E223:E228)</f>
        <v>0</v>
      </c>
      <c r="F229" s="210">
        <f t="shared" ref="F229:I229" si="65">SUM(F223:F228)</f>
        <v>0</v>
      </c>
      <c r="G229" s="210">
        <f t="shared" si="65"/>
        <v>0</v>
      </c>
      <c r="H229" s="210">
        <f t="shared" si="65"/>
        <v>0</v>
      </c>
      <c r="I229" s="210">
        <f t="shared" si="65"/>
        <v>0</v>
      </c>
      <c r="J229" s="211">
        <f t="shared" ref="J229" si="66">SUM(J223:J228)</f>
        <v>0</v>
      </c>
      <c r="K229" s="2"/>
      <c r="L229" s="2"/>
      <c r="M229" s="7"/>
    </row>
    <row r="230" spans="1:16">
      <c r="E230" s="3"/>
      <c r="F230" s="2"/>
      <c r="G230" s="2"/>
      <c r="H230" s="2"/>
      <c r="I230" s="2"/>
      <c r="J230" s="45"/>
      <c r="K230" s="2"/>
      <c r="L230" s="2"/>
      <c r="M230" s="2"/>
      <c r="N230" s="2"/>
      <c r="O230" s="2"/>
      <c r="P230" s="2"/>
    </row>
    <row r="231" spans="1:16">
      <c r="A231" s="1" t="s">
        <v>139</v>
      </c>
      <c r="B231" s="93"/>
      <c r="C231" s="8"/>
      <c r="D231" s="258" t="s">
        <v>140</v>
      </c>
      <c r="E231" s="135">
        <f>IF('Cumulative Budget Request '!$L230='Split budget (D)'!$L$1,'Cumulative Budget Request '!E230,0)</f>
        <v>0</v>
      </c>
      <c r="F231" s="135">
        <f>IF('Cumulative Budget Request '!$L230='Split budget (D)'!$L$1,'Cumulative Budget Request '!F230,0)</f>
        <v>0</v>
      </c>
      <c r="G231" s="135">
        <f>IF('Cumulative Budget Request '!$L230='Split budget (D)'!$L$1,'Cumulative Budget Request '!G230,0)</f>
        <v>0</v>
      </c>
      <c r="H231" s="135">
        <f>IF('Cumulative Budget Request '!$L230='Split budget (D)'!$L$1,'Cumulative Budget Request '!H230,0)</f>
        <v>0</v>
      </c>
      <c r="I231" s="135">
        <f>IF('Cumulative Budget Request '!$L230='Split budget (D)'!$L$1,'Cumulative Budget Request '!I230,0)</f>
        <v>0</v>
      </c>
      <c r="J231" s="94"/>
      <c r="K231" s="2"/>
      <c r="L231" s="2"/>
      <c r="M231" s="2"/>
    </row>
    <row r="232" spans="1:16">
      <c r="D232" s="258" t="s">
        <v>141</v>
      </c>
      <c r="E232" s="135">
        <f>IF('Cumulative Budget Request '!$L231='Split budget (D)'!$L$1,'Cumulative Budget Request '!E231,0)</f>
        <v>0</v>
      </c>
      <c r="F232" s="135">
        <f>IF('Cumulative Budget Request '!$L231='Split budget (D)'!$L$1,'Cumulative Budget Request '!F231,0)</f>
        <v>0</v>
      </c>
      <c r="G232" s="135">
        <f>IF('Cumulative Budget Request '!$L231='Split budget (D)'!$L$1,'Cumulative Budget Request '!G231,0)</f>
        <v>0</v>
      </c>
      <c r="H232" s="135">
        <f>IF('Cumulative Budget Request '!$L231='Split budget (D)'!$L$1,'Cumulative Budget Request '!H231,0)</f>
        <v>0</v>
      </c>
      <c r="I232" s="135">
        <f>IF('Cumulative Budget Request '!$L231='Split budget (D)'!$L$1,'Cumulative Budget Request '!I231,0)</f>
        <v>0</v>
      </c>
      <c r="J232" s="94"/>
      <c r="K232" s="2"/>
      <c r="L232" s="2"/>
      <c r="M232" s="2"/>
    </row>
    <row r="233" spans="1:16">
      <c r="A233" s="1" t="s">
        <v>142</v>
      </c>
      <c r="B233" s="93"/>
      <c r="C233" s="8"/>
      <c r="D233" s="258" t="s">
        <v>143</v>
      </c>
      <c r="E233" s="135">
        <f>IF('Cumulative Budget Request '!$L232='Split budget (D)'!$L$1,'Cumulative Budget Request '!E232,0)</f>
        <v>0</v>
      </c>
      <c r="F233" s="135">
        <f>IF('Cumulative Budget Request '!$L232='Split budget (D)'!$L$1,'Cumulative Budget Request '!F232,0)</f>
        <v>0</v>
      </c>
      <c r="G233" s="135">
        <f>IF('Cumulative Budget Request '!$L232='Split budget (D)'!$L$1,'Cumulative Budget Request '!G232,0)</f>
        <v>0</v>
      </c>
      <c r="H233" s="135">
        <f>IF('Cumulative Budget Request '!$L232='Split budget (D)'!$L$1,'Cumulative Budget Request '!H232,0)</f>
        <v>0</v>
      </c>
      <c r="I233" s="135">
        <f>IF('Cumulative Budget Request '!$L232='Split budget (D)'!$L$1,'Cumulative Budget Request '!I232,0)</f>
        <v>0</v>
      </c>
      <c r="J233" s="94"/>
      <c r="K233" s="2"/>
      <c r="L233" s="2"/>
      <c r="M233" s="2"/>
    </row>
    <row r="234" spans="1:16">
      <c r="A234" s="474">
        <f>IF('Cumulative Budget Request '!$L233='Split budget (D)'!$L$1,'Cumulative Budget Request '!A233,0)</f>
        <v>0</v>
      </c>
      <c r="D234" s="258" t="s">
        <v>144</v>
      </c>
      <c r="E234" s="135">
        <f>IF('Cumulative Budget Request '!$L233='Split budget (D)'!$L$1,'Cumulative Budget Request '!E233,0)</f>
        <v>0</v>
      </c>
      <c r="F234" s="135">
        <f>IF('Cumulative Budget Request '!$L233='Split budget (D)'!$L$1,'Cumulative Budget Request '!F233,0)</f>
        <v>0</v>
      </c>
      <c r="G234" s="135">
        <f>IF('Cumulative Budget Request '!$L233='Split budget (D)'!$L$1,'Cumulative Budget Request '!G233,0)</f>
        <v>0</v>
      </c>
      <c r="H234" s="135">
        <f>IF('Cumulative Budget Request '!$L233='Split budget (D)'!$L$1,'Cumulative Budget Request '!H233,0)</f>
        <v>0</v>
      </c>
      <c r="I234" s="135">
        <f>IF('Cumulative Budget Request '!$L233='Split budget (D)'!$L$1,'Cumulative Budget Request '!I233,0)</f>
        <v>0</v>
      </c>
      <c r="J234" s="45"/>
      <c r="K234" s="2"/>
      <c r="L234" s="2"/>
      <c r="M234" s="2"/>
    </row>
    <row r="235" spans="1:16">
      <c r="A235" s="474"/>
      <c r="B235" s="89" t="s">
        <v>145</v>
      </c>
      <c r="C235" s="89" t="s">
        <v>146</v>
      </c>
      <c r="D235" s="25"/>
      <c r="E235" s="13"/>
      <c r="F235" s="13"/>
      <c r="G235" s="13"/>
      <c r="H235" s="13"/>
      <c r="I235" s="13"/>
      <c r="J235" s="45"/>
      <c r="K235" s="2"/>
      <c r="L235" s="2"/>
      <c r="M235" s="2"/>
    </row>
    <row r="236" spans="1:16">
      <c r="A236" s="475"/>
      <c r="B236" s="88" t="s">
        <v>147</v>
      </c>
      <c r="C236" s="134">
        <f>IF('Cumulative Budget Request '!$L235='Split budget (D)'!$L$1,'Cumulative Budget Request '!C235,0)</f>
        <v>0</v>
      </c>
      <c r="D236" s="25"/>
      <c r="E236" s="180">
        <f>IF('Cumulative Budget Request '!$L235='Split budget (D)'!$L$1,'Cumulative Budget Request '!E235,0)</f>
        <v>0</v>
      </c>
      <c r="F236" s="180">
        <f>IF('Cumulative Budget Request '!$L235='Split budget (D)'!$L$1,'Cumulative Budget Request '!F235,0)</f>
        <v>0</v>
      </c>
      <c r="G236" s="180">
        <f>IF('Cumulative Budget Request '!$L235='Split budget (D)'!$L$1,'Cumulative Budget Request '!G235,0)</f>
        <v>0</v>
      </c>
      <c r="H236" s="180">
        <f>IF('Cumulative Budget Request '!$L235='Split budget (D)'!$L$1,'Cumulative Budget Request '!H235,0)</f>
        <v>0</v>
      </c>
      <c r="I236" s="180">
        <f>IF('Cumulative Budget Request '!$L235='Split budget (D)'!$L$1,'Cumulative Budget Request '!I235,0)</f>
        <v>0</v>
      </c>
      <c r="J236" s="177">
        <f t="shared" ref="J236:J241" si="67">SUM(E236:I236)</f>
        <v>0</v>
      </c>
      <c r="K236" s="2"/>
      <c r="L236" s="2"/>
      <c r="M236" s="2"/>
    </row>
    <row r="237" spans="1:16">
      <c r="A237" s="475"/>
      <c r="B237" s="88" t="s">
        <v>148</v>
      </c>
      <c r="C237" s="134">
        <f>IF('Cumulative Budget Request '!$L236='Split budget (D)'!$L$1,'Cumulative Budget Request '!C236,0)</f>
        <v>0</v>
      </c>
      <c r="D237" s="25"/>
      <c r="E237" s="180">
        <f>IF('Cumulative Budget Request '!$L236='Split budget (D)'!$L$1,'Cumulative Budget Request '!E236,0)</f>
        <v>0</v>
      </c>
      <c r="F237" s="180">
        <f>IF('Cumulative Budget Request '!$L236='Split budget (D)'!$L$1,'Cumulative Budget Request '!F236,0)</f>
        <v>0</v>
      </c>
      <c r="G237" s="180">
        <f>IF('Cumulative Budget Request '!$L236='Split budget (D)'!$L$1,'Cumulative Budget Request '!G236,0)</f>
        <v>0</v>
      </c>
      <c r="H237" s="180">
        <f>IF('Cumulative Budget Request '!$L236='Split budget (D)'!$L$1,'Cumulative Budget Request '!H236,0)</f>
        <v>0</v>
      </c>
      <c r="I237" s="180">
        <f>IF('Cumulative Budget Request '!$L236='Split budget (D)'!$L$1,'Cumulative Budget Request '!I236,0)</f>
        <v>0</v>
      </c>
      <c r="J237" s="177">
        <f t="shared" si="67"/>
        <v>0</v>
      </c>
      <c r="K237" s="2"/>
      <c r="L237" s="2"/>
      <c r="M237" s="2"/>
    </row>
    <row r="238" spans="1:16">
      <c r="A238" s="475"/>
      <c r="B238" s="88" t="s">
        <v>149</v>
      </c>
      <c r="C238" s="134">
        <f>IF('Cumulative Budget Request '!$L237='Split budget (D)'!$L$1,'Cumulative Budget Request '!C237,0)</f>
        <v>0</v>
      </c>
      <c r="D238" s="25"/>
      <c r="E238" s="180">
        <f>IF('Cumulative Budget Request '!$L237='Split budget (D)'!$L$1,'Cumulative Budget Request '!E237,0)</f>
        <v>0</v>
      </c>
      <c r="F238" s="180">
        <f>IF('Cumulative Budget Request '!$L237='Split budget (D)'!$L$1,'Cumulative Budget Request '!F237,0)</f>
        <v>0</v>
      </c>
      <c r="G238" s="180">
        <f>IF('Cumulative Budget Request '!$L237='Split budget (D)'!$L$1,'Cumulative Budget Request '!G237,0)</f>
        <v>0</v>
      </c>
      <c r="H238" s="180">
        <f>IF('Cumulative Budget Request '!$L237='Split budget (D)'!$L$1,'Cumulative Budget Request '!H237,0)</f>
        <v>0</v>
      </c>
      <c r="I238" s="180">
        <f>IF('Cumulative Budget Request '!$L237='Split budget (D)'!$L$1,'Cumulative Budget Request '!I237,0)</f>
        <v>0</v>
      </c>
      <c r="J238" s="177">
        <f t="shared" si="67"/>
        <v>0</v>
      </c>
      <c r="K238" s="2"/>
      <c r="L238" s="2"/>
      <c r="M238" s="2"/>
    </row>
    <row r="239" spans="1:16">
      <c r="A239" s="475"/>
      <c r="B239" s="88" t="s">
        <v>150</v>
      </c>
      <c r="C239" s="134">
        <f>IF('Cumulative Budget Request '!$L238='Split budget (D)'!$L$1,'Cumulative Budget Request '!C238,0)</f>
        <v>0</v>
      </c>
      <c r="D239" s="25"/>
      <c r="E239" s="180">
        <f>IF('Cumulative Budget Request '!$L238='Split budget (D)'!$L$1,'Cumulative Budget Request '!E238,0)</f>
        <v>0</v>
      </c>
      <c r="F239" s="180">
        <f>IF('Cumulative Budget Request '!$L238='Split budget (D)'!$L$1,'Cumulative Budget Request '!F238,0)</f>
        <v>0</v>
      </c>
      <c r="G239" s="180">
        <f>IF('Cumulative Budget Request '!$L238='Split budget (D)'!$L$1,'Cumulative Budget Request '!G238,0)</f>
        <v>0</v>
      </c>
      <c r="H239" s="180">
        <f>IF('Cumulative Budget Request '!$L238='Split budget (D)'!$L$1,'Cumulative Budget Request '!H238,0)</f>
        <v>0</v>
      </c>
      <c r="I239" s="180">
        <f>IF('Cumulative Budget Request '!$L238='Split budget (D)'!$L$1,'Cumulative Budget Request '!I238,0)</f>
        <v>0</v>
      </c>
      <c r="J239" s="177">
        <f t="shared" si="67"/>
        <v>0</v>
      </c>
      <c r="K239" s="2"/>
      <c r="L239" s="2"/>
      <c r="M239" s="2"/>
    </row>
    <row r="240" spans="1:16">
      <c r="A240" s="475"/>
      <c r="B240" s="88" t="s">
        <v>151</v>
      </c>
      <c r="C240" s="134">
        <f>IF('Cumulative Budget Request '!$L239='Split budget (D)'!$L$1,'Cumulative Budget Request '!C239,0)</f>
        <v>0</v>
      </c>
      <c r="D240" s="25"/>
      <c r="E240" s="180">
        <f>IF('Cumulative Budget Request '!$L239='Split budget (D)'!$L$1,'Cumulative Budget Request '!E239,0)</f>
        <v>0</v>
      </c>
      <c r="F240" s="180">
        <f>IF('Cumulative Budget Request '!$L239='Split budget (D)'!$L$1,'Cumulative Budget Request '!F239,0)</f>
        <v>0</v>
      </c>
      <c r="G240" s="180">
        <f>IF('Cumulative Budget Request '!$L239='Split budget (D)'!$L$1,'Cumulative Budget Request '!G239,0)</f>
        <v>0</v>
      </c>
      <c r="H240" s="180">
        <f>IF('Cumulative Budget Request '!$L239='Split budget (D)'!$L$1,'Cumulative Budget Request '!H239,0)</f>
        <v>0</v>
      </c>
      <c r="I240" s="180">
        <f>IF('Cumulative Budget Request '!$L239='Split budget (D)'!$L$1,'Cumulative Budget Request '!I239,0)</f>
        <v>0</v>
      </c>
      <c r="J240" s="177">
        <f t="shared" si="67"/>
        <v>0</v>
      </c>
      <c r="K240" s="2"/>
      <c r="L240" s="2"/>
      <c r="M240" s="2"/>
    </row>
    <row r="241" spans="1:17">
      <c r="A241" s="475"/>
      <c r="B241" s="88" t="s">
        <v>63</v>
      </c>
      <c r="C241" s="134">
        <f>IF('Cumulative Budget Request '!$L240='Split budget (D)'!$L$1,'Cumulative Budget Request '!C240,0)</f>
        <v>0</v>
      </c>
      <c r="D241" s="25"/>
      <c r="E241" s="180">
        <f>IF('Cumulative Budget Request '!$L240='Split budget (D)'!$L$1,'Cumulative Budget Request '!E240,0)</f>
        <v>0</v>
      </c>
      <c r="F241" s="180">
        <f>IF('Cumulative Budget Request '!$L240='Split budget (D)'!$L$1,'Cumulative Budget Request '!F240,0)</f>
        <v>0</v>
      </c>
      <c r="G241" s="180">
        <f>IF('Cumulative Budget Request '!$L240='Split budget (D)'!$L$1,'Cumulative Budget Request '!G240,0)</f>
        <v>0</v>
      </c>
      <c r="H241" s="180">
        <f>IF('Cumulative Budget Request '!$L240='Split budget (D)'!$L$1,'Cumulative Budget Request '!H240,0)</f>
        <v>0</v>
      </c>
      <c r="I241" s="180">
        <f>IF('Cumulative Budget Request '!$L240='Split budget (D)'!$L$1,'Cumulative Budget Request '!I240,0)</f>
        <v>0</v>
      </c>
      <c r="J241" s="177">
        <f t="shared" si="67"/>
        <v>0</v>
      </c>
      <c r="K241" s="2"/>
      <c r="L241" s="2"/>
      <c r="M241" s="2"/>
    </row>
    <row r="242" spans="1:17">
      <c r="A242" s="476" t="s">
        <v>138</v>
      </c>
      <c r="B242" s="476"/>
      <c r="C242" s="476"/>
      <c r="D242" s="476"/>
      <c r="E242" s="210">
        <f>SUM(E236:E241)</f>
        <v>0</v>
      </c>
      <c r="F242" s="210">
        <f t="shared" ref="F242:J242" si="68">SUM(F236:F241)</f>
        <v>0</v>
      </c>
      <c r="G242" s="210">
        <f t="shared" si="68"/>
        <v>0</v>
      </c>
      <c r="H242" s="210">
        <f t="shared" si="68"/>
        <v>0</v>
      </c>
      <c r="I242" s="210">
        <f t="shared" si="68"/>
        <v>0</v>
      </c>
      <c r="J242" s="211">
        <f t="shared" si="68"/>
        <v>0</v>
      </c>
      <c r="K242" s="2"/>
      <c r="L242" s="2"/>
      <c r="M242" s="7"/>
    </row>
    <row r="243" spans="1:17">
      <c r="A243" s="95"/>
      <c r="B243" s="513" t="s">
        <v>154</v>
      </c>
      <c r="C243" s="513"/>
      <c r="D243" s="513"/>
      <c r="E243" s="178">
        <f ca="1">SUMIF($A$214:$D$242,"*Total Trip", E214:E242)</f>
        <v>0</v>
      </c>
      <c r="F243" s="178">
        <f t="shared" ref="F243:I243" ca="1" si="69">SUMIF($A$214:$D$242,"*Total Trip", F214:F242)</f>
        <v>0</v>
      </c>
      <c r="G243" s="178">
        <f t="shared" ca="1" si="69"/>
        <v>0</v>
      </c>
      <c r="H243" s="178">
        <f t="shared" ca="1" si="69"/>
        <v>0</v>
      </c>
      <c r="I243" s="178">
        <f t="shared" ca="1" si="69"/>
        <v>0</v>
      </c>
      <c r="J243" s="179">
        <f ca="1">SUM(E243:I243)</f>
        <v>0</v>
      </c>
      <c r="K243" s="2"/>
      <c r="L243" s="2"/>
      <c r="M243" s="2"/>
      <c r="N243" s="2"/>
      <c r="O243" s="2"/>
      <c r="P243" s="2"/>
      <c r="Q243" s="2"/>
    </row>
    <row r="244" spans="1:17">
      <c r="A244" s="26"/>
      <c r="B244" s="27"/>
      <c r="C244" s="27"/>
      <c r="D244" s="27"/>
      <c r="E244" s="27"/>
      <c r="F244" s="27"/>
      <c r="G244" s="28"/>
      <c r="H244" s="28"/>
      <c r="I244" s="28"/>
      <c r="J244" s="96"/>
      <c r="K244" s="28"/>
      <c r="L244" s="28"/>
      <c r="N244" s="7"/>
      <c r="O244" s="7"/>
      <c r="P244" s="7"/>
    </row>
    <row r="245" spans="1:17">
      <c r="A245" s="29" t="s">
        <v>155</v>
      </c>
      <c r="J245" s="31"/>
      <c r="N245" s="7"/>
      <c r="O245" s="7"/>
      <c r="P245" s="7"/>
    </row>
    <row r="246" spans="1:17">
      <c r="A246" s="8"/>
      <c r="B246" s="443">
        <f>IF('Cumulative Budget Request '!$L245='Split budget (D)'!$L$1,'Cumulative Budget Request '!B245,0)</f>
        <v>0</v>
      </c>
      <c r="C246" s="8"/>
      <c r="E246" s="267">
        <f>IF('Cumulative Budget Request '!$L245='Split budget (D)'!$L$1,'Cumulative Budget Request '!E245,0)</f>
        <v>0</v>
      </c>
      <c r="F246" s="267">
        <f>IF('Cumulative Budget Request '!$L245='Split budget (D)'!$L$1,'Cumulative Budget Request '!F245,0)</f>
        <v>0</v>
      </c>
      <c r="G246" s="267">
        <f>IF('Cumulative Budget Request '!$L245='Split budget (D)'!$L$1,'Cumulative Budget Request '!G245,0)</f>
        <v>0</v>
      </c>
      <c r="H246" s="267">
        <f>IF('Cumulative Budget Request '!$L245='Split budget (D)'!$L$1,'Cumulative Budget Request '!H245,0)</f>
        <v>0</v>
      </c>
      <c r="I246" s="267">
        <f>IF('Cumulative Budget Request '!$L245='Split budget (D)'!$L$1,'Cumulative Budget Request '!I245,0)</f>
        <v>0</v>
      </c>
      <c r="J246" s="177">
        <f>SUM(E246:I246)</f>
        <v>0</v>
      </c>
    </row>
    <row r="247" spans="1:17">
      <c r="A247" s="8"/>
      <c r="B247" s="443">
        <f>IF('Cumulative Budget Request '!$L246='Split budget (D)'!$L$1,'Cumulative Budget Request '!B246,0)</f>
        <v>0</v>
      </c>
      <c r="C247" s="8"/>
      <c r="E247" s="267">
        <f>IF('Cumulative Budget Request '!$L246='Split budget (D)'!$L$1,'Cumulative Budget Request '!E246,0)</f>
        <v>0</v>
      </c>
      <c r="F247" s="267">
        <f>IF('Cumulative Budget Request '!$L246='Split budget (D)'!$L$1,'Cumulative Budget Request '!F246,0)</f>
        <v>0</v>
      </c>
      <c r="G247" s="267">
        <f>IF('Cumulative Budget Request '!$L246='Split budget (D)'!$L$1,'Cumulative Budget Request '!G246,0)</f>
        <v>0</v>
      </c>
      <c r="H247" s="267">
        <f>IF('Cumulative Budget Request '!$L246='Split budget (D)'!$L$1,'Cumulative Budget Request '!H246,0)</f>
        <v>0</v>
      </c>
      <c r="I247" s="267">
        <f>IF('Cumulative Budget Request '!$L246='Split budget (D)'!$L$1,'Cumulative Budget Request '!I246,0)</f>
        <v>0</v>
      </c>
      <c r="J247" s="177">
        <f t="shared" ref="J247:J248" si="70">SUM(E247:I247)</f>
        <v>0</v>
      </c>
    </row>
    <row r="248" spans="1:17">
      <c r="A248" s="8"/>
      <c r="B248" s="443">
        <f>IF('Cumulative Budget Request '!$L247='Split budget (D)'!$L$1,'Cumulative Budget Request '!B247,0)</f>
        <v>0</v>
      </c>
      <c r="C248" s="8"/>
      <c r="E248" s="267">
        <f>IF('Cumulative Budget Request '!$L247='Split budget (D)'!$L$1,'Cumulative Budget Request '!E247,0)</f>
        <v>0</v>
      </c>
      <c r="F248" s="267">
        <f>IF('Cumulative Budget Request '!$L247='Split budget (D)'!$L$1,'Cumulative Budget Request '!F247,0)</f>
        <v>0</v>
      </c>
      <c r="G248" s="267">
        <f>IF('Cumulative Budget Request '!$L247='Split budget (D)'!$L$1,'Cumulative Budget Request '!G247,0)</f>
        <v>0</v>
      </c>
      <c r="H248" s="267">
        <f>IF('Cumulative Budget Request '!$L247='Split budget (D)'!$L$1,'Cumulative Budget Request '!H247,0)</f>
        <v>0</v>
      </c>
      <c r="I248" s="267">
        <f>IF('Cumulative Budget Request '!$L247='Split budget (D)'!$L$1,'Cumulative Budget Request '!I247,0)</f>
        <v>0</v>
      </c>
      <c r="J248" s="177">
        <f t="shared" si="70"/>
        <v>0</v>
      </c>
    </row>
    <row r="249" spans="1:17">
      <c r="A249" s="8"/>
      <c r="B249" s="443">
        <f>IF('Cumulative Budget Request '!$L248='Split budget (D)'!$L$1,'Cumulative Budget Request '!B248,0)</f>
        <v>0</v>
      </c>
      <c r="C249" s="8"/>
      <c r="E249" s="267">
        <f>IF('Cumulative Budget Request '!$L248='Split budget (D)'!$L$1,'Cumulative Budget Request '!E248,0)</f>
        <v>0</v>
      </c>
      <c r="F249" s="267">
        <f>IF('Cumulative Budget Request '!$L248='Split budget (D)'!$L$1,'Cumulative Budget Request '!F248,0)</f>
        <v>0</v>
      </c>
      <c r="G249" s="267">
        <f>IF('Cumulative Budget Request '!$L248='Split budget (D)'!$L$1,'Cumulative Budget Request '!G248,0)</f>
        <v>0</v>
      </c>
      <c r="H249" s="267">
        <f>IF('Cumulative Budget Request '!$L248='Split budget (D)'!$L$1,'Cumulative Budget Request '!H248,0)</f>
        <v>0</v>
      </c>
      <c r="I249" s="267">
        <f>IF('Cumulative Budget Request '!$L248='Split budget (D)'!$L$1,'Cumulative Budget Request '!I248,0)</f>
        <v>0</v>
      </c>
      <c r="J249" s="177">
        <f>SUM(E249:I249)</f>
        <v>0</v>
      </c>
    </row>
    <row r="250" spans="1:17">
      <c r="A250" s="406"/>
      <c r="B250" s="513" t="s">
        <v>159</v>
      </c>
      <c r="C250" s="513"/>
      <c r="D250" s="513"/>
      <c r="E250" s="178">
        <f>SUM(E246:E249)</f>
        <v>0</v>
      </c>
      <c r="F250" s="178">
        <f t="shared" ref="F250:J250" si="71">SUM(F246:F249)</f>
        <v>0</v>
      </c>
      <c r="G250" s="178">
        <f t="shared" si="71"/>
        <v>0</v>
      </c>
      <c r="H250" s="178">
        <f t="shared" si="71"/>
        <v>0</v>
      </c>
      <c r="I250" s="178">
        <f t="shared" si="71"/>
        <v>0</v>
      </c>
      <c r="J250" s="179">
        <f t="shared" si="71"/>
        <v>0</v>
      </c>
    </row>
    <row r="251" spans="1:17">
      <c r="A251" s="8"/>
      <c r="G251" s="15"/>
      <c r="H251" s="15"/>
      <c r="I251" s="15"/>
      <c r="J251" s="24"/>
      <c r="K251" s="19"/>
      <c r="L251" s="15"/>
      <c r="N251" s="7"/>
      <c r="O251" s="7"/>
      <c r="P251" s="7"/>
    </row>
    <row r="252" spans="1:17" ht="13.5" customHeight="1">
      <c r="A252" s="29" t="s">
        <v>160</v>
      </c>
      <c r="B252" s="8"/>
      <c r="J252" s="31"/>
    </row>
    <row r="253" spans="1:17" ht="13.5" customHeight="1">
      <c r="A253" s="29"/>
      <c r="B253" s="443">
        <f>IF('Cumulative Budget Request '!$L252='Split budget (D)'!$L$1,'Cumulative Budget Request '!B252,0)</f>
        <v>0</v>
      </c>
      <c r="C253" s="8"/>
      <c r="E253" s="267">
        <f>IF('Cumulative Budget Request '!$L252='Split budget (D)'!$L$1,'Cumulative Budget Request '!E252,0)</f>
        <v>0</v>
      </c>
      <c r="F253" s="267">
        <f>IF('Cumulative Budget Request '!$L252='Split budget (D)'!$L$1,'Cumulative Budget Request '!F252,0)</f>
        <v>0</v>
      </c>
      <c r="G253" s="267">
        <f>IF('Cumulative Budget Request '!$L252='Split budget (D)'!$L$1,'Cumulative Budget Request '!G252,0)</f>
        <v>0</v>
      </c>
      <c r="H253" s="267">
        <f>IF('Cumulative Budget Request '!$L252='Split budget (D)'!$L$1,'Cumulative Budget Request '!H252,0)</f>
        <v>0</v>
      </c>
      <c r="I253" s="267">
        <f>IF('Cumulative Budget Request '!$L252='Split budget (D)'!$L$1,'Cumulative Budget Request '!I252,0)</f>
        <v>0</v>
      </c>
      <c r="J253" s="177">
        <f>SUM(E253:I253)</f>
        <v>0</v>
      </c>
    </row>
    <row r="254" spans="1:17" ht="13.5" customHeight="1">
      <c r="A254" s="29"/>
      <c r="B254" s="443">
        <f>IF('Cumulative Budget Request '!$L253='Split budget (D)'!$L$1,'Cumulative Budget Request '!B253,0)</f>
        <v>0</v>
      </c>
      <c r="C254" s="8"/>
      <c r="E254" s="267">
        <f>IF('Cumulative Budget Request '!$L253='Split budget (D)'!$L$1,'Cumulative Budget Request '!E253,0)</f>
        <v>0</v>
      </c>
      <c r="F254" s="267">
        <f>IF('Cumulative Budget Request '!$L253='Split budget (D)'!$L$1,'Cumulative Budget Request '!F253,0)</f>
        <v>0</v>
      </c>
      <c r="G254" s="267">
        <f>IF('Cumulative Budget Request '!$L253='Split budget (D)'!$L$1,'Cumulative Budget Request '!G253,0)</f>
        <v>0</v>
      </c>
      <c r="H254" s="267">
        <f>IF('Cumulative Budget Request '!$L253='Split budget (D)'!$L$1,'Cumulative Budget Request '!H253,0)</f>
        <v>0</v>
      </c>
      <c r="I254" s="267">
        <f>IF('Cumulative Budget Request '!$L253='Split budget (D)'!$L$1,'Cumulative Budget Request '!I253,0)</f>
        <v>0</v>
      </c>
      <c r="J254" s="177">
        <f>SUM(E254:I254)</f>
        <v>0</v>
      </c>
    </row>
    <row r="255" spans="1:17">
      <c r="A255" s="102"/>
      <c r="B255" s="513" t="s">
        <v>161</v>
      </c>
      <c r="C255" s="513"/>
      <c r="D255" s="513"/>
      <c r="E255" s="178">
        <f>SUM(E253:E254)</f>
        <v>0</v>
      </c>
      <c r="F255" s="178">
        <f>SUM(F253:F254)</f>
        <v>0</v>
      </c>
      <c r="G255" s="178">
        <f t="shared" ref="G255:I255" si="72">SUM(G253:G254)</f>
        <v>0</v>
      </c>
      <c r="H255" s="178">
        <f t="shared" si="72"/>
        <v>0</v>
      </c>
      <c r="I255" s="178">
        <f t="shared" si="72"/>
        <v>0</v>
      </c>
      <c r="J255" s="179">
        <f>SUM(J253:J254)</f>
        <v>0</v>
      </c>
    </row>
    <row r="256" spans="1:17">
      <c r="A256" s="8"/>
      <c r="D256" s="3"/>
      <c r="E256" s="15"/>
      <c r="F256" s="15"/>
      <c r="G256" s="15"/>
      <c r="H256" s="15"/>
      <c r="I256" s="19"/>
      <c r="J256" s="24"/>
    </row>
    <row r="257" spans="1:36">
      <c r="A257" s="29" t="s">
        <v>162</v>
      </c>
      <c r="D257" s="3"/>
      <c r="E257" s="15"/>
      <c r="F257" s="15"/>
      <c r="G257" s="15"/>
      <c r="H257" s="15"/>
      <c r="I257" s="19"/>
      <c r="J257" s="24"/>
      <c r="N257" s="7"/>
      <c r="O257" s="7"/>
      <c r="P257" s="7"/>
    </row>
    <row r="258" spans="1:36">
      <c r="B258" s="443">
        <f>IF('Cumulative Budget Request '!$L257='Split budget (D)'!$L$1,'Cumulative Budget Request '!B257,0)</f>
        <v>0</v>
      </c>
      <c r="C258" s="8"/>
      <c r="E258" s="267">
        <f>IF('Cumulative Budget Request '!$L257='Split budget (D)'!$L$1,'Cumulative Budget Request '!E257,0)</f>
        <v>0</v>
      </c>
      <c r="F258" s="267">
        <f>IF('Cumulative Budget Request '!$L257='Split budget (D)'!$L$1,'Cumulative Budget Request '!F257,0)</f>
        <v>0</v>
      </c>
      <c r="G258" s="267">
        <f>IF('Cumulative Budget Request '!$L257='Split budget (D)'!$L$1,'Cumulative Budget Request '!G257,0)</f>
        <v>0</v>
      </c>
      <c r="H258" s="267">
        <f>IF('Cumulative Budget Request '!$L257='Split budget (D)'!$L$1,'Cumulative Budget Request '!H257,0)</f>
        <v>0</v>
      </c>
      <c r="I258" s="267">
        <f>IF('Cumulative Budget Request '!$L257='Split budget (D)'!$L$1,'Cumulative Budget Request '!I257,0)</f>
        <v>0</v>
      </c>
      <c r="J258" s="177">
        <f t="shared" ref="J258:J263" si="73">SUM(E258:I258)</f>
        <v>0</v>
      </c>
    </row>
    <row r="259" spans="1:36">
      <c r="B259" s="443">
        <f>IF('Cumulative Budget Request '!$L258='Split budget (D)'!$L$1,'Cumulative Budget Request '!B258,0)</f>
        <v>0</v>
      </c>
      <c r="C259" s="8"/>
      <c r="E259" s="267">
        <f>IF('Cumulative Budget Request '!$L258='Split budget (D)'!$L$1,'Cumulative Budget Request '!E258,0)</f>
        <v>0</v>
      </c>
      <c r="F259" s="267">
        <f>IF('Cumulative Budget Request '!$L258='Split budget (D)'!$L$1,'Cumulative Budget Request '!F258,0)</f>
        <v>0</v>
      </c>
      <c r="G259" s="267">
        <f>IF('Cumulative Budget Request '!$L258='Split budget (D)'!$L$1,'Cumulative Budget Request '!G258,0)</f>
        <v>0</v>
      </c>
      <c r="H259" s="267">
        <f>IF('Cumulative Budget Request '!$L258='Split budget (D)'!$L$1,'Cumulative Budget Request '!H258,0)</f>
        <v>0</v>
      </c>
      <c r="I259" s="267">
        <f>IF('Cumulative Budget Request '!$L258='Split budget (D)'!$L$1,'Cumulative Budget Request '!I258,0)</f>
        <v>0</v>
      </c>
      <c r="J259" s="177">
        <f t="shared" si="73"/>
        <v>0</v>
      </c>
      <c r="M259" s="2"/>
    </row>
    <row r="260" spans="1:36">
      <c r="B260" s="443">
        <f>IF('Cumulative Budget Request '!$L259='Split budget (D)'!$L$1,'Cumulative Budget Request '!B259,0)</f>
        <v>0</v>
      </c>
      <c r="C260" s="8"/>
      <c r="E260" s="267">
        <f>IF('Cumulative Budget Request '!$L259='Split budget (D)'!$L$1,'Cumulative Budget Request '!E259,0)</f>
        <v>0</v>
      </c>
      <c r="F260" s="267">
        <f>IF('Cumulative Budget Request '!$L259='Split budget (D)'!$L$1,'Cumulative Budget Request '!F259,0)</f>
        <v>0</v>
      </c>
      <c r="G260" s="267">
        <f>IF('Cumulative Budget Request '!$L259='Split budget (D)'!$L$1,'Cumulative Budget Request '!G259,0)</f>
        <v>0</v>
      </c>
      <c r="H260" s="267">
        <f>IF('Cumulative Budget Request '!$L259='Split budget (D)'!$L$1,'Cumulative Budget Request '!H259,0)</f>
        <v>0</v>
      </c>
      <c r="I260" s="267">
        <f>IF('Cumulative Budget Request '!$L259='Split budget (D)'!$L$1,'Cumulative Budget Request '!I259,0)</f>
        <v>0</v>
      </c>
      <c r="J260" s="177">
        <f t="shared" si="73"/>
        <v>0</v>
      </c>
      <c r="K260" s="2"/>
      <c r="L260" s="2"/>
      <c r="M260" s="2"/>
    </row>
    <row r="261" spans="1:36">
      <c r="B261" s="443">
        <f>IF('Cumulative Budget Request '!$L260='Split budget (D)'!$L$1,'Cumulative Budget Request '!B260,0)</f>
        <v>0</v>
      </c>
      <c r="C261" s="8"/>
      <c r="E261" s="267">
        <f>IF('Cumulative Budget Request '!$L260='Split budget (D)'!$L$1,'Cumulative Budget Request '!E260,0)</f>
        <v>0</v>
      </c>
      <c r="F261" s="267">
        <f>IF('Cumulative Budget Request '!$L260='Split budget (D)'!$L$1,'Cumulative Budget Request '!F260,0)</f>
        <v>0</v>
      </c>
      <c r="G261" s="267">
        <f>IF('Cumulative Budget Request '!$L260='Split budget (D)'!$L$1,'Cumulative Budget Request '!G260,0)</f>
        <v>0</v>
      </c>
      <c r="H261" s="267">
        <f>IF('Cumulative Budget Request '!$L260='Split budget (D)'!$L$1,'Cumulative Budget Request '!H260,0)</f>
        <v>0</v>
      </c>
      <c r="I261" s="267">
        <f>IF('Cumulative Budget Request '!$L260='Split budget (D)'!$L$1,'Cumulative Budget Request '!I260,0)</f>
        <v>0</v>
      </c>
      <c r="J261" s="177">
        <f t="shared" si="73"/>
        <v>0</v>
      </c>
      <c r="K261" s="2"/>
      <c r="L261" s="2"/>
      <c r="M261" s="2"/>
    </row>
    <row r="262" spans="1:36">
      <c r="B262" s="443">
        <f>IF('Cumulative Budget Request '!$L261='Split budget (D)'!$L$1,'Cumulative Budget Request '!B261,0)</f>
        <v>0</v>
      </c>
      <c r="C262" s="8"/>
      <c r="E262" s="267">
        <f>IF('Cumulative Budget Request '!$L261='Split budget (D)'!$L$1,'Cumulative Budget Request '!E261,0)</f>
        <v>0</v>
      </c>
      <c r="F262" s="267">
        <f>IF('Cumulative Budget Request '!$L261='Split budget (D)'!$L$1,'Cumulative Budget Request '!F261,0)</f>
        <v>0</v>
      </c>
      <c r="G262" s="267">
        <f>IF('Cumulative Budget Request '!$L261='Split budget (D)'!$L$1,'Cumulative Budget Request '!G261,0)</f>
        <v>0</v>
      </c>
      <c r="H262" s="267">
        <f>IF('Cumulative Budget Request '!$L261='Split budget (D)'!$L$1,'Cumulative Budget Request '!H261,0)</f>
        <v>0</v>
      </c>
      <c r="I262" s="267">
        <f>IF('Cumulative Budget Request '!$L261='Split budget (D)'!$L$1,'Cumulative Budget Request '!I261,0)</f>
        <v>0</v>
      </c>
      <c r="J262" s="177">
        <f t="shared" si="73"/>
        <v>0</v>
      </c>
      <c r="K262" s="2"/>
      <c r="L262" s="2"/>
      <c r="M262" s="2"/>
    </row>
    <row r="263" spans="1:36">
      <c r="B263" s="443">
        <f>IF('Cumulative Budget Request '!$L262='Split budget (D)'!$L$1,'Cumulative Budget Request '!B262,0)</f>
        <v>0</v>
      </c>
      <c r="C263" s="8"/>
      <c r="E263" s="267">
        <f>IF('Cumulative Budget Request '!$L262='Split budget (D)'!$L$1,'Cumulative Budget Request '!E262,0)</f>
        <v>0</v>
      </c>
      <c r="F263" s="267">
        <f>IF('Cumulative Budget Request '!$L262='Split budget (D)'!$L$1,'Cumulative Budget Request '!F262,0)</f>
        <v>0</v>
      </c>
      <c r="G263" s="267">
        <f>IF('Cumulative Budget Request '!$L262='Split budget (D)'!$L$1,'Cumulative Budget Request '!G262,0)</f>
        <v>0</v>
      </c>
      <c r="H263" s="267">
        <f>IF('Cumulative Budget Request '!$L262='Split budget (D)'!$L$1,'Cumulative Budget Request '!H262,0)</f>
        <v>0</v>
      </c>
      <c r="I263" s="267">
        <f>IF('Cumulative Budget Request '!$L262='Split budget (D)'!$L$1,'Cumulative Budget Request '!I262,0)</f>
        <v>0</v>
      </c>
      <c r="J263" s="177">
        <f t="shared" si="73"/>
        <v>0</v>
      </c>
      <c r="K263" s="2"/>
      <c r="L263" s="2"/>
      <c r="M263" s="2"/>
    </row>
    <row r="264" spans="1:36">
      <c r="A264" s="406"/>
      <c r="B264" s="525" t="s">
        <v>170</v>
      </c>
      <c r="C264" s="525"/>
      <c r="D264" s="525"/>
      <c r="E264" s="178">
        <f t="shared" ref="E264:J264" si="74">SUM(E258:E263)</f>
        <v>0</v>
      </c>
      <c r="F264" s="178">
        <f t="shared" si="74"/>
        <v>0</v>
      </c>
      <c r="G264" s="178">
        <f t="shared" si="74"/>
        <v>0</v>
      </c>
      <c r="H264" s="178">
        <f t="shared" si="74"/>
        <v>0</v>
      </c>
      <c r="I264" s="178">
        <f t="shared" si="74"/>
        <v>0</v>
      </c>
      <c r="J264" s="179">
        <f t="shared" si="74"/>
        <v>0</v>
      </c>
      <c r="K264" s="2"/>
      <c r="L264" s="2"/>
      <c r="M264" s="2"/>
    </row>
    <row r="265" spans="1:36">
      <c r="A265" s="8"/>
      <c r="G265" s="15"/>
      <c r="H265" s="15"/>
      <c r="I265" s="15"/>
      <c r="J265" s="24"/>
      <c r="K265" s="19"/>
      <c r="L265" s="335"/>
      <c r="M265" s="2"/>
      <c r="N265" s="2"/>
      <c r="O265" s="2"/>
      <c r="P265" s="2"/>
      <c r="Q265" s="2"/>
    </row>
    <row r="266" spans="1:36" ht="13.5" thickBot="1">
      <c r="A266" s="29" t="s">
        <v>171</v>
      </c>
      <c r="J266" s="31"/>
      <c r="N266" s="7"/>
      <c r="O266" s="7"/>
      <c r="P266" s="7"/>
    </row>
    <row r="267" spans="1:36" ht="14.25" thickTop="1" thickBot="1">
      <c r="A267" s="8"/>
      <c r="B267" s="443">
        <f>IF('Cumulative Budget Request '!$L266='Split budget (D)'!$L$1,'Cumulative Budget Request '!B266,0)</f>
        <v>0</v>
      </c>
      <c r="C267" s="8"/>
      <c r="E267" s="267">
        <f>IF('Cumulative Budget Request '!$L266='Split budget (D)'!$L$1,'Cumulative Budget Request '!E266,0)</f>
        <v>0</v>
      </c>
      <c r="F267" s="267">
        <f>IF('Cumulative Budget Request '!$L266='Split budget (D)'!$L$1,'Cumulative Budget Request '!F266,0)</f>
        <v>0</v>
      </c>
      <c r="G267" s="267">
        <f>IF('Cumulative Budget Request '!$L266='Split budget (D)'!$L$1,'Cumulative Budget Request '!G266,0)</f>
        <v>0</v>
      </c>
      <c r="H267" s="267">
        <f>IF('Cumulative Budget Request '!$L266='Split budget (D)'!$L$1,'Cumulative Budget Request '!H266,0)</f>
        <v>0</v>
      </c>
      <c r="I267" s="267">
        <f>IF('Cumulative Budget Request '!$L266='Split budget (D)'!$L$1,'Cumulative Budget Request '!I266,0)</f>
        <v>0</v>
      </c>
      <c r="J267" s="177">
        <f t="shared" ref="J267:J270" si="75">SUM(E267:I267)</f>
        <v>0</v>
      </c>
      <c r="L267" s="22"/>
      <c r="M267" s="439" t="s">
        <v>173</v>
      </c>
      <c r="N267" s="440"/>
      <c r="O267" s="440"/>
      <c r="P267" s="440"/>
      <c r="Q267" s="441"/>
    </row>
    <row r="268" spans="1:36" ht="13.5" thickTop="1">
      <c r="A268" s="8"/>
      <c r="B268" s="443">
        <f>IF('Cumulative Budget Request '!$L267='Split budget (D)'!$L$1,'Cumulative Budget Request '!B267,0)</f>
        <v>0</v>
      </c>
      <c r="C268" s="8"/>
      <c r="E268" s="267">
        <f>IF('Cumulative Budget Request '!$L267='Split budget (D)'!$L$1,'Cumulative Budget Request '!E267,0)</f>
        <v>0</v>
      </c>
      <c r="F268" s="267">
        <f>IF('Cumulative Budget Request '!$L267='Split budget (D)'!$L$1,'Cumulative Budget Request '!F267,0)</f>
        <v>0</v>
      </c>
      <c r="G268" s="267">
        <f>IF('Cumulative Budget Request '!$L267='Split budget (D)'!$L$1,'Cumulative Budget Request '!G267,0)</f>
        <v>0</v>
      </c>
      <c r="H268" s="267">
        <f>IF('Cumulative Budget Request '!$L267='Split budget (D)'!$L$1,'Cumulative Budget Request '!H267,0)</f>
        <v>0</v>
      </c>
      <c r="I268" s="267">
        <f>IF('Cumulative Budget Request '!$L267='Split budget (D)'!$L$1,'Cumulative Budget Request '!I267,0)</f>
        <v>0</v>
      </c>
      <c r="J268" s="177">
        <f t="shared" si="75"/>
        <v>0</v>
      </c>
      <c r="L268" s="22"/>
      <c r="M268" s="435" t="s">
        <v>174</v>
      </c>
      <c r="N268" s="436"/>
      <c r="O268" s="436"/>
      <c r="P268" s="437"/>
      <c r="Q268" s="438"/>
      <c r="R268" s="433"/>
      <c r="S268" s="433"/>
      <c r="T268" s="434"/>
      <c r="AI268" s="116"/>
    </row>
    <row r="269" spans="1:36">
      <c r="A269" s="8"/>
      <c r="B269" s="443">
        <f>IF('Cumulative Budget Request '!$L268='Split budget (D)'!$L$1,'Cumulative Budget Request '!B268,0)</f>
        <v>0</v>
      </c>
      <c r="C269" s="8"/>
      <c r="E269" s="267">
        <f>IF('Cumulative Budget Request '!$L268='Split budget (D)'!$L$1,'Cumulative Budget Request '!E268,0)</f>
        <v>0</v>
      </c>
      <c r="F269" s="267">
        <f>IF('Cumulative Budget Request '!$L268='Split budget (D)'!$L$1,'Cumulative Budget Request '!F268,0)</f>
        <v>0</v>
      </c>
      <c r="G269" s="267">
        <f>IF('Cumulative Budget Request '!$L268='Split budget (D)'!$L$1,'Cumulative Budget Request '!G268,0)</f>
        <v>0</v>
      </c>
      <c r="H269" s="267">
        <f>IF('Cumulative Budget Request '!$L268='Split budget (D)'!$L$1,'Cumulative Budget Request '!H268,0)</f>
        <v>0</v>
      </c>
      <c r="I269" s="267">
        <f>IF('Cumulative Budget Request '!$L268='Split budget (D)'!$L$1,'Cumulative Budget Request '!I268,0)</f>
        <v>0</v>
      </c>
      <c r="J269" s="177">
        <f t="shared" si="75"/>
        <v>0</v>
      </c>
      <c r="L269" s="22"/>
      <c r="M269" s="514" t="s">
        <v>175</v>
      </c>
      <c r="N269" s="515"/>
      <c r="O269" s="515"/>
      <c r="P269" s="515"/>
      <c r="Q269" s="515"/>
      <c r="R269" s="515"/>
      <c r="S269" s="515"/>
      <c r="T269" s="516"/>
      <c r="AI269" s="115"/>
    </row>
    <row r="270" spans="1:36" ht="13.5" thickBot="1">
      <c r="A270" s="8"/>
      <c r="B270" s="443">
        <f>IF('Cumulative Budget Request '!$L269='Split budget (D)'!$L$1,'Cumulative Budget Request '!B269,0)</f>
        <v>0</v>
      </c>
      <c r="C270" s="8"/>
      <c r="E270" s="267">
        <f>IF('Cumulative Budget Request '!$L269='Split budget (D)'!$L$1,'Cumulative Budget Request '!E269,0)</f>
        <v>0</v>
      </c>
      <c r="F270" s="267">
        <f>IF('Cumulative Budget Request '!$L269='Split budget (D)'!$L$1,'Cumulative Budget Request '!F269,0)</f>
        <v>0</v>
      </c>
      <c r="G270" s="267">
        <f>IF('Cumulative Budget Request '!$L269='Split budget (D)'!$L$1,'Cumulative Budget Request '!G269,0)</f>
        <v>0</v>
      </c>
      <c r="H270" s="267">
        <f>IF('Cumulative Budget Request '!$L269='Split budget (D)'!$L$1,'Cumulative Budget Request '!H269,0)</f>
        <v>0</v>
      </c>
      <c r="I270" s="267">
        <f>IF('Cumulative Budget Request '!$L269='Split budget (D)'!$L$1,'Cumulative Budget Request '!I269,0)</f>
        <v>0</v>
      </c>
      <c r="J270" s="177">
        <f t="shared" si="75"/>
        <v>0</v>
      </c>
      <c r="L270" s="22"/>
      <c r="M270" s="527" t="s">
        <v>176</v>
      </c>
      <c r="N270" s="528"/>
      <c r="O270" s="528"/>
      <c r="P270" s="528"/>
      <c r="Q270" s="528"/>
      <c r="R270" s="528"/>
      <c r="S270" s="528"/>
      <c r="T270" s="529"/>
      <c r="AI270" s="115"/>
      <c r="AJ270" s="8"/>
    </row>
    <row r="271" spans="1:36">
      <c r="A271" s="406"/>
      <c r="B271" s="513" t="s">
        <v>177</v>
      </c>
      <c r="C271" s="513"/>
      <c r="D271" s="513"/>
      <c r="E271" s="178">
        <f>SUM(E267:E270)</f>
        <v>0</v>
      </c>
      <c r="F271" s="178">
        <f t="shared" ref="F271:J271" si="76">SUM(F267:F270)</f>
        <v>0</v>
      </c>
      <c r="G271" s="178">
        <f t="shared" si="76"/>
        <v>0</v>
      </c>
      <c r="H271" s="178">
        <f t="shared" si="76"/>
        <v>0</v>
      </c>
      <c r="I271" s="178">
        <f t="shared" si="76"/>
        <v>0</v>
      </c>
      <c r="J271" s="179">
        <f t="shared" si="76"/>
        <v>0</v>
      </c>
      <c r="AJ271" s="8"/>
    </row>
    <row r="272" spans="1:36">
      <c r="A272" s="8"/>
      <c r="G272" s="15"/>
      <c r="H272" s="15"/>
      <c r="I272" s="15"/>
      <c r="J272" s="24"/>
      <c r="K272" s="19"/>
      <c r="L272" s="15"/>
      <c r="M272" s="2"/>
      <c r="N272" s="2"/>
      <c r="O272" s="2"/>
      <c r="P272" s="2"/>
      <c r="Q272" s="2"/>
    </row>
    <row r="273" spans="1:34">
      <c r="A273" s="29" t="s">
        <v>178</v>
      </c>
      <c r="E273" s="15"/>
      <c r="F273" s="15"/>
      <c r="G273" s="15"/>
      <c r="H273" s="15"/>
      <c r="I273" s="19"/>
      <c r="J273" s="24"/>
      <c r="K273" s="2"/>
      <c r="L273" s="2"/>
      <c r="M273" s="118" t="s">
        <v>179</v>
      </c>
      <c r="N273" s="119"/>
      <c r="O273" s="119"/>
      <c r="P273" s="119"/>
      <c r="Q273" s="119"/>
      <c r="R273" s="119"/>
      <c r="S273" s="119"/>
      <c r="T273" s="119"/>
    </row>
    <row r="274" spans="1:34">
      <c r="A274" s="8"/>
      <c r="B274" s="8">
        <f t="shared" ref="B274:B293" si="77">B340</f>
        <v>0</v>
      </c>
      <c r="C274" s="8" t="str">
        <f>'Cumulative Budget Request '!C273</f>
        <v xml:space="preserve"> </v>
      </c>
      <c r="E274" s="267">
        <f>IF('Cumulative Budget Request '!$L273='Split budget (D)'!$L$1,'Cumulative Budget Request '!E273,0)</f>
        <v>0</v>
      </c>
      <c r="F274" s="267">
        <f>IF('Cumulative Budget Request '!$L273='Split budget (D)'!$L$1,'Cumulative Budget Request '!F273,0)</f>
        <v>0</v>
      </c>
      <c r="G274" s="267">
        <f>IF('Cumulative Budget Request '!$L273='Split budget (D)'!$L$1,'Cumulative Budget Request '!G273,0)</f>
        <v>0</v>
      </c>
      <c r="H274" s="267">
        <f>IF('Cumulative Budget Request '!$L273='Split budget (D)'!$L$1,'Cumulative Budget Request '!H273,0)</f>
        <v>0</v>
      </c>
      <c r="I274" s="267">
        <f>IF('Cumulative Budget Request '!$L273='Split budget (D)'!$L$1,'Cumulative Budget Request '!I273,0)</f>
        <v>0</v>
      </c>
      <c r="J274" s="177">
        <f>SUM(E274:I274)</f>
        <v>0</v>
      </c>
      <c r="K274" s="2"/>
      <c r="L274" s="2"/>
      <c r="M274" s="123" t="s">
        <v>180</v>
      </c>
      <c r="N274" s="124"/>
      <c r="O274" s="124"/>
      <c r="P274" s="124"/>
      <c r="Q274" s="124"/>
      <c r="R274" s="124"/>
      <c r="S274" s="124"/>
      <c r="T274" s="124"/>
    </row>
    <row r="275" spans="1:34">
      <c r="A275" s="8"/>
      <c r="B275" s="8">
        <f t="shared" si="77"/>
        <v>0</v>
      </c>
      <c r="C275" s="8" t="str">
        <f>'Cumulative Budget Request '!C274</f>
        <v xml:space="preserve"> </v>
      </c>
      <c r="E275" s="267">
        <f>IF('Cumulative Budget Request '!$L274='Split budget (D)'!$L$1,'Cumulative Budget Request '!E274,0)</f>
        <v>0</v>
      </c>
      <c r="F275" s="267">
        <f>IF('Cumulative Budget Request '!$L274='Split budget (D)'!$L$1,'Cumulative Budget Request '!F274,0)</f>
        <v>0</v>
      </c>
      <c r="G275" s="267">
        <f>IF('Cumulative Budget Request '!$L274='Split budget (D)'!$L$1,'Cumulative Budget Request '!G274,0)</f>
        <v>0</v>
      </c>
      <c r="H275" s="267">
        <f>IF('Cumulative Budget Request '!$L274='Split budget (D)'!$L$1,'Cumulative Budget Request '!H274,0)</f>
        <v>0</v>
      </c>
      <c r="I275" s="267">
        <f>IF('Cumulative Budget Request '!$L274='Split budget (D)'!$L$1,'Cumulative Budget Request '!I274,0)</f>
        <v>0</v>
      </c>
      <c r="J275" s="177">
        <f t="shared" ref="J275:J276" si="78">SUM(E275:I275)</f>
        <v>0</v>
      </c>
      <c r="K275" s="2"/>
      <c r="L275" s="2"/>
      <c r="M275" s="123" t="s">
        <v>181</v>
      </c>
      <c r="N275" s="124"/>
      <c r="O275" s="124"/>
      <c r="P275" s="124"/>
      <c r="Q275" s="124"/>
      <c r="R275" s="124"/>
      <c r="S275" s="124"/>
      <c r="T275" s="124"/>
      <c r="AA275" s="143"/>
      <c r="AB275" s="143"/>
      <c r="AC275" s="143"/>
      <c r="AD275" s="143"/>
      <c r="AE275" s="143"/>
      <c r="AF275" s="143"/>
      <c r="AG275" s="143"/>
      <c r="AH275" s="143"/>
    </row>
    <row r="276" spans="1:34">
      <c r="A276" s="8"/>
      <c r="B276" s="8">
        <f t="shared" si="77"/>
        <v>0</v>
      </c>
      <c r="C276" s="8" t="str">
        <f>'Cumulative Budget Request '!C275</f>
        <v xml:space="preserve"> </v>
      </c>
      <c r="E276" s="267">
        <f>IF('Cumulative Budget Request '!$L275='Split budget (D)'!$L$1,'Cumulative Budget Request '!E275,0)</f>
        <v>0</v>
      </c>
      <c r="F276" s="267">
        <f>IF('Cumulative Budget Request '!$L275='Split budget (D)'!$L$1,'Cumulative Budget Request '!F275,0)</f>
        <v>0</v>
      </c>
      <c r="G276" s="267">
        <f>IF('Cumulative Budget Request '!$L275='Split budget (D)'!$L$1,'Cumulative Budget Request '!G275,0)</f>
        <v>0</v>
      </c>
      <c r="H276" s="267">
        <f>IF('Cumulative Budget Request '!$L275='Split budget (D)'!$L$1,'Cumulative Budget Request '!H275,0)</f>
        <v>0</v>
      </c>
      <c r="I276" s="267">
        <f>IF('Cumulative Budget Request '!$L275='Split budget (D)'!$L$1,'Cumulative Budget Request '!I275,0)</f>
        <v>0</v>
      </c>
      <c r="J276" s="177">
        <f t="shared" si="78"/>
        <v>0</v>
      </c>
      <c r="K276" s="2"/>
      <c r="L276" s="2"/>
      <c r="M276" s="2"/>
      <c r="AA276" s="8"/>
      <c r="AB276" s="8"/>
      <c r="AC276" s="8"/>
      <c r="AD276" s="8"/>
      <c r="AE276" s="8"/>
      <c r="AF276" s="8"/>
      <c r="AG276" s="8"/>
      <c r="AH276" s="8"/>
    </row>
    <row r="277" spans="1:34" hidden="1">
      <c r="A277" s="8"/>
      <c r="B277" s="8">
        <f t="shared" si="77"/>
        <v>0</v>
      </c>
      <c r="C277" s="8" t="str">
        <f>'Cumulative Budget Request '!C276</f>
        <v xml:space="preserve"> </v>
      </c>
      <c r="E277" s="267">
        <f>IF('Cumulative Budget Request '!$L276='Split budget (D)'!$L$1,'Cumulative Budget Request '!E276,0)</f>
        <v>0</v>
      </c>
      <c r="F277" s="267">
        <f>IF('Cumulative Budget Request '!$L276='Split budget (D)'!$L$1,'Cumulative Budget Request '!F276,0)</f>
        <v>0</v>
      </c>
      <c r="G277" s="267">
        <f>IF('Cumulative Budget Request '!$L276='Split budget (D)'!$L$1,'Cumulative Budget Request '!G276,0)</f>
        <v>0</v>
      </c>
      <c r="H277" s="267">
        <f>IF('Cumulative Budget Request '!$L276='Split budget (D)'!$L$1,'Cumulative Budget Request '!H276,0)</f>
        <v>0</v>
      </c>
      <c r="I277" s="267">
        <f>IF('Cumulative Budget Request '!$L276='Split budget (D)'!$L$1,'Cumulative Budget Request '!I276,0)</f>
        <v>0</v>
      </c>
      <c r="J277" s="177">
        <f>SUM(E277:I277)</f>
        <v>0</v>
      </c>
      <c r="K277" s="2"/>
      <c r="L277" s="2"/>
      <c r="M277" s="2"/>
      <c r="N277" s="2"/>
      <c r="O277" s="2"/>
      <c r="P277" s="2"/>
      <c r="AA277" s="143"/>
      <c r="AB277" s="143"/>
      <c r="AC277" s="143"/>
      <c r="AD277" s="143"/>
      <c r="AE277" s="143"/>
      <c r="AF277" s="143"/>
      <c r="AG277" s="143"/>
      <c r="AH277" s="143"/>
    </row>
    <row r="278" spans="1:34" hidden="1">
      <c r="A278" s="8"/>
      <c r="B278" s="8">
        <f t="shared" si="77"/>
        <v>0</v>
      </c>
      <c r="C278" s="8" t="str">
        <f>'Cumulative Budget Request '!C277</f>
        <v xml:space="preserve"> </v>
      </c>
      <c r="E278" s="267">
        <f>IF('Cumulative Budget Request '!$L277='Split budget (D)'!$L$1,'Cumulative Budget Request '!E277,0)</f>
        <v>0</v>
      </c>
      <c r="F278" s="267">
        <f>IF('Cumulative Budget Request '!$L277='Split budget (D)'!$L$1,'Cumulative Budget Request '!F277,0)</f>
        <v>0</v>
      </c>
      <c r="G278" s="267">
        <f>IF('Cumulative Budget Request '!$L277='Split budget (D)'!$L$1,'Cumulative Budget Request '!G277,0)</f>
        <v>0</v>
      </c>
      <c r="H278" s="267">
        <f>IF('Cumulative Budget Request '!$L277='Split budget (D)'!$L$1,'Cumulative Budget Request '!H277,0)</f>
        <v>0</v>
      </c>
      <c r="I278" s="267">
        <f>IF('Cumulative Budget Request '!$L277='Split budget (D)'!$L$1,'Cumulative Budget Request '!I277,0)</f>
        <v>0</v>
      </c>
      <c r="J278" s="177">
        <f t="shared" ref="J278:J293" si="79">SUM(E278:I278)</f>
        <v>0</v>
      </c>
      <c r="K278" s="2"/>
      <c r="L278" s="2"/>
      <c r="M278" s="2"/>
      <c r="N278" s="2"/>
      <c r="O278" s="2"/>
      <c r="P278" s="2"/>
    </row>
    <row r="279" spans="1:34" hidden="1">
      <c r="A279" s="8"/>
      <c r="B279" s="8">
        <f t="shared" si="77"/>
        <v>0</v>
      </c>
      <c r="C279" s="8" t="str">
        <f>'Cumulative Budget Request '!C278</f>
        <v xml:space="preserve"> </v>
      </c>
      <c r="E279" s="267">
        <f>IF('Cumulative Budget Request '!$L278='Split budget (D)'!$L$1,'Cumulative Budget Request '!E278,0)</f>
        <v>0</v>
      </c>
      <c r="F279" s="267">
        <f>IF('Cumulative Budget Request '!$L278='Split budget (D)'!$L$1,'Cumulative Budget Request '!F278,0)</f>
        <v>0</v>
      </c>
      <c r="G279" s="267">
        <f>IF('Cumulative Budget Request '!$L278='Split budget (D)'!$L$1,'Cumulative Budget Request '!G278,0)</f>
        <v>0</v>
      </c>
      <c r="H279" s="267">
        <f>IF('Cumulative Budget Request '!$L278='Split budget (D)'!$L$1,'Cumulative Budget Request '!H278,0)</f>
        <v>0</v>
      </c>
      <c r="I279" s="267">
        <f>IF('Cumulative Budget Request '!$L278='Split budget (D)'!$L$1,'Cumulative Budget Request '!I278,0)</f>
        <v>0</v>
      </c>
      <c r="J279" s="177">
        <f t="shared" si="79"/>
        <v>0</v>
      </c>
      <c r="K279" s="2"/>
      <c r="L279" s="2"/>
      <c r="M279" s="2"/>
      <c r="N279" s="2"/>
      <c r="O279" s="2"/>
      <c r="P279" s="2"/>
    </row>
    <row r="280" spans="1:34" hidden="1">
      <c r="A280" s="8"/>
      <c r="B280" s="8">
        <f t="shared" si="77"/>
        <v>0</v>
      </c>
      <c r="C280" s="8" t="str">
        <f>'Cumulative Budget Request '!C279</f>
        <v xml:space="preserve"> </v>
      </c>
      <c r="E280" s="267">
        <f>IF('Cumulative Budget Request '!$L279='Split budget (D)'!$L$1,'Cumulative Budget Request '!E279,0)</f>
        <v>0</v>
      </c>
      <c r="F280" s="267">
        <f>IF('Cumulative Budget Request '!$L279='Split budget (D)'!$L$1,'Cumulative Budget Request '!F279,0)</f>
        <v>0</v>
      </c>
      <c r="G280" s="267">
        <f>IF('Cumulative Budget Request '!$L279='Split budget (D)'!$L$1,'Cumulative Budget Request '!G279,0)</f>
        <v>0</v>
      </c>
      <c r="H280" s="267">
        <f>IF('Cumulative Budget Request '!$L279='Split budget (D)'!$L$1,'Cumulative Budget Request '!H279,0)</f>
        <v>0</v>
      </c>
      <c r="I280" s="267">
        <f>IF('Cumulative Budget Request '!$L279='Split budget (D)'!$L$1,'Cumulative Budget Request '!I279,0)</f>
        <v>0</v>
      </c>
      <c r="J280" s="177">
        <f t="shared" si="79"/>
        <v>0</v>
      </c>
      <c r="K280" s="2"/>
      <c r="L280" s="2"/>
      <c r="M280" s="2"/>
      <c r="N280" s="2"/>
      <c r="O280" s="2"/>
      <c r="P280" s="2"/>
    </row>
    <row r="281" spans="1:34" hidden="1">
      <c r="A281" s="8"/>
      <c r="B281" s="8">
        <f t="shared" si="77"/>
        <v>0</v>
      </c>
      <c r="C281" s="8" t="str">
        <f>'Cumulative Budget Request '!C280</f>
        <v xml:space="preserve"> </v>
      </c>
      <c r="E281" s="267">
        <f>IF('Cumulative Budget Request '!$L280='Split budget (D)'!$L$1,'Cumulative Budget Request '!E280,0)</f>
        <v>0</v>
      </c>
      <c r="F281" s="267">
        <f>IF('Cumulative Budget Request '!$L280='Split budget (D)'!$L$1,'Cumulative Budget Request '!F280,0)</f>
        <v>0</v>
      </c>
      <c r="G281" s="267">
        <f>IF('Cumulative Budget Request '!$L280='Split budget (D)'!$L$1,'Cumulative Budget Request '!G280,0)</f>
        <v>0</v>
      </c>
      <c r="H281" s="267">
        <f>IF('Cumulative Budget Request '!$L280='Split budget (D)'!$L$1,'Cumulative Budget Request '!H280,0)</f>
        <v>0</v>
      </c>
      <c r="I281" s="267">
        <f>IF('Cumulative Budget Request '!$L280='Split budget (D)'!$L$1,'Cumulative Budget Request '!I280,0)</f>
        <v>0</v>
      </c>
      <c r="J281" s="177">
        <f t="shared" si="79"/>
        <v>0</v>
      </c>
      <c r="K281" s="2"/>
      <c r="L281" s="2"/>
      <c r="M281" s="2"/>
      <c r="N281" s="2"/>
      <c r="O281" s="2"/>
      <c r="P281" s="2"/>
    </row>
    <row r="282" spans="1:34" hidden="1">
      <c r="A282" s="8"/>
      <c r="B282" s="8">
        <f t="shared" si="77"/>
        <v>0</v>
      </c>
      <c r="C282" s="8" t="str">
        <f>'Cumulative Budget Request '!C281</f>
        <v xml:space="preserve"> </v>
      </c>
      <c r="E282" s="267">
        <f>IF('Cumulative Budget Request '!$L281='Split budget (D)'!$L$1,'Cumulative Budget Request '!E281,0)</f>
        <v>0</v>
      </c>
      <c r="F282" s="267">
        <f>IF('Cumulative Budget Request '!$L281='Split budget (D)'!$L$1,'Cumulative Budget Request '!F281,0)</f>
        <v>0</v>
      </c>
      <c r="G282" s="267">
        <f>IF('Cumulative Budget Request '!$L281='Split budget (D)'!$L$1,'Cumulative Budget Request '!G281,0)</f>
        <v>0</v>
      </c>
      <c r="H282" s="267">
        <f>IF('Cumulative Budget Request '!$L281='Split budget (D)'!$L$1,'Cumulative Budget Request '!H281,0)</f>
        <v>0</v>
      </c>
      <c r="I282" s="267">
        <f>IF('Cumulative Budget Request '!$L281='Split budget (D)'!$L$1,'Cumulative Budget Request '!I281,0)</f>
        <v>0</v>
      </c>
      <c r="J282" s="177">
        <f t="shared" si="79"/>
        <v>0</v>
      </c>
      <c r="K282" s="2"/>
      <c r="L282" s="2"/>
      <c r="M282" s="2"/>
      <c r="N282" s="2"/>
      <c r="O282" s="2"/>
      <c r="P282" s="2"/>
      <c r="AA282" s="150"/>
      <c r="AB282" s="150"/>
      <c r="AC282" s="150"/>
      <c r="AD282" s="150"/>
      <c r="AE282" s="150"/>
      <c r="AF282" s="150"/>
      <c r="AG282" s="150"/>
      <c r="AH282" s="150"/>
    </row>
    <row r="283" spans="1:34" hidden="1">
      <c r="A283" s="8"/>
      <c r="B283" s="8">
        <f t="shared" si="77"/>
        <v>0</v>
      </c>
      <c r="C283" s="8" t="str">
        <f>'Cumulative Budget Request '!C282</f>
        <v xml:space="preserve"> </v>
      </c>
      <c r="E283" s="267">
        <f>IF('Cumulative Budget Request '!$L282='Split budget (D)'!$L$1,'Cumulative Budget Request '!E282,0)</f>
        <v>0</v>
      </c>
      <c r="F283" s="267">
        <f>IF('Cumulative Budget Request '!$L282='Split budget (D)'!$L$1,'Cumulative Budget Request '!F282,0)</f>
        <v>0</v>
      </c>
      <c r="G283" s="267">
        <f>IF('Cumulative Budget Request '!$L282='Split budget (D)'!$L$1,'Cumulative Budget Request '!G282,0)</f>
        <v>0</v>
      </c>
      <c r="H283" s="267">
        <f>IF('Cumulative Budget Request '!$L282='Split budget (D)'!$L$1,'Cumulative Budget Request '!H282,0)</f>
        <v>0</v>
      </c>
      <c r="I283" s="267">
        <f>IF('Cumulative Budget Request '!$L282='Split budget (D)'!$L$1,'Cumulative Budget Request '!I282,0)</f>
        <v>0</v>
      </c>
      <c r="J283" s="177">
        <f t="shared" si="79"/>
        <v>0</v>
      </c>
      <c r="K283" s="2"/>
      <c r="L283" s="2"/>
      <c r="M283" s="2"/>
      <c r="N283" s="2"/>
      <c r="O283" s="2"/>
      <c r="P283" s="2"/>
    </row>
    <row r="284" spans="1:34" hidden="1">
      <c r="A284" s="8"/>
      <c r="B284" s="8">
        <f t="shared" si="77"/>
        <v>0</v>
      </c>
      <c r="C284" s="8" t="str">
        <f>'Cumulative Budget Request '!C283</f>
        <v xml:space="preserve"> </v>
      </c>
      <c r="E284" s="267">
        <f>IF('Cumulative Budget Request '!$L283='Split budget (D)'!$L$1,'Cumulative Budget Request '!E283,0)</f>
        <v>0</v>
      </c>
      <c r="F284" s="267">
        <f>IF('Cumulative Budget Request '!$L283='Split budget (D)'!$L$1,'Cumulative Budget Request '!F283,0)</f>
        <v>0</v>
      </c>
      <c r="G284" s="267">
        <f>IF('Cumulative Budget Request '!$L283='Split budget (D)'!$L$1,'Cumulative Budget Request '!G283,0)</f>
        <v>0</v>
      </c>
      <c r="H284" s="267">
        <f>IF('Cumulative Budget Request '!$L283='Split budget (D)'!$L$1,'Cumulative Budget Request '!H283,0)</f>
        <v>0</v>
      </c>
      <c r="I284" s="267">
        <f>IF('Cumulative Budget Request '!$L283='Split budget (D)'!$L$1,'Cumulative Budget Request '!I283,0)</f>
        <v>0</v>
      </c>
      <c r="J284" s="177">
        <f t="shared" si="79"/>
        <v>0</v>
      </c>
      <c r="K284" s="2"/>
      <c r="L284" s="2"/>
      <c r="M284" s="2"/>
      <c r="N284" s="2"/>
      <c r="O284" s="2"/>
      <c r="P284" s="2"/>
      <c r="AA284" s="150"/>
      <c r="AB284" s="150"/>
      <c r="AC284" s="150"/>
      <c r="AD284" s="150"/>
      <c r="AE284" s="150"/>
      <c r="AF284" s="150"/>
      <c r="AG284" s="150"/>
      <c r="AH284" s="150"/>
    </row>
    <row r="285" spans="1:34" hidden="1">
      <c r="A285" s="8"/>
      <c r="B285" s="8">
        <f t="shared" si="77"/>
        <v>0</v>
      </c>
      <c r="C285" s="8" t="str">
        <f>'Cumulative Budget Request '!C284</f>
        <v xml:space="preserve"> </v>
      </c>
      <c r="E285" s="267">
        <f>IF('Cumulative Budget Request '!$L284='Split budget (D)'!$L$1,'Cumulative Budget Request '!E284,0)</f>
        <v>0</v>
      </c>
      <c r="F285" s="267">
        <f>IF('Cumulative Budget Request '!$L284='Split budget (D)'!$L$1,'Cumulative Budget Request '!F284,0)</f>
        <v>0</v>
      </c>
      <c r="G285" s="267">
        <f>IF('Cumulative Budget Request '!$L284='Split budget (D)'!$L$1,'Cumulative Budget Request '!G284,0)</f>
        <v>0</v>
      </c>
      <c r="H285" s="267">
        <f>IF('Cumulative Budget Request '!$L284='Split budget (D)'!$L$1,'Cumulative Budget Request '!H284,0)</f>
        <v>0</v>
      </c>
      <c r="I285" s="267">
        <f>IF('Cumulative Budget Request '!$L284='Split budget (D)'!$L$1,'Cumulative Budget Request '!I284,0)</f>
        <v>0</v>
      </c>
      <c r="J285" s="177">
        <f t="shared" si="79"/>
        <v>0</v>
      </c>
      <c r="K285" s="2"/>
      <c r="L285" s="2"/>
      <c r="M285" s="2"/>
      <c r="N285" s="2"/>
      <c r="O285" s="2"/>
      <c r="P285" s="2"/>
    </row>
    <row r="286" spans="1:34" hidden="1">
      <c r="A286" s="8"/>
      <c r="B286" s="8">
        <f t="shared" si="77"/>
        <v>0</v>
      </c>
      <c r="C286" s="8" t="str">
        <f>'Cumulative Budget Request '!C285</f>
        <v xml:space="preserve"> </v>
      </c>
      <c r="E286" s="267">
        <f>IF('Cumulative Budget Request '!$L285='Split budget (D)'!$L$1,'Cumulative Budget Request '!E285,0)</f>
        <v>0</v>
      </c>
      <c r="F286" s="267">
        <f>IF('Cumulative Budget Request '!$L285='Split budget (D)'!$L$1,'Cumulative Budget Request '!F285,0)</f>
        <v>0</v>
      </c>
      <c r="G286" s="267">
        <f>IF('Cumulative Budget Request '!$L285='Split budget (D)'!$L$1,'Cumulative Budget Request '!G285,0)</f>
        <v>0</v>
      </c>
      <c r="H286" s="267">
        <f>IF('Cumulative Budget Request '!$L285='Split budget (D)'!$L$1,'Cumulative Budget Request '!H285,0)</f>
        <v>0</v>
      </c>
      <c r="I286" s="267">
        <f>IF('Cumulative Budget Request '!$L285='Split budget (D)'!$L$1,'Cumulative Budget Request '!I285,0)</f>
        <v>0</v>
      </c>
      <c r="J286" s="177">
        <f t="shared" si="79"/>
        <v>0</v>
      </c>
      <c r="K286" s="2"/>
      <c r="L286" s="2"/>
      <c r="M286" s="2"/>
      <c r="N286" s="2"/>
      <c r="O286" s="2"/>
      <c r="P286" s="2"/>
      <c r="AA286" s="150"/>
      <c r="AB286" s="150"/>
      <c r="AC286" s="150"/>
      <c r="AD286" s="150"/>
      <c r="AE286" s="150"/>
      <c r="AF286" s="150"/>
      <c r="AG286" s="150"/>
      <c r="AH286" s="150"/>
    </row>
    <row r="287" spans="1:34" hidden="1">
      <c r="A287" s="8"/>
      <c r="B287" s="8">
        <f t="shared" si="77"/>
        <v>0</v>
      </c>
      <c r="C287" s="8" t="str">
        <f>'Cumulative Budget Request '!C286</f>
        <v xml:space="preserve"> </v>
      </c>
      <c r="E287" s="267">
        <f>IF('Cumulative Budget Request '!$L286='Split budget (D)'!$L$1,'Cumulative Budget Request '!E286,0)</f>
        <v>0</v>
      </c>
      <c r="F287" s="267">
        <f>IF('Cumulative Budget Request '!$L286='Split budget (D)'!$L$1,'Cumulative Budget Request '!F286,0)</f>
        <v>0</v>
      </c>
      <c r="G287" s="267">
        <f>IF('Cumulative Budget Request '!$L286='Split budget (D)'!$L$1,'Cumulative Budget Request '!G286,0)</f>
        <v>0</v>
      </c>
      <c r="H287" s="267">
        <f>IF('Cumulative Budget Request '!$L286='Split budget (D)'!$L$1,'Cumulative Budget Request '!H286,0)</f>
        <v>0</v>
      </c>
      <c r="I287" s="267">
        <f>IF('Cumulative Budget Request '!$L286='Split budget (D)'!$L$1,'Cumulative Budget Request '!I286,0)</f>
        <v>0</v>
      </c>
      <c r="J287" s="177">
        <f t="shared" si="79"/>
        <v>0</v>
      </c>
      <c r="K287" s="2"/>
      <c r="L287" s="2"/>
      <c r="M287" s="2"/>
      <c r="N287" s="2"/>
      <c r="O287" s="2"/>
      <c r="P287" s="2"/>
    </row>
    <row r="288" spans="1:34" hidden="1">
      <c r="A288" s="8"/>
      <c r="B288" s="8">
        <f t="shared" si="77"/>
        <v>0</v>
      </c>
      <c r="C288" s="8" t="str">
        <f>'Cumulative Budget Request '!C287</f>
        <v xml:space="preserve"> </v>
      </c>
      <c r="E288" s="267">
        <f>IF('Cumulative Budget Request '!$L287='Split budget (D)'!$L$1,'Cumulative Budget Request '!E287,0)</f>
        <v>0</v>
      </c>
      <c r="F288" s="267">
        <f>IF('Cumulative Budget Request '!$L287='Split budget (D)'!$L$1,'Cumulative Budget Request '!F287,0)</f>
        <v>0</v>
      </c>
      <c r="G288" s="267">
        <f>IF('Cumulative Budget Request '!$L287='Split budget (D)'!$L$1,'Cumulative Budget Request '!G287,0)</f>
        <v>0</v>
      </c>
      <c r="H288" s="267">
        <f>IF('Cumulative Budget Request '!$L287='Split budget (D)'!$L$1,'Cumulative Budget Request '!H287,0)</f>
        <v>0</v>
      </c>
      <c r="I288" s="267">
        <f>IF('Cumulative Budget Request '!$L287='Split budget (D)'!$L$1,'Cumulative Budget Request '!I287,0)</f>
        <v>0</v>
      </c>
      <c r="J288" s="177">
        <f t="shared" si="79"/>
        <v>0</v>
      </c>
      <c r="K288" s="2"/>
      <c r="L288" s="2"/>
      <c r="M288" s="2"/>
      <c r="N288" s="2"/>
      <c r="O288" s="2"/>
      <c r="P288" s="2"/>
    </row>
    <row r="289" spans="1:34" hidden="1">
      <c r="A289" s="8"/>
      <c r="B289" s="8">
        <f t="shared" si="77"/>
        <v>0</v>
      </c>
      <c r="C289" s="8" t="str">
        <f>'Cumulative Budget Request '!C288</f>
        <v xml:space="preserve"> </v>
      </c>
      <c r="E289" s="267">
        <f>IF('Cumulative Budget Request '!$L288='Split budget (D)'!$L$1,'Cumulative Budget Request '!E288,0)</f>
        <v>0</v>
      </c>
      <c r="F289" s="267">
        <f>IF('Cumulative Budget Request '!$L288='Split budget (D)'!$L$1,'Cumulative Budget Request '!F288,0)</f>
        <v>0</v>
      </c>
      <c r="G289" s="267">
        <f>IF('Cumulative Budget Request '!$L288='Split budget (D)'!$L$1,'Cumulative Budget Request '!G288,0)</f>
        <v>0</v>
      </c>
      <c r="H289" s="267">
        <f>IF('Cumulative Budget Request '!$L288='Split budget (D)'!$L$1,'Cumulative Budget Request '!H288,0)</f>
        <v>0</v>
      </c>
      <c r="I289" s="267">
        <f>IF('Cumulative Budget Request '!$L288='Split budget (D)'!$L$1,'Cumulative Budget Request '!I288,0)</f>
        <v>0</v>
      </c>
      <c r="J289" s="177">
        <f t="shared" si="79"/>
        <v>0</v>
      </c>
      <c r="K289" s="2"/>
      <c r="L289" s="2"/>
      <c r="M289" s="2"/>
      <c r="N289" s="2"/>
      <c r="O289" s="2"/>
      <c r="P289" s="2"/>
    </row>
    <row r="290" spans="1:34" hidden="1">
      <c r="A290" s="8"/>
      <c r="B290" s="8">
        <f t="shared" si="77"/>
        <v>0</v>
      </c>
      <c r="C290" s="8" t="str">
        <f>'Cumulative Budget Request '!C289</f>
        <v xml:space="preserve"> </v>
      </c>
      <c r="E290" s="267">
        <f>IF('Cumulative Budget Request '!$L289='Split budget (D)'!$L$1,'Cumulative Budget Request '!E289,0)</f>
        <v>0</v>
      </c>
      <c r="F290" s="267">
        <f>IF('Cumulative Budget Request '!$L289='Split budget (D)'!$L$1,'Cumulative Budget Request '!F289,0)</f>
        <v>0</v>
      </c>
      <c r="G290" s="267">
        <f>IF('Cumulative Budget Request '!$L289='Split budget (D)'!$L$1,'Cumulative Budget Request '!G289,0)</f>
        <v>0</v>
      </c>
      <c r="H290" s="267">
        <f>IF('Cumulative Budget Request '!$L289='Split budget (D)'!$L$1,'Cumulative Budget Request '!H289,0)</f>
        <v>0</v>
      </c>
      <c r="I290" s="267">
        <f>IF('Cumulative Budget Request '!$L289='Split budget (D)'!$L$1,'Cumulative Budget Request '!I289,0)</f>
        <v>0</v>
      </c>
      <c r="J290" s="177">
        <f t="shared" si="79"/>
        <v>0</v>
      </c>
      <c r="K290" s="2"/>
      <c r="L290" s="2"/>
      <c r="M290" s="2"/>
      <c r="N290" s="2"/>
      <c r="O290" s="2"/>
      <c r="P290" s="2"/>
    </row>
    <row r="291" spans="1:34" hidden="1">
      <c r="A291" s="8"/>
      <c r="B291" s="8">
        <f t="shared" si="77"/>
        <v>0</v>
      </c>
      <c r="C291" s="8" t="str">
        <f>'Cumulative Budget Request '!C290</f>
        <v xml:space="preserve"> </v>
      </c>
      <c r="E291" s="267">
        <f>IF('Cumulative Budget Request '!$L290='Split budget (D)'!$L$1,'Cumulative Budget Request '!E290,0)</f>
        <v>0</v>
      </c>
      <c r="F291" s="267">
        <f>IF('Cumulative Budget Request '!$L290='Split budget (D)'!$L$1,'Cumulative Budget Request '!F290,0)</f>
        <v>0</v>
      </c>
      <c r="G291" s="267">
        <f>IF('Cumulative Budget Request '!$L290='Split budget (D)'!$L$1,'Cumulative Budget Request '!G290,0)</f>
        <v>0</v>
      </c>
      <c r="H291" s="267">
        <f>IF('Cumulative Budget Request '!$L290='Split budget (D)'!$L$1,'Cumulative Budget Request '!H290,0)</f>
        <v>0</v>
      </c>
      <c r="I291" s="267">
        <f>IF('Cumulative Budget Request '!$L290='Split budget (D)'!$L$1,'Cumulative Budget Request '!I290,0)</f>
        <v>0</v>
      </c>
      <c r="J291" s="177">
        <f t="shared" si="79"/>
        <v>0</v>
      </c>
      <c r="K291" s="2"/>
      <c r="L291" s="2"/>
      <c r="M291" s="2"/>
      <c r="N291" s="2"/>
      <c r="O291" s="2"/>
      <c r="P291" s="2"/>
    </row>
    <row r="292" spans="1:34" hidden="1">
      <c r="A292" s="8"/>
      <c r="B292" s="8">
        <f t="shared" si="77"/>
        <v>0</v>
      </c>
      <c r="C292" s="8" t="str">
        <f>'Cumulative Budget Request '!C291</f>
        <v xml:space="preserve"> </v>
      </c>
      <c r="E292" s="267">
        <f>IF('Cumulative Budget Request '!$L291='Split budget (D)'!$L$1,'Cumulative Budget Request '!E291,0)</f>
        <v>0</v>
      </c>
      <c r="F292" s="267">
        <f>IF('Cumulative Budget Request '!$L291='Split budget (D)'!$L$1,'Cumulative Budget Request '!F291,0)</f>
        <v>0</v>
      </c>
      <c r="G292" s="267">
        <f>IF('Cumulative Budget Request '!$L291='Split budget (D)'!$L$1,'Cumulative Budget Request '!G291,0)</f>
        <v>0</v>
      </c>
      <c r="H292" s="267">
        <f>IF('Cumulative Budget Request '!$L291='Split budget (D)'!$L$1,'Cumulative Budget Request '!H291,0)</f>
        <v>0</v>
      </c>
      <c r="I292" s="267">
        <f>IF('Cumulative Budget Request '!$L291='Split budget (D)'!$L$1,'Cumulative Budget Request '!I291,0)</f>
        <v>0</v>
      </c>
      <c r="J292" s="177">
        <f t="shared" si="79"/>
        <v>0</v>
      </c>
      <c r="K292" s="2"/>
      <c r="L292" s="2"/>
      <c r="M292" s="2"/>
      <c r="N292" s="2"/>
      <c r="O292" s="2"/>
      <c r="P292" s="2"/>
    </row>
    <row r="293" spans="1:34" hidden="1">
      <c r="A293" s="8"/>
      <c r="B293" s="8">
        <f t="shared" si="77"/>
        <v>0</v>
      </c>
      <c r="C293" s="8" t="str">
        <f>'Cumulative Budget Request '!C292</f>
        <v xml:space="preserve"> </v>
      </c>
      <c r="E293" s="267">
        <f>IF('Cumulative Budget Request '!$L292='Split budget (D)'!$L$1,'Cumulative Budget Request '!E292,0)</f>
        <v>0</v>
      </c>
      <c r="F293" s="267">
        <f>IF('Cumulative Budget Request '!$L292='Split budget (D)'!$L$1,'Cumulative Budget Request '!F292,0)</f>
        <v>0</v>
      </c>
      <c r="G293" s="267">
        <f>IF('Cumulative Budget Request '!$L292='Split budget (D)'!$L$1,'Cumulative Budget Request '!G292,0)</f>
        <v>0</v>
      </c>
      <c r="H293" s="267">
        <f>IF('Cumulative Budget Request '!$L292='Split budget (D)'!$L$1,'Cumulative Budget Request '!H292,0)</f>
        <v>0</v>
      </c>
      <c r="I293" s="267">
        <f>IF('Cumulative Budget Request '!$L292='Split budget (D)'!$L$1,'Cumulative Budget Request '!I292,0)</f>
        <v>0</v>
      </c>
      <c r="J293" s="177">
        <f t="shared" si="79"/>
        <v>0</v>
      </c>
      <c r="K293" s="2"/>
      <c r="L293" s="2"/>
      <c r="M293" s="2"/>
      <c r="N293" s="2"/>
      <c r="O293" s="2"/>
      <c r="P293" s="2"/>
    </row>
    <row r="294" spans="1:34">
      <c r="A294" s="406"/>
      <c r="B294" s="525" t="s">
        <v>182</v>
      </c>
      <c r="C294" s="525"/>
      <c r="D294" s="525"/>
      <c r="E294" s="178">
        <f t="shared" ref="E294:J294" si="80">SUM(E273:E293)</f>
        <v>0</v>
      </c>
      <c r="F294" s="178">
        <f t="shared" si="80"/>
        <v>0</v>
      </c>
      <c r="G294" s="178">
        <f t="shared" si="80"/>
        <v>0</v>
      </c>
      <c r="H294" s="178">
        <f t="shared" si="80"/>
        <v>0</v>
      </c>
      <c r="I294" s="178">
        <f t="shared" si="80"/>
        <v>0</v>
      </c>
      <c r="J294" s="179">
        <f t="shared" si="80"/>
        <v>0</v>
      </c>
      <c r="K294" s="2"/>
      <c r="L294" s="2"/>
      <c r="M294" s="2"/>
      <c r="N294" s="2"/>
      <c r="O294" s="2"/>
      <c r="P294" s="2"/>
    </row>
    <row r="295" spans="1:34">
      <c r="A295" s="8"/>
      <c r="B295" s="8"/>
      <c r="E295" s="15"/>
      <c r="F295" s="15"/>
      <c r="G295" s="15"/>
      <c r="H295" s="15"/>
      <c r="I295" s="15"/>
      <c r="J295" s="24"/>
      <c r="K295" s="2"/>
      <c r="L295" s="2"/>
      <c r="M295" s="2"/>
      <c r="N295" s="2"/>
      <c r="O295" s="2"/>
      <c r="P295" s="2"/>
    </row>
    <row r="296" spans="1:34">
      <c r="A296" s="29" t="s">
        <v>183</v>
      </c>
      <c r="G296" s="15"/>
      <c r="H296" s="15"/>
      <c r="I296" s="15"/>
      <c r="J296" s="24"/>
      <c r="K296" s="15"/>
      <c r="L296" s="15"/>
      <c r="M296" s="2"/>
      <c r="N296" s="2"/>
      <c r="O296" s="2"/>
      <c r="P296" s="2"/>
      <c r="Q296" s="2"/>
      <c r="R296" s="2"/>
    </row>
    <row r="297" spans="1:34">
      <c r="B297" s="443">
        <f>IF('Cumulative Budget Request '!$L296='Split budget (D)'!$L$1,'Cumulative Budget Request '!B296,0)</f>
        <v>0</v>
      </c>
      <c r="C297" s="8"/>
      <c r="E297" s="267">
        <f>IF('Cumulative Budget Request '!$L296='Split budget (D)'!$L$1,'Cumulative Budget Request '!E296,0)</f>
        <v>0</v>
      </c>
      <c r="F297" s="267">
        <f>IF('Cumulative Budget Request '!$L296='Split budget (D)'!$L$1,'Cumulative Budget Request '!F296,0)</f>
        <v>0</v>
      </c>
      <c r="G297" s="267">
        <f>IF('Cumulative Budget Request '!$L296='Split budget (D)'!$L$1,'Cumulative Budget Request '!G296,0)</f>
        <v>0</v>
      </c>
      <c r="H297" s="267">
        <f>IF('Cumulative Budget Request '!$L296='Split budget (D)'!$L$1,'Cumulative Budget Request '!H296,0)</f>
        <v>0</v>
      </c>
      <c r="I297" s="267">
        <f>IF('Cumulative Budget Request '!$L296='Split budget (D)'!$L$1,'Cumulative Budget Request '!I296,0)</f>
        <v>0</v>
      </c>
      <c r="J297" s="177">
        <f>SUM(E297:I297)</f>
        <v>0</v>
      </c>
      <c r="K297" s="2"/>
      <c r="L297" s="2"/>
      <c r="M297" s="2"/>
      <c r="N297" s="2"/>
      <c r="O297" s="2"/>
      <c r="P297" s="2"/>
    </row>
    <row r="298" spans="1:34" ht="15">
      <c r="B298" s="443">
        <f>IF('Cumulative Budget Request '!$L297='Split budget (D)'!$L$1,'Cumulative Budget Request '!B297,0)</f>
        <v>0</v>
      </c>
      <c r="C298" s="8"/>
      <c r="E298" s="267">
        <f>IF('Cumulative Budget Request '!$L297='Split budget (D)'!$L$1,'Cumulative Budget Request '!E297,0)</f>
        <v>0</v>
      </c>
      <c r="F298" s="267">
        <f>IF('Cumulative Budget Request '!$L297='Split budget (D)'!$L$1,'Cumulative Budget Request '!F297,0)</f>
        <v>0</v>
      </c>
      <c r="G298" s="267">
        <f>IF('Cumulative Budget Request '!$L297='Split budget (D)'!$L$1,'Cumulative Budget Request '!G297,0)</f>
        <v>0</v>
      </c>
      <c r="H298" s="267">
        <f>IF('Cumulative Budget Request '!$L297='Split budget (D)'!$L$1,'Cumulative Budget Request '!H297,0)</f>
        <v>0</v>
      </c>
      <c r="I298" s="267">
        <f>IF('Cumulative Budget Request '!$L297='Split budget (D)'!$L$1,'Cumulative Budget Request '!I297,0)</f>
        <v>0</v>
      </c>
      <c r="J298" s="177">
        <f t="shared" ref="J298" si="81">SUM(E298:I298)</f>
        <v>0</v>
      </c>
      <c r="K298" s="2"/>
      <c r="L298" s="2"/>
      <c r="M298" s="2"/>
      <c r="N298" s="2"/>
      <c r="O298" s="2"/>
      <c r="P298" s="2"/>
      <c r="AA298" s="107"/>
      <c r="AB298" s="107"/>
      <c r="AC298" s="107"/>
      <c r="AD298" s="107"/>
      <c r="AE298" s="107"/>
      <c r="AF298" s="107"/>
      <c r="AG298" s="107"/>
      <c r="AH298" s="107"/>
    </row>
    <row r="299" spans="1:34">
      <c r="B299" s="443">
        <f>IF('Cumulative Budget Request '!$L298='Split budget (D)'!$L$1,'Cumulative Budget Request '!B298,0)</f>
        <v>0</v>
      </c>
      <c r="C299" s="8"/>
      <c r="E299" s="267">
        <f>IF('Cumulative Budget Request '!$L298='Split budget (D)'!$L$1,'Cumulative Budget Request '!E298,0)</f>
        <v>0</v>
      </c>
      <c r="F299" s="267">
        <f>IF('Cumulative Budget Request '!$L298='Split budget (D)'!$L$1,'Cumulative Budget Request '!F298,0)</f>
        <v>0</v>
      </c>
      <c r="G299" s="267">
        <f>IF('Cumulative Budget Request '!$L298='Split budget (D)'!$L$1,'Cumulative Budget Request '!G298,0)</f>
        <v>0</v>
      </c>
      <c r="H299" s="267">
        <f>IF('Cumulative Budget Request '!$L298='Split budget (D)'!$L$1,'Cumulative Budget Request '!H298,0)</f>
        <v>0</v>
      </c>
      <c r="I299" s="267">
        <f>IF('Cumulative Budget Request '!$L298='Split budget (D)'!$L$1,'Cumulative Budget Request '!I298,0)</f>
        <v>0</v>
      </c>
      <c r="J299" s="177">
        <f>SUM(E299:I299)</f>
        <v>0</v>
      </c>
      <c r="K299" s="2"/>
      <c r="L299" s="2"/>
      <c r="M299" s="85"/>
      <c r="N299" s="85"/>
      <c r="O299" s="85"/>
      <c r="P299" s="85"/>
      <c r="Q299" s="85"/>
      <c r="R299" s="85"/>
    </row>
    <row r="300" spans="1:34" ht="12.75" customHeight="1">
      <c r="A300" s="108"/>
      <c r="B300" s="525" t="s">
        <v>187</v>
      </c>
      <c r="C300" s="525"/>
      <c r="D300" s="525"/>
      <c r="E300" s="178">
        <f t="shared" ref="E300:J300" si="82">SUM(E297:E299)</f>
        <v>0</v>
      </c>
      <c r="F300" s="178">
        <f t="shared" si="82"/>
        <v>0</v>
      </c>
      <c r="G300" s="178">
        <f t="shared" si="82"/>
        <v>0</v>
      </c>
      <c r="H300" s="178">
        <f t="shared" si="82"/>
        <v>0</v>
      </c>
      <c r="I300" s="178">
        <f t="shared" si="82"/>
        <v>0</v>
      </c>
      <c r="J300" s="179">
        <f t="shared" si="82"/>
        <v>0</v>
      </c>
      <c r="K300" s="2"/>
      <c r="L300" s="2"/>
      <c r="M300" s="85"/>
      <c r="N300" s="85"/>
      <c r="O300" s="85"/>
      <c r="P300" s="85"/>
      <c r="Q300" s="85"/>
      <c r="R300" s="85"/>
      <c r="S300" s="85"/>
    </row>
    <row r="301" spans="1:34">
      <c r="A301" s="26"/>
      <c r="B301" s="27"/>
      <c r="C301" s="27"/>
      <c r="D301" s="27"/>
      <c r="E301" s="27"/>
      <c r="F301" s="27"/>
      <c r="G301" s="28"/>
      <c r="H301" s="28"/>
      <c r="I301" s="28"/>
      <c r="J301" s="96"/>
      <c r="K301" s="28"/>
      <c r="L301" s="28"/>
      <c r="N301" s="7"/>
      <c r="O301" s="7"/>
      <c r="P301" s="7"/>
    </row>
    <row r="302" spans="1:34" ht="15">
      <c r="A302" s="29" t="s">
        <v>188</v>
      </c>
      <c r="C302" s="133"/>
      <c r="F302"/>
      <c r="J302" s="31"/>
      <c r="M302" s="86"/>
    </row>
    <row r="303" spans="1:34">
      <c r="A303" s="443">
        <f>IF('Cumulative Budget Request '!$L302='Split budget (D)'!$L$1,'Cumulative Budget Request '!A302,0)</f>
        <v>0</v>
      </c>
      <c r="B303" s="8" t="str">
        <f>'Cumulative Budget Request '!B302</f>
        <v xml:space="preserve"> </v>
      </c>
      <c r="C303" s="8" t="str">
        <f>'Cumulative Budget Request '!C302</f>
        <v xml:space="preserve"> </v>
      </c>
      <c r="E303" s="267">
        <f>IF('Cumulative Budget Request '!$L302='Split budget (D)'!$L$1,'Cumulative Budget Request '!E302,0)</f>
        <v>0</v>
      </c>
      <c r="F303" s="267">
        <f>IF('Cumulative Budget Request '!$L302='Split budget (D)'!$L$1,'Cumulative Budget Request '!F302,0)</f>
        <v>0</v>
      </c>
      <c r="G303" s="267">
        <f>IF('Cumulative Budget Request '!$L302='Split budget (D)'!$L$1,'Cumulative Budget Request '!G302,0)</f>
        <v>0</v>
      </c>
      <c r="H303" s="267">
        <f>IF('Cumulative Budget Request '!$L302='Split budget (D)'!$L$1,'Cumulative Budget Request '!H302,0)</f>
        <v>0</v>
      </c>
      <c r="I303" s="267">
        <f>IF('Cumulative Budget Request '!$L302='Split budget (D)'!$L$1,'Cumulative Budget Request '!I302,0)</f>
        <v>0</v>
      </c>
      <c r="J303" s="177">
        <f>SUM(E303:I303)</f>
        <v>0</v>
      </c>
      <c r="M303" s="86"/>
    </row>
    <row r="304" spans="1:34">
      <c r="A304" s="443">
        <f>IF('Cumulative Budget Request '!$L303='Split budget (D)'!$L$1,'Cumulative Budget Request '!A303,0)</f>
        <v>0</v>
      </c>
      <c r="B304" s="8" t="str">
        <f>'Cumulative Budget Request '!B303</f>
        <v xml:space="preserve"> </v>
      </c>
      <c r="C304" s="8" t="str">
        <f>'Cumulative Budget Request '!C303</f>
        <v xml:space="preserve"> </v>
      </c>
      <c r="E304" s="267">
        <f>IF('Cumulative Budget Request '!$L303='Split budget (D)'!$L$1,'Cumulative Budget Request '!E303,0)</f>
        <v>0</v>
      </c>
      <c r="F304" s="267">
        <f>IF('Cumulative Budget Request '!$L303='Split budget (D)'!$L$1,'Cumulative Budget Request '!F303,0)</f>
        <v>0</v>
      </c>
      <c r="G304" s="267">
        <f>IF('Cumulative Budget Request '!$L303='Split budget (D)'!$L$1,'Cumulative Budget Request '!G303,0)</f>
        <v>0</v>
      </c>
      <c r="H304" s="267">
        <f>IF('Cumulative Budget Request '!$L303='Split budget (D)'!$L$1,'Cumulative Budget Request '!H303,0)</f>
        <v>0</v>
      </c>
      <c r="I304" s="267">
        <f>IF('Cumulative Budget Request '!$L303='Split budget (D)'!$L$1,'Cumulative Budget Request '!I303,0)</f>
        <v>0</v>
      </c>
      <c r="J304" s="177">
        <f>SUM(E304:I304)</f>
        <v>0</v>
      </c>
      <c r="M304" s="86"/>
    </row>
    <row r="305" spans="1:20" ht="15.75" customHeight="1">
      <c r="A305" s="443">
        <f>IF('Cumulative Budget Request '!$L304='Split budget (D)'!$L$1,'Cumulative Budget Request '!A304,0)</f>
        <v>0</v>
      </c>
      <c r="B305" s="8" t="str">
        <f>'Cumulative Budget Request '!B304</f>
        <v xml:space="preserve"> </v>
      </c>
      <c r="C305" s="8" t="str">
        <f>'Cumulative Budget Request '!C304</f>
        <v xml:space="preserve"> </v>
      </c>
      <c r="E305" s="267">
        <f>IF('Cumulative Budget Request '!$L304='Split budget (D)'!$L$1,'Cumulative Budget Request '!E304,0)</f>
        <v>0</v>
      </c>
      <c r="F305" s="267">
        <f>IF('Cumulative Budget Request '!$L304='Split budget (D)'!$L$1,'Cumulative Budget Request '!F304,0)</f>
        <v>0</v>
      </c>
      <c r="G305" s="267">
        <f>IF('Cumulative Budget Request '!$L304='Split budget (D)'!$L$1,'Cumulative Budget Request '!G304,0)</f>
        <v>0</v>
      </c>
      <c r="H305" s="267">
        <f>IF('Cumulative Budget Request '!$L304='Split budget (D)'!$L$1,'Cumulative Budget Request '!H304,0)</f>
        <v>0</v>
      </c>
      <c r="I305" s="267">
        <f>IF('Cumulative Budget Request '!$L304='Split budget (D)'!$L$1,'Cumulative Budget Request '!I304,0)</f>
        <v>0</v>
      </c>
      <c r="J305" s="177">
        <f>SUM(E305:I305)</f>
        <v>0</v>
      </c>
      <c r="M305" s="503" t="s">
        <v>192</v>
      </c>
      <c r="N305" s="503"/>
      <c r="O305" s="407"/>
      <c r="P305" s="407"/>
    </row>
    <row r="306" spans="1:20">
      <c r="A306" s="443">
        <f>IF('Cumulative Budget Request '!$L305='Split budget (D)'!$L$1,'Cumulative Budget Request '!A305,0)</f>
        <v>0</v>
      </c>
      <c r="B306" s="8" t="str">
        <f>'Cumulative Budget Request '!B305</f>
        <v xml:space="preserve"> </v>
      </c>
      <c r="C306" s="8" t="str">
        <f>'Cumulative Budget Request '!C305</f>
        <v xml:space="preserve"> </v>
      </c>
      <c r="E306" s="267">
        <f>IF('Cumulative Budget Request '!$L305='Split budget (D)'!$L$1,'Cumulative Budget Request '!E305,0)</f>
        <v>0</v>
      </c>
      <c r="F306" s="267">
        <f>IF('Cumulative Budget Request '!$L305='Split budget (D)'!$L$1,'Cumulative Budget Request '!F305,0)</f>
        <v>0</v>
      </c>
      <c r="G306" s="267">
        <f>IF('Cumulative Budget Request '!$L305='Split budget (D)'!$L$1,'Cumulative Budget Request '!G305,0)</f>
        <v>0</v>
      </c>
      <c r="H306" s="267">
        <f>IF('Cumulative Budget Request '!$L305='Split budget (D)'!$L$1,'Cumulative Budget Request '!H305,0)</f>
        <v>0</v>
      </c>
      <c r="I306" s="267">
        <f>IF('Cumulative Budget Request '!$L305='Split budget (D)'!$L$1,'Cumulative Budget Request '!I305,0)</f>
        <v>0</v>
      </c>
      <c r="J306" s="177">
        <f t="shared" ref="J306:J309" si="83">SUM(E306:I306)</f>
        <v>0</v>
      </c>
      <c r="M306" s="503"/>
      <c r="N306" s="503"/>
      <c r="O306" s="407"/>
      <c r="P306" s="407"/>
    </row>
    <row r="307" spans="1:20">
      <c r="A307" s="443">
        <f>IF('Cumulative Budget Request '!$L306='Split budget (D)'!$L$1,'Cumulative Budget Request '!A306,0)</f>
        <v>0</v>
      </c>
      <c r="B307" s="8" t="str">
        <f>'Cumulative Budget Request '!B306</f>
        <v xml:space="preserve"> </v>
      </c>
      <c r="C307" s="8" t="str">
        <f>'Cumulative Budget Request '!C306</f>
        <v xml:space="preserve"> </v>
      </c>
      <c r="E307" s="267">
        <f>IF('Cumulative Budget Request '!$L306='Split budget (D)'!$L$1,'Cumulative Budget Request '!E306,0)</f>
        <v>0</v>
      </c>
      <c r="F307" s="267">
        <f>IF('Cumulative Budget Request '!$L306='Split budget (D)'!$L$1,'Cumulative Budget Request '!F306,0)</f>
        <v>0</v>
      </c>
      <c r="G307" s="267">
        <f>IF('Cumulative Budget Request '!$L306='Split budget (D)'!$L$1,'Cumulative Budget Request '!G306,0)</f>
        <v>0</v>
      </c>
      <c r="H307" s="267">
        <f>IF('Cumulative Budget Request '!$L306='Split budget (D)'!$L$1,'Cumulative Budget Request '!H306,0)</f>
        <v>0</v>
      </c>
      <c r="I307" s="267">
        <f>IF('Cumulative Budget Request '!$L306='Split budget (D)'!$L$1,'Cumulative Budget Request '!I306,0)</f>
        <v>0</v>
      </c>
      <c r="J307" s="177">
        <f t="shared" si="83"/>
        <v>0</v>
      </c>
      <c r="M307" s="86"/>
    </row>
    <row r="308" spans="1:20" hidden="1">
      <c r="A308" s="443">
        <f>IF('Cumulative Budget Request '!$L307='Split budget (D)'!$L$1,'Cumulative Budget Request '!A307,0)</f>
        <v>0</v>
      </c>
      <c r="B308" s="8" t="str">
        <f>'Cumulative Budget Request '!B307</f>
        <v xml:space="preserve"> </v>
      </c>
      <c r="C308" s="8" t="str">
        <f>'Cumulative Budget Request '!C307</f>
        <v xml:space="preserve"> </v>
      </c>
      <c r="E308" s="267">
        <f>IF('Cumulative Budget Request '!$L307='Split budget (D)'!$L$1,'Cumulative Budget Request '!E307,0)</f>
        <v>0</v>
      </c>
      <c r="F308" s="267">
        <f>IF('Cumulative Budget Request '!$L307='Split budget (D)'!$L$1,'Cumulative Budget Request '!F307,0)</f>
        <v>0</v>
      </c>
      <c r="G308" s="267">
        <f>IF('Cumulative Budget Request '!$L307='Split budget (D)'!$L$1,'Cumulative Budget Request '!G307,0)</f>
        <v>0</v>
      </c>
      <c r="H308" s="267">
        <f>IF('Cumulative Budget Request '!$L307='Split budget (D)'!$L$1,'Cumulative Budget Request '!H307,0)</f>
        <v>0</v>
      </c>
      <c r="I308" s="267">
        <f>IF('Cumulative Budget Request '!$L307='Split budget (D)'!$L$1,'Cumulative Budget Request '!I307,0)</f>
        <v>0</v>
      </c>
      <c r="J308" s="177">
        <f t="shared" si="83"/>
        <v>0</v>
      </c>
      <c r="M308" s="86"/>
    </row>
    <row r="309" spans="1:20" hidden="1">
      <c r="A309" s="443">
        <f>IF('Cumulative Budget Request '!$L308='Split budget (D)'!$L$1,'Cumulative Budget Request '!A308,0)</f>
        <v>0</v>
      </c>
      <c r="B309" s="8" t="str">
        <f>'Cumulative Budget Request '!B308</f>
        <v xml:space="preserve"> </v>
      </c>
      <c r="C309" s="8" t="str">
        <f>'Cumulative Budget Request '!C308</f>
        <v xml:space="preserve"> </v>
      </c>
      <c r="E309" s="267">
        <f>IF('Cumulative Budget Request '!$L308='Split budget (D)'!$L$1,'Cumulative Budget Request '!E308,0)</f>
        <v>0</v>
      </c>
      <c r="F309" s="267">
        <f>IF('Cumulative Budget Request '!$L308='Split budget (D)'!$L$1,'Cumulative Budget Request '!F308,0)</f>
        <v>0</v>
      </c>
      <c r="G309" s="267">
        <f>IF('Cumulative Budget Request '!$L308='Split budget (D)'!$L$1,'Cumulative Budget Request '!G308,0)</f>
        <v>0</v>
      </c>
      <c r="H309" s="267">
        <f>IF('Cumulative Budget Request '!$L308='Split budget (D)'!$L$1,'Cumulative Budget Request '!H308,0)</f>
        <v>0</v>
      </c>
      <c r="I309" s="267">
        <f>IF('Cumulative Budget Request '!$L308='Split budget (D)'!$L$1,'Cumulative Budget Request '!I308,0)</f>
        <v>0</v>
      </c>
      <c r="J309" s="177">
        <f t="shared" si="83"/>
        <v>0</v>
      </c>
      <c r="M309" s="86"/>
    </row>
    <row r="310" spans="1:20" hidden="1">
      <c r="A310" s="443">
        <f>IF('Cumulative Budget Request '!$L309='Split budget (D)'!$L$1,'Cumulative Budget Request '!A309,0)</f>
        <v>0</v>
      </c>
      <c r="B310" s="8" t="str">
        <f>'Cumulative Budget Request '!B309</f>
        <v xml:space="preserve"> </v>
      </c>
      <c r="C310" s="8" t="str">
        <f>'Cumulative Budget Request '!C309</f>
        <v xml:space="preserve"> </v>
      </c>
      <c r="E310" s="267">
        <f>IF('Cumulative Budget Request '!$L309='Split budget (D)'!$L$1,'Cumulative Budget Request '!E309,0)</f>
        <v>0</v>
      </c>
      <c r="F310" s="267">
        <f>IF('Cumulative Budget Request '!$L309='Split budget (D)'!$L$1,'Cumulative Budget Request '!F309,0)</f>
        <v>0</v>
      </c>
      <c r="G310" s="267">
        <f>IF('Cumulative Budget Request '!$L309='Split budget (D)'!$L$1,'Cumulative Budget Request '!G309,0)</f>
        <v>0</v>
      </c>
      <c r="H310" s="267">
        <f>IF('Cumulative Budget Request '!$L309='Split budget (D)'!$L$1,'Cumulative Budget Request '!H309,0)</f>
        <v>0</v>
      </c>
      <c r="I310" s="267">
        <f>IF('Cumulative Budget Request '!$L309='Split budget (D)'!$L$1,'Cumulative Budget Request '!I309,0)</f>
        <v>0</v>
      </c>
      <c r="J310" s="177">
        <f>SUM(E310:I310)</f>
        <v>0</v>
      </c>
      <c r="M310" s="86"/>
    </row>
    <row r="311" spans="1:20">
      <c r="B311" s="13"/>
      <c r="D311" s="175" t="s">
        <v>193</v>
      </c>
      <c r="E311" s="444">
        <f>IF('Cumulative Budget Request '!$L310='Split budget (D)'!$L$1,'Cumulative Budget Request '!E310,0)</f>
        <v>0</v>
      </c>
      <c r="F311" s="444">
        <f>IF('Cumulative Budget Request '!$L310='Split budget (D)'!$L$1,'Cumulative Budget Request '!F310,0)</f>
        <v>0</v>
      </c>
      <c r="G311" s="444">
        <f>IF('Cumulative Budget Request '!$L310='Split budget (D)'!$L$1,'Cumulative Budget Request '!G310,0)</f>
        <v>0</v>
      </c>
      <c r="H311" s="444">
        <f>IF('Cumulative Budget Request '!$L310='Split budget (D)'!$L$1,'Cumulative Budget Request '!H310,0)</f>
        <v>0</v>
      </c>
      <c r="I311" s="444">
        <f>IF('Cumulative Budget Request '!$L310='Split budget (D)'!$L$1,'Cumulative Budget Request '!I310,0)</f>
        <v>0</v>
      </c>
      <c r="J311" s="125"/>
    </row>
    <row r="312" spans="1:20">
      <c r="A312" s="406"/>
      <c r="B312" s="513" t="s">
        <v>194</v>
      </c>
      <c r="C312" s="513"/>
      <c r="D312" s="513"/>
      <c r="E312" s="178">
        <f t="shared" ref="E312:J312" si="84">SUM(E303:E310)</f>
        <v>0</v>
      </c>
      <c r="F312" s="178">
        <f t="shared" si="84"/>
        <v>0</v>
      </c>
      <c r="G312" s="178">
        <f t="shared" si="84"/>
        <v>0</v>
      </c>
      <c r="H312" s="178">
        <f t="shared" si="84"/>
        <v>0</v>
      </c>
      <c r="I312" s="178">
        <f t="shared" si="84"/>
        <v>0</v>
      </c>
      <c r="J312" s="179">
        <f t="shared" si="84"/>
        <v>0</v>
      </c>
      <c r="M312" s="2"/>
    </row>
    <row r="313" spans="1:20">
      <c r="A313" s="8"/>
      <c r="B313" s="8"/>
      <c r="E313" s="15"/>
      <c r="F313" s="15"/>
      <c r="G313" s="15"/>
      <c r="H313" s="15"/>
      <c r="I313" s="15"/>
      <c r="J313" s="24"/>
      <c r="K313" s="2"/>
      <c r="L313" s="2"/>
    </row>
    <row r="314" spans="1:20" ht="12.75" customHeight="1">
      <c r="A314" s="29" t="s">
        <v>195</v>
      </c>
      <c r="G314" s="15"/>
      <c r="H314" s="15"/>
      <c r="I314" s="15"/>
      <c r="J314" s="24"/>
      <c r="K314" s="15"/>
      <c r="L314" s="15"/>
      <c r="M314" s="504" t="s">
        <v>196</v>
      </c>
      <c r="N314" s="504"/>
      <c r="O314" s="504"/>
      <c r="P314" s="504"/>
      <c r="Q314" s="504"/>
      <c r="R314" s="504"/>
      <c r="S314" s="504"/>
    </row>
    <row r="315" spans="1:20">
      <c r="A315" s="89" t="s">
        <v>40</v>
      </c>
      <c r="B315" s="89" t="s">
        <v>41</v>
      </c>
      <c r="C315" s="89" t="s">
        <v>80</v>
      </c>
      <c r="G315" s="15"/>
      <c r="H315" s="15"/>
      <c r="I315" s="15"/>
      <c r="J315" s="24"/>
      <c r="K315" s="15"/>
      <c r="L315" s="15"/>
      <c r="M315" s="504"/>
      <c r="N315" s="504"/>
      <c r="O315" s="504"/>
      <c r="P315" s="504"/>
      <c r="Q315" s="504"/>
      <c r="R315" s="504"/>
      <c r="S315" s="504"/>
    </row>
    <row r="316" spans="1:20">
      <c r="A316" s="176">
        <f>A118</f>
        <v>0</v>
      </c>
      <c r="B316" s="23">
        <f>B118</f>
        <v>0</v>
      </c>
      <c r="C316" s="116">
        <f>C118</f>
        <v>0</v>
      </c>
      <c r="E316" s="267">
        <f>IF('Cumulative Budget Request '!$L315='Split budget (D)'!$L$1,'Cumulative Budget Request '!E315,0)</f>
        <v>0</v>
      </c>
      <c r="F316" s="267">
        <f>IF('Cumulative Budget Request '!$L315='Split budget (D)'!$L$1,'Cumulative Budget Request '!F315,0)</f>
        <v>0</v>
      </c>
      <c r="G316" s="267">
        <f>IF('Cumulative Budget Request '!$L315='Split budget (D)'!$L$1,'Cumulative Budget Request '!G315,0)</f>
        <v>0</v>
      </c>
      <c r="H316" s="267">
        <f>IF('Cumulative Budget Request '!$L315='Split budget (D)'!$L$1,'Cumulative Budget Request '!H315,0)</f>
        <v>0</v>
      </c>
      <c r="I316" s="267">
        <f>IF('Cumulative Budget Request '!$L315='Split budget (D)'!$L$1,'Cumulative Budget Request '!I315,0)</f>
        <v>0</v>
      </c>
      <c r="J316" s="177">
        <f>SUM(E316:I316)</f>
        <v>0</v>
      </c>
      <c r="K316" s="15"/>
      <c r="L316" s="15"/>
      <c r="M316" s="123" t="s">
        <v>197</v>
      </c>
      <c r="N316" s="256"/>
      <c r="O316" s="256"/>
      <c r="P316" s="256"/>
      <c r="Q316" s="256"/>
      <c r="R316" s="256"/>
      <c r="S316" s="128"/>
      <c r="T316" s="124"/>
    </row>
    <row r="317" spans="1:20">
      <c r="A317" s="176">
        <f>A125</f>
        <v>0</v>
      </c>
      <c r="B317" s="23">
        <f>B125</f>
        <v>0</v>
      </c>
      <c r="C317" s="116">
        <f>C125</f>
        <v>0</v>
      </c>
      <c r="E317" s="267">
        <f>IF('Cumulative Budget Request '!$L316='Split budget (D)'!$L$1,'Cumulative Budget Request '!E316,0)</f>
        <v>0</v>
      </c>
      <c r="F317" s="267">
        <f>IF('Cumulative Budget Request '!$L316='Split budget (D)'!$L$1,'Cumulative Budget Request '!F316,0)</f>
        <v>0</v>
      </c>
      <c r="G317" s="267">
        <f>IF('Cumulative Budget Request '!$L316='Split budget (D)'!$L$1,'Cumulative Budget Request '!G316,0)</f>
        <v>0</v>
      </c>
      <c r="H317" s="267">
        <f>IF('Cumulative Budget Request '!$L316='Split budget (D)'!$L$1,'Cumulative Budget Request '!H316,0)</f>
        <v>0</v>
      </c>
      <c r="I317" s="267">
        <f>IF('Cumulative Budget Request '!$L316='Split budget (D)'!$L$1,'Cumulative Budget Request '!I316,0)</f>
        <v>0</v>
      </c>
      <c r="J317" s="177">
        <f>SUM(E317:I317)</f>
        <v>0</v>
      </c>
      <c r="K317" s="15"/>
      <c r="L317" s="15"/>
      <c r="M317" s="2"/>
      <c r="N317" s="2"/>
      <c r="O317" s="2"/>
      <c r="P317" s="2"/>
      <c r="Q317" s="2"/>
      <c r="R317" s="2"/>
    </row>
    <row r="318" spans="1:20">
      <c r="A318" s="176">
        <f>A132</f>
        <v>0</v>
      </c>
      <c r="B318" s="23">
        <f>B132</f>
        <v>0</v>
      </c>
      <c r="C318" s="116">
        <f>C132</f>
        <v>0</v>
      </c>
      <c r="E318" s="267">
        <f>IF('Cumulative Budget Request '!$L317='Split budget (D)'!$L$1,'Cumulative Budget Request '!E317,0)</f>
        <v>0</v>
      </c>
      <c r="F318" s="267">
        <f>IF('Cumulative Budget Request '!$L317='Split budget (D)'!$L$1,'Cumulative Budget Request '!F317,0)</f>
        <v>0</v>
      </c>
      <c r="G318" s="267">
        <f>IF('Cumulative Budget Request '!$L317='Split budget (D)'!$L$1,'Cumulative Budget Request '!G317,0)</f>
        <v>0</v>
      </c>
      <c r="H318" s="267">
        <f>IF('Cumulative Budget Request '!$L317='Split budget (D)'!$L$1,'Cumulative Budget Request '!H317,0)</f>
        <v>0</v>
      </c>
      <c r="I318" s="267">
        <f>IF('Cumulative Budget Request '!$L317='Split budget (D)'!$L$1,'Cumulative Budget Request '!I317,0)</f>
        <v>0</v>
      </c>
      <c r="J318" s="177">
        <f>SUM(E318:I318)</f>
        <v>0</v>
      </c>
      <c r="K318" s="15"/>
      <c r="L318" s="15"/>
      <c r="M318" s="2"/>
      <c r="N318" s="2"/>
      <c r="O318" s="2"/>
      <c r="P318" s="2"/>
      <c r="Q318" s="2"/>
      <c r="R318" s="2"/>
    </row>
    <row r="319" spans="1:20">
      <c r="A319" s="176">
        <f>A139</f>
        <v>0</v>
      </c>
      <c r="B319" s="23">
        <f>B139</f>
        <v>0</v>
      </c>
      <c r="C319" s="116">
        <f>C139</f>
        <v>0</v>
      </c>
      <c r="E319" s="267">
        <f>IF('Cumulative Budget Request '!$L318='Split budget (D)'!$L$1,'Cumulative Budget Request '!E318,0)</f>
        <v>0</v>
      </c>
      <c r="F319" s="267">
        <f>IF('Cumulative Budget Request '!$L318='Split budget (D)'!$L$1,'Cumulative Budget Request '!F318,0)</f>
        <v>0</v>
      </c>
      <c r="G319" s="267">
        <f>IF('Cumulative Budget Request '!$L318='Split budget (D)'!$L$1,'Cumulative Budget Request '!G318,0)</f>
        <v>0</v>
      </c>
      <c r="H319" s="267">
        <f>IF('Cumulative Budget Request '!$L318='Split budget (D)'!$L$1,'Cumulative Budget Request '!H318,0)</f>
        <v>0</v>
      </c>
      <c r="I319" s="267">
        <f>IF('Cumulative Budget Request '!$L318='Split budget (D)'!$L$1,'Cumulative Budget Request '!I318,0)</f>
        <v>0</v>
      </c>
      <c r="J319" s="177">
        <f>SUM(E319:I319)</f>
        <v>0</v>
      </c>
      <c r="K319" s="15"/>
      <c r="L319" s="15"/>
      <c r="M319" s="2"/>
      <c r="N319" s="2"/>
      <c r="O319" s="2"/>
      <c r="P319" s="2"/>
      <c r="Q319" s="2"/>
      <c r="R319" s="2"/>
    </row>
    <row r="320" spans="1:20" ht="12.75" customHeight="1">
      <c r="A320" s="176">
        <f>A146</f>
        <v>0</v>
      </c>
      <c r="B320" s="99">
        <f>B146</f>
        <v>0</v>
      </c>
      <c r="C320" s="116">
        <f>C146</f>
        <v>0</v>
      </c>
      <c r="E320" s="267">
        <f>IF('Cumulative Budget Request '!$L319='Split budget (D)'!$L$1,'Cumulative Budget Request '!E319,0)</f>
        <v>0</v>
      </c>
      <c r="F320" s="267">
        <f>IF('Cumulative Budget Request '!$L319='Split budget (D)'!$L$1,'Cumulative Budget Request '!F319,0)</f>
        <v>0</v>
      </c>
      <c r="G320" s="267">
        <f>IF('Cumulative Budget Request '!$L319='Split budget (D)'!$L$1,'Cumulative Budget Request '!G319,0)</f>
        <v>0</v>
      </c>
      <c r="H320" s="267">
        <f>IF('Cumulative Budget Request '!$L319='Split budget (D)'!$L$1,'Cumulative Budget Request '!H319,0)</f>
        <v>0</v>
      </c>
      <c r="I320" s="267">
        <f>IF('Cumulative Budget Request '!$L319='Split budget (D)'!$L$1,'Cumulative Budget Request '!I319,0)</f>
        <v>0</v>
      </c>
      <c r="J320" s="177">
        <f>SUM(E320:I320)</f>
        <v>0</v>
      </c>
      <c r="K320" s="2"/>
      <c r="L320" s="2"/>
    </row>
    <row r="321" spans="1:45" ht="12.75" customHeight="1">
      <c r="A321" s="108"/>
      <c r="B321" s="525" t="s">
        <v>198</v>
      </c>
      <c r="C321" s="525"/>
      <c r="D321" s="525"/>
      <c r="E321" s="178">
        <f t="shared" ref="E321:J321" si="85">SUM(E316:E320)</f>
        <v>0</v>
      </c>
      <c r="F321" s="178">
        <f t="shared" si="85"/>
        <v>0</v>
      </c>
      <c r="G321" s="178">
        <f t="shared" si="85"/>
        <v>0</v>
      </c>
      <c r="H321" s="178">
        <f t="shared" si="85"/>
        <v>0</v>
      </c>
      <c r="I321" s="178">
        <f t="shared" si="85"/>
        <v>0</v>
      </c>
      <c r="J321" s="179">
        <f t="shared" si="85"/>
        <v>0</v>
      </c>
      <c r="K321" s="2"/>
      <c r="L321" s="2"/>
    </row>
    <row r="322" spans="1:45">
      <c r="A322" s="8"/>
      <c r="B322" s="8"/>
      <c r="E322" s="15"/>
      <c r="F322" s="15"/>
      <c r="G322" s="15"/>
      <c r="H322" s="15"/>
      <c r="I322" s="15"/>
      <c r="J322" s="24"/>
      <c r="K322" s="2"/>
      <c r="L322" s="2"/>
      <c r="M322" s="2"/>
      <c r="N322" s="2"/>
      <c r="O322" s="2"/>
      <c r="P322" s="2"/>
    </row>
    <row r="323" spans="1:45" ht="3.75" customHeight="1">
      <c r="E323" s="20"/>
      <c r="F323" s="20"/>
      <c r="G323" s="20"/>
      <c r="H323" s="20"/>
      <c r="I323" s="20"/>
      <c r="J323" s="73"/>
      <c r="K323" s="2"/>
      <c r="L323" s="2"/>
      <c r="M323" s="2"/>
      <c r="N323" s="2"/>
      <c r="O323" s="2"/>
      <c r="P323" s="2"/>
    </row>
    <row r="324" spans="1:45" s="143" customFormat="1" ht="20.100000000000001" customHeight="1">
      <c r="A324" s="524" t="s">
        <v>199</v>
      </c>
      <c r="B324" s="524"/>
      <c r="C324" s="140"/>
      <c r="D324" s="141"/>
      <c r="E324" s="224">
        <f ca="1">(SUM(E178:E271)+E360)-(SUMIF($A178:$D271,"*Total Trip",E178:E271)+SUMIF($B178:$D271,"*Total Domestic Travel",E178:E271)+SUMIF($B178:$D271,"*Total Foreign Travel",E178:E271)+SUMIF($B178:$D271,"*Total Supplies",E178:E271)+SUMIF($B178:$D271,"Total Publications",E178:E271)+SUMIF($B178:$D271,"*Total Other Costs",E178:E271)+SUMIF($B178:$D271,"*Total Modular Budget Calculation",E178:E271)+SUMIF($D178:$D271,"*# Trips/Yr",E178:E271)+SUMIF($D178:$D271,"*# Persons/Yr",E178:E271)+SUMIF($D178:$D271,"*# Days Per Diem/Yr",E178:E271)+SUMIF($D178:$D271,"*# Days Lodging/Yr",E178:E271)+SUMIF($D178:$D271,"*TOTAL NUMBER PARTICIPANTS PER YEAR",E178:E271))</f>
        <v>0</v>
      </c>
      <c r="F324" s="224">
        <f t="shared" ref="F324:I324" ca="1" si="86">(SUM(F178:F271)+F360)-(SUMIF($A178:$D271,"*Total Trip",F178:F271)+SUMIF($B178:$D271,"*Total Domestic Travel",F178:F271)+SUMIF($B178:$D271,"*Total Foreign Travel",F178:F271)+SUMIF($B178:$D271,"*Total Supplies",F178:F271)+SUMIF($B178:$D271,"Total Publications",F178:F271)+SUMIF($B178:$D271,"*Total Other Costs",F178:F271)+SUMIF($B178:$D271,"*Total Modular Budget Calculation",F178:F271)+SUMIF($D178:$D271,"*# Trips/Yr",F178:F271)+SUMIF($D178:$D271,"*# Persons/Yr",F178:F271)+SUMIF($D178:$D271,"*# Days Per Diem/Yr",F178:F271)+SUMIF($D178:$D271,"*# Days Lodging/Yr",F178:F271)+SUMIF($D178:$D271,"*TOTAL NUMBER PARTICIPANTS PER YEAR",F178:F271))</f>
        <v>0</v>
      </c>
      <c r="G324" s="224">
        <f t="shared" ca="1" si="86"/>
        <v>0</v>
      </c>
      <c r="H324" s="224">
        <f t="shared" ca="1" si="86"/>
        <v>0</v>
      </c>
      <c r="I324" s="224">
        <f t="shared" ca="1" si="86"/>
        <v>0</v>
      </c>
      <c r="J324" s="217">
        <f ca="1">SUM(E324:I324)</f>
        <v>0</v>
      </c>
      <c r="K324" s="142"/>
      <c r="L324" s="142"/>
      <c r="W324"/>
      <c r="X324"/>
      <c r="Y324"/>
      <c r="Z324"/>
      <c r="AA324"/>
      <c r="AB324"/>
      <c r="AC324"/>
      <c r="AD324"/>
      <c r="AE324"/>
      <c r="AF324"/>
      <c r="AG324"/>
      <c r="AH324"/>
      <c r="AI324"/>
      <c r="AJ324"/>
      <c r="AK324"/>
      <c r="AL324"/>
      <c r="AM324"/>
      <c r="AN324"/>
      <c r="AO324"/>
      <c r="AP324"/>
      <c r="AQ324"/>
      <c r="AR324"/>
      <c r="AS324"/>
    </row>
    <row r="325" spans="1:45" s="8" customFormat="1" ht="3.75" customHeight="1">
      <c r="J325" s="20"/>
      <c r="K325" s="20"/>
      <c r="L325" s="20"/>
      <c r="M325" s="22"/>
      <c r="N325" s="22"/>
      <c r="O325" s="22"/>
      <c r="P325" s="22"/>
      <c r="Q325" s="22"/>
      <c r="R325" s="22"/>
      <c r="W325"/>
      <c r="X325"/>
      <c r="Y325"/>
      <c r="Z325"/>
      <c r="AA325"/>
      <c r="AB325"/>
      <c r="AC325"/>
      <c r="AD325"/>
      <c r="AE325"/>
      <c r="AF325"/>
      <c r="AG325"/>
      <c r="AH325"/>
      <c r="AI325"/>
      <c r="AJ325"/>
      <c r="AK325"/>
      <c r="AL325"/>
      <c r="AM325"/>
      <c r="AN325"/>
      <c r="AO325"/>
      <c r="AP325"/>
      <c r="AQ325"/>
      <c r="AR325"/>
      <c r="AS325"/>
    </row>
    <row r="326" spans="1:45" s="143" customFormat="1" ht="20.100000000000001" customHeight="1">
      <c r="A326" s="524" t="s">
        <v>200</v>
      </c>
      <c r="B326" s="524"/>
      <c r="C326" s="144"/>
      <c r="D326" s="145"/>
      <c r="E326" s="216">
        <f ca="1">SUM(E272:E324)-(SUMIF($B265:$D324,"*Total SubRecipient Costs",E265:E324)+SUMIF($B265:$D324,"*Total Capital Equipment",E265:E324)+SUMIF($B265:$D324,"Total Tuition &amp; Fees",E265:E324)+SUMIF($B265:$D324,"*Total Participant Support Costs",E265:E324))-E311-E360</f>
        <v>0</v>
      </c>
      <c r="F326" s="216">
        <f t="shared" ref="F326:I326" ca="1" si="87">SUM(F272:F324)-(SUMIF($B265:$D324,"*Total SubRecipient Costs",F265:F324)+SUMIF($B265:$D324,"*Total Capital Equipment",F265:F324)+SUMIF($B265:$D324,"Total Tuition &amp; Fees",F265:F324)+SUMIF($B265:$D324,"*Total Participant Support Costs",F265:F324))-F311-F360</f>
        <v>0</v>
      </c>
      <c r="G326" s="216">
        <f t="shared" ca="1" si="87"/>
        <v>0</v>
      </c>
      <c r="H326" s="216">
        <f t="shared" ca="1" si="87"/>
        <v>0</v>
      </c>
      <c r="I326" s="216">
        <f t="shared" ca="1" si="87"/>
        <v>0</v>
      </c>
      <c r="J326" s="217">
        <f ca="1">SUM(E326:I326)</f>
        <v>0</v>
      </c>
      <c r="K326" s="146"/>
      <c r="L326" s="146"/>
      <c r="M326" s="147"/>
      <c r="N326" s="147"/>
      <c r="O326" s="147"/>
      <c r="P326" s="147"/>
      <c r="AA326"/>
      <c r="AB326"/>
      <c r="AC326"/>
      <c r="AD326"/>
      <c r="AE326"/>
      <c r="AF326"/>
      <c r="AG326"/>
      <c r="AH326"/>
    </row>
    <row r="327" spans="1:45" ht="3.75" customHeight="1">
      <c r="G327" s="19"/>
      <c r="H327" s="19"/>
      <c r="I327" s="19"/>
      <c r="J327" s="125"/>
      <c r="K327" s="19"/>
      <c r="L327" s="15"/>
      <c r="Q327" s="2"/>
      <c r="R327" s="2"/>
      <c r="W327" s="8"/>
      <c r="X327" s="8"/>
      <c r="Y327" s="8"/>
      <c r="Z327" s="8"/>
      <c r="AI327" s="8"/>
      <c r="AJ327" s="8"/>
      <c r="AK327" s="8"/>
      <c r="AL327" s="8"/>
      <c r="AM327" s="8"/>
      <c r="AN327" s="8"/>
      <c r="AO327" s="8"/>
      <c r="AP327" s="8"/>
      <c r="AQ327" s="8"/>
      <c r="AR327" s="8"/>
      <c r="AS327" s="8"/>
    </row>
    <row r="328" spans="1:45">
      <c r="A328" s="1" t="s">
        <v>201</v>
      </c>
      <c r="C328" s="55"/>
      <c r="D328" s="55" t="s">
        <v>202</v>
      </c>
      <c r="E328" s="457">
        <f>M330</f>
        <v>0.38</v>
      </c>
      <c r="F328" s="457">
        <f>M332</f>
        <v>0.38</v>
      </c>
      <c r="G328" s="457">
        <f>M333</f>
        <v>0.38</v>
      </c>
      <c r="H328" s="457">
        <f>M334</f>
        <v>0.38</v>
      </c>
      <c r="I328" s="457">
        <f>M335</f>
        <v>0.38</v>
      </c>
      <c r="J328" s="24"/>
      <c r="K328" s="15"/>
      <c r="L328" s="15"/>
      <c r="W328" s="143"/>
      <c r="X328" s="143"/>
      <c r="Y328" s="143"/>
      <c r="Z328" s="143"/>
      <c r="AI328" s="143"/>
      <c r="AJ328" s="143"/>
      <c r="AK328" s="143"/>
      <c r="AL328" s="143"/>
      <c r="AM328" s="143"/>
      <c r="AN328" s="143"/>
      <c r="AO328" s="143"/>
      <c r="AP328" s="143"/>
      <c r="AQ328" s="143"/>
      <c r="AR328" s="143"/>
      <c r="AS328" s="143"/>
    </row>
    <row r="329" spans="1:45" ht="13.5" thickBot="1">
      <c r="A329" s="1"/>
      <c r="C329" s="55"/>
      <c r="D329" s="55" t="s">
        <v>203</v>
      </c>
      <c r="E329" s="457" t="str">
        <f>O330</f>
        <v>MTDC</v>
      </c>
      <c r="F329" s="457" t="str">
        <f>O332</f>
        <v>MTDC</v>
      </c>
      <c r="G329" s="457" t="str">
        <f>O333</f>
        <v>MTDC</v>
      </c>
      <c r="H329" s="457" t="str">
        <f>O334</f>
        <v>MTDC</v>
      </c>
      <c r="I329" s="457" t="str">
        <f>O335</f>
        <v>MTDC</v>
      </c>
      <c r="J329" s="24"/>
      <c r="K329" s="15"/>
      <c r="L329" s="15"/>
      <c r="W329" s="143"/>
      <c r="X329" s="143"/>
      <c r="Y329" s="143"/>
      <c r="Z329" s="143"/>
      <c r="AI329" s="143"/>
      <c r="AJ329" s="143"/>
      <c r="AK329" s="143"/>
      <c r="AL329" s="143"/>
      <c r="AM329" s="143"/>
      <c r="AN329" s="143"/>
      <c r="AO329" s="143"/>
      <c r="AP329" s="143"/>
      <c r="AQ329" s="143"/>
      <c r="AR329" s="143"/>
      <c r="AS329" s="143"/>
    </row>
    <row r="330" spans="1:45" ht="15" customHeight="1" thickBot="1">
      <c r="A330" s="8"/>
      <c r="C330" s="137"/>
      <c r="D330" s="138"/>
      <c r="E330" s="218">
        <f ca="1">IF(O330="MTDC",ROUND(E324*M330,0),IF(O330="TDC",ROUND(E326*M330,0),"ERROR"))</f>
        <v>0</v>
      </c>
      <c r="F330" s="218">
        <f ca="1">IF(O332="MTDC",ROUND(F324*M332,0),IF(O332="TDC",ROUND(F326*M332,0),"ERROR"))</f>
        <v>0</v>
      </c>
      <c r="G330" s="218">
        <f ca="1">IF(O333="MTDC",ROUND(G324*M333,0),IF(O333="TDC",ROUND(G326*M333,0),"ERROR"))</f>
        <v>0</v>
      </c>
      <c r="H330" s="218">
        <f ca="1">IF(O334="MTDC",ROUND(H324*M334,0),IF(O334="TDC",ROUND(H326*M334,0),"ERROR"))</f>
        <v>0</v>
      </c>
      <c r="I330" s="218">
        <f ca="1">IF(O335="MTDC",ROUND(I324*M335,0),IF(O335="TDC",ROUND(I326*M335,0),"ERROR"))</f>
        <v>0</v>
      </c>
      <c r="J330" s="219">
        <f ca="1">SUM(E330:I330)</f>
        <v>0</v>
      </c>
      <c r="K330" s="2"/>
      <c r="L330" s="2"/>
      <c r="M330" s="151">
        <f>'Cumulative Budget Request '!M329</f>
        <v>0.38</v>
      </c>
      <c r="N330" s="13" t="s">
        <v>204</v>
      </c>
      <c r="O330" s="152" t="str">
        <f>'Cumulative Budget Request '!O329</f>
        <v>MTDC</v>
      </c>
      <c r="P330" s="13" t="s">
        <v>35</v>
      </c>
    </row>
    <row r="331" spans="1:45" ht="3.75" customHeight="1" thickBot="1">
      <c r="F331"/>
      <c r="J331" s="73"/>
      <c r="K331" s="20"/>
      <c r="L331" s="20"/>
      <c r="M331" s="22"/>
      <c r="N331" s="2"/>
      <c r="O331" s="2"/>
      <c r="P331" s="2"/>
      <c r="Q331" s="2"/>
      <c r="R331" s="2"/>
    </row>
    <row r="332" spans="1:45" s="150" customFormat="1" ht="20.100000000000001" customHeight="1" thickBot="1">
      <c r="A332" s="140" t="s">
        <v>206</v>
      </c>
      <c r="B332" s="148"/>
      <c r="C332" s="148"/>
      <c r="D332" s="148"/>
      <c r="E332" s="216">
        <f ca="1">SUM(E326,E330)</f>
        <v>0</v>
      </c>
      <c r="F332" s="216">
        <f t="shared" ref="F332:I332" ca="1" si="88">SUM(F326,F330)</f>
        <v>0</v>
      </c>
      <c r="G332" s="216">
        <f t="shared" ca="1" si="88"/>
        <v>0</v>
      </c>
      <c r="H332" s="216">
        <f t="shared" ca="1" si="88"/>
        <v>0</v>
      </c>
      <c r="I332" s="216">
        <f t="shared" ca="1" si="88"/>
        <v>0</v>
      </c>
      <c r="J332" s="217">
        <f ca="1">SUM(E332:I332)</f>
        <v>0</v>
      </c>
      <c r="K332" s="149"/>
      <c r="L332" s="149"/>
      <c r="M332" s="151">
        <f>'Cumulative Budget Request '!M331</f>
        <v>0.38</v>
      </c>
      <c r="N332" s="13" t="s">
        <v>204</v>
      </c>
      <c r="O332" s="152" t="str">
        <f>'Cumulative Budget Request '!O331</f>
        <v>MTDC</v>
      </c>
      <c r="P332" s="359" t="s">
        <v>36</v>
      </c>
      <c r="W332"/>
      <c r="X332"/>
      <c r="Y332"/>
      <c r="Z332"/>
      <c r="AA332"/>
      <c r="AB332"/>
      <c r="AC332"/>
      <c r="AD332"/>
      <c r="AE332"/>
      <c r="AF332"/>
      <c r="AG332"/>
      <c r="AH332"/>
      <c r="AI332"/>
      <c r="AJ332"/>
      <c r="AK332"/>
      <c r="AL332"/>
      <c r="AM332"/>
      <c r="AN332"/>
      <c r="AO332"/>
      <c r="AP332"/>
      <c r="AQ332"/>
      <c r="AR332"/>
      <c r="AS332"/>
    </row>
    <row r="333" spans="1:45" ht="13.5" thickBot="1">
      <c r="A333" s="139"/>
      <c r="M333" s="151">
        <f>'Cumulative Budget Request '!M332</f>
        <v>0.38</v>
      </c>
      <c r="N333" s="13" t="s">
        <v>204</v>
      </c>
      <c r="O333" s="152" t="str">
        <f>'Cumulative Budget Request '!O332</f>
        <v>MTDC</v>
      </c>
      <c r="P333" s="13" t="s">
        <v>37</v>
      </c>
    </row>
    <row r="334" spans="1:45" ht="13.5" thickBot="1">
      <c r="A334" s="139"/>
      <c r="M334" s="151">
        <f>'Cumulative Budget Request '!M333</f>
        <v>0.38</v>
      </c>
      <c r="N334" s="13" t="s">
        <v>204</v>
      </c>
      <c r="O334" s="152" t="str">
        <f>'Cumulative Budget Request '!O333</f>
        <v>MTDC</v>
      </c>
      <c r="P334" s="13" t="s">
        <v>38</v>
      </c>
    </row>
    <row r="335" spans="1:45" ht="13.5" thickBot="1">
      <c r="E335" s="19"/>
      <c r="F335" s="15"/>
      <c r="G335" s="19"/>
      <c r="H335" s="19"/>
      <c r="I335" s="19"/>
      <c r="J335" s="19"/>
      <c r="M335" s="151">
        <f>'Cumulative Budget Request '!M334</f>
        <v>0.38</v>
      </c>
      <c r="N335" s="13" t="s">
        <v>204</v>
      </c>
      <c r="O335" s="152" t="str">
        <f>'Cumulative Budget Request '!O334</f>
        <v>MTDC</v>
      </c>
      <c r="P335" s="13" t="s">
        <v>39</v>
      </c>
    </row>
    <row r="336" spans="1:45" ht="15.75">
      <c r="A336" s="506" t="s">
        <v>213</v>
      </c>
      <c r="B336" s="506"/>
      <c r="C336" s="506"/>
      <c r="D336" s="506"/>
      <c r="E336" s="506"/>
      <c r="F336" s="506"/>
      <c r="G336" s="506"/>
      <c r="H336" s="506"/>
      <c r="I336" s="506"/>
      <c r="J336" s="506"/>
    </row>
    <row r="337" spans="2:48" ht="15" customHeight="1" thickBot="1">
      <c r="B337" s="539" t="s">
        <v>229</v>
      </c>
      <c r="C337" s="539"/>
      <c r="D337" s="539"/>
      <c r="E337" s="539"/>
      <c r="F337" s="539"/>
      <c r="G337" s="539"/>
      <c r="H337" s="539"/>
      <c r="I337" s="539"/>
      <c r="J337" s="539"/>
      <c r="K337" s="249"/>
      <c r="L337" s="22"/>
      <c r="M337" s="249"/>
      <c r="N337" s="249"/>
      <c r="O337" s="249"/>
      <c r="P337" s="249"/>
      <c r="Q337" s="249"/>
      <c r="R337" s="249"/>
      <c r="S337" s="249"/>
      <c r="T337" s="249"/>
      <c r="U337" s="249"/>
    </row>
    <row r="338" spans="2:48" ht="15">
      <c r="B338" s="479" t="s">
        <v>230</v>
      </c>
      <c r="C338" s="480"/>
      <c r="D338" s="480"/>
      <c r="E338" s="480"/>
      <c r="F338" s="480"/>
      <c r="G338" s="480"/>
      <c r="H338" s="480"/>
      <c r="I338" s="480"/>
      <c r="J338" s="481"/>
      <c r="M338" s="123" t="s">
        <v>181</v>
      </c>
      <c r="N338" s="124"/>
      <c r="O338" s="124"/>
      <c r="P338" s="124"/>
      <c r="Q338" s="124"/>
      <c r="R338" s="124"/>
      <c r="S338" s="124"/>
      <c r="T338" s="124"/>
      <c r="W338" s="55"/>
      <c r="Z338" s="107"/>
      <c r="AI338" s="107"/>
      <c r="AJ338" s="107"/>
      <c r="AK338" s="107"/>
      <c r="AL338" s="107"/>
      <c r="AM338" s="107"/>
      <c r="AN338" s="107"/>
      <c r="AO338" s="107"/>
      <c r="AP338" s="107"/>
      <c r="AQ338" s="107"/>
      <c r="AR338" s="107"/>
      <c r="AS338" s="107"/>
      <c r="AT338" s="107"/>
      <c r="AU338" s="107"/>
      <c r="AV338" s="107"/>
    </row>
    <row r="339" spans="2:48">
      <c r="B339" s="477" t="s">
        <v>231</v>
      </c>
      <c r="C339" s="478"/>
      <c r="D339" s="478"/>
      <c r="E339" s="246" t="s">
        <v>35</v>
      </c>
      <c r="F339" s="246" t="s">
        <v>36</v>
      </c>
      <c r="G339" s="247" t="s">
        <v>37</v>
      </c>
      <c r="H339" s="247" t="s">
        <v>38</v>
      </c>
      <c r="I339" s="247" t="s">
        <v>39</v>
      </c>
      <c r="J339" s="248" t="s">
        <v>30</v>
      </c>
    </row>
    <row r="340" spans="2:48">
      <c r="B340" s="482">
        <f>IF('Cumulative Budget Request '!$L386='Split budget (D)'!$L$1,'Cumulative Budget Request '!B386,0)</f>
        <v>0</v>
      </c>
      <c r="C340" s="483"/>
      <c r="D340" s="483"/>
      <c r="E340" s="286">
        <f>IF('Cumulative Budget Request '!$L386='Split budget (D)'!$L$1,'Cumulative Budget Request '!E386,0)</f>
        <v>0</v>
      </c>
      <c r="F340" s="286">
        <f>IF('Cumulative Budget Request '!$L386='Split budget (D)'!$L$1,'Cumulative Budget Request '!F386,0)</f>
        <v>0</v>
      </c>
      <c r="G340" s="286">
        <f>IF('Cumulative Budget Request '!$L386='Split budget (D)'!$L$1,'Cumulative Budget Request '!G386,0)</f>
        <v>0</v>
      </c>
      <c r="H340" s="286">
        <f>IF('Cumulative Budget Request '!$L386='Split budget (D)'!$L$1,'Cumulative Budget Request '!H386,0)</f>
        <v>0</v>
      </c>
      <c r="I340" s="286">
        <f>IF('Cumulative Budget Request '!$L386='Split budget (D)'!$L$1,'Cumulative Budget Request '!I386,0)</f>
        <v>0</v>
      </c>
      <c r="J340" s="420">
        <f>SUM(E340:I340)</f>
        <v>0</v>
      </c>
      <c r="W340" s="250"/>
    </row>
    <row r="341" spans="2:48">
      <c r="B341" s="469">
        <f>IF('Cumulative Budget Request '!$L387='Split budget (D)'!$L$1,'Cumulative Budget Request '!B387,0)</f>
        <v>0</v>
      </c>
      <c r="C341" s="470"/>
      <c r="D341" s="470"/>
      <c r="E341" s="286">
        <f>IF('Cumulative Budget Request '!$L387='Split budget (D)'!$L$1,'Cumulative Budget Request '!E387,0)</f>
        <v>0</v>
      </c>
      <c r="F341" s="286">
        <f>IF('Cumulative Budget Request '!$L387='Split budget (D)'!$L$1,'Cumulative Budget Request '!F387,0)</f>
        <v>0</v>
      </c>
      <c r="G341" s="286">
        <f>IF('Cumulative Budget Request '!$L387='Split budget (D)'!$L$1,'Cumulative Budget Request '!G387,0)</f>
        <v>0</v>
      </c>
      <c r="H341" s="286">
        <f>IF('Cumulative Budget Request '!$L387='Split budget (D)'!$L$1,'Cumulative Budget Request '!H387,0)</f>
        <v>0</v>
      </c>
      <c r="I341" s="286">
        <f>IF('Cumulative Budget Request '!$L387='Split budget (D)'!$L$1,'Cumulative Budget Request '!I387,0)</f>
        <v>0</v>
      </c>
      <c r="J341" s="420">
        <f t="shared" ref="J341:J359" si="89">SUM(E341:I341)</f>
        <v>0</v>
      </c>
      <c r="W341" s="250"/>
    </row>
    <row r="342" spans="2:48">
      <c r="B342" s="469">
        <f>IF('Cumulative Budget Request '!$L388='Split budget (D)'!$L$1,'Cumulative Budget Request '!B388,0)</f>
        <v>0</v>
      </c>
      <c r="C342" s="470"/>
      <c r="D342" s="470"/>
      <c r="E342" s="286">
        <f>IF('Cumulative Budget Request '!$L388='Split budget (D)'!$L$1,'Cumulative Budget Request '!E388,0)</f>
        <v>0</v>
      </c>
      <c r="F342" s="286">
        <f>IF('Cumulative Budget Request '!$L388='Split budget (D)'!$L$1,'Cumulative Budget Request '!F388,0)</f>
        <v>0</v>
      </c>
      <c r="G342" s="286">
        <f>IF('Cumulative Budget Request '!$L388='Split budget (D)'!$L$1,'Cumulative Budget Request '!G388,0)</f>
        <v>0</v>
      </c>
      <c r="H342" s="286">
        <f>IF('Cumulative Budget Request '!$L388='Split budget (D)'!$L$1,'Cumulative Budget Request '!H388,0)</f>
        <v>0</v>
      </c>
      <c r="I342" s="286">
        <f>IF('Cumulative Budget Request '!$L388='Split budget (D)'!$L$1,'Cumulative Budget Request '!I388,0)</f>
        <v>0</v>
      </c>
      <c r="J342" s="420">
        <f t="shared" si="89"/>
        <v>0</v>
      </c>
      <c r="W342" s="250"/>
    </row>
    <row r="343" spans="2:48" hidden="1">
      <c r="B343" s="469">
        <f>IF('Cumulative Budget Request '!$L389='Split budget (D)'!$L$1,'Cumulative Budget Request '!B389,0)</f>
        <v>0</v>
      </c>
      <c r="C343" s="470"/>
      <c r="D343" s="470"/>
      <c r="E343" s="286">
        <f>IF('Cumulative Budget Request '!$L389='Split budget (D)'!$L$1,'Cumulative Budget Request '!E389,0)</f>
        <v>0</v>
      </c>
      <c r="F343" s="286">
        <f>IF('Cumulative Budget Request '!$L389='Split budget (D)'!$L$1,'Cumulative Budget Request '!F389,0)</f>
        <v>0</v>
      </c>
      <c r="G343" s="286">
        <f>IF('Cumulative Budget Request '!$L389='Split budget (D)'!$L$1,'Cumulative Budget Request '!G389,0)</f>
        <v>0</v>
      </c>
      <c r="H343" s="286">
        <f>IF('Cumulative Budget Request '!$L389='Split budget (D)'!$L$1,'Cumulative Budget Request '!H389,0)</f>
        <v>0</v>
      </c>
      <c r="I343" s="286">
        <f>IF('Cumulative Budget Request '!$L389='Split budget (D)'!$L$1,'Cumulative Budget Request '!I389,0)</f>
        <v>0</v>
      </c>
      <c r="J343" s="420">
        <f t="shared" si="89"/>
        <v>0</v>
      </c>
      <c r="W343" s="250"/>
    </row>
    <row r="344" spans="2:48" hidden="1">
      <c r="B344" s="469">
        <f>IF('Cumulative Budget Request '!$L390='Split budget (D)'!$L$1,'Cumulative Budget Request '!B390,0)</f>
        <v>0</v>
      </c>
      <c r="C344" s="470"/>
      <c r="D344" s="470"/>
      <c r="E344" s="286">
        <f>IF('Cumulative Budget Request '!$L390='Split budget (D)'!$L$1,'Cumulative Budget Request '!E390,0)</f>
        <v>0</v>
      </c>
      <c r="F344" s="286">
        <f>IF('Cumulative Budget Request '!$L390='Split budget (D)'!$L$1,'Cumulative Budget Request '!F390,0)</f>
        <v>0</v>
      </c>
      <c r="G344" s="286">
        <f>IF('Cumulative Budget Request '!$L390='Split budget (D)'!$L$1,'Cumulative Budget Request '!G390,0)</f>
        <v>0</v>
      </c>
      <c r="H344" s="286">
        <f>IF('Cumulative Budget Request '!$L390='Split budget (D)'!$L$1,'Cumulative Budget Request '!H390,0)</f>
        <v>0</v>
      </c>
      <c r="I344" s="286">
        <f>IF('Cumulative Budget Request '!$L390='Split budget (D)'!$L$1,'Cumulative Budget Request '!I390,0)</f>
        <v>0</v>
      </c>
      <c r="J344" s="420">
        <f t="shared" si="89"/>
        <v>0</v>
      </c>
      <c r="W344" s="250"/>
    </row>
    <row r="345" spans="2:48" hidden="1">
      <c r="B345" s="469">
        <f>IF('Cumulative Budget Request '!$L391='Split budget (D)'!$L$1,'Cumulative Budget Request '!B391,0)</f>
        <v>0</v>
      </c>
      <c r="C345" s="470"/>
      <c r="D345" s="470"/>
      <c r="E345" s="286">
        <f>IF('Cumulative Budget Request '!$L391='Split budget (D)'!$L$1,'Cumulative Budget Request '!E391,0)</f>
        <v>0</v>
      </c>
      <c r="F345" s="286">
        <f>IF('Cumulative Budget Request '!$L391='Split budget (D)'!$L$1,'Cumulative Budget Request '!F391,0)</f>
        <v>0</v>
      </c>
      <c r="G345" s="286">
        <f>IF('Cumulative Budget Request '!$L391='Split budget (D)'!$L$1,'Cumulative Budget Request '!G391,0)</f>
        <v>0</v>
      </c>
      <c r="H345" s="286">
        <f>IF('Cumulative Budget Request '!$L391='Split budget (D)'!$L$1,'Cumulative Budget Request '!H391,0)</f>
        <v>0</v>
      </c>
      <c r="I345" s="286">
        <f>IF('Cumulative Budget Request '!$L391='Split budget (D)'!$L$1,'Cumulative Budget Request '!I391,0)</f>
        <v>0</v>
      </c>
      <c r="J345" s="420">
        <f t="shared" si="89"/>
        <v>0</v>
      </c>
      <c r="W345" s="250"/>
    </row>
    <row r="346" spans="2:48" hidden="1">
      <c r="B346" s="469">
        <f>IF('Cumulative Budget Request '!$L392='Split budget (D)'!$L$1,'Cumulative Budget Request '!B392,0)</f>
        <v>0</v>
      </c>
      <c r="C346" s="470"/>
      <c r="D346" s="470"/>
      <c r="E346" s="286">
        <f>IF('Cumulative Budget Request '!$L392='Split budget (D)'!$L$1,'Cumulative Budget Request '!E392,0)</f>
        <v>0</v>
      </c>
      <c r="F346" s="286">
        <f>IF('Cumulative Budget Request '!$L392='Split budget (D)'!$L$1,'Cumulative Budget Request '!F392,0)</f>
        <v>0</v>
      </c>
      <c r="G346" s="286">
        <f>IF('Cumulative Budget Request '!$L392='Split budget (D)'!$L$1,'Cumulative Budget Request '!G392,0)</f>
        <v>0</v>
      </c>
      <c r="H346" s="286">
        <f>IF('Cumulative Budget Request '!$L392='Split budget (D)'!$L$1,'Cumulative Budget Request '!H392,0)</f>
        <v>0</v>
      </c>
      <c r="I346" s="286">
        <f>IF('Cumulative Budget Request '!$L392='Split budget (D)'!$L$1,'Cumulative Budget Request '!I392,0)</f>
        <v>0</v>
      </c>
      <c r="J346" s="420">
        <f t="shared" si="89"/>
        <v>0</v>
      </c>
      <c r="W346" s="250"/>
    </row>
    <row r="347" spans="2:48" hidden="1">
      <c r="B347" s="469">
        <f>IF('Cumulative Budget Request '!$L393='Split budget (D)'!$L$1,'Cumulative Budget Request '!B393,0)</f>
        <v>0</v>
      </c>
      <c r="C347" s="470"/>
      <c r="D347" s="470"/>
      <c r="E347" s="286">
        <f>IF('Cumulative Budget Request '!$L393='Split budget (D)'!$L$1,'Cumulative Budget Request '!E393,0)</f>
        <v>0</v>
      </c>
      <c r="F347" s="286">
        <f>IF('Cumulative Budget Request '!$L393='Split budget (D)'!$L$1,'Cumulative Budget Request '!F393,0)</f>
        <v>0</v>
      </c>
      <c r="G347" s="286">
        <f>IF('Cumulative Budget Request '!$L393='Split budget (D)'!$L$1,'Cumulative Budget Request '!G393,0)</f>
        <v>0</v>
      </c>
      <c r="H347" s="286">
        <f>IF('Cumulative Budget Request '!$L393='Split budget (D)'!$L$1,'Cumulative Budget Request '!H393,0)</f>
        <v>0</v>
      </c>
      <c r="I347" s="286">
        <f>IF('Cumulative Budget Request '!$L393='Split budget (D)'!$L$1,'Cumulative Budget Request '!I393,0)</f>
        <v>0</v>
      </c>
      <c r="J347" s="420">
        <f t="shared" si="89"/>
        <v>0</v>
      </c>
      <c r="W347" s="250"/>
    </row>
    <row r="348" spans="2:48" hidden="1">
      <c r="B348" s="469">
        <f>IF('Cumulative Budget Request '!$L394='Split budget (D)'!$L$1,'Cumulative Budget Request '!B394,0)</f>
        <v>0</v>
      </c>
      <c r="C348" s="470"/>
      <c r="D348" s="470"/>
      <c r="E348" s="286">
        <f>IF('Cumulative Budget Request '!$L394='Split budget (D)'!$L$1,'Cumulative Budget Request '!E394,0)</f>
        <v>0</v>
      </c>
      <c r="F348" s="286">
        <f>IF('Cumulative Budget Request '!$L394='Split budget (D)'!$L$1,'Cumulative Budget Request '!F394,0)</f>
        <v>0</v>
      </c>
      <c r="G348" s="286">
        <f>IF('Cumulative Budget Request '!$L394='Split budget (D)'!$L$1,'Cumulative Budget Request '!G394,0)</f>
        <v>0</v>
      </c>
      <c r="H348" s="286">
        <f>IF('Cumulative Budget Request '!$L394='Split budget (D)'!$L$1,'Cumulative Budget Request '!H394,0)</f>
        <v>0</v>
      </c>
      <c r="I348" s="286">
        <f>IF('Cumulative Budget Request '!$L394='Split budget (D)'!$L$1,'Cumulative Budget Request '!I394,0)</f>
        <v>0</v>
      </c>
      <c r="J348" s="420">
        <f t="shared" si="89"/>
        <v>0</v>
      </c>
      <c r="W348" s="250"/>
    </row>
    <row r="349" spans="2:48" hidden="1">
      <c r="B349" s="469">
        <f>IF('Cumulative Budget Request '!$L395='Split budget (D)'!$L$1,'Cumulative Budget Request '!B395,0)</f>
        <v>0</v>
      </c>
      <c r="C349" s="470"/>
      <c r="D349" s="470"/>
      <c r="E349" s="286">
        <f>IF('Cumulative Budget Request '!$L395='Split budget (D)'!$L$1,'Cumulative Budget Request '!E395,0)</f>
        <v>0</v>
      </c>
      <c r="F349" s="286">
        <f>IF('Cumulative Budget Request '!$L395='Split budget (D)'!$L$1,'Cumulative Budget Request '!F395,0)</f>
        <v>0</v>
      </c>
      <c r="G349" s="286">
        <f>IF('Cumulative Budget Request '!$L395='Split budget (D)'!$L$1,'Cumulative Budget Request '!G395,0)</f>
        <v>0</v>
      </c>
      <c r="H349" s="286">
        <f>IF('Cumulative Budget Request '!$L395='Split budget (D)'!$L$1,'Cumulative Budget Request '!H395,0)</f>
        <v>0</v>
      </c>
      <c r="I349" s="286">
        <f>IF('Cumulative Budget Request '!$L395='Split budget (D)'!$L$1,'Cumulative Budget Request '!I395,0)</f>
        <v>0</v>
      </c>
      <c r="J349" s="420">
        <f t="shared" si="89"/>
        <v>0</v>
      </c>
      <c r="W349" s="250"/>
    </row>
    <row r="350" spans="2:48" hidden="1">
      <c r="B350" s="469">
        <f>IF('Cumulative Budget Request '!$L396='Split budget (D)'!$L$1,'Cumulative Budget Request '!B396,0)</f>
        <v>0</v>
      </c>
      <c r="C350" s="470"/>
      <c r="D350" s="470"/>
      <c r="E350" s="286">
        <f>IF('Cumulative Budget Request '!$L396='Split budget (D)'!$L$1,'Cumulative Budget Request '!E396,0)</f>
        <v>0</v>
      </c>
      <c r="F350" s="286">
        <f>IF('Cumulative Budget Request '!$L396='Split budget (D)'!$L$1,'Cumulative Budget Request '!F396,0)</f>
        <v>0</v>
      </c>
      <c r="G350" s="286">
        <f>IF('Cumulative Budget Request '!$L396='Split budget (D)'!$L$1,'Cumulative Budget Request '!G396,0)</f>
        <v>0</v>
      </c>
      <c r="H350" s="286">
        <f>IF('Cumulative Budget Request '!$L396='Split budget (D)'!$L$1,'Cumulative Budget Request '!H396,0)</f>
        <v>0</v>
      </c>
      <c r="I350" s="286">
        <f>IF('Cumulative Budget Request '!$L396='Split budget (D)'!$L$1,'Cumulative Budget Request '!I396,0)</f>
        <v>0</v>
      </c>
      <c r="J350" s="420">
        <f t="shared" si="89"/>
        <v>0</v>
      </c>
      <c r="W350" s="250"/>
    </row>
    <row r="351" spans="2:48" hidden="1">
      <c r="B351" s="469">
        <f>IF('Cumulative Budget Request '!$L397='Split budget (D)'!$L$1,'Cumulative Budget Request '!B397,0)</f>
        <v>0</v>
      </c>
      <c r="C351" s="470"/>
      <c r="D351" s="470"/>
      <c r="E351" s="286">
        <f>IF('Cumulative Budget Request '!$L397='Split budget (D)'!$L$1,'Cumulative Budget Request '!E397,0)</f>
        <v>0</v>
      </c>
      <c r="F351" s="286">
        <f>IF('Cumulative Budget Request '!$L397='Split budget (D)'!$L$1,'Cumulative Budget Request '!F397,0)</f>
        <v>0</v>
      </c>
      <c r="G351" s="286">
        <f>IF('Cumulative Budget Request '!$L397='Split budget (D)'!$L$1,'Cumulative Budget Request '!G397,0)</f>
        <v>0</v>
      </c>
      <c r="H351" s="286">
        <f>IF('Cumulative Budget Request '!$L397='Split budget (D)'!$L$1,'Cumulative Budget Request '!H397,0)</f>
        <v>0</v>
      </c>
      <c r="I351" s="286">
        <f>IF('Cumulative Budget Request '!$L397='Split budget (D)'!$L$1,'Cumulative Budget Request '!I397,0)</f>
        <v>0</v>
      </c>
      <c r="J351" s="420">
        <f t="shared" si="89"/>
        <v>0</v>
      </c>
      <c r="W351" s="250"/>
    </row>
    <row r="352" spans="2:48" hidden="1">
      <c r="B352" s="469">
        <f>IF('Cumulative Budget Request '!$L398='Split budget (D)'!$L$1,'Cumulative Budget Request '!B398,0)</f>
        <v>0</v>
      </c>
      <c r="C352" s="470"/>
      <c r="D352" s="470"/>
      <c r="E352" s="286">
        <f>IF('Cumulative Budget Request '!$L398='Split budget (D)'!$L$1,'Cumulative Budget Request '!E398,0)</f>
        <v>0</v>
      </c>
      <c r="F352" s="286">
        <f>IF('Cumulative Budget Request '!$L398='Split budget (D)'!$L$1,'Cumulative Budget Request '!F398,0)</f>
        <v>0</v>
      </c>
      <c r="G352" s="286">
        <f>IF('Cumulative Budget Request '!$L398='Split budget (D)'!$L$1,'Cumulative Budget Request '!G398,0)</f>
        <v>0</v>
      </c>
      <c r="H352" s="286">
        <f>IF('Cumulative Budget Request '!$L398='Split budget (D)'!$L$1,'Cumulative Budget Request '!H398,0)</f>
        <v>0</v>
      </c>
      <c r="I352" s="286">
        <f>IF('Cumulative Budget Request '!$L398='Split budget (D)'!$L$1,'Cumulative Budget Request '!I398,0)</f>
        <v>0</v>
      </c>
      <c r="J352" s="420">
        <f t="shared" si="89"/>
        <v>0</v>
      </c>
      <c r="W352" s="250"/>
    </row>
    <row r="353" spans="2:35" hidden="1">
      <c r="B353" s="469">
        <f>IF('Cumulative Budget Request '!$L399='Split budget (D)'!$L$1,'Cumulative Budget Request '!B399,0)</f>
        <v>0</v>
      </c>
      <c r="C353" s="470"/>
      <c r="D353" s="470"/>
      <c r="E353" s="286">
        <f>IF('Cumulative Budget Request '!$L399='Split budget (D)'!$L$1,'Cumulative Budget Request '!E399,0)</f>
        <v>0</v>
      </c>
      <c r="F353" s="286">
        <f>IF('Cumulative Budget Request '!$L399='Split budget (D)'!$L$1,'Cumulative Budget Request '!F399,0)</f>
        <v>0</v>
      </c>
      <c r="G353" s="286">
        <f>IF('Cumulative Budget Request '!$L399='Split budget (D)'!$L$1,'Cumulative Budget Request '!G399,0)</f>
        <v>0</v>
      </c>
      <c r="H353" s="286">
        <f>IF('Cumulative Budget Request '!$L399='Split budget (D)'!$L$1,'Cumulative Budget Request '!H399,0)</f>
        <v>0</v>
      </c>
      <c r="I353" s="286">
        <f>IF('Cumulative Budget Request '!$L399='Split budget (D)'!$L$1,'Cumulative Budget Request '!I399,0)</f>
        <v>0</v>
      </c>
      <c r="J353" s="420">
        <f t="shared" si="89"/>
        <v>0</v>
      </c>
      <c r="W353" s="250"/>
    </row>
    <row r="354" spans="2:35" hidden="1">
      <c r="B354" s="469">
        <f>IF('Cumulative Budget Request '!$L400='Split budget (D)'!$L$1,'Cumulative Budget Request '!B400,0)</f>
        <v>0</v>
      </c>
      <c r="C354" s="470"/>
      <c r="D354" s="470"/>
      <c r="E354" s="286">
        <f>IF('Cumulative Budget Request '!$L400='Split budget (D)'!$L$1,'Cumulative Budget Request '!E400,0)</f>
        <v>0</v>
      </c>
      <c r="F354" s="286">
        <f>IF('Cumulative Budget Request '!$L400='Split budget (D)'!$L$1,'Cumulative Budget Request '!F400,0)</f>
        <v>0</v>
      </c>
      <c r="G354" s="286">
        <f>IF('Cumulative Budget Request '!$L400='Split budget (D)'!$L$1,'Cumulative Budget Request '!G400,0)</f>
        <v>0</v>
      </c>
      <c r="H354" s="286">
        <f>IF('Cumulative Budget Request '!$L400='Split budget (D)'!$L$1,'Cumulative Budget Request '!H400,0)</f>
        <v>0</v>
      </c>
      <c r="I354" s="286">
        <f>IF('Cumulative Budget Request '!$L400='Split budget (D)'!$L$1,'Cumulative Budget Request '!I400,0)</f>
        <v>0</v>
      </c>
      <c r="J354" s="420">
        <f t="shared" si="89"/>
        <v>0</v>
      </c>
      <c r="W354" s="250"/>
    </row>
    <row r="355" spans="2:35" hidden="1">
      <c r="B355" s="469">
        <f>IF('Cumulative Budget Request '!$L401='Split budget (D)'!$L$1,'Cumulative Budget Request '!B401,0)</f>
        <v>0</v>
      </c>
      <c r="C355" s="470"/>
      <c r="D355" s="470"/>
      <c r="E355" s="286">
        <f>IF('Cumulative Budget Request '!$L401='Split budget (D)'!$L$1,'Cumulative Budget Request '!E401,0)</f>
        <v>0</v>
      </c>
      <c r="F355" s="286">
        <f>IF('Cumulative Budget Request '!$L401='Split budget (D)'!$L$1,'Cumulative Budget Request '!F401,0)</f>
        <v>0</v>
      </c>
      <c r="G355" s="286">
        <f>IF('Cumulative Budget Request '!$L401='Split budget (D)'!$L$1,'Cumulative Budget Request '!G401,0)</f>
        <v>0</v>
      </c>
      <c r="H355" s="286">
        <f>IF('Cumulative Budget Request '!$L401='Split budget (D)'!$L$1,'Cumulative Budget Request '!H401,0)</f>
        <v>0</v>
      </c>
      <c r="I355" s="286">
        <f>IF('Cumulative Budget Request '!$L401='Split budget (D)'!$L$1,'Cumulative Budget Request '!I401,0)</f>
        <v>0</v>
      </c>
      <c r="J355" s="420">
        <f t="shared" si="89"/>
        <v>0</v>
      </c>
      <c r="W355" s="250"/>
    </row>
    <row r="356" spans="2:35" hidden="1">
      <c r="B356" s="469">
        <f>IF('Cumulative Budget Request '!$L402='Split budget (D)'!$L$1,'Cumulative Budget Request '!B402,0)</f>
        <v>0</v>
      </c>
      <c r="C356" s="470"/>
      <c r="D356" s="470"/>
      <c r="E356" s="286">
        <f>IF('Cumulative Budget Request '!$L402='Split budget (D)'!$L$1,'Cumulative Budget Request '!E402,0)</f>
        <v>0</v>
      </c>
      <c r="F356" s="286">
        <f>IF('Cumulative Budget Request '!$L402='Split budget (D)'!$L$1,'Cumulative Budget Request '!F402,0)</f>
        <v>0</v>
      </c>
      <c r="G356" s="286">
        <f>IF('Cumulative Budget Request '!$L402='Split budget (D)'!$L$1,'Cumulative Budget Request '!G402,0)</f>
        <v>0</v>
      </c>
      <c r="H356" s="286">
        <f>IF('Cumulative Budget Request '!$L402='Split budget (D)'!$L$1,'Cumulative Budget Request '!H402,0)</f>
        <v>0</v>
      </c>
      <c r="I356" s="286">
        <f>IF('Cumulative Budget Request '!$L402='Split budget (D)'!$L$1,'Cumulative Budget Request '!I402,0)</f>
        <v>0</v>
      </c>
      <c r="J356" s="420">
        <f t="shared" si="89"/>
        <v>0</v>
      </c>
      <c r="W356" s="250"/>
    </row>
    <row r="357" spans="2:35" hidden="1">
      <c r="B357" s="469">
        <f>IF('Cumulative Budget Request '!$L403='Split budget (D)'!$L$1,'Cumulative Budget Request '!B403,0)</f>
        <v>0</v>
      </c>
      <c r="C357" s="470"/>
      <c r="D357" s="470"/>
      <c r="E357" s="286">
        <f>IF('Cumulative Budget Request '!$L403='Split budget (D)'!$L$1,'Cumulative Budget Request '!E403,0)</f>
        <v>0</v>
      </c>
      <c r="F357" s="286">
        <f>IF('Cumulative Budget Request '!$L403='Split budget (D)'!$L$1,'Cumulative Budget Request '!F403,0)</f>
        <v>0</v>
      </c>
      <c r="G357" s="286">
        <f>IF('Cumulative Budget Request '!$L403='Split budget (D)'!$L$1,'Cumulative Budget Request '!G403,0)</f>
        <v>0</v>
      </c>
      <c r="H357" s="286">
        <f>IF('Cumulative Budget Request '!$L403='Split budget (D)'!$L$1,'Cumulative Budget Request '!H403,0)</f>
        <v>0</v>
      </c>
      <c r="I357" s="286">
        <f>IF('Cumulative Budget Request '!$L403='Split budget (D)'!$L$1,'Cumulative Budget Request '!I403,0)</f>
        <v>0</v>
      </c>
      <c r="J357" s="420">
        <f t="shared" si="89"/>
        <v>0</v>
      </c>
      <c r="W357" s="250"/>
    </row>
    <row r="358" spans="2:35" hidden="1">
      <c r="B358" s="469">
        <f>IF('Cumulative Budget Request '!$L404='Split budget (D)'!$L$1,'Cumulative Budget Request '!B404,0)</f>
        <v>0</v>
      </c>
      <c r="C358" s="470"/>
      <c r="D358" s="470"/>
      <c r="E358" s="286">
        <f>IF('Cumulative Budget Request '!$L404='Split budget (D)'!$L$1,'Cumulative Budget Request '!E404,0)</f>
        <v>0</v>
      </c>
      <c r="F358" s="286">
        <f>IF('Cumulative Budget Request '!$L404='Split budget (D)'!$L$1,'Cumulative Budget Request '!F404,0)</f>
        <v>0</v>
      </c>
      <c r="G358" s="286">
        <f>IF('Cumulative Budget Request '!$L404='Split budget (D)'!$L$1,'Cumulative Budget Request '!G404,0)</f>
        <v>0</v>
      </c>
      <c r="H358" s="286">
        <f>IF('Cumulative Budget Request '!$L404='Split budget (D)'!$L$1,'Cumulative Budget Request '!H404,0)</f>
        <v>0</v>
      </c>
      <c r="I358" s="286">
        <f>IF('Cumulative Budget Request '!$L404='Split budget (D)'!$L$1,'Cumulative Budget Request '!I404,0)</f>
        <v>0</v>
      </c>
      <c r="J358" s="420">
        <f t="shared" si="89"/>
        <v>0</v>
      </c>
      <c r="W358" s="250"/>
    </row>
    <row r="359" spans="2:35" ht="15" hidden="1">
      <c r="B359" s="537">
        <f>IF('Cumulative Budget Request '!$L405='Split budget (D)'!$L$1,'Cumulative Budget Request '!B405,0)</f>
        <v>0</v>
      </c>
      <c r="C359" s="538"/>
      <c r="D359" s="538"/>
      <c r="E359" s="286">
        <f>IF('Cumulative Budget Request '!$L405='Split budget (D)'!$L$1,'Cumulative Budget Request '!E405,0)</f>
        <v>0</v>
      </c>
      <c r="F359" s="286">
        <f>IF('Cumulative Budget Request '!$L405='Split budget (D)'!$L$1,'Cumulative Budget Request '!F405,0)</f>
        <v>0</v>
      </c>
      <c r="G359" s="286">
        <f>IF('Cumulative Budget Request '!$L405='Split budget (D)'!$L$1,'Cumulative Budget Request '!G405,0)</f>
        <v>0</v>
      </c>
      <c r="H359" s="286">
        <f>IF('Cumulative Budget Request '!$L405='Split budget (D)'!$L$1,'Cumulative Budget Request '!H405,0)</f>
        <v>0</v>
      </c>
      <c r="I359" s="286">
        <f>IF('Cumulative Budget Request '!$L405='Split budget (D)'!$L$1,'Cumulative Budget Request '!I405,0)</f>
        <v>0</v>
      </c>
      <c r="J359" s="421">
        <f t="shared" si="89"/>
        <v>0</v>
      </c>
      <c r="W359" s="251"/>
    </row>
    <row r="360" spans="2:35" ht="13.5" thickBot="1">
      <c r="B360" s="471" t="s">
        <v>30</v>
      </c>
      <c r="C360" s="472"/>
      <c r="D360" s="472"/>
      <c r="E360" s="423">
        <f>SUM(E340:E359)</f>
        <v>0</v>
      </c>
      <c r="F360" s="423">
        <f t="shared" ref="F360:J360" si="90">SUM(F340:F359)</f>
        <v>0</v>
      </c>
      <c r="G360" s="423">
        <f t="shared" si="90"/>
        <v>0</v>
      </c>
      <c r="H360" s="423">
        <f t="shared" si="90"/>
        <v>0</v>
      </c>
      <c r="I360" s="423">
        <f t="shared" si="90"/>
        <v>0</v>
      </c>
      <c r="J360" s="422">
        <f t="shared" si="90"/>
        <v>0</v>
      </c>
      <c r="V360" s="1"/>
      <c r="W360" s="250"/>
    </row>
    <row r="361" spans="2:35" ht="13.5" thickBot="1">
      <c r="F361"/>
      <c r="H361" s="19"/>
      <c r="I361" s="15"/>
      <c r="J361" s="19"/>
      <c r="K361" s="19"/>
      <c r="L361" s="15"/>
      <c r="M361" s="19"/>
      <c r="N361" s="19"/>
      <c r="O361" s="19"/>
      <c r="P361" s="19"/>
    </row>
    <row r="362" spans="2:35">
      <c r="B362" s="479" t="s">
        <v>252</v>
      </c>
      <c r="C362" s="480"/>
      <c r="D362" s="480"/>
      <c r="E362" s="480"/>
      <c r="F362" s="480"/>
      <c r="G362" s="480"/>
      <c r="H362" s="480"/>
      <c r="I362" s="480"/>
      <c r="J362" s="481"/>
      <c r="K362" s="19"/>
      <c r="L362" s="15"/>
      <c r="M362" s="19"/>
      <c r="N362" s="19"/>
      <c r="O362" s="19"/>
      <c r="P362" s="19"/>
      <c r="AI362" s="1"/>
    </row>
    <row r="363" spans="2:35">
      <c r="B363" s="477" t="s">
        <v>231</v>
      </c>
      <c r="C363" s="478"/>
      <c r="D363" s="478"/>
      <c r="E363" s="246" t="s">
        <v>35</v>
      </c>
      <c r="F363" s="246" t="s">
        <v>36</v>
      </c>
      <c r="G363" s="247" t="s">
        <v>37</v>
      </c>
      <c r="H363" s="247" t="s">
        <v>38</v>
      </c>
      <c r="I363" s="247" t="s">
        <v>39</v>
      </c>
      <c r="J363" s="248" t="s">
        <v>30</v>
      </c>
      <c r="K363" s="19"/>
      <c r="L363" s="15"/>
      <c r="M363" s="19"/>
      <c r="N363" s="19"/>
      <c r="O363" s="19"/>
      <c r="P363" s="19"/>
    </row>
    <row r="364" spans="2:35">
      <c r="B364" s="482">
        <f t="shared" ref="B364:B384" si="91">B340</f>
        <v>0</v>
      </c>
      <c r="C364" s="483"/>
      <c r="D364" s="483"/>
      <c r="E364" s="286">
        <f>IF('Cumulative Budget Request '!$L410='Split budget (D)'!$L$1,'Cumulative Budget Request '!E410,0)</f>
        <v>0</v>
      </c>
      <c r="F364" s="286">
        <f>IF('Cumulative Budget Request '!$L410='Split budget (D)'!$L$1,'Cumulative Budget Request '!F410,0)</f>
        <v>0</v>
      </c>
      <c r="G364" s="286">
        <f>IF('Cumulative Budget Request '!$L410='Split budget (D)'!$L$1,'Cumulative Budget Request '!G410,0)</f>
        <v>0</v>
      </c>
      <c r="H364" s="286">
        <f>IF('Cumulative Budget Request '!$L410='Split budget (D)'!$L$1,'Cumulative Budget Request '!H410,0)</f>
        <v>0</v>
      </c>
      <c r="I364" s="286">
        <f>IF('Cumulative Budget Request '!$L410='Split budget (D)'!$L$1,'Cumulative Budget Request '!I410,0)</f>
        <v>0</v>
      </c>
      <c r="J364" s="420">
        <f t="shared" ref="J364:J383" si="92">SUM(E364:I364)</f>
        <v>0</v>
      </c>
      <c r="K364" s="19"/>
      <c r="L364" s="15"/>
      <c r="M364" s="19"/>
      <c r="N364" s="19"/>
      <c r="O364" s="19"/>
      <c r="P364" s="19"/>
    </row>
    <row r="365" spans="2:35">
      <c r="B365" s="469">
        <f t="shared" si="91"/>
        <v>0</v>
      </c>
      <c r="C365" s="470"/>
      <c r="D365" s="470"/>
      <c r="E365" s="286">
        <f>IF('Cumulative Budget Request '!$L411='Split budget (D)'!$L$1,'Cumulative Budget Request '!E411,0)</f>
        <v>0</v>
      </c>
      <c r="F365" s="286">
        <f>IF('Cumulative Budget Request '!$L411='Split budget (D)'!$L$1,'Cumulative Budget Request '!F411,0)</f>
        <v>0</v>
      </c>
      <c r="G365" s="286">
        <f>IF('Cumulative Budget Request '!$L411='Split budget (D)'!$L$1,'Cumulative Budget Request '!G411,0)</f>
        <v>0</v>
      </c>
      <c r="H365" s="286">
        <f>IF('Cumulative Budget Request '!$L411='Split budget (D)'!$L$1,'Cumulative Budget Request '!H411,0)</f>
        <v>0</v>
      </c>
      <c r="I365" s="286">
        <f>IF('Cumulative Budget Request '!$L411='Split budget (D)'!$L$1,'Cumulative Budget Request '!I411,0)</f>
        <v>0</v>
      </c>
      <c r="J365" s="420">
        <f t="shared" si="92"/>
        <v>0</v>
      </c>
      <c r="K365" s="19"/>
      <c r="L365" s="15"/>
      <c r="M365" s="19"/>
      <c r="N365" s="19"/>
      <c r="O365" s="19"/>
      <c r="P365" s="19"/>
    </row>
    <row r="366" spans="2:35">
      <c r="B366" s="469">
        <f t="shared" si="91"/>
        <v>0</v>
      </c>
      <c r="C366" s="470"/>
      <c r="D366" s="470"/>
      <c r="E366" s="286">
        <f>IF('Cumulative Budget Request '!$L412='Split budget (D)'!$L$1,'Cumulative Budget Request '!E412,0)</f>
        <v>0</v>
      </c>
      <c r="F366" s="286">
        <f>IF('Cumulative Budget Request '!$L412='Split budget (D)'!$L$1,'Cumulative Budget Request '!F412,0)</f>
        <v>0</v>
      </c>
      <c r="G366" s="286">
        <f>IF('Cumulative Budget Request '!$L412='Split budget (D)'!$L$1,'Cumulative Budget Request '!G412,0)</f>
        <v>0</v>
      </c>
      <c r="H366" s="286">
        <f>IF('Cumulative Budget Request '!$L412='Split budget (D)'!$L$1,'Cumulative Budget Request '!H412,0)</f>
        <v>0</v>
      </c>
      <c r="I366" s="286">
        <f>IF('Cumulative Budget Request '!$L412='Split budget (D)'!$L$1,'Cumulative Budget Request '!I412,0)</f>
        <v>0</v>
      </c>
      <c r="J366" s="420">
        <f t="shared" si="92"/>
        <v>0</v>
      </c>
      <c r="K366" s="19"/>
      <c r="L366" s="15"/>
      <c r="M366" s="19"/>
      <c r="N366" s="19"/>
      <c r="O366" s="19"/>
      <c r="P366" s="19"/>
    </row>
    <row r="367" spans="2:35" hidden="1">
      <c r="B367" s="469">
        <f t="shared" si="91"/>
        <v>0</v>
      </c>
      <c r="C367" s="470"/>
      <c r="D367" s="470"/>
      <c r="E367" s="286">
        <f>IF('Cumulative Budget Request '!$L413='Split budget (D)'!$L$1,'Cumulative Budget Request '!E413,0)</f>
        <v>0</v>
      </c>
      <c r="F367" s="286">
        <f>IF('Cumulative Budget Request '!$L413='Split budget (D)'!$L$1,'Cumulative Budget Request '!F413,0)</f>
        <v>0</v>
      </c>
      <c r="G367" s="286">
        <f>IF('Cumulative Budget Request '!$L413='Split budget (D)'!$L$1,'Cumulative Budget Request '!G413,0)</f>
        <v>0</v>
      </c>
      <c r="H367" s="286">
        <f>IF('Cumulative Budget Request '!$L413='Split budget (D)'!$L$1,'Cumulative Budget Request '!H413,0)</f>
        <v>0</v>
      </c>
      <c r="I367" s="286">
        <f>IF('Cumulative Budget Request '!$L413='Split budget (D)'!$L$1,'Cumulative Budget Request '!I413,0)</f>
        <v>0</v>
      </c>
      <c r="J367" s="420">
        <f t="shared" si="92"/>
        <v>0</v>
      </c>
      <c r="K367" s="19"/>
      <c r="L367" s="15"/>
      <c r="M367" s="19"/>
      <c r="N367" s="19"/>
      <c r="O367" s="19"/>
      <c r="P367" s="19"/>
    </row>
    <row r="368" spans="2:35" hidden="1">
      <c r="B368" s="469">
        <f t="shared" si="91"/>
        <v>0</v>
      </c>
      <c r="C368" s="470"/>
      <c r="D368" s="470"/>
      <c r="E368" s="286">
        <f>IF('Cumulative Budget Request '!$L414='Split budget (D)'!$L$1,'Cumulative Budget Request '!E414,0)</f>
        <v>0</v>
      </c>
      <c r="F368" s="286">
        <f>IF('Cumulative Budget Request '!$L414='Split budget (D)'!$L$1,'Cumulative Budget Request '!F414,0)</f>
        <v>0</v>
      </c>
      <c r="G368" s="286">
        <f>IF('Cumulative Budget Request '!$L414='Split budget (D)'!$L$1,'Cumulative Budget Request '!G414,0)</f>
        <v>0</v>
      </c>
      <c r="H368" s="286">
        <f>IF('Cumulative Budget Request '!$L414='Split budget (D)'!$L$1,'Cumulative Budget Request '!H414,0)</f>
        <v>0</v>
      </c>
      <c r="I368" s="286">
        <f>IF('Cumulative Budget Request '!$L414='Split budget (D)'!$L$1,'Cumulative Budget Request '!I414,0)</f>
        <v>0</v>
      </c>
      <c r="J368" s="420">
        <f t="shared" si="92"/>
        <v>0</v>
      </c>
      <c r="K368" s="19"/>
      <c r="L368" s="15"/>
      <c r="M368" s="19"/>
      <c r="N368" s="19"/>
      <c r="O368" s="19"/>
      <c r="P368" s="19"/>
    </row>
    <row r="369" spans="2:16" hidden="1">
      <c r="B369" s="469">
        <f t="shared" si="91"/>
        <v>0</v>
      </c>
      <c r="C369" s="470"/>
      <c r="D369" s="470"/>
      <c r="E369" s="286">
        <f>IF('Cumulative Budget Request '!$L415='Split budget (D)'!$L$1,'Cumulative Budget Request '!E415,0)</f>
        <v>0</v>
      </c>
      <c r="F369" s="286">
        <f>IF('Cumulative Budget Request '!$L415='Split budget (D)'!$L$1,'Cumulative Budget Request '!F415,0)</f>
        <v>0</v>
      </c>
      <c r="G369" s="286">
        <f>IF('Cumulative Budget Request '!$L415='Split budget (D)'!$L$1,'Cumulative Budget Request '!G415,0)</f>
        <v>0</v>
      </c>
      <c r="H369" s="286">
        <f>IF('Cumulative Budget Request '!$L415='Split budget (D)'!$L$1,'Cumulative Budget Request '!H415,0)</f>
        <v>0</v>
      </c>
      <c r="I369" s="286">
        <f>IF('Cumulative Budget Request '!$L415='Split budget (D)'!$L$1,'Cumulative Budget Request '!I415,0)</f>
        <v>0</v>
      </c>
      <c r="J369" s="420">
        <f t="shared" si="92"/>
        <v>0</v>
      </c>
      <c r="K369" s="19"/>
      <c r="L369" s="15"/>
      <c r="M369" s="19"/>
      <c r="N369" s="19"/>
      <c r="O369" s="19"/>
      <c r="P369" s="19"/>
    </row>
    <row r="370" spans="2:16" hidden="1">
      <c r="B370" s="469">
        <f t="shared" si="91"/>
        <v>0</v>
      </c>
      <c r="C370" s="470"/>
      <c r="D370" s="470"/>
      <c r="E370" s="286">
        <f>IF('Cumulative Budget Request '!$L416='Split budget (D)'!$L$1,'Cumulative Budget Request '!E416,0)</f>
        <v>0</v>
      </c>
      <c r="F370" s="286">
        <f>IF('Cumulative Budget Request '!$L416='Split budget (D)'!$L$1,'Cumulative Budget Request '!F416,0)</f>
        <v>0</v>
      </c>
      <c r="G370" s="286">
        <f>IF('Cumulative Budget Request '!$L416='Split budget (D)'!$L$1,'Cumulative Budget Request '!G416,0)</f>
        <v>0</v>
      </c>
      <c r="H370" s="286">
        <f>IF('Cumulative Budget Request '!$L416='Split budget (D)'!$L$1,'Cumulative Budget Request '!H416,0)</f>
        <v>0</v>
      </c>
      <c r="I370" s="286">
        <f>IF('Cumulative Budget Request '!$L416='Split budget (D)'!$L$1,'Cumulative Budget Request '!I416,0)</f>
        <v>0</v>
      </c>
      <c r="J370" s="420">
        <f t="shared" si="92"/>
        <v>0</v>
      </c>
      <c r="K370" s="19"/>
      <c r="L370" s="15"/>
      <c r="M370" s="19"/>
      <c r="N370" s="19"/>
      <c r="O370" s="19"/>
      <c r="P370" s="19"/>
    </row>
    <row r="371" spans="2:16" hidden="1">
      <c r="B371" s="469">
        <f t="shared" si="91"/>
        <v>0</v>
      </c>
      <c r="C371" s="470"/>
      <c r="D371" s="470"/>
      <c r="E371" s="286">
        <f>IF('Cumulative Budget Request '!$L417='Split budget (D)'!$L$1,'Cumulative Budget Request '!E417,0)</f>
        <v>0</v>
      </c>
      <c r="F371" s="286">
        <f>IF('Cumulative Budget Request '!$L417='Split budget (D)'!$L$1,'Cumulative Budget Request '!F417,0)</f>
        <v>0</v>
      </c>
      <c r="G371" s="286">
        <f>IF('Cumulative Budget Request '!$L417='Split budget (D)'!$L$1,'Cumulative Budget Request '!G417,0)</f>
        <v>0</v>
      </c>
      <c r="H371" s="286">
        <f>IF('Cumulative Budget Request '!$L417='Split budget (D)'!$L$1,'Cumulative Budget Request '!H417,0)</f>
        <v>0</v>
      </c>
      <c r="I371" s="286">
        <f>IF('Cumulative Budget Request '!$L417='Split budget (D)'!$L$1,'Cumulative Budget Request '!I417,0)</f>
        <v>0</v>
      </c>
      <c r="J371" s="420">
        <f t="shared" si="92"/>
        <v>0</v>
      </c>
      <c r="K371" s="19"/>
      <c r="L371" s="15"/>
      <c r="M371" s="19"/>
      <c r="N371" s="19"/>
      <c r="O371" s="19"/>
      <c r="P371" s="19"/>
    </row>
    <row r="372" spans="2:16" hidden="1">
      <c r="B372" s="469">
        <f t="shared" si="91"/>
        <v>0</v>
      </c>
      <c r="C372" s="470"/>
      <c r="D372" s="470"/>
      <c r="E372" s="286">
        <f>IF('Cumulative Budget Request '!$L418='Split budget (D)'!$L$1,'Cumulative Budget Request '!E418,0)</f>
        <v>0</v>
      </c>
      <c r="F372" s="286">
        <f>IF('Cumulative Budget Request '!$L418='Split budget (D)'!$L$1,'Cumulative Budget Request '!F418,0)</f>
        <v>0</v>
      </c>
      <c r="G372" s="286">
        <f>IF('Cumulative Budget Request '!$L418='Split budget (D)'!$L$1,'Cumulative Budget Request '!G418,0)</f>
        <v>0</v>
      </c>
      <c r="H372" s="286">
        <f>IF('Cumulative Budget Request '!$L418='Split budget (D)'!$L$1,'Cumulative Budget Request '!H418,0)</f>
        <v>0</v>
      </c>
      <c r="I372" s="286">
        <f>IF('Cumulative Budget Request '!$L418='Split budget (D)'!$L$1,'Cumulative Budget Request '!I418,0)</f>
        <v>0</v>
      </c>
      <c r="J372" s="420">
        <f t="shared" si="92"/>
        <v>0</v>
      </c>
      <c r="K372" s="19"/>
      <c r="L372" s="15"/>
      <c r="M372" s="19"/>
      <c r="N372" s="19"/>
      <c r="O372" s="19"/>
      <c r="P372" s="19"/>
    </row>
    <row r="373" spans="2:16" hidden="1">
      <c r="B373" s="469">
        <f t="shared" si="91"/>
        <v>0</v>
      </c>
      <c r="C373" s="470"/>
      <c r="D373" s="470"/>
      <c r="E373" s="286">
        <f>IF('Cumulative Budget Request '!$L419='Split budget (D)'!$L$1,'Cumulative Budget Request '!E419,0)</f>
        <v>0</v>
      </c>
      <c r="F373" s="286">
        <f>IF('Cumulative Budget Request '!$L419='Split budget (D)'!$L$1,'Cumulative Budget Request '!F419,0)</f>
        <v>0</v>
      </c>
      <c r="G373" s="286">
        <f>IF('Cumulative Budget Request '!$L419='Split budget (D)'!$L$1,'Cumulative Budget Request '!G419,0)</f>
        <v>0</v>
      </c>
      <c r="H373" s="286">
        <f>IF('Cumulative Budget Request '!$L419='Split budget (D)'!$L$1,'Cumulative Budget Request '!H419,0)</f>
        <v>0</v>
      </c>
      <c r="I373" s="286">
        <f>IF('Cumulative Budget Request '!$L419='Split budget (D)'!$L$1,'Cumulative Budget Request '!I419,0)</f>
        <v>0</v>
      </c>
      <c r="J373" s="420">
        <f t="shared" si="92"/>
        <v>0</v>
      </c>
      <c r="K373" s="19"/>
      <c r="L373" s="15"/>
      <c r="M373" s="19"/>
      <c r="N373" s="19"/>
      <c r="O373" s="19"/>
      <c r="P373" s="19"/>
    </row>
    <row r="374" spans="2:16" hidden="1">
      <c r="B374" s="469">
        <f t="shared" si="91"/>
        <v>0</v>
      </c>
      <c r="C374" s="470"/>
      <c r="D374" s="470"/>
      <c r="E374" s="286">
        <f>IF('Cumulative Budget Request '!$L420='Split budget (D)'!$L$1,'Cumulative Budget Request '!E420,0)</f>
        <v>0</v>
      </c>
      <c r="F374" s="286">
        <f>IF('Cumulative Budget Request '!$L420='Split budget (D)'!$L$1,'Cumulative Budget Request '!F420,0)</f>
        <v>0</v>
      </c>
      <c r="G374" s="286">
        <f>IF('Cumulative Budget Request '!$L420='Split budget (D)'!$L$1,'Cumulative Budget Request '!G420,0)</f>
        <v>0</v>
      </c>
      <c r="H374" s="286">
        <f>IF('Cumulative Budget Request '!$L420='Split budget (D)'!$L$1,'Cumulative Budget Request '!H420,0)</f>
        <v>0</v>
      </c>
      <c r="I374" s="286">
        <f>IF('Cumulative Budget Request '!$L420='Split budget (D)'!$L$1,'Cumulative Budget Request '!I420,0)</f>
        <v>0</v>
      </c>
      <c r="J374" s="420">
        <f t="shared" si="92"/>
        <v>0</v>
      </c>
      <c r="K374" s="19"/>
      <c r="L374" s="15"/>
      <c r="M374" s="19"/>
      <c r="N374" s="19"/>
      <c r="O374" s="19"/>
      <c r="P374" s="19"/>
    </row>
    <row r="375" spans="2:16" hidden="1">
      <c r="B375" s="469">
        <f t="shared" si="91"/>
        <v>0</v>
      </c>
      <c r="C375" s="470"/>
      <c r="D375" s="470"/>
      <c r="E375" s="286">
        <f>IF('Cumulative Budget Request '!$L421='Split budget (D)'!$L$1,'Cumulative Budget Request '!E421,0)</f>
        <v>0</v>
      </c>
      <c r="F375" s="286">
        <f>IF('Cumulative Budget Request '!$L421='Split budget (D)'!$L$1,'Cumulative Budget Request '!F421,0)</f>
        <v>0</v>
      </c>
      <c r="G375" s="286">
        <f>IF('Cumulative Budget Request '!$L421='Split budget (D)'!$L$1,'Cumulative Budget Request '!G421,0)</f>
        <v>0</v>
      </c>
      <c r="H375" s="286">
        <f>IF('Cumulative Budget Request '!$L421='Split budget (D)'!$L$1,'Cumulative Budget Request '!H421,0)</f>
        <v>0</v>
      </c>
      <c r="I375" s="286">
        <f>IF('Cumulative Budget Request '!$L421='Split budget (D)'!$L$1,'Cumulative Budget Request '!I421,0)</f>
        <v>0</v>
      </c>
      <c r="J375" s="420">
        <f t="shared" si="92"/>
        <v>0</v>
      </c>
      <c r="K375" s="19"/>
      <c r="L375" s="15"/>
      <c r="M375" s="19"/>
      <c r="N375" s="19"/>
      <c r="O375" s="19"/>
      <c r="P375" s="19"/>
    </row>
    <row r="376" spans="2:16" hidden="1">
      <c r="B376" s="469">
        <f t="shared" si="91"/>
        <v>0</v>
      </c>
      <c r="C376" s="470"/>
      <c r="D376" s="470"/>
      <c r="E376" s="286">
        <f>IF('Cumulative Budget Request '!$L422='Split budget (D)'!$L$1,'Cumulative Budget Request '!E422,0)</f>
        <v>0</v>
      </c>
      <c r="F376" s="286">
        <f>IF('Cumulative Budget Request '!$L422='Split budget (D)'!$L$1,'Cumulative Budget Request '!F422,0)</f>
        <v>0</v>
      </c>
      <c r="G376" s="286">
        <f>IF('Cumulative Budget Request '!$L422='Split budget (D)'!$L$1,'Cumulative Budget Request '!G422,0)</f>
        <v>0</v>
      </c>
      <c r="H376" s="286">
        <f>IF('Cumulative Budget Request '!$L422='Split budget (D)'!$L$1,'Cumulative Budget Request '!H422,0)</f>
        <v>0</v>
      </c>
      <c r="I376" s="286">
        <f>IF('Cumulative Budget Request '!$L422='Split budget (D)'!$L$1,'Cumulative Budget Request '!I422,0)</f>
        <v>0</v>
      </c>
      <c r="J376" s="420">
        <f t="shared" si="92"/>
        <v>0</v>
      </c>
      <c r="K376" s="19"/>
      <c r="L376" s="15"/>
      <c r="M376" s="19"/>
      <c r="N376" s="19"/>
      <c r="O376" s="19"/>
      <c r="P376" s="19"/>
    </row>
    <row r="377" spans="2:16" hidden="1">
      <c r="B377" s="469">
        <f t="shared" si="91"/>
        <v>0</v>
      </c>
      <c r="C377" s="470"/>
      <c r="D377" s="470"/>
      <c r="E377" s="286">
        <f>IF('Cumulative Budget Request '!$L423='Split budget (D)'!$L$1,'Cumulative Budget Request '!E423,0)</f>
        <v>0</v>
      </c>
      <c r="F377" s="286">
        <f>IF('Cumulative Budget Request '!$L423='Split budget (D)'!$L$1,'Cumulative Budget Request '!F423,0)</f>
        <v>0</v>
      </c>
      <c r="G377" s="286">
        <f>IF('Cumulative Budget Request '!$L423='Split budget (D)'!$L$1,'Cumulative Budget Request '!G423,0)</f>
        <v>0</v>
      </c>
      <c r="H377" s="286">
        <f>IF('Cumulative Budget Request '!$L423='Split budget (D)'!$L$1,'Cumulative Budget Request '!H423,0)</f>
        <v>0</v>
      </c>
      <c r="I377" s="286">
        <f>IF('Cumulative Budget Request '!$L423='Split budget (D)'!$L$1,'Cumulative Budget Request '!I423,0)</f>
        <v>0</v>
      </c>
      <c r="J377" s="420">
        <f t="shared" si="92"/>
        <v>0</v>
      </c>
      <c r="K377" s="19"/>
      <c r="L377" s="15"/>
      <c r="M377" s="19"/>
      <c r="N377" s="19"/>
      <c r="O377" s="19"/>
      <c r="P377" s="19"/>
    </row>
    <row r="378" spans="2:16" hidden="1">
      <c r="B378" s="469">
        <f t="shared" si="91"/>
        <v>0</v>
      </c>
      <c r="C378" s="470"/>
      <c r="D378" s="470"/>
      <c r="E378" s="286">
        <f>IF('Cumulative Budget Request '!$L424='Split budget (D)'!$L$1,'Cumulative Budget Request '!E424,0)</f>
        <v>0</v>
      </c>
      <c r="F378" s="286">
        <f>IF('Cumulative Budget Request '!$L424='Split budget (D)'!$L$1,'Cumulative Budget Request '!F424,0)</f>
        <v>0</v>
      </c>
      <c r="G378" s="286">
        <f>IF('Cumulative Budget Request '!$L424='Split budget (D)'!$L$1,'Cumulative Budget Request '!G424,0)</f>
        <v>0</v>
      </c>
      <c r="H378" s="286">
        <f>IF('Cumulative Budget Request '!$L424='Split budget (D)'!$L$1,'Cumulative Budget Request '!H424,0)</f>
        <v>0</v>
      </c>
      <c r="I378" s="286">
        <f>IF('Cumulative Budget Request '!$L424='Split budget (D)'!$L$1,'Cumulative Budget Request '!I424,0)</f>
        <v>0</v>
      </c>
      <c r="J378" s="420">
        <f t="shared" si="92"/>
        <v>0</v>
      </c>
      <c r="K378" s="19"/>
      <c r="L378" s="15"/>
      <c r="M378" s="19"/>
      <c r="N378" s="19"/>
      <c r="O378" s="19"/>
      <c r="P378" s="19"/>
    </row>
    <row r="379" spans="2:16" hidden="1">
      <c r="B379" s="469">
        <f t="shared" si="91"/>
        <v>0</v>
      </c>
      <c r="C379" s="470"/>
      <c r="D379" s="470"/>
      <c r="E379" s="286">
        <f>IF('Cumulative Budget Request '!$L425='Split budget (D)'!$L$1,'Cumulative Budget Request '!E425,0)</f>
        <v>0</v>
      </c>
      <c r="F379" s="286">
        <f>IF('Cumulative Budget Request '!$L425='Split budget (D)'!$L$1,'Cumulative Budget Request '!F425,0)</f>
        <v>0</v>
      </c>
      <c r="G379" s="286">
        <f>IF('Cumulative Budget Request '!$L425='Split budget (D)'!$L$1,'Cumulative Budget Request '!G425,0)</f>
        <v>0</v>
      </c>
      <c r="H379" s="286">
        <f>IF('Cumulative Budget Request '!$L425='Split budget (D)'!$L$1,'Cumulative Budget Request '!H425,0)</f>
        <v>0</v>
      </c>
      <c r="I379" s="286">
        <f>IF('Cumulative Budget Request '!$L425='Split budget (D)'!$L$1,'Cumulative Budget Request '!I425,0)</f>
        <v>0</v>
      </c>
      <c r="J379" s="420">
        <f t="shared" si="92"/>
        <v>0</v>
      </c>
      <c r="K379" s="19"/>
      <c r="L379" s="15"/>
      <c r="M379" s="19"/>
      <c r="N379" s="19"/>
      <c r="O379" s="19"/>
      <c r="P379" s="19"/>
    </row>
    <row r="380" spans="2:16" hidden="1">
      <c r="B380" s="469">
        <f t="shared" si="91"/>
        <v>0</v>
      </c>
      <c r="C380" s="470"/>
      <c r="D380" s="470"/>
      <c r="E380" s="286">
        <f>IF('Cumulative Budget Request '!$L426='Split budget (D)'!$L$1,'Cumulative Budget Request '!E426,0)</f>
        <v>0</v>
      </c>
      <c r="F380" s="286">
        <f>IF('Cumulative Budget Request '!$L426='Split budget (D)'!$L$1,'Cumulative Budget Request '!F426,0)</f>
        <v>0</v>
      </c>
      <c r="G380" s="286">
        <f>IF('Cumulative Budget Request '!$L426='Split budget (D)'!$L$1,'Cumulative Budget Request '!G426,0)</f>
        <v>0</v>
      </c>
      <c r="H380" s="286">
        <f>IF('Cumulative Budget Request '!$L426='Split budget (D)'!$L$1,'Cumulative Budget Request '!H426,0)</f>
        <v>0</v>
      </c>
      <c r="I380" s="286">
        <f>IF('Cumulative Budget Request '!$L426='Split budget (D)'!$L$1,'Cumulative Budget Request '!I426,0)</f>
        <v>0</v>
      </c>
      <c r="J380" s="420">
        <f t="shared" si="92"/>
        <v>0</v>
      </c>
      <c r="K380" s="19"/>
      <c r="L380" s="15"/>
      <c r="M380" s="19"/>
      <c r="N380" s="19"/>
      <c r="O380" s="19"/>
      <c r="P380" s="19"/>
    </row>
    <row r="381" spans="2:16" hidden="1">
      <c r="B381" s="469">
        <f t="shared" si="91"/>
        <v>0</v>
      </c>
      <c r="C381" s="470"/>
      <c r="D381" s="470"/>
      <c r="E381" s="286">
        <f>IF('Cumulative Budget Request '!$L427='Split budget (D)'!$L$1,'Cumulative Budget Request '!E427,0)</f>
        <v>0</v>
      </c>
      <c r="F381" s="286">
        <f>IF('Cumulative Budget Request '!$L427='Split budget (D)'!$L$1,'Cumulative Budget Request '!F427,0)</f>
        <v>0</v>
      </c>
      <c r="G381" s="286">
        <f>IF('Cumulative Budget Request '!$L427='Split budget (D)'!$L$1,'Cumulative Budget Request '!G427,0)</f>
        <v>0</v>
      </c>
      <c r="H381" s="286">
        <f>IF('Cumulative Budget Request '!$L427='Split budget (D)'!$L$1,'Cumulative Budget Request '!H427,0)</f>
        <v>0</v>
      </c>
      <c r="I381" s="286">
        <f>IF('Cumulative Budget Request '!$L427='Split budget (D)'!$L$1,'Cumulative Budget Request '!I427,0)</f>
        <v>0</v>
      </c>
      <c r="J381" s="420">
        <f t="shared" si="92"/>
        <v>0</v>
      </c>
      <c r="K381" s="19"/>
      <c r="L381" s="15"/>
      <c r="M381" s="19"/>
      <c r="N381" s="19"/>
      <c r="O381" s="19"/>
      <c r="P381" s="19"/>
    </row>
    <row r="382" spans="2:16" hidden="1">
      <c r="B382" s="469">
        <f t="shared" si="91"/>
        <v>0</v>
      </c>
      <c r="C382" s="470"/>
      <c r="D382" s="470"/>
      <c r="E382" s="286">
        <f>IF('Cumulative Budget Request '!$L428='Split budget (D)'!$L$1,'Cumulative Budget Request '!E428,0)</f>
        <v>0</v>
      </c>
      <c r="F382" s="286">
        <f>IF('Cumulative Budget Request '!$L428='Split budget (D)'!$L$1,'Cumulative Budget Request '!F428,0)</f>
        <v>0</v>
      </c>
      <c r="G382" s="286">
        <f>IF('Cumulative Budget Request '!$L428='Split budget (D)'!$L$1,'Cumulative Budget Request '!G428,0)</f>
        <v>0</v>
      </c>
      <c r="H382" s="286">
        <f>IF('Cumulative Budget Request '!$L428='Split budget (D)'!$L$1,'Cumulative Budget Request '!H428,0)</f>
        <v>0</v>
      </c>
      <c r="I382" s="286">
        <f>IF('Cumulative Budget Request '!$L428='Split budget (D)'!$L$1,'Cumulative Budget Request '!I428,0)</f>
        <v>0</v>
      </c>
      <c r="J382" s="420">
        <f t="shared" si="92"/>
        <v>0</v>
      </c>
      <c r="K382" s="19"/>
      <c r="L382" s="15"/>
      <c r="M382" s="19"/>
      <c r="N382" s="19"/>
      <c r="O382" s="19"/>
      <c r="P382" s="19"/>
    </row>
    <row r="383" spans="2:16" hidden="1">
      <c r="B383" s="537">
        <f t="shared" si="91"/>
        <v>0</v>
      </c>
      <c r="C383" s="538"/>
      <c r="D383" s="538"/>
      <c r="E383" s="286">
        <f>IF('Cumulative Budget Request '!$L429='Split budget (D)'!$L$1,'Cumulative Budget Request '!E429,0)</f>
        <v>0</v>
      </c>
      <c r="F383" s="286">
        <f>IF('Cumulative Budget Request '!$L429='Split budget (D)'!$L$1,'Cumulative Budget Request '!F429,0)</f>
        <v>0</v>
      </c>
      <c r="G383" s="286">
        <f>IF('Cumulative Budget Request '!$L429='Split budget (D)'!$L$1,'Cumulative Budget Request '!G429,0)</f>
        <v>0</v>
      </c>
      <c r="H383" s="286">
        <f>IF('Cumulative Budget Request '!$L429='Split budget (D)'!$L$1,'Cumulative Budget Request '!H429,0)</f>
        <v>0</v>
      </c>
      <c r="I383" s="286">
        <f>IF('Cumulative Budget Request '!$L429='Split budget (D)'!$L$1,'Cumulative Budget Request '!I429,0)</f>
        <v>0</v>
      </c>
      <c r="J383" s="421">
        <f t="shared" si="92"/>
        <v>0</v>
      </c>
      <c r="K383" s="19"/>
      <c r="L383" s="15"/>
      <c r="M383" s="19"/>
      <c r="N383" s="19"/>
      <c r="O383" s="19"/>
      <c r="P383" s="19"/>
    </row>
    <row r="384" spans="2:16" ht="13.5" thickBot="1">
      <c r="B384" s="471" t="str">
        <f t="shared" si="91"/>
        <v>TOTAL</v>
      </c>
      <c r="C384" s="472"/>
      <c r="D384" s="472"/>
      <c r="E384" s="423">
        <f>SUM(E364:E383)</f>
        <v>0</v>
      </c>
      <c r="F384" s="423">
        <f t="shared" ref="F384:I384" si="93">SUM(F364:F383)</f>
        <v>0</v>
      </c>
      <c r="G384" s="423">
        <f t="shared" si="93"/>
        <v>0</v>
      </c>
      <c r="H384" s="423">
        <f t="shared" si="93"/>
        <v>0</v>
      </c>
      <c r="I384" s="423">
        <f t="shared" si="93"/>
        <v>0</v>
      </c>
      <c r="J384" s="422">
        <f>SUM(J364:J383)</f>
        <v>0</v>
      </c>
      <c r="K384" s="19"/>
      <c r="L384" s="15"/>
      <c r="M384" s="19"/>
      <c r="N384" s="19"/>
      <c r="O384" s="19"/>
      <c r="P384" s="19"/>
    </row>
    <row r="385" spans="2:10" ht="13.5" thickBot="1">
      <c r="E385" s="19"/>
      <c r="F385" s="15"/>
      <c r="G385" s="19"/>
      <c r="H385" s="19"/>
      <c r="I385" s="19"/>
      <c r="J385" s="19"/>
    </row>
    <row r="386" spans="2:10" ht="13.15" customHeight="1">
      <c r="B386" s="479" t="s">
        <v>182</v>
      </c>
      <c r="C386" s="480"/>
      <c r="D386" s="480"/>
      <c r="E386" s="480"/>
      <c r="F386" s="480"/>
      <c r="G386" s="480"/>
      <c r="H386" s="480"/>
      <c r="I386" s="480"/>
      <c r="J386" s="481"/>
    </row>
    <row r="387" spans="2:10">
      <c r="B387" s="477" t="s">
        <v>231</v>
      </c>
      <c r="C387" s="478"/>
      <c r="D387" s="478"/>
      <c r="E387" s="246" t="s">
        <v>35</v>
      </c>
      <c r="F387" s="246" t="s">
        <v>36</v>
      </c>
      <c r="G387" s="247" t="s">
        <v>37</v>
      </c>
      <c r="H387" s="247" t="s">
        <v>38</v>
      </c>
      <c r="I387" s="247" t="s">
        <v>39</v>
      </c>
      <c r="J387" s="248" t="s">
        <v>30</v>
      </c>
    </row>
    <row r="388" spans="2:10">
      <c r="B388" s="482">
        <f t="shared" ref="B388:B408" si="94">B364</f>
        <v>0</v>
      </c>
      <c r="C388" s="483"/>
      <c r="D388" s="483"/>
      <c r="E388" s="286">
        <f>IF('Cumulative Budget Request '!$L434='Split budget (D)'!$L$1,'Cumulative Budget Request '!E434,0)</f>
        <v>0</v>
      </c>
      <c r="F388" s="286">
        <f>IF('Cumulative Budget Request '!$L434='Split budget (D)'!$L$1,'Cumulative Budget Request '!F434,0)</f>
        <v>0</v>
      </c>
      <c r="G388" s="286">
        <f>IF('Cumulative Budget Request '!$L434='Split budget (D)'!$L$1,'Cumulative Budget Request '!G434,0)</f>
        <v>0</v>
      </c>
      <c r="H388" s="286">
        <f>IF('Cumulative Budget Request '!$L434='Split budget (D)'!$L$1,'Cumulative Budget Request '!H434,0)</f>
        <v>0</v>
      </c>
      <c r="I388" s="286">
        <f>IF('Cumulative Budget Request '!$L434='Split budget (D)'!$L$1,'Cumulative Budget Request '!I434,0)</f>
        <v>0</v>
      </c>
      <c r="J388" s="420">
        <f t="shared" ref="J388:J407" si="95">SUM(E388:I388)</f>
        <v>0</v>
      </c>
    </row>
    <row r="389" spans="2:10">
      <c r="B389" s="469">
        <f t="shared" si="94"/>
        <v>0</v>
      </c>
      <c r="C389" s="470"/>
      <c r="D389" s="470"/>
      <c r="E389" s="286">
        <f>IF('Cumulative Budget Request '!$L435='Split budget (D)'!$L$1,'Cumulative Budget Request '!E435,0)</f>
        <v>0</v>
      </c>
      <c r="F389" s="286">
        <f>IF('Cumulative Budget Request '!$L435='Split budget (D)'!$L$1,'Cumulative Budget Request '!F435,0)</f>
        <v>0</v>
      </c>
      <c r="G389" s="286">
        <f>IF('Cumulative Budget Request '!$L435='Split budget (D)'!$L$1,'Cumulative Budget Request '!G435,0)</f>
        <v>0</v>
      </c>
      <c r="H389" s="286">
        <f>IF('Cumulative Budget Request '!$L435='Split budget (D)'!$L$1,'Cumulative Budget Request '!H435,0)</f>
        <v>0</v>
      </c>
      <c r="I389" s="286">
        <f>IF('Cumulative Budget Request '!$L435='Split budget (D)'!$L$1,'Cumulative Budget Request '!I435,0)</f>
        <v>0</v>
      </c>
      <c r="J389" s="420">
        <f t="shared" si="95"/>
        <v>0</v>
      </c>
    </row>
    <row r="390" spans="2:10">
      <c r="B390" s="469">
        <f t="shared" si="94"/>
        <v>0</v>
      </c>
      <c r="C390" s="470"/>
      <c r="D390" s="470"/>
      <c r="E390" s="286">
        <f>IF('Cumulative Budget Request '!$L436='Split budget (D)'!$L$1,'Cumulative Budget Request '!E436,0)</f>
        <v>0</v>
      </c>
      <c r="F390" s="286">
        <f>IF('Cumulative Budget Request '!$L436='Split budget (D)'!$L$1,'Cumulative Budget Request '!F436,0)</f>
        <v>0</v>
      </c>
      <c r="G390" s="286">
        <f>IF('Cumulative Budget Request '!$L436='Split budget (D)'!$L$1,'Cumulative Budget Request '!G436,0)</f>
        <v>0</v>
      </c>
      <c r="H390" s="286">
        <f>IF('Cumulative Budget Request '!$L436='Split budget (D)'!$L$1,'Cumulative Budget Request '!H436,0)</f>
        <v>0</v>
      </c>
      <c r="I390" s="286">
        <f>IF('Cumulative Budget Request '!$L436='Split budget (D)'!$L$1,'Cumulative Budget Request '!I436,0)</f>
        <v>0</v>
      </c>
      <c r="J390" s="420">
        <f t="shared" si="95"/>
        <v>0</v>
      </c>
    </row>
    <row r="391" spans="2:10" hidden="1">
      <c r="B391" s="469">
        <f t="shared" si="94"/>
        <v>0</v>
      </c>
      <c r="C391" s="470"/>
      <c r="D391" s="470"/>
      <c r="E391" s="286">
        <f>IF('Cumulative Budget Request '!$L437='Split budget (D)'!$L$1,'Cumulative Budget Request '!E437,0)</f>
        <v>0</v>
      </c>
      <c r="F391" s="286">
        <f>IF('Cumulative Budget Request '!$L437='Split budget (D)'!$L$1,'Cumulative Budget Request '!F437,0)</f>
        <v>0</v>
      </c>
      <c r="G391" s="286">
        <f>IF('Cumulative Budget Request '!$L437='Split budget (D)'!$L$1,'Cumulative Budget Request '!G437,0)</f>
        <v>0</v>
      </c>
      <c r="H391" s="286">
        <f>IF('Cumulative Budget Request '!$L437='Split budget (D)'!$L$1,'Cumulative Budget Request '!H437,0)</f>
        <v>0</v>
      </c>
      <c r="I391" s="286">
        <f>IF('Cumulative Budget Request '!$L437='Split budget (D)'!$L$1,'Cumulative Budget Request '!I437,0)</f>
        <v>0</v>
      </c>
      <c r="J391" s="420">
        <f t="shared" si="95"/>
        <v>0</v>
      </c>
    </row>
    <row r="392" spans="2:10" hidden="1">
      <c r="B392" s="469">
        <f t="shared" si="94"/>
        <v>0</v>
      </c>
      <c r="C392" s="470"/>
      <c r="D392" s="470"/>
      <c r="E392" s="286">
        <f>IF('Cumulative Budget Request '!$L438='Split budget (D)'!$L$1,'Cumulative Budget Request '!E438,0)</f>
        <v>0</v>
      </c>
      <c r="F392" s="286">
        <f>IF('Cumulative Budget Request '!$L438='Split budget (D)'!$L$1,'Cumulative Budget Request '!F438,0)</f>
        <v>0</v>
      </c>
      <c r="G392" s="286">
        <f>IF('Cumulative Budget Request '!$L438='Split budget (D)'!$L$1,'Cumulative Budget Request '!G438,0)</f>
        <v>0</v>
      </c>
      <c r="H392" s="286">
        <f>IF('Cumulative Budget Request '!$L438='Split budget (D)'!$L$1,'Cumulative Budget Request '!H438,0)</f>
        <v>0</v>
      </c>
      <c r="I392" s="286">
        <f>IF('Cumulative Budget Request '!$L438='Split budget (D)'!$L$1,'Cumulative Budget Request '!I438,0)</f>
        <v>0</v>
      </c>
      <c r="J392" s="420">
        <f t="shared" si="95"/>
        <v>0</v>
      </c>
    </row>
    <row r="393" spans="2:10" hidden="1">
      <c r="B393" s="469">
        <f t="shared" si="94"/>
        <v>0</v>
      </c>
      <c r="C393" s="470"/>
      <c r="D393" s="470"/>
      <c r="E393" s="286">
        <f>IF('Cumulative Budget Request '!$L439='Split budget (D)'!$L$1,'Cumulative Budget Request '!E439,0)</f>
        <v>0</v>
      </c>
      <c r="F393" s="286">
        <f>IF('Cumulative Budget Request '!$L439='Split budget (D)'!$L$1,'Cumulative Budget Request '!F439,0)</f>
        <v>0</v>
      </c>
      <c r="G393" s="286">
        <f>IF('Cumulative Budget Request '!$L439='Split budget (D)'!$L$1,'Cumulative Budget Request '!G439,0)</f>
        <v>0</v>
      </c>
      <c r="H393" s="286">
        <f>IF('Cumulative Budget Request '!$L439='Split budget (D)'!$L$1,'Cumulative Budget Request '!H439,0)</f>
        <v>0</v>
      </c>
      <c r="I393" s="286">
        <f>IF('Cumulative Budget Request '!$L439='Split budget (D)'!$L$1,'Cumulative Budget Request '!I439,0)</f>
        <v>0</v>
      </c>
      <c r="J393" s="420">
        <f t="shared" si="95"/>
        <v>0</v>
      </c>
    </row>
    <row r="394" spans="2:10" hidden="1">
      <c r="B394" s="469">
        <f t="shared" si="94"/>
        <v>0</v>
      </c>
      <c r="C394" s="470"/>
      <c r="D394" s="470"/>
      <c r="E394" s="286">
        <f>IF('Cumulative Budget Request '!$L440='Split budget (D)'!$L$1,'Cumulative Budget Request '!E440,0)</f>
        <v>0</v>
      </c>
      <c r="F394" s="286">
        <f>IF('Cumulative Budget Request '!$L440='Split budget (D)'!$L$1,'Cumulative Budget Request '!F440,0)</f>
        <v>0</v>
      </c>
      <c r="G394" s="286">
        <f>IF('Cumulative Budget Request '!$L440='Split budget (D)'!$L$1,'Cumulative Budget Request '!G440,0)</f>
        <v>0</v>
      </c>
      <c r="H394" s="286">
        <f>IF('Cumulative Budget Request '!$L440='Split budget (D)'!$L$1,'Cumulative Budget Request '!H440,0)</f>
        <v>0</v>
      </c>
      <c r="I394" s="286">
        <f>IF('Cumulative Budget Request '!$L440='Split budget (D)'!$L$1,'Cumulative Budget Request '!I440,0)</f>
        <v>0</v>
      </c>
      <c r="J394" s="420">
        <f t="shared" si="95"/>
        <v>0</v>
      </c>
    </row>
    <row r="395" spans="2:10" hidden="1">
      <c r="B395" s="469">
        <f t="shared" si="94"/>
        <v>0</v>
      </c>
      <c r="C395" s="470"/>
      <c r="D395" s="470"/>
      <c r="E395" s="286">
        <f>IF('Cumulative Budget Request '!$L441='Split budget (D)'!$L$1,'Cumulative Budget Request '!E441,0)</f>
        <v>0</v>
      </c>
      <c r="F395" s="286">
        <f>IF('Cumulative Budget Request '!$L441='Split budget (D)'!$L$1,'Cumulative Budget Request '!F441,0)</f>
        <v>0</v>
      </c>
      <c r="G395" s="286">
        <f>IF('Cumulative Budget Request '!$L441='Split budget (D)'!$L$1,'Cumulative Budget Request '!G441,0)</f>
        <v>0</v>
      </c>
      <c r="H395" s="286">
        <f>IF('Cumulative Budget Request '!$L441='Split budget (D)'!$L$1,'Cumulative Budget Request '!H441,0)</f>
        <v>0</v>
      </c>
      <c r="I395" s="286">
        <f>IF('Cumulative Budget Request '!$L441='Split budget (D)'!$L$1,'Cumulative Budget Request '!I441,0)</f>
        <v>0</v>
      </c>
      <c r="J395" s="420">
        <f t="shared" si="95"/>
        <v>0</v>
      </c>
    </row>
    <row r="396" spans="2:10" hidden="1">
      <c r="B396" s="469">
        <f t="shared" si="94"/>
        <v>0</v>
      </c>
      <c r="C396" s="470"/>
      <c r="D396" s="470"/>
      <c r="E396" s="286">
        <f>IF('Cumulative Budget Request '!$L442='Split budget (D)'!$L$1,'Cumulative Budget Request '!E442,0)</f>
        <v>0</v>
      </c>
      <c r="F396" s="286">
        <f>IF('Cumulative Budget Request '!$L442='Split budget (D)'!$L$1,'Cumulative Budget Request '!F442,0)</f>
        <v>0</v>
      </c>
      <c r="G396" s="286">
        <f>IF('Cumulative Budget Request '!$L442='Split budget (D)'!$L$1,'Cumulative Budget Request '!G442,0)</f>
        <v>0</v>
      </c>
      <c r="H396" s="286">
        <f>IF('Cumulative Budget Request '!$L442='Split budget (D)'!$L$1,'Cumulative Budget Request '!H442,0)</f>
        <v>0</v>
      </c>
      <c r="I396" s="286">
        <f>IF('Cumulative Budget Request '!$L442='Split budget (D)'!$L$1,'Cumulative Budget Request '!I442,0)</f>
        <v>0</v>
      </c>
      <c r="J396" s="420">
        <f t="shared" si="95"/>
        <v>0</v>
      </c>
    </row>
    <row r="397" spans="2:10" hidden="1">
      <c r="B397" s="469">
        <f t="shared" si="94"/>
        <v>0</v>
      </c>
      <c r="C397" s="470"/>
      <c r="D397" s="470"/>
      <c r="E397" s="286">
        <f>IF('Cumulative Budget Request '!$L443='Split budget (D)'!$L$1,'Cumulative Budget Request '!E443,0)</f>
        <v>0</v>
      </c>
      <c r="F397" s="286">
        <f>IF('Cumulative Budget Request '!$L443='Split budget (D)'!$L$1,'Cumulative Budget Request '!F443,0)</f>
        <v>0</v>
      </c>
      <c r="G397" s="286">
        <f>IF('Cumulative Budget Request '!$L443='Split budget (D)'!$L$1,'Cumulative Budget Request '!G443,0)</f>
        <v>0</v>
      </c>
      <c r="H397" s="286">
        <f>IF('Cumulative Budget Request '!$L443='Split budget (D)'!$L$1,'Cumulative Budget Request '!H443,0)</f>
        <v>0</v>
      </c>
      <c r="I397" s="286">
        <f>IF('Cumulative Budget Request '!$L443='Split budget (D)'!$L$1,'Cumulative Budget Request '!I443,0)</f>
        <v>0</v>
      </c>
      <c r="J397" s="420">
        <f t="shared" si="95"/>
        <v>0</v>
      </c>
    </row>
    <row r="398" spans="2:10" hidden="1">
      <c r="B398" s="469">
        <f t="shared" si="94"/>
        <v>0</v>
      </c>
      <c r="C398" s="470"/>
      <c r="D398" s="470"/>
      <c r="E398" s="286">
        <f>IF('Cumulative Budget Request '!$L444='Split budget (D)'!$L$1,'Cumulative Budget Request '!E444,0)</f>
        <v>0</v>
      </c>
      <c r="F398" s="286">
        <f>IF('Cumulative Budget Request '!$L444='Split budget (D)'!$L$1,'Cumulative Budget Request '!F444,0)</f>
        <v>0</v>
      </c>
      <c r="G398" s="286">
        <f>IF('Cumulative Budget Request '!$L444='Split budget (D)'!$L$1,'Cumulative Budget Request '!G444,0)</f>
        <v>0</v>
      </c>
      <c r="H398" s="286">
        <f>IF('Cumulative Budget Request '!$L444='Split budget (D)'!$L$1,'Cumulative Budget Request '!H444,0)</f>
        <v>0</v>
      </c>
      <c r="I398" s="286">
        <f>IF('Cumulative Budget Request '!$L444='Split budget (D)'!$L$1,'Cumulative Budget Request '!I444,0)</f>
        <v>0</v>
      </c>
      <c r="J398" s="420">
        <f t="shared" si="95"/>
        <v>0</v>
      </c>
    </row>
    <row r="399" spans="2:10" hidden="1">
      <c r="B399" s="469">
        <f t="shared" si="94"/>
        <v>0</v>
      </c>
      <c r="C399" s="470"/>
      <c r="D399" s="470"/>
      <c r="E399" s="286">
        <f>IF('Cumulative Budget Request '!$L445='Split budget (D)'!$L$1,'Cumulative Budget Request '!E445,0)</f>
        <v>0</v>
      </c>
      <c r="F399" s="286">
        <f>IF('Cumulative Budget Request '!$L445='Split budget (D)'!$L$1,'Cumulative Budget Request '!F445,0)</f>
        <v>0</v>
      </c>
      <c r="G399" s="286">
        <f>IF('Cumulative Budget Request '!$L445='Split budget (D)'!$L$1,'Cumulative Budget Request '!G445,0)</f>
        <v>0</v>
      </c>
      <c r="H399" s="286">
        <f>IF('Cumulative Budget Request '!$L445='Split budget (D)'!$L$1,'Cumulative Budget Request '!H445,0)</f>
        <v>0</v>
      </c>
      <c r="I399" s="286">
        <f>IF('Cumulative Budget Request '!$L445='Split budget (D)'!$L$1,'Cumulative Budget Request '!I445,0)</f>
        <v>0</v>
      </c>
      <c r="J399" s="420">
        <f t="shared" si="95"/>
        <v>0</v>
      </c>
    </row>
    <row r="400" spans="2:10" hidden="1">
      <c r="B400" s="469">
        <f t="shared" si="94"/>
        <v>0</v>
      </c>
      <c r="C400" s="470"/>
      <c r="D400" s="470"/>
      <c r="E400" s="286">
        <f>IF('Cumulative Budget Request '!$L446='Split budget (D)'!$L$1,'Cumulative Budget Request '!E446,0)</f>
        <v>0</v>
      </c>
      <c r="F400" s="286">
        <f>IF('Cumulative Budget Request '!$L446='Split budget (D)'!$L$1,'Cumulative Budget Request '!F446,0)</f>
        <v>0</v>
      </c>
      <c r="G400" s="286">
        <f>IF('Cumulative Budget Request '!$L446='Split budget (D)'!$L$1,'Cumulative Budget Request '!G446,0)</f>
        <v>0</v>
      </c>
      <c r="H400" s="286">
        <f>IF('Cumulative Budget Request '!$L446='Split budget (D)'!$L$1,'Cumulative Budget Request '!H446,0)</f>
        <v>0</v>
      </c>
      <c r="I400" s="286">
        <f>IF('Cumulative Budget Request '!$L446='Split budget (D)'!$L$1,'Cumulative Budget Request '!I446,0)</f>
        <v>0</v>
      </c>
      <c r="J400" s="420">
        <f t="shared" si="95"/>
        <v>0</v>
      </c>
    </row>
    <row r="401" spans="2:10" hidden="1">
      <c r="B401" s="469">
        <f t="shared" si="94"/>
        <v>0</v>
      </c>
      <c r="C401" s="470"/>
      <c r="D401" s="470"/>
      <c r="E401" s="286">
        <f>IF('Cumulative Budget Request '!$L447='Split budget (D)'!$L$1,'Cumulative Budget Request '!E447,0)</f>
        <v>0</v>
      </c>
      <c r="F401" s="286">
        <f>IF('Cumulative Budget Request '!$L447='Split budget (D)'!$L$1,'Cumulative Budget Request '!F447,0)</f>
        <v>0</v>
      </c>
      <c r="G401" s="286">
        <f>IF('Cumulative Budget Request '!$L447='Split budget (D)'!$L$1,'Cumulative Budget Request '!G447,0)</f>
        <v>0</v>
      </c>
      <c r="H401" s="286">
        <f>IF('Cumulative Budget Request '!$L447='Split budget (D)'!$L$1,'Cumulative Budget Request '!H447,0)</f>
        <v>0</v>
      </c>
      <c r="I401" s="286">
        <f>IF('Cumulative Budget Request '!$L447='Split budget (D)'!$L$1,'Cumulative Budget Request '!I447,0)</f>
        <v>0</v>
      </c>
      <c r="J401" s="420">
        <f t="shared" si="95"/>
        <v>0</v>
      </c>
    </row>
    <row r="402" spans="2:10" hidden="1">
      <c r="B402" s="469">
        <f t="shared" si="94"/>
        <v>0</v>
      </c>
      <c r="C402" s="470"/>
      <c r="D402" s="470"/>
      <c r="E402" s="286">
        <f>IF('Cumulative Budget Request '!$L448='Split budget (D)'!$L$1,'Cumulative Budget Request '!E448,0)</f>
        <v>0</v>
      </c>
      <c r="F402" s="286">
        <f>IF('Cumulative Budget Request '!$L448='Split budget (D)'!$L$1,'Cumulative Budget Request '!F448,0)</f>
        <v>0</v>
      </c>
      <c r="G402" s="286">
        <f>IF('Cumulative Budget Request '!$L448='Split budget (D)'!$L$1,'Cumulative Budget Request '!G448,0)</f>
        <v>0</v>
      </c>
      <c r="H402" s="286">
        <f>IF('Cumulative Budget Request '!$L448='Split budget (D)'!$L$1,'Cumulative Budget Request '!H448,0)</f>
        <v>0</v>
      </c>
      <c r="I402" s="286">
        <f>IF('Cumulative Budget Request '!$L448='Split budget (D)'!$L$1,'Cumulative Budget Request '!I448,0)</f>
        <v>0</v>
      </c>
      <c r="J402" s="420">
        <f t="shared" si="95"/>
        <v>0</v>
      </c>
    </row>
    <row r="403" spans="2:10" hidden="1">
      <c r="B403" s="469">
        <f t="shared" si="94"/>
        <v>0</v>
      </c>
      <c r="C403" s="470"/>
      <c r="D403" s="470"/>
      <c r="E403" s="286">
        <f>IF('Cumulative Budget Request '!$L449='Split budget (D)'!$L$1,'Cumulative Budget Request '!E449,0)</f>
        <v>0</v>
      </c>
      <c r="F403" s="286">
        <f>IF('Cumulative Budget Request '!$L449='Split budget (D)'!$L$1,'Cumulative Budget Request '!F449,0)</f>
        <v>0</v>
      </c>
      <c r="G403" s="286">
        <f>IF('Cumulative Budget Request '!$L449='Split budget (D)'!$L$1,'Cumulative Budget Request '!G449,0)</f>
        <v>0</v>
      </c>
      <c r="H403" s="286">
        <f>IF('Cumulative Budget Request '!$L449='Split budget (D)'!$L$1,'Cumulative Budget Request '!H449,0)</f>
        <v>0</v>
      </c>
      <c r="I403" s="286">
        <f>IF('Cumulative Budget Request '!$L449='Split budget (D)'!$L$1,'Cumulative Budget Request '!I449,0)</f>
        <v>0</v>
      </c>
      <c r="J403" s="420">
        <f t="shared" si="95"/>
        <v>0</v>
      </c>
    </row>
    <row r="404" spans="2:10" hidden="1">
      <c r="B404" s="469">
        <f t="shared" si="94"/>
        <v>0</v>
      </c>
      <c r="C404" s="470"/>
      <c r="D404" s="470"/>
      <c r="E404" s="286">
        <f>IF('Cumulative Budget Request '!$L450='Split budget (D)'!$L$1,'Cumulative Budget Request '!E450,0)</f>
        <v>0</v>
      </c>
      <c r="F404" s="286">
        <f>IF('Cumulative Budget Request '!$L450='Split budget (D)'!$L$1,'Cumulative Budget Request '!F450,0)</f>
        <v>0</v>
      </c>
      <c r="G404" s="286">
        <f>IF('Cumulative Budget Request '!$L450='Split budget (D)'!$L$1,'Cumulative Budget Request '!G450,0)</f>
        <v>0</v>
      </c>
      <c r="H404" s="286">
        <f>IF('Cumulative Budget Request '!$L450='Split budget (D)'!$L$1,'Cumulative Budget Request '!H450,0)</f>
        <v>0</v>
      </c>
      <c r="I404" s="286">
        <f>IF('Cumulative Budget Request '!$L450='Split budget (D)'!$L$1,'Cumulative Budget Request '!I450,0)</f>
        <v>0</v>
      </c>
      <c r="J404" s="420">
        <f t="shared" si="95"/>
        <v>0</v>
      </c>
    </row>
    <row r="405" spans="2:10" hidden="1">
      <c r="B405" s="469">
        <f t="shared" si="94"/>
        <v>0</v>
      </c>
      <c r="C405" s="470"/>
      <c r="D405" s="470"/>
      <c r="E405" s="286">
        <f>IF('Cumulative Budget Request '!$L451='Split budget (D)'!$L$1,'Cumulative Budget Request '!E451,0)</f>
        <v>0</v>
      </c>
      <c r="F405" s="286">
        <f>IF('Cumulative Budget Request '!$L451='Split budget (D)'!$L$1,'Cumulative Budget Request '!F451,0)</f>
        <v>0</v>
      </c>
      <c r="G405" s="286">
        <f>IF('Cumulative Budget Request '!$L451='Split budget (D)'!$L$1,'Cumulative Budget Request '!G451,0)</f>
        <v>0</v>
      </c>
      <c r="H405" s="286">
        <f>IF('Cumulative Budget Request '!$L451='Split budget (D)'!$L$1,'Cumulative Budget Request '!H451,0)</f>
        <v>0</v>
      </c>
      <c r="I405" s="286">
        <f>IF('Cumulative Budget Request '!$L451='Split budget (D)'!$L$1,'Cumulative Budget Request '!I451,0)</f>
        <v>0</v>
      </c>
      <c r="J405" s="420">
        <f t="shared" si="95"/>
        <v>0</v>
      </c>
    </row>
    <row r="406" spans="2:10" hidden="1">
      <c r="B406" s="469">
        <f t="shared" si="94"/>
        <v>0</v>
      </c>
      <c r="C406" s="470"/>
      <c r="D406" s="470"/>
      <c r="E406" s="286">
        <f>IF('Cumulative Budget Request '!$L452='Split budget (D)'!$L$1,'Cumulative Budget Request '!E452,0)</f>
        <v>0</v>
      </c>
      <c r="F406" s="286">
        <f>IF('Cumulative Budget Request '!$L452='Split budget (D)'!$L$1,'Cumulative Budget Request '!F452,0)</f>
        <v>0</v>
      </c>
      <c r="G406" s="286">
        <f>IF('Cumulative Budget Request '!$L452='Split budget (D)'!$L$1,'Cumulative Budget Request '!G452,0)</f>
        <v>0</v>
      </c>
      <c r="H406" s="286">
        <f>IF('Cumulative Budget Request '!$L452='Split budget (D)'!$L$1,'Cumulative Budget Request '!H452,0)</f>
        <v>0</v>
      </c>
      <c r="I406" s="286">
        <f>IF('Cumulative Budget Request '!$L452='Split budget (D)'!$L$1,'Cumulative Budget Request '!I452,0)</f>
        <v>0</v>
      </c>
      <c r="J406" s="420">
        <f t="shared" si="95"/>
        <v>0</v>
      </c>
    </row>
    <row r="407" spans="2:10" hidden="1">
      <c r="B407" s="537">
        <f t="shared" si="94"/>
        <v>0</v>
      </c>
      <c r="C407" s="538"/>
      <c r="D407" s="538"/>
      <c r="E407" s="286">
        <f>IF('Cumulative Budget Request '!$L453='Split budget (D)'!$L$1,'Cumulative Budget Request '!E453,0)</f>
        <v>0</v>
      </c>
      <c r="F407" s="286">
        <f>IF('Cumulative Budget Request '!$L453='Split budget (D)'!$L$1,'Cumulative Budget Request '!F453,0)</f>
        <v>0</v>
      </c>
      <c r="G407" s="286">
        <f>IF('Cumulative Budget Request '!$L453='Split budget (D)'!$L$1,'Cumulative Budget Request '!G453,0)</f>
        <v>0</v>
      </c>
      <c r="H407" s="286">
        <f>IF('Cumulative Budget Request '!$L453='Split budget (D)'!$L$1,'Cumulative Budget Request '!H453,0)</f>
        <v>0</v>
      </c>
      <c r="I407" s="286">
        <f>IF('Cumulative Budget Request '!$L453='Split budget (D)'!$L$1,'Cumulative Budget Request '!I453,0)</f>
        <v>0</v>
      </c>
      <c r="J407" s="421">
        <f t="shared" si="95"/>
        <v>0</v>
      </c>
    </row>
    <row r="408" spans="2:10" ht="13.5" thickBot="1">
      <c r="B408" s="471" t="str">
        <f t="shared" si="94"/>
        <v>TOTAL</v>
      </c>
      <c r="C408" s="472"/>
      <c r="D408" s="472"/>
      <c r="E408" s="423">
        <f>SUM(E388:E407)</f>
        <v>0</v>
      </c>
      <c r="F408" s="423">
        <f t="shared" ref="F408:I408" si="96">SUM(F388:F407)</f>
        <v>0</v>
      </c>
      <c r="G408" s="423">
        <f t="shared" si="96"/>
        <v>0</v>
      </c>
      <c r="H408" s="423">
        <f t="shared" si="96"/>
        <v>0</v>
      </c>
      <c r="I408" s="423">
        <f t="shared" si="96"/>
        <v>0</v>
      </c>
      <c r="J408" s="422">
        <f>SUM(J388:J407)</f>
        <v>0</v>
      </c>
    </row>
    <row r="409" spans="2:10">
      <c r="E409" s="19"/>
      <c r="F409" s="15"/>
      <c r="G409" s="19"/>
      <c r="H409" s="19"/>
      <c r="I409" s="19"/>
      <c r="J409" s="19"/>
    </row>
    <row r="410" spans="2:10">
      <c r="E410" s="19"/>
      <c r="F410" s="15"/>
      <c r="G410" s="19"/>
      <c r="H410" s="19"/>
      <c r="I410" s="19"/>
      <c r="J410" s="19"/>
    </row>
    <row r="411" spans="2:10">
      <c r="E411" s="19"/>
      <c r="F411" s="15"/>
      <c r="G411" s="19"/>
      <c r="H411" s="19"/>
      <c r="I411" s="19"/>
      <c r="J411" s="19"/>
    </row>
    <row r="412" spans="2:10">
      <c r="E412" s="19"/>
      <c r="F412" s="15"/>
      <c r="G412" s="19"/>
      <c r="H412" s="19"/>
      <c r="I412" s="19"/>
      <c r="J412" s="19"/>
    </row>
    <row r="413" spans="2:10">
      <c r="E413" s="19"/>
      <c r="F413" s="15"/>
      <c r="G413" s="19"/>
      <c r="H413" s="19"/>
      <c r="I413" s="19"/>
      <c r="J413" s="19"/>
    </row>
    <row r="414" spans="2:10">
      <c r="E414" s="19"/>
      <c r="F414" s="15"/>
      <c r="G414" s="19"/>
      <c r="H414" s="19"/>
      <c r="I414" s="19"/>
      <c r="J414" s="19"/>
    </row>
    <row r="415" spans="2:10">
      <c r="E415" s="19"/>
      <c r="F415" s="15"/>
      <c r="G415" s="19"/>
      <c r="H415" s="19"/>
      <c r="I415" s="19"/>
      <c r="J415" s="19"/>
    </row>
    <row r="416" spans="2:10">
      <c r="E416" s="19"/>
      <c r="F416" s="15"/>
      <c r="G416" s="19"/>
      <c r="H416" s="19"/>
      <c r="I416" s="19"/>
      <c r="J416" s="19"/>
    </row>
    <row r="417" spans="5:10">
      <c r="E417" s="19"/>
      <c r="F417" s="15"/>
      <c r="G417" s="19"/>
      <c r="H417" s="19"/>
      <c r="I417" s="19"/>
      <c r="J417" s="19"/>
    </row>
    <row r="418" spans="5:10">
      <c r="E418" s="19"/>
      <c r="F418" s="15"/>
      <c r="G418" s="19"/>
      <c r="H418" s="19"/>
      <c r="I418" s="19"/>
      <c r="J418" s="19"/>
    </row>
    <row r="419" spans="5:10">
      <c r="E419" s="19"/>
      <c r="F419" s="15"/>
      <c r="G419" s="19"/>
      <c r="H419" s="19"/>
      <c r="I419" s="19"/>
      <c r="J419" s="19"/>
    </row>
    <row r="420" spans="5:10">
      <c r="E420" s="19"/>
      <c r="F420" s="15"/>
      <c r="G420" s="19"/>
      <c r="H420" s="19"/>
      <c r="I420" s="19"/>
      <c r="J420" s="19"/>
    </row>
    <row r="421" spans="5:10">
      <c r="E421" s="19"/>
      <c r="F421" s="15"/>
      <c r="G421" s="19"/>
      <c r="H421" s="19"/>
      <c r="I421" s="19"/>
      <c r="J421" s="19"/>
    </row>
    <row r="422" spans="5:10">
      <c r="E422" s="19"/>
      <c r="F422" s="15"/>
      <c r="G422" s="19"/>
      <c r="H422" s="19"/>
      <c r="I422" s="19"/>
      <c r="J422" s="19"/>
    </row>
    <row r="423" spans="5:10">
      <c r="E423" s="19"/>
      <c r="F423" s="15"/>
      <c r="G423" s="19"/>
      <c r="H423" s="19"/>
      <c r="I423" s="19"/>
      <c r="J423" s="19"/>
    </row>
    <row r="424" spans="5:10">
      <c r="E424" s="19"/>
      <c r="F424" s="15"/>
      <c r="G424" s="19"/>
      <c r="H424" s="19"/>
      <c r="I424" s="19"/>
      <c r="J424" s="19"/>
    </row>
    <row r="425" spans="5:10">
      <c r="E425" s="19"/>
      <c r="F425" s="15"/>
      <c r="G425" s="19"/>
      <c r="H425" s="19"/>
      <c r="I425" s="19"/>
      <c r="J425" s="19"/>
    </row>
    <row r="426" spans="5:10">
      <c r="E426" s="19"/>
      <c r="F426" s="15"/>
      <c r="G426" s="19"/>
      <c r="H426" s="19"/>
      <c r="I426" s="19"/>
      <c r="J426" s="19"/>
    </row>
    <row r="427" spans="5:10">
      <c r="E427" s="19"/>
      <c r="F427" s="15"/>
      <c r="G427" s="19"/>
      <c r="H427" s="19"/>
      <c r="I427" s="19"/>
      <c r="J427" s="19"/>
    </row>
    <row r="428" spans="5:10">
      <c r="E428" s="19"/>
      <c r="F428" s="15"/>
      <c r="G428" s="19"/>
      <c r="H428" s="19"/>
      <c r="I428" s="19"/>
      <c r="J428" s="19"/>
    </row>
    <row r="429" spans="5:10">
      <c r="E429" s="19"/>
      <c r="F429" s="15"/>
      <c r="G429" s="19"/>
      <c r="H429" s="19"/>
      <c r="I429" s="19"/>
      <c r="J429" s="19"/>
    </row>
    <row r="430" spans="5:10">
      <c r="E430" s="19"/>
      <c r="F430" s="15"/>
      <c r="G430" s="19"/>
      <c r="H430" s="19"/>
      <c r="I430" s="19"/>
      <c r="J430" s="19"/>
    </row>
    <row r="431" spans="5:10">
      <c r="E431" s="19"/>
      <c r="F431" s="15"/>
      <c r="G431" s="19"/>
      <c r="H431" s="19"/>
      <c r="I431" s="19"/>
      <c r="J431" s="19"/>
    </row>
    <row r="432" spans="5:10">
      <c r="E432" s="19"/>
      <c r="F432" s="15"/>
      <c r="G432" s="19"/>
      <c r="H432" s="19"/>
      <c r="I432" s="19"/>
      <c r="J432" s="19"/>
    </row>
    <row r="433" spans="5:10">
      <c r="E433" s="19"/>
      <c r="F433" s="15"/>
      <c r="G433" s="19"/>
      <c r="H433" s="19"/>
      <c r="I433" s="19"/>
      <c r="J433" s="19"/>
    </row>
    <row r="434" spans="5:10">
      <c r="E434" s="19"/>
      <c r="F434" s="15"/>
      <c r="G434" s="19"/>
      <c r="H434" s="19"/>
      <c r="I434" s="19"/>
      <c r="J434" s="19"/>
    </row>
    <row r="435" spans="5:10">
      <c r="E435" s="19"/>
      <c r="F435" s="15"/>
      <c r="G435" s="19"/>
      <c r="H435" s="19"/>
      <c r="I435" s="19"/>
      <c r="J435" s="19"/>
    </row>
    <row r="436" spans="5:10">
      <c r="E436" s="19"/>
      <c r="F436" s="15"/>
      <c r="G436" s="19"/>
      <c r="H436" s="19"/>
      <c r="I436" s="19"/>
      <c r="J436" s="19"/>
    </row>
    <row r="437" spans="5:10">
      <c r="E437" s="19"/>
      <c r="F437" s="15"/>
      <c r="G437" s="19"/>
      <c r="H437" s="19"/>
      <c r="I437" s="19"/>
      <c r="J437" s="19"/>
    </row>
    <row r="438" spans="5:10">
      <c r="E438" s="19"/>
      <c r="F438" s="15"/>
      <c r="G438" s="19"/>
      <c r="H438" s="19"/>
      <c r="I438" s="19"/>
      <c r="J438" s="19"/>
    </row>
    <row r="439" spans="5:10">
      <c r="E439" s="19"/>
      <c r="F439" s="15"/>
      <c r="G439" s="19"/>
      <c r="H439" s="19"/>
      <c r="I439" s="19"/>
      <c r="J439" s="19"/>
    </row>
    <row r="440" spans="5:10">
      <c r="E440" s="19"/>
      <c r="F440" s="15"/>
      <c r="G440" s="19"/>
      <c r="H440" s="19"/>
      <c r="I440" s="19"/>
      <c r="J440" s="19"/>
    </row>
    <row r="441" spans="5:10">
      <c r="E441" s="19"/>
      <c r="F441" s="15"/>
      <c r="G441" s="19"/>
      <c r="H441" s="19"/>
      <c r="I441" s="19"/>
      <c r="J441" s="19"/>
    </row>
    <row r="442" spans="5:10">
      <c r="E442" s="19"/>
      <c r="F442" s="15"/>
      <c r="G442" s="19"/>
      <c r="H442" s="19"/>
      <c r="I442" s="19"/>
      <c r="J442" s="19"/>
    </row>
    <row r="443" spans="5:10">
      <c r="E443" s="19"/>
      <c r="F443" s="15"/>
      <c r="G443" s="19"/>
      <c r="H443" s="19"/>
      <c r="I443" s="19"/>
      <c r="J443" s="19"/>
    </row>
    <row r="444" spans="5:10">
      <c r="E444" s="19"/>
      <c r="F444" s="15"/>
      <c r="G444" s="19"/>
      <c r="H444" s="19"/>
      <c r="I444" s="19"/>
      <c r="J444" s="19"/>
    </row>
    <row r="445" spans="5:10">
      <c r="E445" s="19"/>
      <c r="F445" s="15"/>
      <c r="G445" s="19"/>
      <c r="H445" s="19"/>
      <c r="I445" s="19"/>
      <c r="J445" s="19"/>
    </row>
    <row r="446" spans="5:10">
      <c r="E446" s="19"/>
      <c r="F446" s="15"/>
      <c r="G446" s="19"/>
      <c r="H446" s="19"/>
      <c r="I446" s="19"/>
      <c r="J446" s="19"/>
    </row>
    <row r="447" spans="5:10">
      <c r="E447" s="19"/>
      <c r="F447" s="15"/>
      <c r="G447" s="19"/>
      <c r="H447" s="19"/>
      <c r="I447" s="19"/>
      <c r="J447" s="19"/>
    </row>
    <row r="448" spans="5:10">
      <c r="E448" s="19"/>
      <c r="F448" s="15"/>
      <c r="G448" s="19"/>
      <c r="H448" s="19"/>
      <c r="I448" s="19"/>
      <c r="J448" s="19"/>
    </row>
    <row r="449" spans="5:10">
      <c r="E449" s="19"/>
      <c r="F449" s="15"/>
      <c r="G449" s="19"/>
      <c r="H449" s="19"/>
      <c r="I449" s="19"/>
      <c r="J449" s="19"/>
    </row>
    <row r="450" spans="5:10">
      <c r="E450" s="19"/>
      <c r="F450" s="15"/>
      <c r="G450" s="19"/>
      <c r="H450" s="19"/>
      <c r="I450" s="19"/>
      <c r="J450" s="19"/>
    </row>
    <row r="451" spans="5:10">
      <c r="E451" s="19"/>
      <c r="F451" s="15"/>
      <c r="G451" s="19"/>
      <c r="H451" s="19"/>
      <c r="I451" s="19"/>
      <c r="J451" s="19"/>
    </row>
    <row r="452" spans="5:10">
      <c r="E452" s="19"/>
      <c r="F452" s="15"/>
      <c r="G452" s="19"/>
      <c r="H452" s="19"/>
      <c r="I452" s="19"/>
      <c r="J452" s="19"/>
    </row>
    <row r="453" spans="5:10">
      <c r="E453" s="19"/>
      <c r="F453" s="15"/>
      <c r="G453" s="19"/>
      <c r="H453" s="19"/>
      <c r="I453" s="19"/>
      <c r="J453" s="19"/>
    </row>
    <row r="454" spans="5:10">
      <c r="E454" s="19"/>
      <c r="F454" s="15"/>
      <c r="G454" s="19"/>
      <c r="H454" s="19"/>
      <c r="I454" s="19"/>
      <c r="J454" s="19"/>
    </row>
    <row r="455" spans="5:10">
      <c r="E455" s="19"/>
      <c r="F455" s="15"/>
      <c r="G455" s="19"/>
      <c r="H455" s="19"/>
      <c r="I455" s="19"/>
      <c r="J455" s="19"/>
    </row>
    <row r="456" spans="5:10">
      <c r="E456" s="19"/>
      <c r="F456" s="15"/>
      <c r="G456" s="19"/>
      <c r="H456" s="19"/>
      <c r="I456" s="19"/>
      <c r="J456" s="19"/>
    </row>
    <row r="457" spans="5:10">
      <c r="E457" s="19"/>
      <c r="F457" s="15"/>
      <c r="G457" s="19"/>
      <c r="H457" s="19"/>
      <c r="I457" s="19"/>
      <c r="J457" s="19"/>
    </row>
    <row r="458" spans="5:10">
      <c r="E458" s="19"/>
      <c r="F458" s="15"/>
      <c r="G458" s="19"/>
      <c r="H458" s="19"/>
      <c r="I458" s="19"/>
      <c r="J458" s="19"/>
    </row>
    <row r="459" spans="5:10">
      <c r="E459" s="19"/>
      <c r="F459" s="15"/>
      <c r="G459" s="19"/>
      <c r="H459" s="19"/>
      <c r="I459" s="19"/>
      <c r="J459" s="19"/>
    </row>
    <row r="460" spans="5:10">
      <c r="E460" s="19"/>
      <c r="F460" s="15"/>
      <c r="G460" s="19"/>
      <c r="H460" s="19"/>
      <c r="I460" s="19"/>
      <c r="J460" s="19"/>
    </row>
    <row r="461" spans="5:10">
      <c r="E461" s="19"/>
      <c r="F461" s="15"/>
      <c r="G461" s="19"/>
      <c r="H461" s="19"/>
      <c r="I461" s="19"/>
      <c r="J461" s="19"/>
    </row>
    <row r="462" spans="5:10">
      <c r="E462" s="19"/>
      <c r="F462" s="15"/>
      <c r="G462" s="19"/>
      <c r="H462" s="19"/>
      <c r="I462" s="19"/>
      <c r="J462" s="19"/>
    </row>
    <row r="463" spans="5:10">
      <c r="E463" s="19"/>
      <c r="F463" s="15"/>
      <c r="G463" s="19"/>
      <c r="H463" s="19"/>
      <c r="I463" s="19"/>
      <c r="J463" s="19"/>
    </row>
    <row r="464" spans="5:10">
      <c r="E464" s="19"/>
      <c r="F464" s="15"/>
      <c r="G464" s="19"/>
      <c r="H464" s="19"/>
      <c r="I464" s="19"/>
      <c r="J464" s="19"/>
    </row>
    <row r="465" spans="5:10">
      <c r="E465" s="19"/>
      <c r="F465" s="15"/>
      <c r="G465" s="19"/>
      <c r="H465" s="19"/>
      <c r="I465" s="19"/>
      <c r="J465" s="19"/>
    </row>
    <row r="466" spans="5:10">
      <c r="E466" s="19"/>
      <c r="F466" s="15"/>
      <c r="G466" s="19"/>
      <c r="H466" s="19"/>
      <c r="I466" s="19"/>
      <c r="J466" s="19"/>
    </row>
    <row r="467" spans="5:10">
      <c r="E467" s="19"/>
      <c r="F467" s="15"/>
      <c r="G467" s="19"/>
      <c r="H467" s="19"/>
      <c r="I467" s="19"/>
      <c r="J467" s="19"/>
    </row>
    <row r="468" spans="5:10">
      <c r="E468" s="19"/>
      <c r="F468" s="15"/>
      <c r="G468" s="19"/>
      <c r="H468" s="19"/>
      <c r="I468" s="19"/>
      <c r="J468" s="19"/>
    </row>
    <row r="469" spans="5:10">
      <c r="E469" s="19"/>
      <c r="F469" s="15"/>
      <c r="G469" s="19"/>
      <c r="H469" s="19"/>
      <c r="I469" s="19"/>
      <c r="J469" s="19"/>
    </row>
    <row r="470" spans="5:10">
      <c r="E470" s="19"/>
      <c r="F470" s="15"/>
      <c r="G470" s="19"/>
      <c r="H470" s="19"/>
      <c r="I470" s="19"/>
      <c r="J470" s="19"/>
    </row>
    <row r="471" spans="5:10">
      <c r="E471" s="19"/>
      <c r="F471" s="15"/>
      <c r="G471" s="19"/>
      <c r="H471" s="19"/>
      <c r="I471" s="19"/>
      <c r="J471" s="19"/>
    </row>
    <row r="472" spans="5:10">
      <c r="E472" s="19"/>
      <c r="F472" s="15"/>
      <c r="G472" s="19"/>
      <c r="H472" s="19"/>
      <c r="I472" s="19"/>
      <c r="J472" s="19"/>
    </row>
    <row r="473" spans="5:10">
      <c r="E473" s="19"/>
      <c r="F473" s="15"/>
      <c r="G473" s="19"/>
      <c r="H473" s="19"/>
      <c r="I473" s="19"/>
      <c r="J473" s="19"/>
    </row>
    <row r="474" spans="5:10">
      <c r="E474" s="19"/>
      <c r="F474" s="15"/>
      <c r="G474" s="19"/>
      <c r="H474" s="19"/>
      <c r="I474" s="19"/>
      <c r="J474" s="19"/>
    </row>
    <row r="475" spans="5:10">
      <c r="E475" s="19"/>
      <c r="F475" s="15"/>
      <c r="G475" s="19"/>
      <c r="H475" s="19"/>
      <c r="I475" s="19"/>
      <c r="J475" s="19"/>
    </row>
    <row r="476" spans="5:10">
      <c r="E476" s="19"/>
      <c r="F476" s="15"/>
      <c r="G476" s="19"/>
      <c r="H476" s="19"/>
      <c r="I476" s="19"/>
      <c r="J476" s="19"/>
    </row>
    <row r="477" spans="5:10">
      <c r="E477" s="19"/>
      <c r="F477" s="15"/>
      <c r="G477" s="19"/>
      <c r="H477" s="19"/>
      <c r="I477" s="19"/>
      <c r="J477" s="19"/>
    </row>
    <row r="478" spans="5:10">
      <c r="E478" s="19"/>
      <c r="F478" s="15"/>
      <c r="G478" s="19"/>
      <c r="H478" s="19"/>
      <c r="I478" s="19"/>
      <c r="J478" s="19"/>
    </row>
    <row r="479" spans="5:10">
      <c r="E479" s="19"/>
      <c r="F479" s="15"/>
      <c r="G479" s="19"/>
      <c r="H479" s="19"/>
      <c r="I479" s="19"/>
      <c r="J479" s="19"/>
    </row>
    <row r="480" spans="5:10">
      <c r="E480" s="19"/>
      <c r="F480" s="15"/>
      <c r="G480" s="19"/>
      <c r="H480" s="19"/>
      <c r="I480" s="19"/>
      <c r="J480" s="19"/>
    </row>
    <row r="481" spans="5:10">
      <c r="E481" s="19"/>
      <c r="F481" s="15"/>
      <c r="G481" s="19"/>
      <c r="H481" s="19"/>
      <c r="I481" s="19"/>
      <c r="J481" s="19"/>
    </row>
    <row r="482" spans="5:10">
      <c r="E482" s="19"/>
      <c r="F482" s="15"/>
      <c r="G482" s="19"/>
      <c r="H482" s="19"/>
      <c r="I482" s="19"/>
      <c r="J482" s="19"/>
    </row>
    <row r="483" spans="5:10">
      <c r="E483" s="19"/>
      <c r="F483" s="15"/>
      <c r="G483" s="19"/>
      <c r="H483" s="19"/>
      <c r="I483" s="19"/>
      <c r="J483" s="19"/>
    </row>
    <row r="484" spans="5:10">
      <c r="E484" s="19"/>
      <c r="F484" s="15"/>
      <c r="G484" s="19"/>
      <c r="H484" s="19"/>
      <c r="I484" s="19"/>
      <c r="J484" s="19"/>
    </row>
    <row r="485" spans="5:10">
      <c r="E485" s="19"/>
      <c r="F485" s="15"/>
      <c r="G485" s="19"/>
      <c r="H485" s="19"/>
      <c r="I485" s="19"/>
      <c r="J485" s="19"/>
    </row>
    <row r="486" spans="5:10">
      <c r="E486" s="19"/>
      <c r="F486" s="15"/>
      <c r="G486" s="19"/>
      <c r="H486" s="19"/>
      <c r="I486" s="19"/>
      <c r="J486" s="19"/>
    </row>
    <row r="487" spans="5:10">
      <c r="E487" s="19"/>
      <c r="F487" s="15"/>
      <c r="G487" s="19"/>
      <c r="H487" s="19"/>
      <c r="I487" s="19"/>
      <c r="J487" s="19"/>
    </row>
    <row r="488" spans="5:10">
      <c r="E488" s="19"/>
      <c r="F488" s="15"/>
      <c r="G488" s="19"/>
      <c r="H488" s="19"/>
      <c r="I488" s="19"/>
      <c r="J488" s="19"/>
    </row>
    <row r="489" spans="5:10">
      <c r="E489" s="19"/>
      <c r="F489" s="15"/>
      <c r="G489" s="19"/>
      <c r="H489" s="19"/>
      <c r="I489" s="19"/>
      <c r="J489" s="19"/>
    </row>
    <row r="490" spans="5:10">
      <c r="E490" s="19"/>
      <c r="F490" s="15"/>
      <c r="G490" s="19"/>
      <c r="H490" s="19"/>
      <c r="I490" s="19"/>
      <c r="J490" s="19"/>
    </row>
    <row r="491" spans="5:10">
      <c r="E491" s="19"/>
      <c r="F491" s="15"/>
      <c r="G491" s="19"/>
      <c r="H491" s="19"/>
      <c r="I491" s="19"/>
      <c r="J491" s="19"/>
    </row>
    <row r="492" spans="5:10">
      <c r="E492" s="19"/>
      <c r="F492" s="15"/>
      <c r="G492" s="19"/>
      <c r="H492" s="19"/>
      <c r="I492" s="19"/>
      <c r="J492" s="19"/>
    </row>
    <row r="493" spans="5:10">
      <c r="E493" s="19"/>
      <c r="F493" s="15"/>
      <c r="G493" s="19"/>
      <c r="H493" s="19"/>
      <c r="I493" s="19"/>
      <c r="J493" s="19"/>
    </row>
    <row r="494" spans="5:10">
      <c r="E494" s="19"/>
      <c r="F494" s="15"/>
      <c r="G494" s="19"/>
      <c r="H494" s="19"/>
      <c r="I494" s="19"/>
      <c r="J494" s="19"/>
    </row>
    <row r="495" spans="5:10">
      <c r="E495" s="19"/>
      <c r="F495" s="15"/>
      <c r="G495" s="19"/>
      <c r="H495" s="19"/>
      <c r="I495" s="19"/>
      <c r="J495" s="19"/>
    </row>
    <row r="496" spans="5:10">
      <c r="E496" s="19"/>
      <c r="F496" s="15"/>
      <c r="G496" s="19"/>
      <c r="H496" s="19"/>
      <c r="I496" s="19"/>
      <c r="J496" s="19"/>
    </row>
    <row r="497" spans="5:10">
      <c r="E497" s="19"/>
      <c r="F497" s="15"/>
      <c r="G497" s="19"/>
      <c r="H497" s="19"/>
      <c r="I497" s="19"/>
      <c r="J497" s="19"/>
    </row>
    <row r="498" spans="5:10">
      <c r="E498" s="19"/>
      <c r="F498" s="15"/>
      <c r="G498" s="19"/>
      <c r="H498" s="19"/>
      <c r="I498" s="19"/>
      <c r="J498" s="19"/>
    </row>
    <row r="499" spans="5:10">
      <c r="E499" s="19"/>
      <c r="F499" s="15"/>
      <c r="G499" s="19"/>
      <c r="H499" s="19"/>
      <c r="I499" s="19"/>
      <c r="J499" s="19"/>
    </row>
    <row r="500" spans="5:10">
      <c r="E500" s="19"/>
      <c r="F500" s="15"/>
      <c r="G500" s="19"/>
      <c r="H500" s="19"/>
      <c r="I500" s="19"/>
      <c r="J500" s="19"/>
    </row>
    <row r="501" spans="5:10">
      <c r="E501" s="19"/>
      <c r="F501" s="15"/>
      <c r="G501" s="19"/>
      <c r="H501" s="19"/>
      <c r="I501" s="19"/>
      <c r="J501" s="19"/>
    </row>
    <row r="502" spans="5:10">
      <c r="E502" s="19"/>
      <c r="F502" s="15"/>
      <c r="G502" s="19"/>
      <c r="H502" s="19"/>
      <c r="I502" s="19"/>
      <c r="J502" s="19"/>
    </row>
    <row r="503" spans="5:10">
      <c r="E503" s="19"/>
      <c r="F503" s="15"/>
      <c r="G503" s="19"/>
      <c r="H503" s="19"/>
      <c r="I503" s="19"/>
      <c r="J503" s="19"/>
    </row>
    <row r="504" spans="5:10">
      <c r="E504" s="19"/>
      <c r="F504" s="15"/>
      <c r="G504" s="19"/>
      <c r="H504" s="19"/>
      <c r="I504" s="19"/>
      <c r="J504" s="19"/>
    </row>
    <row r="505" spans="5:10">
      <c r="E505" s="19"/>
      <c r="F505" s="15"/>
      <c r="G505" s="19"/>
      <c r="H505" s="19"/>
      <c r="I505" s="19"/>
      <c r="J505" s="19"/>
    </row>
    <row r="506" spans="5:10">
      <c r="E506" s="19"/>
      <c r="F506" s="15"/>
      <c r="G506" s="19"/>
      <c r="H506" s="19"/>
      <c r="I506" s="19"/>
      <c r="J506" s="19"/>
    </row>
    <row r="507" spans="5:10">
      <c r="E507" s="19"/>
      <c r="F507" s="15"/>
      <c r="G507" s="19"/>
      <c r="H507" s="19"/>
      <c r="I507" s="19"/>
      <c r="J507" s="19"/>
    </row>
    <row r="508" spans="5:10">
      <c r="E508" s="19"/>
      <c r="F508" s="15"/>
      <c r="G508" s="19"/>
      <c r="H508" s="19"/>
      <c r="I508" s="19"/>
      <c r="J508" s="19"/>
    </row>
    <row r="509" spans="5:10">
      <c r="E509" s="19"/>
      <c r="F509" s="15"/>
      <c r="G509" s="19"/>
      <c r="H509" s="19"/>
      <c r="I509" s="19"/>
      <c r="J509" s="19"/>
    </row>
    <row r="510" spans="5:10">
      <c r="E510" s="19"/>
      <c r="F510" s="15"/>
      <c r="G510" s="19"/>
      <c r="H510" s="19"/>
      <c r="I510" s="19"/>
      <c r="J510" s="19"/>
    </row>
    <row r="511" spans="5:10">
      <c r="E511" s="19"/>
      <c r="F511" s="15"/>
      <c r="G511" s="19"/>
      <c r="H511" s="19"/>
      <c r="I511" s="19"/>
      <c r="J511" s="19"/>
    </row>
    <row r="512" spans="5:10">
      <c r="E512" s="19"/>
      <c r="F512" s="15"/>
      <c r="G512" s="19"/>
      <c r="H512" s="19"/>
      <c r="I512" s="19"/>
      <c r="J512" s="19"/>
    </row>
    <row r="513" spans="5:10">
      <c r="E513" s="19"/>
      <c r="F513" s="15"/>
      <c r="G513" s="19"/>
      <c r="H513" s="19"/>
      <c r="I513" s="19"/>
      <c r="J513" s="19"/>
    </row>
    <row r="514" spans="5:10">
      <c r="E514" s="19"/>
      <c r="F514" s="15"/>
      <c r="G514" s="19"/>
      <c r="H514" s="19"/>
      <c r="I514" s="19"/>
      <c r="J514" s="19"/>
    </row>
    <row r="515" spans="5:10">
      <c r="E515" s="19"/>
      <c r="F515" s="15"/>
      <c r="G515" s="19"/>
      <c r="H515" s="19"/>
      <c r="I515" s="19"/>
      <c r="J515" s="19"/>
    </row>
    <row r="516" spans="5:10">
      <c r="E516" s="19"/>
      <c r="F516" s="15"/>
      <c r="G516" s="19"/>
      <c r="H516" s="19"/>
      <c r="I516" s="19"/>
      <c r="J516" s="19"/>
    </row>
    <row r="517" spans="5:10">
      <c r="E517" s="19"/>
      <c r="F517" s="15"/>
      <c r="G517" s="19"/>
      <c r="H517" s="19"/>
      <c r="I517" s="19"/>
      <c r="J517" s="19"/>
    </row>
    <row r="518" spans="5:10">
      <c r="E518" s="19"/>
      <c r="F518" s="15"/>
      <c r="G518" s="19"/>
      <c r="H518" s="19"/>
      <c r="I518" s="19"/>
      <c r="J518" s="19"/>
    </row>
    <row r="519" spans="5:10">
      <c r="E519" s="19"/>
      <c r="F519" s="15"/>
      <c r="G519" s="19"/>
      <c r="H519" s="19"/>
      <c r="I519" s="19"/>
      <c r="J519" s="19"/>
    </row>
    <row r="520" spans="5:10">
      <c r="E520" s="19"/>
      <c r="F520" s="15"/>
      <c r="G520" s="19"/>
      <c r="H520" s="19"/>
      <c r="I520" s="19"/>
      <c r="J520" s="19"/>
    </row>
    <row r="521" spans="5:10">
      <c r="E521" s="19"/>
      <c r="F521" s="15"/>
      <c r="G521" s="19"/>
      <c r="H521" s="19"/>
      <c r="I521" s="19"/>
      <c r="J521" s="19"/>
    </row>
    <row r="522" spans="5:10">
      <c r="E522" s="19"/>
      <c r="F522" s="15"/>
      <c r="G522" s="19"/>
      <c r="H522" s="19"/>
      <c r="I522" s="19"/>
      <c r="J522" s="19"/>
    </row>
    <row r="523" spans="5:10">
      <c r="E523" s="19"/>
      <c r="F523" s="15"/>
      <c r="G523" s="19"/>
      <c r="H523" s="19"/>
      <c r="I523" s="19"/>
      <c r="J523" s="19"/>
    </row>
    <row r="524" spans="5:10">
      <c r="E524" s="19"/>
      <c r="F524" s="15"/>
      <c r="G524" s="19"/>
      <c r="H524" s="19"/>
      <c r="I524" s="19"/>
      <c r="J524" s="19"/>
    </row>
    <row r="525" spans="5:10">
      <c r="E525" s="19"/>
      <c r="F525" s="15"/>
      <c r="G525" s="19"/>
      <c r="H525" s="19"/>
      <c r="I525" s="19"/>
      <c r="J525" s="19"/>
    </row>
    <row r="526" spans="5:10">
      <c r="E526" s="19"/>
      <c r="F526" s="15"/>
      <c r="G526" s="19"/>
      <c r="H526" s="19"/>
      <c r="I526" s="19"/>
      <c r="J526" s="19"/>
    </row>
    <row r="527" spans="5:10">
      <c r="E527" s="19"/>
      <c r="F527" s="15"/>
      <c r="G527" s="19"/>
      <c r="H527" s="19"/>
      <c r="I527" s="19"/>
      <c r="J527" s="19"/>
    </row>
    <row r="528" spans="5:10">
      <c r="E528" s="19"/>
      <c r="F528" s="15"/>
      <c r="G528" s="19"/>
      <c r="H528" s="19"/>
      <c r="I528" s="19"/>
      <c r="J528" s="19"/>
    </row>
    <row r="529" spans="5:10">
      <c r="E529" s="19"/>
      <c r="F529" s="15"/>
      <c r="G529" s="19"/>
      <c r="H529" s="19"/>
      <c r="I529" s="19"/>
      <c r="J529" s="19"/>
    </row>
    <row r="530" spans="5:10">
      <c r="E530" s="19"/>
      <c r="F530" s="15"/>
      <c r="G530" s="19"/>
      <c r="H530" s="19"/>
      <c r="I530" s="19"/>
      <c r="J530" s="19"/>
    </row>
    <row r="531" spans="5:10">
      <c r="E531" s="19"/>
      <c r="F531" s="15"/>
      <c r="G531" s="19"/>
      <c r="H531" s="19"/>
      <c r="I531" s="19"/>
      <c r="J531" s="19"/>
    </row>
    <row r="532" spans="5:10">
      <c r="E532" s="19"/>
      <c r="F532" s="15"/>
      <c r="G532" s="19"/>
      <c r="H532" s="19"/>
      <c r="I532" s="19"/>
      <c r="J532" s="19"/>
    </row>
    <row r="533" spans="5:10">
      <c r="E533" s="19"/>
      <c r="F533" s="15"/>
      <c r="G533" s="19"/>
      <c r="H533" s="19"/>
      <c r="I533" s="19"/>
      <c r="J533" s="19"/>
    </row>
    <row r="534" spans="5:10">
      <c r="E534" s="19"/>
      <c r="F534" s="15"/>
      <c r="G534" s="19"/>
      <c r="H534" s="19"/>
      <c r="I534" s="19"/>
      <c r="J534" s="19"/>
    </row>
    <row r="535" spans="5:10">
      <c r="E535" s="19"/>
      <c r="F535" s="15"/>
      <c r="G535" s="19"/>
      <c r="H535" s="19"/>
      <c r="I535" s="19"/>
      <c r="J535" s="19"/>
    </row>
    <row r="536" spans="5:10">
      <c r="E536" s="19"/>
      <c r="F536" s="15"/>
      <c r="G536" s="19"/>
      <c r="H536" s="19"/>
      <c r="I536" s="19"/>
      <c r="J536" s="19"/>
    </row>
    <row r="537" spans="5:10">
      <c r="E537" s="19"/>
      <c r="F537" s="15"/>
      <c r="G537" s="19"/>
      <c r="H537" s="19"/>
      <c r="I537" s="19"/>
      <c r="J537" s="19"/>
    </row>
    <row r="538" spans="5:10">
      <c r="E538" s="19"/>
      <c r="F538" s="15"/>
      <c r="G538" s="19"/>
      <c r="H538" s="19"/>
      <c r="I538" s="19"/>
      <c r="J538" s="19"/>
    </row>
    <row r="539" spans="5:10">
      <c r="E539" s="19"/>
      <c r="F539" s="15"/>
      <c r="G539" s="19"/>
      <c r="H539" s="19"/>
      <c r="I539" s="19"/>
      <c r="J539" s="19"/>
    </row>
    <row r="540" spans="5:10">
      <c r="E540" s="19"/>
      <c r="F540" s="15"/>
      <c r="G540" s="19"/>
      <c r="H540" s="19"/>
      <c r="I540" s="19"/>
      <c r="J540" s="19"/>
    </row>
    <row r="541" spans="5:10">
      <c r="E541" s="19"/>
      <c r="F541" s="15"/>
      <c r="G541" s="19"/>
      <c r="H541" s="19"/>
      <c r="I541" s="19"/>
      <c r="J541" s="19"/>
    </row>
    <row r="542" spans="5:10">
      <c r="E542" s="19"/>
      <c r="F542" s="15"/>
      <c r="G542" s="19"/>
      <c r="H542" s="19"/>
      <c r="I542" s="19"/>
      <c r="J542" s="19"/>
    </row>
    <row r="543" spans="5:10">
      <c r="E543" s="19"/>
      <c r="F543" s="15"/>
      <c r="G543" s="19"/>
      <c r="H543" s="19"/>
      <c r="I543" s="19"/>
      <c r="J543" s="19"/>
    </row>
    <row r="544" spans="5:10">
      <c r="E544" s="19"/>
      <c r="F544" s="15"/>
      <c r="G544" s="19"/>
      <c r="H544" s="19"/>
      <c r="I544" s="19"/>
      <c r="J544" s="19"/>
    </row>
    <row r="545" spans="5:10">
      <c r="E545" s="19"/>
      <c r="F545" s="15"/>
      <c r="G545" s="19"/>
      <c r="H545" s="19"/>
      <c r="I545" s="19"/>
      <c r="J545" s="19"/>
    </row>
    <row r="546" spans="5:10">
      <c r="E546" s="19"/>
      <c r="F546" s="15"/>
      <c r="G546" s="19"/>
      <c r="H546" s="19"/>
      <c r="I546" s="19"/>
      <c r="J546" s="19"/>
    </row>
    <row r="547" spans="5:10">
      <c r="E547" s="19"/>
      <c r="F547" s="15"/>
      <c r="G547" s="19"/>
      <c r="H547" s="19"/>
      <c r="I547" s="19"/>
      <c r="J547" s="19"/>
    </row>
    <row r="548" spans="5:10">
      <c r="E548" s="19"/>
      <c r="F548" s="15"/>
      <c r="G548" s="19"/>
      <c r="H548" s="19"/>
      <c r="I548" s="19"/>
      <c r="J548" s="19"/>
    </row>
    <row r="549" spans="5:10">
      <c r="E549" s="19"/>
      <c r="F549" s="15"/>
      <c r="G549" s="19"/>
      <c r="H549" s="19"/>
      <c r="I549" s="19"/>
      <c r="J549" s="19"/>
    </row>
    <row r="550" spans="5:10">
      <c r="E550" s="19"/>
      <c r="F550" s="15"/>
      <c r="G550" s="19"/>
      <c r="H550" s="19"/>
      <c r="I550" s="19"/>
      <c r="J550" s="19"/>
    </row>
    <row r="551" spans="5:10">
      <c r="E551" s="19"/>
      <c r="F551" s="15"/>
      <c r="G551" s="19"/>
      <c r="H551" s="19"/>
      <c r="I551" s="19"/>
      <c r="J551" s="19"/>
    </row>
    <row r="552" spans="5:10">
      <c r="E552" s="19"/>
      <c r="F552" s="15"/>
      <c r="G552" s="19"/>
      <c r="H552" s="19"/>
      <c r="I552" s="19"/>
      <c r="J552" s="19"/>
    </row>
    <row r="553" spans="5:10">
      <c r="E553" s="19"/>
      <c r="F553" s="15"/>
      <c r="G553" s="19"/>
      <c r="H553" s="19"/>
      <c r="I553" s="19"/>
      <c r="J553" s="19"/>
    </row>
    <row r="554" spans="5:10">
      <c r="E554" s="19"/>
      <c r="F554" s="15"/>
      <c r="G554" s="19"/>
      <c r="H554" s="19"/>
      <c r="I554" s="19"/>
      <c r="J554" s="19"/>
    </row>
    <row r="555" spans="5:10">
      <c r="E555" s="19"/>
      <c r="F555" s="15"/>
      <c r="G555" s="19"/>
      <c r="H555" s="19"/>
      <c r="I555" s="19"/>
      <c r="J555" s="19"/>
    </row>
    <row r="556" spans="5:10">
      <c r="E556" s="19"/>
      <c r="F556" s="15"/>
      <c r="G556" s="19"/>
      <c r="H556" s="19"/>
      <c r="I556" s="19"/>
      <c r="J556" s="19"/>
    </row>
    <row r="557" spans="5:10">
      <c r="E557" s="19"/>
      <c r="F557" s="15"/>
      <c r="G557" s="19"/>
      <c r="H557" s="19"/>
      <c r="I557" s="19"/>
      <c r="J557" s="19"/>
    </row>
    <row r="558" spans="5:10">
      <c r="E558" s="19"/>
      <c r="F558" s="15"/>
      <c r="G558" s="19"/>
      <c r="H558" s="19"/>
      <c r="I558" s="19"/>
      <c r="J558" s="19"/>
    </row>
    <row r="559" spans="5:10">
      <c r="E559" s="19"/>
      <c r="F559" s="15"/>
      <c r="G559" s="19"/>
      <c r="H559" s="19"/>
      <c r="I559" s="19"/>
      <c r="J559" s="19"/>
    </row>
    <row r="560" spans="5:10">
      <c r="E560" s="19"/>
      <c r="F560" s="15"/>
      <c r="G560" s="19"/>
      <c r="H560" s="19"/>
      <c r="I560" s="19"/>
      <c r="J560" s="19"/>
    </row>
    <row r="561" spans="5:10">
      <c r="E561" s="19"/>
      <c r="F561" s="15"/>
      <c r="G561" s="19"/>
      <c r="H561" s="19"/>
      <c r="I561" s="19"/>
      <c r="J561" s="19"/>
    </row>
    <row r="562" spans="5:10">
      <c r="E562" s="19"/>
      <c r="F562" s="15"/>
      <c r="G562" s="19"/>
      <c r="H562" s="19"/>
      <c r="I562" s="19"/>
      <c r="J562" s="19"/>
    </row>
    <row r="563" spans="5:10">
      <c r="E563" s="19"/>
      <c r="F563" s="15"/>
      <c r="G563" s="19"/>
      <c r="H563" s="19"/>
      <c r="I563" s="19"/>
      <c r="J563" s="19"/>
    </row>
    <row r="564" spans="5:10">
      <c r="E564" s="19"/>
      <c r="F564" s="15"/>
      <c r="G564" s="19"/>
      <c r="H564" s="19"/>
      <c r="I564" s="19"/>
      <c r="J564" s="19"/>
    </row>
    <row r="565" spans="5:10">
      <c r="E565" s="19"/>
      <c r="F565" s="15"/>
      <c r="G565" s="19"/>
      <c r="H565" s="19"/>
      <c r="I565" s="19"/>
      <c r="J565" s="19"/>
    </row>
    <row r="566" spans="5:10">
      <c r="E566" s="19"/>
      <c r="F566" s="15"/>
      <c r="G566" s="19"/>
      <c r="H566" s="19"/>
      <c r="I566" s="19"/>
      <c r="J566" s="19"/>
    </row>
    <row r="567" spans="5:10">
      <c r="E567" s="19"/>
      <c r="F567" s="15"/>
      <c r="G567" s="19"/>
      <c r="H567" s="19"/>
      <c r="I567" s="19"/>
      <c r="J567" s="19"/>
    </row>
    <row r="568" spans="5:10">
      <c r="E568" s="19"/>
      <c r="F568" s="15"/>
      <c r="G568" s="19"/>
      <c r="H568" s="19"/>
      <c r="I568" s="19"/>
      <c r="J568" s="19"/>
    </row>
    <row r="569" spans="5:10">
      <c r="E569" s="19"/>
      <c r="F569" s="15"/>
      <c r="G569" s="19"/>
      <c r="H569" s="19"/>
      <c r="I569" s="19"/>
      <c r="J569" s="19"/>
    </row>
    <row r="570" spans="5:10">
      <c r="E570" s="19"/>
      <c r="F570" s="15"/>
      <c r="G570" s="19"/>
      <c r="H570" s="19"/>
      <c r="I570" s="19"/>
      <c r="J570" s="19"/>
    </row>
    <row r="571" spans="5:10">
      <c r="E571" s="19"/>
      <c r="F571" s="15"/>
      <c r="G571" s="19"/>
      <c r="H571" s="19"/>
      <c r="I571" s="19"/>
      <c r="J571" s="19"/>
    </row>
    <row r="572" spans="5:10">
      <c r="E572" s="19"/>
      <c r="F572" s="15"/>
      <c r="G572" s="19"/>
      <c r="H572" s="19"/>
      <c r="I572" s="19"/>
      <c r="J572" s="19"/>
    </row>
    <row r="573" spans="5:10">
      <c r="E573" s="19"/>
      <c r="F573" s="15"/>
      <c r="G573" s="19"/>
      <c r="H573" s="19"/>
      <c r="I573" s="19"/>
      <c r="J573" s="19"/>
    </row>
    <row r="574" spans="5:10">
      <c r="E574" s="19"/>
      <c r="F574" s="15"/>
      <c r="G574" s="19"/>
      <c r="H574" s="19"/>
      <c r="I574" s="19"/>
      <c r="J574" s="19"/>
    </row>
    <row r="575" spans="5:10">
      <c r="E575" s="19"/>
      <c r="F575" s="15"/>
      <c r="G575" s="19"/>
      <c r="H575" s="19"/>
      <c r="I575" s="19"/>
      <c r="J575" s="19"/>
    </row>
    <row r="576" spans="5:10">
      <c r="E576" s="19"/>
      <c r="F576" s="15"/>
      <c r="G576" s="19"/>
      <c r="H576" s="19"/>
      <c r="I576" s="19"/>
      <c r="J576" s="19"/>
    </row>
    <row r="577" spans="5:10">
      <c r="E577" s="19"/>
      <c r="F577" s="15"/>
      <c r="G577" s="19"/>
      <c r="H577" s="19"/>
      <c r="I577" s="19"/>
      <c r="J577" s="19"/>
    </row>
    <row r="578" spans="5:10">
      <c r="E578" s="19"/>
      <c r="F578" s="15"/>
      <c r="G578" s="19"/>
      <c r="H578" s="19"/>
      <c r="I578" s="19"/>
      <c r="J578" s="19"/>
    </row>
    <row r="579" spans="5:10">
      <c r="E579" s="19"/>
      <c r="F579" s="15"/>
      <c r="G579" s="19"/>
      <c r="H579" s="19"/>
      <c r="I579" s="19"/>
      <c r="J579" s="19"/>
    </row>
    <row r="580" spans="5:10">
      <c r="E580" s="19"/>
      <c r="F580" s="15"/>
      <c r="G580" s="19"/>
      <c r="H580" s="19"/>
      <c r="I580" s="19"/>
      <c r="J580" s="19"/>
    </row>
    <row r="581" spans="5:10">
      <c r="E581" s="19"/>
      <c r="F581" s="15"/>
      <c r="G581" s="19"/>
      <c r="H581" s="19"/>
      <c r="I581" s="19"/>
      <c r="J581" s="19"/>
    </row>
    <row r="582" spans="5:10">
      <c r="E582" s="19"/>
      <c r="F582" s="15"/>
      <c r="G582" s="19"/>
      <c r="H582" s="19"/>
      <c r="I582" s="19"/>
      <c r="J582" s="19"/>
    </row>
    <row r="583" spans="5:10">
      <c r="E583" s="19"/>
      <c r="F583" s="15"/>
      <c r="G583" s="19"/>
      <c r="H583" s="19"/>
      <c r="I583" s="19"/>
      <c r="J583" s="19"/>
    </row>
    <row r="584" spans="5:10">
      <c r="E584" s="19"/>
      <c r="F584" s="15"/>
      <c r="G584" s="19"/>
      <c r="H584" s="19"/>
      <c r="I584" s="19"/>
      <c r="J584" s="19"/>
    </row>
    <row r="585" spans="5:10">
      <c r="E585" s="19"/>
      <c r="F585" s="15"/>
      <c r="G585" s="19"/>
      <c r="H585" s="19"/>
      <c r="I585" s="19"/>
      <c r="J585" s="19"/>
    </row>
    <row r="586" spans="5:10">
      <c r="E586" s="19"/>
      <c r="F586" s="15"/>
      <c r="G586" s="19"/>
      <c r="H586" s="19"/>
      <c r="I586" s="19"/>
      <c r="J586" s="19"/>
    </row>
    <row r="587" spans="5:10">
      <c r="E587" s="19"/>
      <c r="F587" s="15"/>
      <c r="G587" s="19"/>
      <c r="H587" s="19"/>
      <c r="I587" s="19"/>
      <c r="J587" s="19"/>
    </row>
    <row r="588" spans="5:10">
      <c r="E588" s="19"/>
      <c r="F588" s="15"/>
      <c r="G588" s="19"/>
      <c r="H588" s="19"/>
      <c r="I588" s="19"/>
      <c r="J588" s="19"/>
    </row>
    <row r="589" spans="5:10">
      <c r="E589" s="19"/>
      <c r="F589" s="15"/>
      <c r="G589" s="19"/>
      <c r="H589" s="19"/>
      <c r="I589" s="19"/>
      <c r="J589" s="19"/>
    </row>
    <row r="590" spans="5:10">
      <c r="E590" s="19"/>
      <c r="F590" s="15"/>
      <c r="G590" s="19"/>
      <c r="H590" s="19"/>
      <c r="I590" s="19"/>
      <c r="J590" s="19"/>
    </row>
    <row r="591" spans="5:10">
      <c r="E591" s="19"/>
      <c r="F591" s="15"/>
      <c r="G591" s="19"/>
      <c r="H591" s="19"/>
      <c r="I591" s="19"/>
      <c r="J591" s="19"/>
    </row>
    <row r="592" spans="5:10">
      <c r="E592" s="19"/>
      <c r="F592" s="15"/>
      <c r="G592" s="19"/>
      <c r="H592" s="19"/>
      <c r="I592" s="19"/>
      <c r="J592" s="19"/>
    </row>
    <row r="593" spans="5:10">
      <c r="E593" s="19"/>
      <c r="F593" s="15"/>
      <c r="G593" s="19"/>
      <c r="H593" s="19"/>
      <c r="I593" s="19"/>
      <c r="J593" s="19"/>
    </row>
    <row r="594" spans="5:10">
      <c r="E594" s="19"/>
      <c r="F594" s="15"/>
      <c r="G594" s="19"/>
      <c r="H594" s="19"/>
      <c r="I594" s="19"/>
      <c r="J594" s="19"/>
    </row>
    <row r="595" spans="5:10">
      <c r="E595" s="19"/>
      <c r="F595" s="15"/>
      <c r="G595" s="19"/>
      <c r="H595" s="19"/>
      <c r="I595" s="19"/>
      <c r="J595" s="19"/>
    </row>
    <row r="596" spans="5:10">
      <c r="E596" s="19"/>
      <c r="F596" s="15"/>
      <c r="G596" s="19"/>
      <c r="H596" s="19"/>
      <c r="I596" s="19"/>
      <c r="J596" s="19"/>
    </row>
    <row r="597" spans="5:10">
      <c r="E597" s="19"/>
      <c r="F597" s="15"/>
      <c r="G597" s="19"/>
      <c r="H597" s="19"/>
      <c r="I597" s="19"/>
      <c r="J597" s="19"/>
    </row>
    <row r="598" spans="5:10">
      <c r="E598" s="19"/>
      <c r="F598" s="15"/>
      <c r="G598" s="19"/>
      <c r="H598" s="19"/>
      <c r="I598" s="19"/>
      <c r="J598" s="19"/>
    </row>
    <row r="599" spans="5:10">
      <c r="E599" s="19"/>
      <c r="F599" s="15"/>
      <c r="G599" s="19"/>
      <c r="H599" s="19"/>
      <c r="I599" s="19"/>
      <c r="J599" s="19"/>
    </row>
    <row r="600" spans="5:10">
      <c r="E600" s="19"/>
      <c r="F600" s="15"/>
      <c r="G600" s="19"/>
      <c r="H600" s="19"/>
      <c r="I600" s="19"/>
      <c r="J600" s="19"/>
    </row>
    <row r="601" spans="5:10">
      <c r="E601" s="19"/>
      <c r="F601" s="15"/>
      <c r="G601" s="19"/>
      <c r="H601" s="19"/>
      <c r="I601" s="19"/>
      <c r="J601" s="19"/>
    </row>
    <row r="602" spans="5:10">
      <c r="E602" s="19"/>
      <c r="F602" s="15"/>
      <c r="G602" s="19"/>
      <c r="H602" s="19"/>
      <c r="I602" s="19"/>
      <c r="J602" s="19"/>
    </row>
    <row r="603" spans="5:10">
      <c r="E603" s="19"/>
      <c r="F603" s="15"/>
      <c r="G603" s="19"/>
      <c r="H603" s="19"/>
      <c r="I603" s="19"/>
      <c r="J603" s="19"/>
    </row>
    <row r="604" spans="5:10">
      <c r="E604" s="19"/>
      <c r="F604" s="15"/>
      <c r="G604" s="19"/>
      <c r="H604" s="19"/>
      <c r="I604" s="19"/>
      <c r="J604" s="19"/>
    </row>
    <row r="605" spans="5:10">
      <c r="E605" s="19"/>
      <c r="F605" s="15"/>
      <c r="G605" s="19"/>
      <c r="H605" s="19"/>
      <c r="I605" s="19"/>
      <c r="J605" s="19"/>
    </row>
    <row r="606" spans="5:10">
      <c r="E606" s="19"/>
      <c r="F606" s="15"/>
      <c r="G606" s="19"/>
      <c r="H606" s="19"/>
      <c r="I606" s="19"/>
      <c r="J606" s="19"/>
    </row>
    <row r="607" spans="5:10">
      <c r="E607" s="19"/>
      <c r="F607" s="15"/>
      <c r="G607" s="19"/>
      <c r="H607" s="19"/>
      <c r="I607" s="19"/>
      <c r="J607" s="19"/>
    </row>
    <row r="608" spans="5:10">
      <c r="E608" s="19"/>
      <c r="F608" s="15"/>
      <c r="G608" s="19"/>
      <c r="H608" s="19"/>
      <c r="I608" s="19"/>
      <c r="J608" s="19"/>
    </row>
    <row r="609" spans="5:10">
      <c r="E609" s="19"/>
      <c r="F609" s="15"/>
      <c r="G609" s="19"/>
      <c r="H609" s="19"/>
      <c r="I609" s="19"/>
      <c r="J609" s="19"/>
    </row>
    <row r="610" spans="5:10">
      <c r="E610" s="19"/>
      <c r="F610" s="15"/>
      <c r="G610" s="19"/>
      <c r="H610" s="19"/>
      <c r="I610" s="19"/>
      <c r="J610" s="19"/>
    </row>
    <row r="611" spans="5:10">
      <c r="E611" s="19"/>
      <c r="F611" s="15"/>
      <c r="G611" s="19"/>
      <c r="H611" s="19"/>
      <c r="I611" s="19"/>
      <c r="J611" s="19"/>
    </row>
    <row r="612" spans="5:10">
      <c r="E612" s="19"/>
      <c r="F612" s="15"/>
      <c r="G612" s="19"/>
      <c r="H612" s="19"/>
      <c r="I612" s="19"/>
      <c r="J612" s="19"/>
    </row>
    <row r="613" spans="5:10">
      <c r="E613" s="19"/>
      <c r="F613" s="15"/>
      <c r="G613" s="19"/>
      <c r="H613" s="19"/>
      <c r="I613" s="19"/>
      <c r="J613" s="19"/>
    </row>
    <row r="614" spans="5:10">
      <c r="E614" s="19"/>
      <c r="F614" s="15"/>
      <c r="G614" s="19"/>
      <c r="H614" s="19"/>
      <c r="I614" s="19"/>
      <c r="J614" s="19"/>
    </row>
    <row r="615" spans="5:10">
      <c r="E615" s="19"/>
      <c r="F615" s="15"/>
      <c r="G615" s="19"/>
      <c r="H615" s="19"/>
      <c r="I615" s="19"/>
      <c r="J615" s="19"/>
    </row>
    <row r="616" spans="5:10">
      <c r="E616" s="19"/>
      <c r="F616" s="15"/>
      <c r="G616" s="19"/>
      <c r="H616" s="19"/>
      <c r="I616" s="19"/>
      <c r="J616" s="19"/>
    </row>
    <row r="617" spans="5:10">
      <c r="E617" s="19"/>
      <c r="F617" s="15"/>
      <c r="G617" s="19"/>
      <c r="H617" s="19"/>
      <c r="I617" s="19"/>
      <c r="J617" s="19"/>
    </row>
    <row r="618" spans="5:10">
      <c r="E618" s="19"/>
      <c r="F618" s="15"/>
      <c r="G618" s="19"/>
      <c r="H618" s="19"/>
      <c r="I618" s="19"/>
      <c r="J618" s="19"/>
    </row>
    <row r="619" spans="5:10">
      <c r="E619" s="19"/>
      <c r="F619" s="15"/>
      <c r="G619" s="19"/>
      <c r="H619" s="19"/>
      <c r="I619" s="19"/>
      <c r="J619" s="19"/>
    </row>
    <row r="620" spans="5:10">
      <c r="E620" s="19"/>
      <c r="F620" s="15"/>
      <c r="G620" s="19"/>
      <c r="H620" s="19"/>
      <c r="I620" s="19"/>
      <c r="J620" s="19"/>
    </row>
    <row r="621" spans="5:10">
      <c r="E621" s="19"/>
      <c r="F621" s="15"/>
      <c r="G621" s="19"/>
      <c r="H621" s="19"/>
      <c r="I621" s="19"/>
      <c r="J621" s="19"/>
    </row>
    <row r="622" spans="5:10">
      <c r="E622" s="19"/>
      <c r="F622" s="15"/>
      <c r="G622" s="19"/>
      <c r="H622" s="19"/>
      <c r="I622" s="19"/>
      <c r="J622" s="19"/>
    </row>
    <row r="623" spans="5:10">
      <c r="E623" s="19"/>
      <c r="F623" s="15"/>
      <c r="G623" s="19"/>
      <c r="H623" s="19"/>
      <c r="I623" s="19"/>
      <c r="J623" s="19"/>
    </row>
    <row r="624" spans="5:10">
      <c r="E624" s="19"/>
      <c r="F624" s="15"/>
      <c r="G624" s="19"/>
      <c r="H624" s="19"/>
      <c r="I624" s="19"/>
      <c r="J624" s="19"/>
    </row>
    <row r="625" spans="5:10">
      <c r="E625" s="19"/>
      <c r="F625" s="15"/>
      <c r="G625" s="19"/>
      <c r="H625" s="19"/>
      <c r="I625" s="19"/>
      <c r="J625" s="19"/>
    </row>
    <row r="626" spans="5:10">
      <c r="E626" s="19"/>
      <c r="F626" s="15"/>
      <c r="G626" s="19"/>
      <c r="H626" s="19"/>
      <c r="I626" s="19"/>
      <c r="J626" s="19"/>
    </row>
    <row r="627" spans="5:10">
      <c r="E627" s="19"/>
      <c r="F627" s="15"/>
      <c r="G627" s="19"/>
      <c r="H627" s="19"/>
      <c r="I627" s="19"/>
      <c r="J627" s="19"/>
    </row>
    <row r="628" spans="5:10">
      <c r="E628" s="19"/>
      <c r="F628" s="15"/>
      <c r="G628" s="19"/>
      <c r="H628" s="19"/>
      <c r="I628" s="19"/>
      <c r="J628" s="19"/>
    </row>
    <row r="629" spans="5:10">
      <c r="E629" s="19"/>
      <c r="F629" s="15"/>
      <c r="G629" s="19"/>
      <c r="H629" s="19"/>
      <c r="I629" s="19"/>
      <c r="J629" s="19"/>
    </row>
    <row r="630" spans="5:10">
      <c r="E630" s="19"/>
      <c r="F630" s="15"/>
      <c r="G630" s="19"/>
      <c r="H630" s="19"/>
      <c r="I630" s="19"/>
      <c r="J630" s="19"/>
    </row>
    <row r="631" spans="5:10">
      <c r="E631" s="19"/>
      <c r="F631" s="15"/>
      <c r="G631" s="19"/>
      <c r="H631" s="19"/>
      <c r="I631" s="19"/>
      <c r="J631" s="19"/>
    </row>
    <row r="632" spans="5:10">
      <c r="E632" s="19"/>
      <c r="F632" s="15"/>
      <c r="G632" s="19"/>
      <c r="H632" s="19"/>
      <c r="I632" s="19"/>
      <c r="J632" s="19"/>
    </row>
    <row r="633" spans="5:10">
      <c r="E633" s="19"/>
      <c r="F633" s="15"/>
      <c r="G633" s="19"/>
      <c r="H633" s="19"/>
      <c r="I633" s="19"/>
      <c r="J633" s="19"/>
    </row>
    <row r="634" spans="5:10">
      <c r="E634" s="19"/>
      <c r="F634" s="15"/>
      <c r="G634" s="19"/>
      <c r="H634" s="19"/>
      <c r="I634" s="19"/>
      <c r="J634" s="19"/>
    </row>
    <row r="635" spans="5:10">
      <c r="E635" s="19"/>
      <c r="F635" s="15"/>
      <c r="G635" s="19"/>
      <c r="H635" s="19"/>
      <c r="I635" s="19"/>
      <c r="J635" s="19"/>
    </row>
    <row r="636" spans="5:10">
      <c r="E636" s="19"/>
      <c r="F636" s="15"/>
      <c r="G636" s="19"/>
      <c r="H636" s="19"/>
      <c r="I636" s="19"/>
      <c r="J636" s="19"/>
    </row>
    <row r="637" spans="5:10">
      <c r="E637" s="19"/>
      <c r="F637" s="15"/>
      <c r="G637" s="19"/>
      <c r="H637" s="19"/>
      <c r="I637" s="19"/>
      <c r="J637" s="19"/>
    </row>
    <row r="638" spans="5:10">
      <c r="E638" s="19"/>
      <c r="F638" s="15"/>
      <c r="G638" s="19"/>
      <c r="H638" s="19"/>
      <c r="I638" s="19"/>
      <c r="J638" s="19"/>
    </row>
    <row r="639" spans="5:10">
      <c r="E639" s="19"/>
      <c r="F639" s="15"/>
      <c r="G639" s="19"/>
      <c r="H639" s="19"/>
      <c r="I639" s="19"/>
      <c r="J639" s="19"/>
    </row>
    <row r="640" spans="5:10">
      <c r="E640" s="19"/>
      <c r="F640" s="15"/>
      <c r="G640" s="19"/>
      <c r="H640" s="19"/>
      <c r="I640" s="19"/>
      <c r="J640" s="19"/>
    </row>
    <row r="641" spans="5:10">
      <c r="E641" s="19"/>
      <c r="F641" s="15"/>
      <c r="G641" s="19"/>
      <c r="H641" s="19"/>
      <c r="I641" s="19"/>
      <c r="J641" s="19"/>
    </row>
    <row r="642" spans="5:10">
      <c r="E642" s="19"/>
      <c r="F642" s="15"/>
      <c r="G642" s="19"/>
      <c r="H642" s="19"/>
      <c r="I642" s="19"/>
      <c r="J642" s="19"/>
    </row>
    <row r="643" spans="5:10">
      <c r="E643" s="19"/>
      <c r="F643" s="15"/>
      <c r="G643" s="19"/>
      <c r="H643" s="19"/>
      <c r="I643" s="19"/>
      <c r="J643" s="19"/>
    </row>
    <row r="644" spans="5:10">
      <c r="E644" s="19"/>
      <c r="F644" s="15"/>
      <c r="G644" s="19"/>
      <c r="H644" s="19"/>
      <c r="I644" s="19"/>
      <c r="J644" s="19"/>
    </row>
    <row r="645" spans="5:10">
      <c r="E645" s="19"/>
      <c r="F645" s="15"/>
      <c r="G645" s="19"/>
      <c r="H645" s="19"/>
      <c r="I645" s="19"/>
      <c r="J645" s="19"/>
    </row>
    <row r="646" spans="5:10">
      <c r="E646" s="19"/>
      <c r="F646" s="15"/>
      <c r="G646" s="19"/>
      <c r="H646" s="19"/>
      <c r="I646" s="19"/>
      <c r="J646" s="19"/>
    </row>
    <row r="647" spans="5:10">
      <c r="E647" s="19"/>
      <c r="F647" s="15"/>
      <c r="G647" s="19"/>
      <c r="H647" s="19"/>
      <c r="I647" s="19"/>
      <c r="J647" s="19"/>
    </row>
    <row r="648" spans="5:10">
      <c r="E648" s="19"/>
      <c r="F648" s="15"/>
      <c r="G648" s="19"/>
      <c r="H648" s="19"/>
      <c r="I648" s="19"/>
      <c r="J648" s="19"/>
    </row>
    <row r="649" spans="5:10">
      <c r="E649" s="19"/>
      <c r="F649" s="15"/>
      <c r="G649" s="19"/>
      <c r="H649" s="19"/>
      <c r="I649" s="19"/>
      <c r="J649" s="19"/>
    </row>
    <row r="650" spans="5:10">
      <c r="E650" s="19"/>
      <c r="F650" s="15"/>
      <c r="G650" s="19"/>
      <c r="H650" s="19"/>
      <c r="I650" s="19"/>
      <c r="J650" s="19"/>
    </row>
    <row r="651" spans="5:10">
      <c r="E651" s="19"/>
      <c r="F651" s="15"/>
      <c r="G651" s="19"/>
      <c r="H651" s="19"/>
      <c r="I651" s="19"/>
      <c r="J651" s="19"/>
    </row>
    <row r="652" spans="5:10">
      <c r="E652" s="19"/>
      <c r="F652" s="15"/>
      <c r="G652" s="19"/>
      <c r="H652" s="19"/>
      <c r="I652" s="19"/>
      <c r="J652" s="19"/>
    </row>
    <row r="653" spans="5:10">
      <c r="E653" s="19"/>
      <c r="F653" s="15"/>
      <c r="G653" s="19"/>
      <c r="H653" s="19"/>
      <c r="I653" s="19"/>
      <c r="J653" s="19"/>
    </row>
    <row r="654" spans="5:10">
      <c r="E654" s="19"/>
      <c r="F654" s="15"/>
      <c r="G654" s="19"/>
      <c r="H654" s="19"/>
      <c r="I654" s="19"/>
      <c r="J654" s="19"/>
    </row>
    <row r="655" spans="5:10">
      <c r="E655" s="19"/>
      <c r="F655" s="15"/>
      <c r="G655" s="19"/>
      <c r="H655" s="19"/>
      <c r="I655" s="19"/>
      <c r="J655" s="19"/>
    </row>
    <row r="656" spans="5:10">
      <c r="E656" s="19"/>
      <c r="F656" s="15"/>
      <c r="G656" s="19"/>
      <c r="H656" s="19"/>
      <c r="I656" s="19"/>
      <c r="J656" s="19"/>
    </row>
    <row r="657" spans="5:10">
      <c r="E657" s="19"/>
      <c r="F657" s="15"/>
      <c r="G657" s="19"/>
      <c r="H657" s="19"/>
      <c r="I657" s="19"/>
      <c r="J657" s="19"/>
    </row>
    <row r="658" spans="5:10">
      <c r="E658" s="19"/>
      <c r="F658" s="15"/>
      <c r="G658" s="19"/>
      <c r="H658" s="19"/>
      <c r="I658" s="19"/>
      <c r="J658" s="19"/>
    </row>
    <row r="659" spans="5:10">
      <c r="E659" s="19"/>
      <c r="F659" s="15"/>
      <c r="G659" s="19"/>
      <c r="H659" s="19"/>
      <c r="I659" s="19"/>
      <c r="J659" s="19"/>
    </row>
    <row r="660" spans="5:10">
      <c r="E660" s="19"/>
      <c r="F660" s="15"/>
      <c r="G660" s="19"/>
      <c r="H660" s="19"/>
      <c r="I660" s="19"/>
      <c r="J660" s="19"/>
    </row>
    <row r="661" spans="5:10">
      <c r="E661" s="19"/>
      <c r="F661" s="15"/>
      <c r="G661" s="19"/>
      <c r="H661" s="19"/>
      <c r="I661" s="19"/>
      <c r="J661" s="19"/>
    </row>
    <row r="662" spans="5:10">
      <c r="E662" s="19"/>
      <c r="F662" s="15"/>
      <c r="G662" s="19"/>
      <c r="H662" s="19"/>
      <c r="I662" s="19"/>
      <c r="J662" s="19"/>
    </row>
    <row r="663" spans="5:10">
      <c r="E663" s="19"/>
      <c r="F663" s="15"/>
      <c r="G663" s="19"/>
      <c r="H663" s="19"/>
      <c r="I663" s="19"/>
      <c r="J663" s="19"/>
    </row>
    <row r="664" spans="5:10">
      <c r="E664" s="19"/>
      <c r="F664" s="15"/>
      <c r="G664" s="19"/>
      <c r="H664" s="19"/>
      <c r="I664" s="19"/>
      <c r="J664" s="19"/>
    </row>
    <row r="665" spans="5:10">
      <c r="E665" s="19"/>
      <c r="F665" s="15"/>
      <c r="G665" s="19"/>
      <c r="H665" s="19"/>
      <c r="I665" s="19"/>
      <c r="J665" s="19"/>
    </row>
    <row r="666" spans="5:10">
      <c r="E666" s="19"/>
      <c r="F666" s="15"/>
      <c r="G666" s="19"/>
      <c r="H666" s="19"/>
      <c r="I666" s="19"/>
      <c r="J666" s="19"/>
    </row>
    <row r="667" spans="5:10">
      <c r="E667" s="19"/>
      <c r="F667" s="15"/>
      <c r="G667" s="19"/>
      <c r="H667" s="19"/>
      <c r="I667" s="19"/>
      <c r="J667" s="19"/>
    </row>
    <row r="668" spans="5:10">
      <c r="E668" s="19"/>
      <c r="F668" s="15"/>
      <c r="G668" s="19"/>
      <c r="H668" s="19"/>
      <c r="I668" s="19"/>
      <c r="J668" s="19"/>
    </row>
    <row r="669" spans="5:10">
      <c r="E669" s="19"/>
      <c r="F669" s="15"/>
      <c r="G669" s="19"/>
      <c r="H669" s="19"/>
      <c r="I669" s="19"/>
      <c r="J669" s="19"/>
    </row>
    <row r="670" spans="5:10">
      <c r="E670" s="19"/>
      <c r="F670" s="15"/>
      <c r="G670" s="19"/>
      <c r="H670" s="19"/>
      <c r="I670" s="19"/>
      <c r="J670" s="19"/>
    </row>
    <row r="671" spans="5:10">
      <c r="E671" s="19"/>
      <c r="F671" s="15"/>
      <c r="G671" s="19"/>
      <c r="H671" s="19"/>
      <c r="I671" s="19"/>
      <c r="J671" s="19"/>
    </row>
    <row r="672" spans="5:10">
      <c r="E672" s="19"/>
      <c r="F672" s="15"/>
      <c r="G672" s="19"/>
      <c r="H672" s="19"/>
      <c r="I672" s="19"/>
      <c r="J672" s="19"/>
    </row>
    <row r="673" spans="5:10">
      <c r="E673" s="19"/>
      <c r="F673" s="15"/>
      <c r="G673" s="19"/>
      <c r="H673" s="19"/>
      <c r="I673" s="19"/>
      <c r="J673" s="19"/>
    </row>
    <row r="674" spans="5:10">
      <c r="E674" s="19"/>
      <c r="F674" s="15"/>
      <c r="G674" s="19"/>
      <c r="H674" s="19"/>
      <c r="I674" s="19"/>
      <c r="J674" s="19"/>
    </row>
    <row r="675" spans="5:10">
      <c r="E675" s="19"/>
      <c r="F675" s="15"/>
      <c r="G675" s="19"/>
      <c r="H675" s="19"/>
      <c r="I675" s="19"/>
      <c r="J675" s="19"/>
    </row>
    <row r="676" spans="5:10">
      <c r="E676" s="19"/>
      <c r="F676" s="15"/>
      <c r="G676" s="19"/>
      <c r="H676" s="19"/>
      <c r="I676" s="19"/>
      <c r="J676" s="19"/>
    </row>
    <row r="677" spans="5:10">
      <c r="E677" s="19"/>
      <c r="F677" s="15"/>
      <c r="G677" s="19"/>
      <c r="H677" s="19"/>
      <c r="I677" s="19"/>
      <c r="J677" s="19"/>
    </row>
    <row r="678" spans="5:10">
      <c r="E678" s="19"/>
      <c r="F678" s="15"/>
      <c r="G678" s="19"/>
      <c r="H678" s="19"/>
      <c r="I678" s="19"/>
      <c r="J678" s="19"/>
    </row>
    <row r="679" spans="5:10">
      <c r="E679" s="19"/>
      <c r="F679" s="15"/>
      <c r="G679" s="19"/>
      <c r="H679" s="19"/>
      <c r="I679" s="19"/>
      <c r="J679" s="19"/>
    </row>
    <row r="680" spans="5:10">
      <c r="E680" s="19"/>
      <c r="F680" s="15"/>
      <c r="G680" s="19"/>
      <c r="H680" s="19"/>
      <c r="I680" s="19"/>
      <c r="J680" s="19"/>
    </row>
    <row r="681" spans="5:10">
      <c r="E681" s="19"/>
      <c r="F681" s="15"/>
      <c r="G681" s="19"/>
      <c r="H681" s="19"/>
      <c r="I681" s="19"/>
      <c r="J681" s="19"/>
    </row>
    <row r="682" spans="5:10">
      <c r="E682" s="19"/>
      <c r="F682" s="15"/>
      <c r="G682" s="19"/>
      <c r="H682" s="19"/>
      <c r="I682" s="19"/>
      <c r="J682" s="19"/>
    </row>
    <row r="683" spans="5:10">
      <c r="E683" s="19"/>
      <c r="F683" s="15"/>
      <c r="G683" s="19"/>
      <c r="H683" s="19"/>
      <c r="I683" s="19"/>
      <c r="J683" s="19"/>
    </row>
    <row r="684" spans="5:10">
      <c r="E684" s="19"/>
      <c r="F684" s="15"/>
      <c r="G684" s="19"/>
      <c r="H684" s="19"/>
      <c r="I684" s="19"/>
      <c r="J684" s="19"/>
    </row>
    <row r="685" spans="5:10">
      <c r="E685" s="19"/>
      <c r="F685" s="15"/>
      <c r="G685" s="19"/>
      <c r="H685" s="19"/>
      <c r="I685" s="19"/>
      <c r="J685" s="19"/>
    </row>
    <row r="686" spans="5:10">
      <c r="E686" s="19"/>
      <c r="F686" s="15"/>
      <c r="G686" s="19"/>
      <c r="H686" s="19"/>
      <c r="I686" s="19"/>
      <c r="J686" s="19"/>
    </row>
    <row r="687" spans="5:10">
      <c r="E687" s="19"/>
      <c r="F687" s="15"/>
      <c r="G687" s="19"/>
      <c r="H687" s="19"/>
      <c r="I687" s="19"/>
      <c r="J687" s="19"/>
    </row>
    <row r="688" spans="5:10">
      <c r="E688" s="19"/>
      <c r="F688" s="15"/>
      <c r="G688" s="19"/>
      <c r="H688" s="19"/>
      <c r="I688" s="19"/>
      <c r="J688" s="19"/>
    </row>
    <row r="689" spans="5:10">
      <c r="E689" s="19"/>
      <c r="F689" s="15"/>
      <c r="G689" s="19"/>
      <c r="H689" s="19"/>
      <c r="I689" s="19"/>
      <c r="J689" s="19"/>
    </row>
    <row r="690" spans="5:10">
      <c r="E690" s="19"/>
      <c r="F690" s="15"/>
      <c r="G690" s="19"/>
      <c r="H690" s="19"/>
      <c r="I690" s="19"/>
      <c r="J690" s="19"/>
    </row>
    <row r="691" spans="5:10">
      <c r="E691" s="19"/>
      <c r="F691" s="15"/>
      <c r="G691" s="19"/>
      <c r="H691" s="19"/>
      <c r="I691" s="19"/>
      <c r="J691" s="19"/>
    </row>
    <row r="692" spans="5:10">
      <c r="E692" s="19"/>
      <c r="F692" s="15"/>
      <c r="G692" s="19"/>
      <c r="H692" s="19"/>
      <c r="I692" s="19"/>
      <c r="J692" s="19"/>
    </row>
    <row r="693" spans="5:10">
      <c r="E693" s="19"/>
      <c r="F693" s="15"/>
      <c r="G693" s="19"/>
      <c r="H693" s="19"/>
      <c r="I693" s="19"/>
      <c r="J693" s="19"/>
    </row>
    <row r="694" spans="5:10">
      <c r="E694" s="19"/>
      <c r="F694" s="15"/>
      <c r="G694" s="19"/>
      <c r="H694" s="19"/>
      <c r="I694" s="19"/>
      <c r="J694" s="19"/>
    </row>
    <row r="695" spans="5:10">
      <c r="E695" s="19"/>
      <c r="F695" s="15"/>
      <c r="G695" s="19"/>
      <c r="H695" s="19"/>
      <c r="I695" s="19"/>
      <c r="J695" s="19"/>
    </row>
    <row r="696" spans="5:10">
      <c r="E696" s="19"/>
      <c r="F696" s="15"/>
      <c r="G696" s="19"/>
      <c r="H696" s="19"/>
      <c r="I696" s="19"/>
      <c r="J696" s="19"/>
    </row>
    <row r="697" spans="5:10">
      <c r="E697" s="19"/>
      <c r="F697" s="15"/>
      <c r="G697" s="19"/>
      <c r="H697" s="19"/>
      <c r="I697" s="19"/>
      <c r="J697" s="19"/>
    </row>
    <row r="698" spans="5:10">
      <c r="E698" s="19"/>
      <c r="F698" s="15"/>
      <c r="G698" s="19"/>
      <c r="H698" s="19"/>
      <c r="I698" s="19"/>
      <c r="J698" s="19"/>
    </row>
    <row r="699" spans="5:10">
      <c r="E699" s="19"/>
      <c r="F699" s="15"/>
      <c r="G699" s="19"/>
      <c r="H699" s="19"/>
      <c r="I699" s="19"/>
      <c r="J699" s="19"/>
    </row>
    <row r="700" spans="5:10">
      <c r="E700" s="19"/>
      <c r="F700" s="15"/>
      <c r="G700" s="19"/>
      <c r="H700" s="19"/>
      <c r="I700" s="19"/>
      <c r="J700" s="19"/>
    </row>
    <row r="701" spans="5:10">
      <c r="E701" s="19"/>
      <c r="F701" s="15"/>
      <c r="G701" s="19"/>
      <c r="H701" s="19"/>
      <c r="I701" s="19"/>
      <c r="J701" s="19"/>
    </row>
    <row r="702" spans="5:10">
      <c r="E702" s="19"/>
      <c r="F702" s="15"/>
      <c r="G702" s="19"/>
      <c r="H702" s="19"/>
      <c r="I702" s="19"/>
      <c r="J702" s="19"/>
    </row>
    <row r="703" spans="5:10">
      <c r="E703" s="19"/>
      <c r="F703" s="15"/>
      <c r="G703" s="19"/>
      <c r="H703" s="19"/>
      <c r="I703" s="19"/>
      <c r="J703" s="19"/>
    </row>
    <row r="704" spans="5:10">
      <c r="E704" s="19"/>
      <c r="F704" s="15"/>
      <c r="G704" s="19"/>
      <c r="H704" s="19"/>
      <c r="I704" s="19"/>
      <c r="J704" s="19"/>
    </row>
    <row r="705" spans="5:10">
      <c r="E705" s="19"/>
      <c r="F705" s="15"/>
      <c r="G705" s="19"/>
      <c r="H705" s="19"/>
      <c r="I705" s="19"/>
      <c r="J705" s="19"/>
    </row>
    <row r="706" spans="5:10">
      <c r="E706" s="19"/>
      <c r="F706" s="15"/>
      <c r="G706" s="19"/>
      <c r="H706" s="19"/>
      <c r="I706" s="19"/>
      <c r="J706" s="19"/>
    </row>
    <row r="707" spans="5:10">
      <c r="E707" s="19"/>
      <c r="F707" s="15"/>
      <c r="G707" s="19"/>
      <c r="H707" s="19"/>
      <c r="I707" s="19"/>
      <c r="J707" s="19"/>
    </row>
    <row r="708" spans="5:10">
      <c r="E708" s="19"/>
      <c r="F708" s="15"/>
      <c r="G708" s="19"/>
      <c r="H708" s="19"/>
      <c r="I708" s="19"/>
      <c r="J708" s="19"/>
    </row>
    <row r="709" spans="5:10">
      <c r="E709" s="19"/>
      <c r="F709" s="15"/>
      <c r="G709" s="19"/>
      <c r="H709" s="19"/>
      <c r="I709" s="19"/>
      <c r="J709" s="19"/>
    </row>
    <row r="710" spans="5:10">
      <c r="E710" s="19"/>
      <c r="F710" s="15"/>
      <c r="G710" s="19"/>
      <c r="H710" s="19"/>
      <c r="I710" s="19"/>
      <c r="J710" s="19"/>
    </row>
    <row r="711" spans="5:10">
      <c r="E711" s="19"/>
      <c r="F711" s="15"/>
      <c r="G711" s="19"/>
      <c r="H711" s="19"/>
      <c r="I711" s="19"/>
      <c r="J711" s="19"/>
    </row>
    <row r="712" spans="5:10">
      <c r="E712" s="19"/>
      <c r="F712" s="15"/>
      <c r="G712" s="19"/>
      <c r="H712" s="19"/>
      <c r="I712" s="19"/>
      <c r="J712" s="19"/>
    </row>
    <row r="713" spans="5:10">
      <c r="E713" s="19"/>
      <c r="F713" s="15"/>
      <c r="G713" s="19"/>
      <c r="H713" s="19"/>
      <c r="I713" s="19"/>
      <c r="J713" s="19"/>
    </row>
    <row r="714" spans="5:10">
      <c r="E714" s="19"/>
      <c r="F714" s="15"/>
      <c r="G714" s="19"/>
      <c r="H714" s="19"/>
      <c r="I714" s="19"/>
      <c r="J714" s="19"/>
    </row>
    <row r="715" spans="5:10">
      <c r="E715" s="19"/>
      <c r="F715" s="15"/>
      <c r="G715" s="19"/>
      <c r="H715" s="19"/>
      <c r="I715" s="19"/>
      <c r="J715" s="19"/>
    </row>
    <row r="716" spans="5:10">
      <c r="E716" s="19"/>
      <c r="F716" s="15"/>
      <c r="G716" s="19"/>
      <c r="H716" s="19"/>
      <c r="I716" s="19"/>
      <c r="J716" s="19"/>
    </row>
    <row r="717" spans="5:10">
      <c r="E717" s="19"/>
      <c r="F717" s="15"/>
      <c r="G717" s="19"/>
      <c r="H717" s="19"/>
      <c r="I717" s="19"/>
      <c r="J717" s="19"/>
    </row>
    <row r="718" spans="5:10">
      <c r="E718" s="19"/>
      <c r="F718" s="15"/>
      <c r="G718" s="19"/>
      <c r="H718" s="19"/>
      <c r="I718" s="19"/>
      <c r="J718" s="19"/>
    </row>
    <row r="719" spans="5:10">
      <c r="E719" s="19"/>
      <c r="F719" s="15"/>
      <c r="G719" s="19"/>
      <c r="H719" s="19"/>
      <c r="I719" s="19"/>
      <c r="J719" s="19"/>
    </row>
    <row r="720" spans="5:10">
      <c r="E720" s="19"/>
      <c r="F720" s="15"/>
      <c r="G720" s="19"/>
      <c r="H720" s="19"/>
      <c r="I720" s="19"/>
      <c r="J720" s="19"/>
    </row>
    <row r="721" spans="5:10">
      <c r="E721" s="19"/>
      <c r="F721" s="15"/>
      <c r="G721" s="19"/>
      <c r="H721" s="19"/>
      <c r="I721" s="19"/>
      <c r="J721" s="19"/>
    </row>
    <row r="722" spans="5:10">
      <c r="E722" s="19"/>
      <c r="F722" s="15"/>
      <c r="G722" s="19"/>
      <c r="H722" s="19"/>
      <c r="I722" s="19"/>
      <c r="J722" s="19"/>
    </row>
    <row r="723" spans="5:10">
      <c r="E723" s="19"/>
      <c r="F723" s="15"/>
      <c r="G723" s="19"/>
      <c r="H723" s="19"/>
      <c r="I723" s="19"/>
      <c r="J723" s="19"/>
    </row>
    <row r="724" spans="5:10">
      <c r="E724" s="19"/>
      <c r="F724" s="15"/>
      <c r="G724" s="19"/>
      <c r="H724" s="19"/>
      <c r="I724" s="19"/>
      <c r="J724" s="19"/>
    </row>
    <row r="725" spans="5:10">
      <c r="E725" s="19"/>
      <c r="F725" s="15"/>
      <c r="G725" s="19"/>
      <c r="H725" s="19"/>
      <c r="I725" s="19"/>
      <c r="J725" s="19"/>
    </row>
    <row r="726" spans="5:10">
      <c r="E726" s="19"/>
      <c r="F726" s="15"/>
      <c r="G726" s="19"/>
      <c r="H726" s="19"/>
      <c r="I726" s="19"/>
      <c r="J726" s="19"/>
    </row>
    <row r="727" spans="5:10">
      <c r="E727" s="19"/>
      <c r="F727" s="15"/>
      <c r="G727" s="19"/>
      <c r="H727" s="19"/>
      <c r="I727" s="19"/>
      <c r="J727" s="19"/>
    </row>
    <row r="728" spans="5:10">
      <c r="E728" s="19"/>
      <c r="F728" s="15"/>
      <c r="G728" s="19"/>
      <c r="H728" s="19"/>
      <c r="I728" s="19"/>
      <c r="J728" s="19"/>
    </row>
    <row r="729" spans="5:10">
      <c r="E729" s="19"/>
      <c r="F729" s="15"/>
      <c r="G729" s="19"/>
      <c r="H729" s="19"/>
      <c r="I729" s="19"/>
      <c r="J729" s="19"/>
    </row>
    <row r="730" spans="5:10">
      <c r="E730" s="19"/>
      <c r="F730" s="15"/>
      <c r="G730" s="19"/>
      <c r="H730" s="19"/>
      <c r="I730" s="19"/>
      <c r="J730" s="19"/>
    </row>
    <row r="731" spans="5:10">
      <c r="E731" s="19"/>
      <c r="F731" s="15"/>
      <c r="G731" s="19"/>
      <c r="H731" s="19"/>
      <c r="I731" s="19"/>
      <c r="J731" s="19"/>
    </row>
    <row r="732" spans="5:10">
      <c r="E732" s="19"/>
      <c r="F732" s="15"/>
      <c r="G732" s="19"/>
      <c r="H732" s="19"/>
      <c r="I732" s="19"/>
      <c r="J732" s="19"/>
    </row>
    <row r="733" spans="5:10">
      <c r="E733" s="19"/>
      <c r="F733" s="15"/>
      <c r="G733" s="19"/>
      <c r="H733" s="19"/>
      <c r="I733" s="19"/>
      <c r="J733" s="19"/>
    </row>
    <row r="734" spans="5:10">
      <c r="E734" s="19"/>
      <c r="F734" s="15"/>
      <c r="G734" s="19"/>
      <c r="H734" s="19"/>
      <c r="I734" s="19"/>
      <c r="J734" s="19"/>
    </row>
    <row r="735" spans="5:10">
      <c r="E735" s="19"/>
      <c r="F735" s="15"/>
      <c r="G735" s="19"/>
      <c r="H735" s="19"/>
      <c r="I735" s="19"/>
      <c r="J735" s="19"/>
    </row>
    <row r="736" spans="5:10">
      <c r="E736" s="19"/>
      <c r="F736" s="15"/>
      <c r="G736" s="19"/>
      <c r="H736" s="19"/>
      <c r="I736" s="19"/>
      <c r="J736" s="19"/>
    </row>
    <row r="737" spans="5:10">
      <c r="E737" s="19"/>
      <c r="F737" s="15"/>
      <c r="G737" s="19"/>
      <c r="H737" s="19"/>
      <c r="I737" s="19"/>
      <c r="J737" s="19"/>
    </row>
    <row r="738" spans="5:10">
      <c r="E738" s="19"/>
      <c r="F738" s="15"/>
      <c r="G738" s="19"/>
      <c r="H738" s="19"/>
      <c r="I738" s="19"/>
      <c r="J738" s="19"/>
    </row>
    <row r="739" spans="5:10">
      <c r="E739" s="19"/>
      <c r="F739" s="15"/>
      <c r="G739" s="19"/>
      <c r="H739" s="19"/>
      <c r="I739" s="19"/>
      <c r="J739" s="19"/>
    </row>
    <row r="740" spans="5:10">
      <c r="E740" s="19"/>
      <c r="F740" s="15"/>
      <c r="G740" s="19"/>
      <c r="H740" s="19"/>
      <c r="I740" s="19"/>
      <c r="J740" s="19"/>
    </row>
    <row r="741" spans="5:10">
      <c r="E741" s="19"/>
      <c r="F741" s="15"/>
      <c r="G741" s="19"/>
      <c r="H741" s="19"/>
      <c r="I741" s="19"/>
      <c r="J741" s="19"/>
    </row>
    <row r="742" spans="5:10">
      <c r="E742" s="19"/>
      <c r="F742" s="15"/>
      <c r="G742" s="19"/>
      <c r="H742" s="19"/>
      <c r="I742" s="19"/>
      <c r="J742" s="19"/>
    </row>
    <row r="743" spans="5:10">
      <c r="E743" s="19"/>
      <c r="F743" s="15"/>
      <c r="G743" s="19"/>
      <c r="H743" s="19"/>
      <c r="I743" s="19"/>
      <c r="J743" s="19"/>
    </row>
    <row r="744" spans="5:10">
      <c r="E744" s="19"/>
      <c r="F744" s="15"/>
      <c r="G744" s="19"/>
      <c r="H744" s="19"/>
      <c r="I744" s="19"/>
      <c r="J744" s="19"/>
    </row>
    <row r="745" spans="5:10">
      <c r="E745" s="19"/>
      <c r="F745" s="15"/>
      <c r="G745" s="19"/>
      <c r="H745" s="19"/>
      <c r="I745" s="19"/>
      <c r="J745" s="19"/>
    </row>
    <row r="746" spans="5:10">
      <c r="E746" s="19"/>
      <c r="F746" s="15"/>
      <c r="G746" s="19"/>
      <c r="H746" s="19"/>
      <c r="I746" s="19"/>
      <c r="J746" s="19"/>
    </row>
    <row r="747" spans="5:10">
      <c r="E747" s="19"/>
      <c r="F747" s="15"/>
      <c r="G747" s="19"/>
      <c r="H747" s="19"/>
      <c r="I747" s="19"/>
      <c r="J747" s="19"/>
    </row>
    <row r="748" spans="5:10">
      <c r="E748" s="19"/>
      <c r="F748" s="15"/>
      <c r="G748" s="19"/>
      <c r="H748" s="19"/>
      <c r="I748" s="19"/>
      <c r="J748" s="19"/>
    </row>
    <row r="749" spans="5:10">
      <c r="E749" s="19"/>
      <c r="F749" s="15"/>
      <c r="G749" s="19"/>
      <c r="H749" s="19"/>
      <c r="I749" s="19"/>
      <c r="J749" s="19"/>
    </row>
    <row r="750" spans="5:10">
      <c r="E750" s="19"/>
      <c r="F750" s="15"/>
      <c r="G750" s="19"/>
      <c r="H750" s="19"/>
      <c r="I750" s="19"/>
      <c r="J750" s="19"/>
    </row>
  </sheetData>
  <mergeCells count="120">
    <mergeCell ref="AH115:AO115"/>
    <mergeCell ref="A1:J1"/>
    <mergeCell ref="B3:D3"/>
    <mergeCell ref="B4:D4"/>
    <mergeCell ref="B5:D5"/>
    <mergeCell ref="B6:D6"/>
    <mergeCell ref="A8:J8"/>
    <mergeCell ref="U10:Y10"/>
    <mergeCell ref="Z115:AF115"/>
    <mergeCell ref="U116:Y116"/>
    <mergeCell ref="T153:V154"/>
    <mergeCell ref="N156:U156"/>
    <mergeCell ref="V156:Z156"/>
    <mergeCell ref="AA158:AH158"/>
    <mergeCell ref="AA161:AC161"/>
    <mergeCell ref="AA162:AH162"/>
    <mergeCell ref="AA165:AC165"/>
    <mergeCell ref="B300:D300"/>
    <mergeCell ref="AH119:AJ119"/>
    <mergeCell ref="B211:D211"/>
    <mergeCell ref="A216:D216"/>
    <mergeCell ref="M305:N306"/>
    <mergeCell ref="B312:D312"/>
    <mergeCell ref="A221:A228"/>
    <mergeCell ref="A229:D229"/>
    <mergeCell ref="A234:A241"/>
    <mergeCell ref="U66:Y66"/>
    <mergeCell ref="U90:Y90"/>
    <mergeCell ref="U91:Y91"/>
    <mergeCell ref="U115:Y115"/>
    <mergeCell ref="A242:D242"/>
    <mergeCell ref="B243:D243"/>
    <mergeCell ref="B250:D250"/>
    <mergeCell ref="B255:D255"/>
    <mergeCell ref="B264:D264"/>
    <mergeCell ref="M269:T269"/>
    <mergeCell ref="M270:T270"/>
    <mergeCell ref="B271:D271"/>
    <mergeCell ref="B294:D294"/>
    <mergeCell ref="B178:D178"/>
    <mergeCell ref="A184:D184"/>
    <mergeCell ref="A189:A196"/>
    <mergeCell ref="A197:D197"/>
    <mergeCell ref="A202:A209"/>
    <mergeCell ref="A210:D210"/>
    <mergeCell ref="B354:D354"/>
    <mergeCell ref="B355:D355"/>
    <mergeCell ref="B356:D356"/>
    <mergeCell ref="B357:D357"/>
    <mergeCell ref="B362:J362"/>
    <mergeCell ref="B345:D345"/>
    <mergeCell ref="B346:D346"/>
    <mergeCell ref="B347:D347"/>
    <mergeCell ref="B348:D348"/>
    <mergeCell ref="B349:D349"/>
    <mergeCell ref="B350:D350"/>
    <mergeCell ref="B364:D364"/>
    <mergeCell ref="B365:D365"/>
    <mergeCell ref="B366:D366"/>
    <mergeCell ref="B367:D367"/>
    <mergeCell ref="B368:D368"/>
    <mergeCell ref="B369:D369"/>
    <mergeCell ref="B358:D358"/>
    <mergeCell ref="B359:D359"/>
    <mergeCell ref="B360:D360"/>
    <mergeCell ref="B363:D363"/>
    <mergeCell ref="B384:D384"/>
    <mergeCell ref="B387:D387"/>
    <mergeCell ref="B388:D388"/>
    <mergeCell ref="B378:D378"/>
    <mergeCell ref="B379:D379"/>
    <mergeCell ref="B380:D380"/>
    <mergeCell ref="B381:D381"/>
    <mergeCell ref="B382:D382"/>
    <mergeCell ref="B370:D370"/>
    <mergeCell ref="B371:D371"/>
    <mergeCell ref="B372:D372"/>
    <mergeCell ref="B373:D373"/>
    <mergeCell ref="B374:D374"/>
    <mergeCell ref="B375:D375"/>
    <mergeCell ref="M314:S315"/>
    <mergeCell ref="B321:D321"/>
    <mergeCell ref="A324:B324"/>
    <mergeCell ref="A326:B326"/>
    <mergeCell ref="A336:J336"/>
    <mergeCell ref="B337:J337"/>
    <mergeCell ref="B338:J338"/>
    <mergeCell ref="B352:D352"/>
    <mergeCell ref="B353:D353"/>
    <mergeCell ref="B351:D351"/>
    <mergeCell ref="B339:D339"/>
    <mergeCell ref="B340:D340"/>
    <mergeCell ref="B341:D341"/>
    <mergeCell ref="B342:D342"/>
    <mergeCell ref="B343:D343"/>
    <mergeCell ref="B344:D344"/>
    <mergeCell ref="B406:D406"/>
    <mergeCell ref="B407:D407"/>
    <mergeCell ref="B408:D408"/>
    <mergeCell ref="B376:D376"/>
    <mergeCell ref="B377:D377"/>
    <mergeCell ref="B386:J386"/>
    <mergeCell ref="B400:D400"/>
    <mergeCell ref="B401:D401"/>
    <mergeCell ref="B402:D402"/>
    <mergeCell ref="B403:D403"/>
    <mergeCell ref="B404:D404"/>
    <mergeCell ref="B405:D405"/>
    <mergeCell ref="B395:D395"/>
    <mergeCell ref="B396:D396"/>
    <mergeCell ref="B397:D397"/>
    <mergeCell ref="B398:D398"/>
    <mergeCell ref="B399:D399"/>
    <mergeCell ref="B389:D389"/>
    <mergeCell ref="B390:D390"/>
    <mergeCell ref="B391:D391"/>
    <mergeCell ref="B392:D392"/>
    <mergeCell ref="B393:D393"/>
    <mergeCell ref="B394:D394"/>
    <mergeCell ref="B383:D383"/>
  </mergeCells>
  <dataValidations count="1">
    <dataValidation type="list" allowBlank="1" showInputMessage="1" promptTitle="College" prompt="Choose college for graduate student.  If tuition is not allowed by sponsor, choose Not Allowed." sqref="C139:C143 C118:C122 C125:C129 C132:C136 C146:C150" xr:uid="{00000000-0002-0000-0400-000000000000}">
      <formula1>$AH$124:$AH$146</formula1>
    </dataValidation>
  </dataValidations>
  <pageMargins left="1" right="0.5" top="0.5" bottom="0.5" header="0.5" footer="0.5"/>
  <pageSetup scale="50" fitToHeight="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pageSetUpPr fitToPage="1"/>
  </sheetPr>
  <dimension ref="A1:AV750"/>
  <sheetViews>
    <sheetView zoomScaleNormal="100" workbookViewId="0">
      <selection sqref="A1:K1"/>
    </sheetView>
  </sheetViews>
  <sheetFormatPr defaultColWidth="9.28515625" defaultRowHeight="12.75"/>
  <cols>
    <col min="1" max="1" width="30.28515625" customWidth="1"/>
    <col min="2" max="2" width="24" customWidth="1"/>
    <col min="3" max="3" width="17.28515625" customWidth="1"/>
    <col min="4" max="4" width="15.5703125" customWidth="1"/>
    <col min="5" max="5" width="14.7109375" customWidth="1"/>
    <col min="6" max="6" width="14.7109375" style="3" customWidth="1"/>
    <col min="7" max="10" width="14.7109375" customWidth="1"/>
    <col min="11" max="11" width="10.28515625" customWidth="1"/>
    <col min="12" max="12" width="5.28515625" style="3" customWidth="1"/>
    <col min="13" max="13" width="15.7109375" customWidth="1"/>
    <col min="14" max="14" width="16.5703125" customWidth="1"/>
    <col min="15" max="26" width="10.7109375" customWidth="1"/>
    <col min="27" max="27" width="18" customWidth="1"/>
    <col min="28" max="33" width="10.7109375" customWidth="1"/>
    <col min="34" max="34" width="22.28515625" bestFit="1" customWidth="1"/>
  </cols>
  <sheetData>
    <row r="1" spans="1:29" s="107" customFormat="1" ht="18">
      <c r="A1" s="522" t="s">
        <v>0</v>
      </c>
      <c r="B1" s="522"/>
      <c r="C1" s="522"/>
      <c r="D1" s="522"/>
      <c r="E1" s="522"/>
      <c r="F1" s="522"/>
      <c r="G1" s="522"/>
      <c r="H1" s="522"/>
      <c r="I1" s="522"/>
      <c r="J1" s="522"/>
      <c r="K1" s="104"/>
      <c r="L1" s="266" t="s">
        <v>258</v>
      </c>
      <c r="M1" s="106"/>
      <c r="N1" s="106"/>
      <c r="O1" s="106"/>
      <c r="P1" s="106"/>
      <c r="Q1" s="106"/>
      <c r="R1" s="105"/>
    </row>
    <row r="2" spans="1:29" s="107" customFormat="1" ht="15.75">
      <c r="A2" s="130"/>
      <c r="B2" s="130"/>
      <c r="C2" s="130"/>
      <c r="D2" s="130"/>
      <c r="E2" s="130"/>
      <c r="F2" s="130"/>
      <c r="G2" s="130"/>
      <c r="H2" s="130"/>
      <c r="I2" s="130"/>
      <c r="J2" s="130"/>
      <c r="K2" s="104"/>
      <c r="L2" s="130"/>
      <c r="M2" s="106"/>
      <c r="N2" s="106"/>
      <c r="O2" s="106"/>
      <c r="P2" s="106"/>
      <c r="Q2" s="106"/>
      <c r="R2" s="105"/>
    </row>
    <row r="3" spans="1:29" s="107" customFormat="1" ht="15.75">
      <c r="A3" s="104" t="s">
        <v>4</v>
      </c>
      <c r="B3" s="530">
        <f>'Cumulative Budget Request '!B3</f>
        <v>0</v>
      </c>
      <c r="C3" s="530"/>
      <c r="D3" s="530"/>
      <c r="K3" s="104"/>
      <c r="L3" s="130"/>
      <c r="M3" s="106"/>
      <c r="N3" s="106"/>
      <c r="O3" s="106"/>
      <c r="P3" s="106"/>
      <c r="Q3" s="106"/>
      <c r="R3" s="105"/>
    </row>
    <row r="4" spans="1:29" s="107" customFormat="1" ht="15.75">
      <c r="A4" s="104" t="s">
        <v>8</v>
      </c>
      <c r="B4" s="530">
        <f>'Cumulative Budget Request '!B4</f>
        <v>0</v>
      </c>
      <c r="C4" s="530"/>
      <c r="D4" s="530"/>
      <c r="K4" s="104"/>
      <c r="L4" s="130"/>
    </row>
    <row r="5" spans="1:29" s="107" customFormat="1" ht="15.75">
      <c r="A5" s="104" t="s">
        <v>13</v>
      </c>
      <c r="B5" s="530" t="str">
        <f>'Cumulative Budget Request '!B5</f>
        <v>NSF</v>
      </c>
      <c r="C5" s="530"/>
      <c r="D5" s="530"/>
      <c r="K5" s="104"/>
      <c r="L5" s="130"/>
    </row>
    <row r="6" spans="1:29" s="107" customFormat="1" ht="15.75">
      <c r="A6" s="104" t="s">
        <v>253</v>
      </c>
      <c r="B6" s="520"/>
      <c r="C6" s="520"/>
      <c r="D6" s="520"/>
      <c r="F6" s="105"/>
      <c r="K6" s="104"/>
      <c r="L6" s="130"/>
    </row>
    <row r="7" spans="1:29" s="107" customFormat="1" ht="16.5" thickBot="1">
      <c r="A7" s="104"/>
      <c r="B7" s="130"/>
      <c r="C7" s="130"/>
      <c r="D7" s="130"/>
      <c r="F7" s="105"/>
      <c r="K7" s="104"/>
      <c r="L7" s="130"/>
      <c r="N7" s="415"/>
      <c r="O7" s="416"/>
      <c r="P7" s="416"/>
      <c r="Q7" s="416"/>
    </row>
    <row r="8" spans="1:29" ht="15" customHeight="1" thickBot="1">
      <c r="A8" s="523" t="s">
        <v>254</v>
      </c>
      <c r="B8" s="523"/>
      <c r="C8" s="523"/>
      <c r="D8" s="523"/>
      <c r="E8" s="523"/>
      <c r="F8" s="523"/>
      <c r="G8" s="523"/>
      <c r="H8" s="523"/>
      <c r="I8" s="523"/>
      <c r="J8" s="523"/>
      <c r="K8" s="103"/>
      <c r="L8" s="56"/>
      <c r="N8" s="35" t="s">
        <v>15</v>
      </c>
      <c r="O8" s="36"/>
      <c r="P8" s="37"/>
      <c r="Q8" s="237">
        <f>'Cumulative Budget Request '!Q6</f>
        <v>0.188</v>
      </c>
    </row>
    <row r="9" spans="1:29" ht="13.5" thickBot="1">
      <c r="J9" s="31"/>
      <c r="N9" s="38" t="s">
        <v>17</v>
      </c>
      <c r="O9" s="39"/>
      <c r="P9" s="39"/>
      <c r="Q9" s="238">
        <f>'Cumulative Budget Request '!Q7</f>
        <v>825</v>
      </c>
    </row>
    <row r="10" spans="1:29">
      <c r="A10" s="1" t="s">
        <v>18</v>
      </c>
      <c r="C10" s="55"/>
      <c r="D10" s="55"/>
      <c r="E10" s="6"/>
      <c r="F10" s="6"/>
      <c r="G10" s="6"/>
      <c r="H10" s="6"/>
      <c r="I10" s="6"/>
      <c r="J10" s="43"/>
      <c r="M10" s="55" t="s">
        <v>19</v>
      </c>
      <c r="N10" s="68" t="s">
        <v>6</v>
      </c>
      <c r="O10" s="68"/>
      <c r="P10" s="68" t="s">
        <v>20</v>
      </c>
      <c r="Q10" s="68" t="s">
        <v>21</v>
      </c>
      <c r="R10" s="68" t="s">
        <v>22</v>
      </c>
      <c r="S10" s="68"/>
      <c r="U10" s="489" t="s">
        <v>23</v>
      </c>
      <c r="V10" s="489"/>
      <c r="W10" s="489"/>
      <c r="X10" s="489"/>
      <c r="Y10" s="489"/>
    </row>
    <row r="11" spans="1:29">
      <c r="A11" s="1" t="s">
        <v>24</v>
      </c>
      <c r="C11" s="89"/>
      <c r="D11" s="89"/>
      <c r="E11" s="16" t="s">
        <v>25</v>
      </c>
      <c r="F11" s="16" t="s">
        <v>26</v>
      </c>
      <c r="G11" s="16" t="s">
        <v>27</v>
      </c>
      <c r="H11" s="16" t="s">
        <v>28</v>
      </c>
      <c r="I11" s="16" t="s">
        <v>29</v>
      </c>
      <c r="J11" s="44" t="s">
        <v>30</v>
      </c>
      <c r="M11" s="75" t="s">
        <v>31</v>
      </c>
      <c r="N11" s="44" t="s">
        <v>9</v>
      </c>
      <c r="O11" s="44" t="s">
        <v>20</v>
      </c>
      <c r="P11" s="44" t="s">
        <v>32</v>
      </c>
      <c r="Q11" s="44" t="s">
        <v>33</v>
      </c>
      <c r="R11" s="44" t="s">
        <v>34</v>
      </c>
      <c r="S11" s="44" t="s">
        <v>32</v>
      </c>
      <c r="T11" s="21"/>
      <c r="U11" s="424" t="s">
        <v>35</v>
      </c>
      <c r="V11" s="425" t="s">
        <v>36</v>
      </c>
      <c r="W11" s="425" t="s">
        <v>37</v>
      </c>
      <c r="X11" s="425" t="s">
        <v>38</v>
      </c>
      <c r="Y11" s="425" t="s">
        <v>39</v>
      </c>
    </row>
    <row r="12" spans="1:29">
      <c r="A12" s="55" t="s">
        <v>40</v>
      </c>
      <c r="B12" s="55" t="s">
        <v>41</v>
      </c>
      <c r="D12" s="3"/>
      <c r="E12" s="2"/>
      <c r="F12" s="2"/>
      <c r="G12" s="2"/>
      <c r="H12" s="2"/>
      <c r="I12" s="2"/>
      <c r="J12" s="45"/>
      <c r="M12" s="22"/>
      <c r="N12" s="60"/>
      <c r="O12" s="60"/>
      <c r="P12" s="60"/>
      <c r="Q12" s="241"/>
      <c r="R12" s="60"/>
      <c r="S12" s="241"/>
      <c r="T12" s="2"/>
      <c r="U12" s="424"/>
      <c r="V12" s="425"/>
      <c r="W12" s="425"/>
      <c r="X12" s="425"/>
      <c r="Y12" s="425"/>
      <c r="Z12" s="3"/>
      <c r="AA12" s="3"/>
      <c r="AB12" s="3"/>
      <c r="AC12" s="3"/>
    </row>
    <row r="13" spans="1:29">
      <c r="A13" s="417">
        <f>IF('Cumulative Budget Request '!L12='Split budget (E)'!$L$1,'Cumulative Budget Request '!A12,0)</f>
        <v>0</v>
      </c>
      <c r="B13" s="13">
        <f>IF('Cumulative Budget Request '!L12='Split budget (E)'!$L$1,'Cumulative Budget Request '!B12,0)</f>
        <v>0</v>
      </c>
      <c r="D13" s="32" t="s">
        <v>44</v>
      </c>
      <c r="E13" s="97">
        <f>ROUND($R13*$S13,6)</f>
        <v>0</v>
      </c>
      <c r="F13" s="97">
        <f>ROUND($R14*$S14,6)</f>
        <v>0</v>
      </c>
      <c r="G13" s="97">
        <f>ROUND($R15*$S15,6)</f>
        <v>0</v>
      </c>
      <c r="H13" s="97">
        <f>ROUND($R16*$S16,6)</f>
        <v>0</v>
      </c>
      <c r="I13" s="97">
        <f>ROUND($R17*$S17,6)</f>
        <v>0</v>
      </c>
      <c r="J13" s="45"/>
      <c r="M13" s="155">
        <f>IF('Cumulative Budget Request '!L12='Split budget (E)'!$L$1,'Cumulative Budget Request '!M12,0)</f>
        <v>0</v>
      </c>
      <c r="N13" s="242">
        <f>ROUND(M13/12,2)</f>
        <v>0</v>
      </c>
      <c r="O13" s="242">
        <f>IF('Cumulative Budget Request '!L12='Split budget (E)'!$L$1,'Cumulative Budget Request '!O12,0)</f>
        <v>0</v>
      </c>
      <c r="P13" s="236">
        <f>IF('Cumulative Budget Request '!L12='Split budget (E)'!$L$1,'Cumulative Budget Request '!P12,0)</f>
        <v>0</v>
      </c>
      <c r="Q13" s="236">
        <f>IF('Cumulative Budget Request '!L12='Split budget (E)'!$L$1,'Cumulative Budget Request '!Q12,0)</f>
        <v>0</v>
      </c>
      <c r="R13" s="240">
        <f>IF('Cumulative Budget Request '!L12='Split budget (E)'!$L$1,'Cumulative Budget Request '!R12,0)</f>
        <v>0</v>
      </c>
      <c r="S13" s="236">
        <f>IF('Cumulative Budget Request '!L12='Split budget (E)'!$L$1,'Cumulative Budget Request '!S12,0)</f>
        <v>0</v>
      </c>
      <c r="T13" s="2"/>
      <c r="U13" s="426">
        <f>IFERROR((E16+E17)/E15,0)</f>
        <v>0</v>
      </c>
      <c r="V13" s="426">
        <f t="shared" ref="V13:Y13" si="0">IFERROR((F16+F17)/F15,0)</f>
        <v>0</v>
      </c>
      <c r="W13" s="426">
        <f t="shared" si="0"/>
        <v>0</v>
      </c>
      <c r="X13" s="426">
        <f t="shared" si="0"/>
        <v>0</v>
      </c>
      <c r="Y13" s="426">
        <f t="shared" si="0"/>
        <v>0</v>
      </c>
      <c r="Z13" s="3"/>
      <c r="AA13" s="3"/>
      <c r="AB13" s="3"/>
      <c r="AC13" s="3"/>
    </row>
    <row r="14" spans="1:29">
      <c r="B14" s="3"/>
      <c r="C14" s="97"/>
      <c r="D14" s="71" t="s">
        <v>9</v>
      </c>
      <c r="E14" s="54">
        <f>ROUND((N13+O13)*E13*Q13,0)</f>
        <v>0</v>
      </c>
      <c r="F14" s="54">
        <f>ROUND((N13+O13)*F13*Q13*Q14,0)</f>
        <v>0</v>
      </c>
      <c r="G14" s="54">
        <f>ROUND((N13+O13)*G13*Q13*Q14*Q15,0)</f>
        <v>0</v>
      </c>
      <c r="H14" s="54">
        <f>ROUND((N13+O13)*H13*Q13*Q14*Q15*Q16,0)</f>
        <v>0</v>
      </c>
      <c r="I14" s="54">
        <f>ROUND((N13+O13)*I13*Q13*Q14*Q15*Q16*Q17,0)</f>
        <v>0</v>
      </c>
      <c r="J14" s="177">
        <f>SUM(E14:I14)</f>
        <v>0</v>
      </c>
      <c r="M14" s="243"/>
      <c r="N14" s="60"/>
      <c r="O14" s="60"/>
      <c r="P14" s="60"/>
      <c r="Q14" s="236">
        <f>IF('Cumulative Budget Request '!L13='Split budget (E)'!$L$1,'Cumulative Budget Request '!Q13,0)</f>
        <v>0</v>
      </c>
      <c r="R14" s="240">
        <f>IF('Cumulative Budget Request '!L13='Split budget (E)'!$L$1,'Cumulative Budget Request '!R13,0)</f>
        <v>0</v>
      </c>
      <c r="S14" s="236">
        <f>IF('Cumulative Budget Request '!L13='Split budget (E)'!$L$1,'Cumulative Budget Request '!S13,0)</f>
        <v>0</v>
      </c>
      <c r="T14" s="15"/>
      <c r="U14" s="427"/>
      <c r="V14" s="427"/>
      <c r="W14" s="427"/>
      <c r="X14" s="427"/>
      <c r="Y14" s="427"/>
    </row>
    <row r="15" spans="1:29">
      <c r="A15" s="8"/>
      <c r="B15" s="3"/>
      <c r="C15" s="97"/>
      <c r="D15" s="71" t="s">
        <v>46</v>
      </c>
      <c r="E15" s="54">
        <f>ROUND(E14*$Q$8,0)</f>
        <v>0</v>
      </c>
      <c r="F15" s="54">
        <f>ROUND(F14*$Q$8,0)</f>
        <v>0</v>
      </c>
      <c r="G15" s="54">
        <f>ROUND(G14*$Q$8,0)</f>
        <v>0</v>
      </c>
      <c r="H15" s="54">
        <f>ROUND(H14*$Q$8,0)</f>
        <v>0</v>
      </c>
      <c r="I15" s="54">
        <f>ROUND(I14*$Q$8,0)</f>
        <v>0</v>
      </c>
      <c r="J15" s="177">
        <f>SUM(E15:I15)</f>
        <v>0</v>
      </c>
      <c r="M15" s="243"/>
      <c r="N15" s="60"/>
      <c r="O15" s="60"/>
      <c r="P15" s="60"/>
      <c r="Q15" s="236">
        <f>IF('Cumulative Budget Request '!L14='Split budget (E)'!$L$1,'Cumulative Budget Request '!Q14,0)</f>
        <v>0</v>
      </c>
      <c r="R15" s="240">
        <f>IF('Cumulative Budget Request '!L14='Split budget (E)'!$L$1,'Cumulative Budget Request '!R14,0)</f>
        <v>0</v>
      </c>
      <c r="S15" s="236">
        <f>IF('Cumulative Budget Request '!L14='Split budget (E)'!$L$1,'Cumulative Budget Request '!S14,0)</f>
        <v>0</v>
      </c>
      <c r="T15" s="15"/>
      <c r="U15" s="426"/>
      <c r="V15" s="426"/>
      <c r="W15" s="426"/>
      <c r="X15" s="426"/>
      <c r="Y15" s="426"/>
    </row>
    <row r="16" spans="1:29" ht="15">
      <c r="A16" s="8"/>
      <c r="B16" s="3"/>
      <c r="C16" s="97"/>
      <c r="D16" s="71" t="s">
        <v>47</v>
      </c>
      <c r="E16" s="189">
        <f>ROUND($Q$9*E13,0)</f>
        <v>0</v>
      </c>
      <c r="F16" s="189">
        <f>ROUND($Q$9*F13,0)</f>
        <v>0</v>
      </c>
      <c r="G16" s="189">
        <f>ROUND($Q$9*G13,0)</f>
        <v>0</v>
      </c>
      <c r="H16" s="189">
        <f>ROUND($Q$9*H13,0)</f>
        <v>0</v>
      </c>
      <c r="I16" s="189">
        <f>ROUND($Q$9*I13,0)</f>
        <v>0</v>
      </c>
      <c r="J16" s="186">
        <f>SUM(E16:I16)</f>
        <v>0</v>
      </c>
      <c r="M16" s="243"/>
      <c r="N16" s="60"/>
      <c r="O16" s="60"/>
      <c r="P16" s="60"/>
      <c r="Q16" s="236">
        <f>IF('Cumulative Budget Request '!L15='Split budget (E)'!$L$1,'Cumulative Budget Request '!Q15,0)</f>
        <v>0</v>
      </c>
      <c r="R16" s="240">
        <f>IF('Cumulative Budget Request '!L15='Split budget (E)'!$L$1,'Cumulative Budget Request '!R15,0)</f>
        <v>0</v>
      </c>
      <c r="S16" s="236">
        <f>IF('Cumulative Budget Request '!L15='Split budget (E)'!$L$1,'Cumulative Budget Request '!S15,0)</f>
        <v>0</v>
      </c>
      <c r="T16" s="15"/>
      <c r="U16" s="426"/>
      <c r="V16" s="426"/>
      <c r="W16" s="426"/>
      <c r="X16" s="426"/>
      <c r="Y16" s="426"/>
    </row>
    <row r="17" spans="1:25">
      <c r="A17" s="8"/>
      <c r="B17" s="3"/>
      <c r="C17" s="97"/>
      <c r="D17" s="74" t="s">
        <v>48</v>
      </c>
      <c r="E17" s="190">
        <f>SUM(E15:E16)</f>
        <v>0</v>
      </c>
      <c r="F17" s="190">
        <f t="shared" ref="F17:I17" si="1">SUM(F15:F16)</f>
        <v>0</v>
      </c>
      <c r="G17" s="190">
        <f t="shared" si="1"/>
        <v>0</v>
      </c>
      <c r="H17" s="190">
        <f t="shared" si="1"/>
        <v>0</v>
      </c>
      <c r="I17" s="190">
        <f t="shared" si="1"/>
        <v>0</v>
      </c>
      <c r="J17" s="191">
        <f>SUM(J15:J16)</f>
        <v>0</v>
      </c>
      <c r="M17" s="243"/>
      <c r="N17" s="60"/>
      <c r="O17" s="60"/>
      <c r="P17" s="60"/>
      <c r="Q17" s="236">
        <f>IF('Cumulative Budget Request '!L16='Split budget (E)'!$L$1,'Cumulative Budget Request '!Q16,0)</f>
        <v>0</v>
      </c>
      <c r="R17" s="240">
        <f>IF('Cumulative Budget Request '!L16='Split budget (E)'!$L$1,'Cumulative Budget Request '!R16,0)</f>
        <v>0</v>
      </c>
      <c r="S17" s="236">
        <f>IF('Cumulative Budget Request '!L16='Split budget (E)'!$L$1,'Cumulative Budget Request '!S16,0)</f>
        <v>0</v>
      </c>
      <c r="T17" s="15"/>
      <c r="U17" s="426"/>
      <c r="V17" s="426"/>
      <c r="W17" s="426"/>
      <c r="X17" s="426"/>
      <c r="Y17" s="426"/>
    </row>
    <row r="18" spans="1:25">
      <c r="A18" s="8"/>
      <c r="B18" s="3"/>
      <c r="C18" s="97"/>
      <c r="D18" s="71"/>
      <c r="E18" s="15"/>
      <c r="F18" s="15"/>
      <c r="G18" s="15"/>
      <c r="H18" s="15"/>
      <c r="I18" s="15"/>
      <c r="J18" s="24"/>
      <c r="M18" s="243"/>
      <c r="N18" s="60"/>
      <c r="O18" s="60"/>
      <c r="P18" s="60"/>
      <c r="Q18" s="30"/>
      <c r="R18" s="60"/>
      <c r="S18" s="30"/>
      <c r="T18" s="15"/>
      <c r="U18" s="428"/>
      <c r="V18" s="429"/>
      <c r="W18" s="427"/>
      <c r="X18" s="427"/>
      <c r="Y18" s="427"/>
    </row>
    <row r="19" spans="1:25">
      <c r="A19" s="417">
        <f>IF('Cumulative Budget Request '!L18='Split budget (E)'!$L$1,'Cumulative Budget Request '!A18,0)</f>
        <v>0</v>
      </c>
      <c r="B19" s="13">
        <f>IF('Cumulative Budget Request '!L18='Split budget (E)'!$L$1,'Cumulative Budget Request '!B18,0)</f>
        <v>0</v>
      </c>
      <c r="C19" s="98"/>
      <c r="D19" s="32" t="s">
        <v>44</v>
      </c>
      <c r="E19" s="97">
        <f>ROUND($R19*$S19,6)</f>
        <v>0</v>
      </c>
      <c r="F19" s="97">
        <f>ROUND($R20*$S20,6)</f>
        <v>0</v>
      </c>
      <c r="G19" s="97">
        <f>ROUND($R21*$S21,6)</f>
        <v>0</v>
      </c>
      <c r="H19" s="97">
        <f>ROUND($R22*$S22,6)</f>
        <v>0</v>
      </c>
      <c r="I19" s="97">
        <f>ROUND($R23*$S23,6)</f>
        <v>0</v>
      </c>
      <c r="J19" s="45"/>
      <c r="M19" s="155">
        <f>IF('Cumulative Budget Request '!L18='Split budget (E)'!$L$1,'Cumulative Budget Request '!M18,0)</f>
        <v>0</v>
      </c>
      <c r="N19" s="242">
        <f>ROUND(M19/12,2)</f>
        <v>0</v>
      </c>
      <c r="O19" s="242">
        <f>IF('Cumulative Budget Request '!L18='Split budget (E)'!$L$1,'Cumulative Budget Request '!O18,0)</f>
        <v>0</v>
      </c>
      <c r="P19" s="236">
        <f>IF('Cumulative Budget Request '!L18='Split budget (E)'!$L$1,'Cumulative Budget Request '!P18,0)</f>
        <v>0</v>
      </c>
      <c r="Q19" s="236">
        <f>IF('Cumulative Budget Request '!L18='Split budget (E)'!$L$1,'Cumulative Budget Request '!Q18,0)</f>
        <v>0</v>
      </c>
      <c r="R19" s="240">
        <f>IF('Cumulative Budget Request '!L18='Split budget (E)'!$L$1,'Cumulative Budget Request '!R18,0)</f>
        <v>0</v>
      </c>
      <c r="S19" s="73">
        <f>IF('Cumulative Budget Request '!L18='Split budget (E)'!$L$1,'Cumulative Budget Request '!S18,0)</f>
        <v>0</v>
      </c>
      <c r="T19" s="2"/>
      <c r="U19" s="426">
        <f>IFERROR((E22+E23)/E21,0)</f>
        <v>0</v>
      </c>
      <c r="V19" s="426">
        <f t="shared" ref="V19:Y19" si="2">IFERROR((F22+F23)/F21,0)</f>
        <v>0</v>
      </c>
      <c r="W19" s="426">
        <f t="shared" si="2"/>
        <v>0</v>
      </c>
      <c r="X19" s="426">
        <f t="shared" si="2"/>
        <v>0</v>
      </c>
      <c r="Y19" s="426">
        <f t="shared" si="2"/>
        <v>0</v>
      </c>
    </row>
    <row r="20" spans="1:25">
      <c r="A20" s="8"/>
      <c r="B20" s="3"/>
      <c r="C20" s="97"/>
      <c r="D20" s="71" t="s">
        <v>9</v>
      </c>
      <c r="E20" s="54">
        <f>ROUND((N19+O19)*E19*Q19,0)</f>
        <v>0</v>
      </c>
      <c r="F20" s="54">
        <f>ROUND((N19+O19)*F19*Q19*Q20,0)</f>
        <v>0</v>
      </c>
      <c r="G20" s="54">
        <f>ROUND((N19+O19)*G19*Q19*Q20*Q21,0)</f>
        <v>0</v>
      </c>
      <c r="H20" s="54">
        <f>ROUND((N19+O19)*H19*Q19*Q20*Q21*Q22,0)</f>
        <v>0</v>
      </c>
      <c r="I20" s="54">
        <f>ROUND((N19+O19)*I19*Q19*Q20*Q21*Q22*Q23,0)</f>
        <v>0</v>
      </c>
      <c r="J20" s="177">
        <f>SUM(E20:I20)</f>
        <v>0</v>
      </c>
      <c r="M20" s="243"/>
      <c r="N20" s="60"/>
      <c r="O20" s="60"/>
      <c r="P20" s="60"/>
      <c r="Q20" s="236">
        <f>IF('Cumulative Budget Request '!L19='Split budget (E)'!$L$1,'Cumulative Budget Request '!Q19,0)</f>
        <v>0</v>
      </c>
      <c r="R20" s="240">
        <f>IF('Cumulative Budget Request '!L19='Split budget (E)'!$L$1,'Cumulative Budget Request '!R19,0)</f>
        <v>0</v>
      </c>
      <c r="S20" s="73">
        <f>IF('Cumulative Budget Request '!L19='Split budget (E)'!$L$1,'Cumulative Budget Request '!S19,0)</f>
        <v>0</v>
      </c>
      <c r="T20" s="15"/>
      <c r="U20" s="427"/>
      <c r="V20" s="427"/>
      <c r="W20" s="427"/>
      <c r="X20" s="427"/>
      <c r="Y20" s="427"/>
    </row>
    <row r="21" spans="1:25" ht="15" customHeight="1">
      <c r="A21" s="8"/>
      <c r="B21" s="3"/>
      <c r="C21" s="97"/>
      <c r="D21" s="71" t="s">
        <v>46</v>
      </c>
      <c r="E21" s="54">
        <f>ROUND(E20*$Q$8,0)</f>
        <v>0</v>
      </c>
      <c r="F21" s="54">
        <f>ROUND(F20*$Q$8,0)</f>
        <v>0</v>
      </c>
      <c r="G21" s="54">
        <f>ROUND(G20*$Q$8,0)</f>
        <v>0</v>
      </c>
      <c r="H21" s="54">
        <f>ROUND(H20*$Q$8,0)</f>
        <v>0</v>
      </c>
      <c r="I21" s="54">
        <f>ROUND(I20*$Q$8,0)</f>
        <v>0</v>
      </c>
      <c r="J21" s="177">
        <f>SUM(E21:I21)</f>
        <v>0</v>
      </c>
      <c r="M21" s="243"/>
      <c r="N21" s="60"/>
      <c r="O21" s="60"/>
      <c r="P21" s="60"/>
      <c r="Q21" s="236">
        <f>IF('Cumulative Budget Request '!L20='Split budget (E)'!$L$1,'Cumulative Budget Request '!Q20,0)</f>
        <v>0</v>
      </c>
      <c r="R21" s="240">
        <f>IF('Cumulative Budget Request '!L20='Split budget (E)'!$L$1,'Cumulative Budget Request '!R20,0)</f>
        <v>0</v>
      </c>
      <c r="S21" s="73">
        <f>IF('Cumulative Budget Request '!L20='Split budget (E)'!$L$1,'Cumulative Budget Request '!S20,0)</f>
        <v>0</v>
      </c>
      <c r="T21" s="15"/>
      <c r="U21" s="426"/>
      <c r="V21" s="426"/>
      <c r="W21" s="426"/>
      <c r="X21" s="426"/>
      <c r="Y21" s="426"/>
    </row>
    <row r="22" spans="1:25" ht="13.5" customHeight="1">
      <c r="A22" s="8"/>
      <c r="B22" s="3"/>
      <c r="C22" s="97"/>
      <c r="D22" s="71" t="s">
        <v>47</v>
      </c>
      <c r="E22" s="189">
        <f>ROUND($Q$9*E19,0)</f>
        <v>0</v>
      </c>
      <c r="F22" s="189">
        <f>ROUND($Q$9*F19,0)</f>
        <v>0</v>
      </c>
      <c r="G22" s="189">
        <f>ROUND($Q$9*G19,0)</f>
        <v>0</v>
      </c>
      <c r="H22" s="189">
        <f>ROUND($Q$9*H19,0)</f>
        <v>0</v>
      </c>
      <c r="I22" s="189">
        <f>ROUND($Q$9*I19,0)</f>
        <v>0</v>
      </c>
      <c r="J22" s="186">
        <f>SUM(E22:I22)</f>
        <v>0</v>
      </c>
      <c r="M22" s="243"/>
      <c r="N22" s="60"/>
      <c r="O22" s="60"/>
      <c r="P22" s="60"/>
      <c r="Q22" s="236">
        <f>IF('Cumulative Budget Request '!L21='Split budget (E)'!$L$1,'Cumulative Budget Request '!Q21,0)</f>
        <v>0</v>
      </c>
      <c r="R22" s="240">
        <f>IF('Cumulative Budget Request '!L21='Split budget (E)'!$L$1,'Cumulative Budget Request '!R21,0)</f>
        <v>0</v>
      </c>
      <c r="S22" s="73">
        <f>IF('Cumulative Budget Request '!L21='Split budget (E)'!$L$1,'Cumulative Budget Request '!S21,0)</f>
        <v>0</v>
      </c>
      <c r="T22" s="15"/>
      <c r="U22" s="426"/>
      <c r="V22" s="426"/>
      <c r="W22" s="426"/>
      <c r="X22" s="426"/>
      <c r="Y22" s="426"/>
    </row>
    <row r="23" spans="1:25">
      <c r="A23" s="8"/>
      <c r="B23" s="3"/>
      <c r="C23" s="97"/>
      <c r="D23" s="74" t="s">
        <v>48</v>
      </c>
      <c r="E23" s="190">
        <f>SUM(E21:E22)</f>
        <v>0</v>
      </c>
      <c r="F23" s="190">
        <f t="shared" ref="F23:I23" si="3">SUM(F21:F22)</f>
        <v>0</v>
      </c>
      <c r="G23" s="190">
        <f t="shared" si="3"/>
        <v>0</v>
      </c>
      <c r="H23" s="190">
        <f t="shared" si="3"/>
        <v>0</v>
      </c>
      <c r="I23" s="190">
        <f t="shared" si="3"/>
        <v>0</v>
      </c>
      <c r="J23" s="191">
        <f>SUM(J21:J22)</f>
        <v>0</v>
      </c>
      <c r="M23" s="243"/>
      <c r="N23" s="60"/>
      <c r="O23" s="60"/>
      <c r="P23" s="60"/>
      <c r="Q23" s="236">
        <f>IF('Cumulative Budget Request '!L22='Split budget (E)'!$L$1,'Cumulative Budget Request '!Q22,0)</f>
        <v>0</v>
      </c>
      <c r="R23" s="240">
        <f>IF('Cumulative Budget Request '!L22='Split budget (E)'!$L$1,'Cumulative Budget Request '!R22,0)</f>
        <v>0</v>
      </c>
      <c r="S23" s="73">
        <f>IF('Cumulative Budget Request '!L22='Split budget (E)'!$L$1,'Cumulative Budget Request '!S22,0)</f>
        <v>0</v>
      </c>
      <c r="T23" s="15"/>
      <c r="U23" s="426"/>
      <c r="V23" s="426"/>
      <c r="W23" s="426"/>
      <c r="X23" s="426"/>
      <c r="Y23" s="426"/>
    </row>
    <row r="24" spans="1:25">
      <c r="A24" s="8"/>
      <c r="B24" s="3"/>
      <c r="C24" s="97"/>
      <c r="D24" s="71"/>
      <c r="E24" s="15"/>
      <c r="F24" s="15"/>
      <c r="G24" s="15"/>
      <c r="H24" s="15"/>
      <c r="I24" s="15"/>
      <c r="J24" s="24"/>
      <c r="M24" s="243"/>
      <c r="N24" s="60"/>
      <c r="O24" s="60"/>
      <c r="P24" s="60"/>
      <c r="Q24" s="30"/>
      <c r="R24" s="60"/>
      <c r="S24" s="30"/>
      <c r="T24" s="15"/>
      <c r="U24" s="428"/>
      <c r="V24" s="429"/>
      <c r="W24" s="427"/>
      <c r="X24" s="427"/>
      <c r="Y24" s="427"/>
    </row>
    <row r="25" spans="1:25">
      <c r="A25" s="417">
        <f>IF('Cumulative Budget Request '!L24='Split budget (E)'!$L$1,'Cumulative Budget Request '!A24,0)</f>
        <v>0</v>
      </c>
      <c r="B25" s="13">
        <f>IF('Cumulative Budget Request '!L24='Split budget (E)'!$L$1,'Cumulative Budget Request '!B24,0)</f>
        <v>0</v>
      </c>
      <c r="C25" s="98"/>
      <c r="D25" s="32" t="s">
        <v>44</v>
      </c>
      <c r="E25" s="97">
        <f>ROUND($R25*$S25,6)</f>
        <v>0</v>
      </c>
      <c r="F25" s="97">
        <f>ROUND($R26*$S26,6)</f>
        <v>0</v>
      </c>
      <c r="G25" s="97">
        <f>ROUND($R27*$S27,6)</f>
        <v>0</v>
      </c>
      <c r="H25" s="97">
        <f>ROUND($R28*$S28,6)</f>
        <v>0</v>
      </c>
      <c r="I25" s="97">
        <f>ROUND($R29*$S29,6)</f>
        <v>0</v>
      </c>
      <c r="J25" s="45"/>
      <c r="M25" s="155">
        <f>IF('Cumulative Budget Request '!L24='Split budget (E)'!$L$1,'Cumulative Budget Request '!M24,0)</f>
        <v>0</v>
      </c>
      <c r="N25" s="242">
        <f>ROUND(M25/12,2)</f>
        <v>0</v>
      </c>
      <c r="O25" s="242">
        <f>IF('Cumulative Budget Request '!L24='Split budget (E)'!$L$1,'Cumulative Budget Request '!O24,0)</f>
        <v>0</v>
      </c>
      <c r="P25" s="236">
        <f>IF('Cumulative Budget Request '!L24='Split budget (E)'!$L$1,'Cumulative Budget Request '!P24,0)</f>
        <v>0</v>
      </c>
      <c r="Q25" s="236">
        <f>IF('Cumulative Budget Request '!L24='Split budget (E)'!$L$1,'Cumulative Budget Request '!Q24,0)</f>
        <v>0</v>
      </c>
      <c r="R25" s="240">
        <f>IF('Cumulative Budget Request '!L24='Split budget (E)'!$L$1,'Cumulative Budget Request '!R24,0)</f>
        <v>0</v>
      </c>
      <c r="S25" s="73">
        <f>IF('Cumulative Budget Request '!L24='Split budget (E)'!$L$1,'Cumulative Budget Request '!S24,0)</f>
        <v>0</v>
      </c>
      <c r="T25" s="2"/>
      <c r="U25" s="426">
        <f>IFERROR((E28+E29)/E27,0)</f>
        <v>0</v>
      </c>
      <c r="V25" s="426">
        <f t="shared" ref="V25:Y25" si="4">IFERROR((F28+F29)/F27,0)</f>
        <v>0</v>
      </c>
      <c r="W25" s="426">
        <f t="shared" si="4"/>
        <v>0</v>
      </c>
      <c r="X25" s="426">
        <f t="shared" si="4"/>
        <v>0</v>
      </c>
      <c r="Y25" s="426">
        <f t="shared" si="4"/>
        <v>0</v>
      </c>
    </row>
    <row r="26" spans="1:25">
      <c r="B26" s="3"/>
      <c r="C26" s="97"/>
      <c r="D26" s="71" t="s">
        <v>9</v>
      </c>
      <c r="E26" s="54">
        <f>ROUND((N25+O25)*E25*Q25,0)</f>
        <v>0</v>
      </c>
      <c r="F26" s="54">
        <f>ROUND((N25+O25)*F25*Q25*Q26,0)</f>
        <v>0</v>
      </c>
      <c r="G26" s="54">
        <f>ROUND((N25+O25)*G25*Q25*Q26*Q27,0)</f>
        <v>0</v>
      </c>
      <c r="H26" s="54">
        <f>ROUND((N25+O25)*H25*Q25*Q26*Q27*Q28,0)</f>
        <v>0</v>
      </c>
      <c r="I26" s="54">
        <f>ROUND((N25+O25)*I25*Q25*Q26*Q27*Q28*Q29,0)</f>
        <v>0</v>
      </c>
      <c r="J26" s="177">
        <f>SUM(E26:I26)</f>
        <v>0</v>
      </c>
      <c r="M26" s="243"/>
      <c r="N26" s="60"/>
      <c r="O26" s="60"/>
      <c r="P26" s="60"/>
      <c r="Q26" s="236">
        <f>IF('Cumulative Budget Request '!L25='Split budget (E)'!$L$1,'Cumulative Budget Request '!Q25,0)</f>
        <v>0</v>
      </c>
      <c r="R26" s="240">
        <f>IF('Cumulative Budget Request '!L25='Split budget (E)'!$L$1,'Cumulative Budget Request '!R25,0)</f>
        <v>0</v>
      </c>
      <c r="S26" s="73">
        <f>IF('Cumulative Budget Request '!L25='Split budget (E)'!$L$1,'Cumulative Budget Request '!S25,0)</f>
        <v>0</v>
      </c>
      <c r="T26" s="15"/>
      <c r="U26" s="427"/>
      <c r="V26" s="427"/>
      <c r="W26" s="427"/>
      <c r="X26" s="427"/>
      <c r="Y26" s="427"/>
    </row>
    <row r="27" spans="1:25">
      <c r="A27" s="8"/>
      <c r="B27" s="3"/>
      <c r="C27" s="97"/>
      <c r="D27" s="71" t="s">
        <v>46</v>
      </c>
      <c r="E27" s="54">
        <f>ROUND(E26*$Q$8,0)</f>
        <v>0</v>
      </c>
      <c r="F27" s="54">
        <f>ROUND(F26*$Q$8,0)</f>
        <v>0</v>
      </c>
      <c r="G27" s="54">
        <f>ROUND(G26*$Q$8,0)</f>
        <v>0</v>
      </c>
      <c r="H27" s="54">
        <f>ROUND(H26*$Q$8,0)</f>
        <v>0</v>
      </c>
      <c r="I27" s="54">
        <f>ROUND(I26*$Q$8,0)</f>
        <v>0</v>
      </c>
      <c r="J27" s="177">
        <f>SUM(E27:I27)</f>
        <v>0</v>
      </c>
      <c r="M27" s="243"/>
      <c r="N27" s="60"/>
      <c r="O27" s="60"/>
      <c r="P27" s="60"/>
      <c r="Q27" s="236">
        <f>IF('Cumulative Budget Request '!L26='Split budget (E)'!$L$1,'Cumulative Budget Request '!Q26,0)</f>
        <v>0</v>
      </c>
      <c r="R27" s="240">
        <f>IF('Cumulative Budget Request '!L26='Split budget (E)'!$L$1,'Cumulative Budget Request '!R26,0)</f>
        <v>0</v>
      </c>
      <c r="S27" s="73">
        <f>IF('Cumulative Budget Request '!L26='Split budget (E)'!$L$1,'Cumulative Budget Request '!S26,0)</f>
        <v>0</v>
      </c>
      <c r="T27" s="15"/>
      <c r="U27" s="426"/>
      <c r="V27" s="426"/>
      <c r="W27" s="426"/>
      <c r="X27" s="426"/>
      <c r="Y27" s="426"/>
    </row>
    <row r="28" spans="1:25" ht="15">
      <c r="A28" s="8"/>
      <c r="B28" s="3"/>
      <c r="C28" s="97"/>
      <c r="D28" s="71" t="s">
        <v>47</v>
      </c>
      <c r="E28" s="189">
        <f>ROUND($Q$9*E25,0)</f>
        <v>0</v>
      </c>
      <c r="F28" s="189">
        <f>ROUND($Q$9*F25,0)</f>
        <v>0</v>
      </c>
      <c r="G28" s="189">
        <f>ROUND($Q$9*G25,0)</f>
        <v>0</v>
      </c>
      <c r="H28" s="189">
        <f>ROUND($Q$9*H25,0)</f>
        <v>0</v>
      </c>
      <c r="I28" s="189">
        <f>ROUND($Q$9*I25,0)</f>
        <v>0</v>
      </c>
      <c r="J28" s="186">
        <f>SUM(E28:I28)</f>
        <v>0</v>
      </c>
      <c r="M28" s="243"/>
      <c r="N28" s="60"/>
      <c r="O28" s="60"/>
      <c r="P28" s="60"/>
      <c r="Q28" s="236">
        <f>IF('Cumulative Budget Request '!L27='Split budget (E)'!$L$1,'Cumulative Budget Request '!Q27,0)</f>
        <v>0</v>
      </c>
      <c r="R28" s="240">
        <f>IF('Cumulative Budget Request '!L27='Split budget (E)'!$L$1,'Cumulative Budget Request '!R27,0)</f>
        <v>0</v>
      </c>
      <c r="S28" s="73">
        <f>IF('Cumulative Budget Request '!L27='Split budget (E)'!$L$1,'Cumulative Budget Request '!S27,0)</f>
        <v>0</v>
      </c>
      <c r="T28" s="15"/>
      <c r="U28" s="426"/>
      <c r="V28" s="426"/>
      <c r="W28" s="426"/>
      <c r="X28" s="426"/>
      <c r="Y28" s="426"/>
    </row>
    <row r="29" spans="1:25">
      <c r="A29" s="8"/>
      <c r="B29" s="3"/>
      <c r="C29" s="97"/>
      <c r="D29" s="74" t="s">
        <v>48</v>
      </c>
      <c r="E29" s="190">
        <f>SUM(E27:E28)</f>
        <v>0</v>
      </c>
      <c r="F29" s="190">
        <f t="shared" ref="F29:I29" si="5">SUM(F27:F28)</f>
        <v>0</v>
      </c>
      <c r="G29" s="190">
        <f t="shared" si="5"/>
        <v>0</v>
      </c>
      <c r="H29" s="190">
        <f t="shared" si="5"/>
        <v>0</v>
      </c>
      <c r="I29" s="190">
        <f t="shared" si="5"/>
        <v>0</v>
      </c>
      <c r="J29" s="191">
        <f>SUM(J27:J28)</f>
        <v>0</v>
      </c>
      <c r="M29" s="243"/>
      <c r="N29" s="60"/>
      <c r="O29" s="60"/>
      <c r="P29" s="60"/>
      <c r="Q29" s="236">
        <f>IF('Cumulative Budget Request '!L28='Split budget (E)'!$L$1,'Cumulative Budget Request '!Q28,0)</f>
        <v>0</v>
      </c>
      <c r="R29" s="240">
        <f>IF('Cumulative Budget Request '!L28='Split budget (E)'!$L$1,'Cumulative Budget Request '!R28,0)</f>
        <v>0</v>
      </c>
      <c r="S29" s="73">
        <f>IF('Cumulative Budget Request '!L28='Split budget (E)'!$L$1,'Cumulative Budget Request '!S28,0)</f>
        <v>0</v>
      </c>
      <c r="T29" s="15"/>
      <c r="U29" s="426"/>
      <c r="V29" s="426"/>
      <c r="W29" s="426"/>
      <c r="X29" s="426"/>
      <c r="Y29" s="426"/>
    </row>
    <row r="30" spans="1:25">
      <c r="A30" s="8"/>
      <c r="B30" s="3"/>
      <c r="C30" s="97"/>
      <c r="D30" s="71"/>
      <c r="E30" s="15"/>
      <c r="F30" s="15"/>
      <c r="G30" s="15"/>
      <c r="H30" s="15"/>
      <c r="I30" s="15"/>
      <c r="J30" s="24"/>
      <c r="M30" s="243"/>
      <c r="N30" s="60"/>
      <c r="O30" s="60"/>
      <c r="P30" s="60"/>
      <c r="Q30" s="30"/>
      <c r="R30" s="60"/>
      <c r="S30" s="30"/>
      <c r="T30" s="15"/>
      <c r="U30" s="428"/>
      <c r="V30" s="429"/>
      <c r="W30" s="427"/>
      <c r="X30" s="427"/>
      <c r="Y30" s="427"/>
    </row>
    <row r="31" spans="1:25">
      <c r="A31" s="417">
        <f>IF('Cumulative Budget Request '!L30='Split budget (E)'!$L$1,'Cumulative Budget Request '!A30,0)</f>
        <v>0</v>
      </c>
      <c r="B31" s="13">
        <f>IF('Cumulative Budget Request '!L30='Split budget (E)'!$L$1,'Cumulative Budget Request '!B30,0)</f>
        <v>0</v>
      </c>
      <c r="C31" s="98"/>
      <c r="D31" s="32" t="s">
        <v>44</v>
      </c>
      <c r="E31" s="97">
        <f>ROUND($R31*$S31,6)</f>
        <v>0</v>
      </c>
      <c r="F31" s="97">
        <f>ROUND($R32*$S32,6)</f>
        <v>0</v>
      </c>
      <c r="G31" s="97">
        <f>ROUND($R33*$S33,6)</f>
        <v>0</v>
      </c>
      <c r="H31" s="97">
        <f>ROUND($R34*$S34,6)</f>
        <v>0</v>
      </c>
      <c r="I31" s="97">
        <f>ROUND($R35*$S35,6)</f>
        <v>0</v>
      </c>
      <c r="J31" s="45"/>
      <c r="M31" s="155">
        <f>IF('Cumulative Budget Request '!L30='Split budget (E)'!$L$1,'Cumulative Budget Request '!M30,0)</f>
        <v>0</v>
      </c>
      <c r="N31" s="242">
        <f>ROUND(M31/12,2)</f>
        <v>0</v>
      </c>
      <c r="O31" s="242">
        <f>IF('Cumulative Budget Request '!L30='Split budget (E)'!$L$1,'Cumulative Budget Request '!O30,0)</f>
        <v>0</v>
      </c>
      <c r="P31" s="236">
        <f>IF('Cumulative Budget Request '!L30='Split budget (E)'!$L$1,'Cumulative Budget Request '!P30,0)</f>
        <v>0</v>
      </c>
      <c r="Q31" s="236">
        <f>IF('Cumulative Budget Request '!L30='Split budget (E)'!$L$1,'Cumulative Budget Request '!Q30,0)</f>
        <v>0</v>
      </c>
      <c r="R31" s="240">
        <f>IF('Cumulative Budget Request '!L30='Split budget (E)'!$L$1,'Cumulative Budget Request '!R30,0)</f>
        <v>0</v>
      </c>
      <c r="S31" s="73">
        <f>IF('Cumulative Budget Request '!L30='Split budget (E)'!$L$1,'Cumulative Budget Request '!S30,0)</f>
        <v>0</v>
      </c>
      <c r="T31" s="2"/>
      <c r="U31" s="426">
        <f>IFERROR((E34+E35)/E33,0)</f>
        <v>0</v>
      </c>
      <c r="V31" s="426">
        <f t="shared" ref="V31:Y31" si="6">IFERROR((F34+F35)/F33,0)</f>
        <v>0</v>
      </c>
      <c r="W31" s="426">
        <f t="shared" si="6"/>
        <v>0</v>
      </c>
      <c r="X31" s="426">
        <f t="shared" si="6"/>
        <v>0</v>
      </c>
      <c r="Y31" s="426">
        <f t="shared" si="6"/>
        <v>0</v>
      </c>
    </row>
    <row r="32" spans="1:25">
      <c r="A32" s="8"/>
      <c r="C32" s="97"/>
      <c r="D32" s="71" t="s">
        <v>9</v>
      </c>
      <c r="E32" s="54">
        <f>ROUND((N31+O31)*E31*Q31,0)</f>
        <v>0</v>
      </c>
      <c r="F32" s="54">
        <f>ROUND((N31+O31)*F31*Q31*Q32,0)</f>
        <v>0</v>
      </c>
      <c r="G32" s="54">
        <f>ROUND((N31+O31)*G31*Q31*Q32*Q33,0)</f>
        <v>0</v>
      </c>
      <c r="H32" s="54">
        <f>ROUND((N31+O31)*H31*Q31*Q32*Q33*Q34,0)</f>
        <v>0</v>
      </c>
      <c r="I32" s="54">
        <f>ROUND((N31+O31)*I31*Q31*Q32*Q33*Q34*Q35,0)</f>
        <v>0</v>
      </c>
      <c r="J32" s="177">
        <f>SUM(E32:I32)</f>
        <v>0</v>
      </c>
      <c r="M32" s="243"/>
      <c r="N32" s="60"/>
      <c r="O32" s="60"/>
      <c r="P32" s="60"/>
      <c r="Q32" s="236">
        <f>IF('Cumulative Budget Request '!L31='Split budget (E)'!$L$1,'Cumulative Budget Request '!Q31,0)</f>
        <v>0</v>
      </c>
      <c r="R32" s="240">
        <f>IF('Cumulative Budget Request '!L31='Split budget (E)'!$L$1,'Cumulative Budget Request '!R31,0)</f>
        <v>0</v>
      </c>
      <c r="S32" s="73">
        <f>IF('Cumulative Budget Request '!L31='Split budget (E)'!$L$1,'Cumulative Budget Request '!S31,0)</f>
        <v>0</v>
      </c>
      <c r="T32" s="15"/>
      <c r="U32" s="427"/>
      <c r="V32" s="427"/>
      <c r="W32" s="427"/>
      <c r="X32" s="427"/>
      <c r="Y32" s="427"/>
    </row>
    <row r="33" spans="1:25">
      <c r="A33" s="8"/>
      <c r="B33" s="3"/>
      <c r="C33" s="97"/>
      <c r="D33" s="71" t="s">
        <v>46</v>
      </c>
      <c r="E33" s="54">
        <f>ROUND(E32*$Q$8,0)</f>
        <v>0</v>
      </c>
      <c r="F33" s="54">
        <f>ROUND(F32*$Q$8,0)</f>
        <v>0</v>
      </c>
      <c r="G33" s="54">
        <f>ROUND(G32*$Q$8,0)</f>
        <v>0</v>
      </c>
      <c r="H33" s="54">
        <f>ROUND(H32*$Q$8,0)</f>
        <v>0</v>
      </c>
      <c r="I33" s="54">
        <f>ROUND(I32*$Q$8,0)</f>
        <v>0</v>
      </c>
      <c r="J33" s="177">
        <f>SUM(E33:I33)</f>
        <v>0</v>
      </c>
      <c r="M33" s="243"/>
      <c r="N33" s="60"/>
      <c r="O33" s="60"/>
      <c r="P33" s="60"/>
      <c r="Q33" s="236">
        <f>IF('Cumulative Budget Request '!L32='Split budget (E)'!$L$1,'Cumulative Budget Request '!Q32,0)</f>
        <v>0</v>
      </c>
      <c r="R33" s="240">
        <f>IF('Cumulative Budget Request '!L32='Split budget (E)'!$L$1,'Cumulative Budget Request '!R32,0)</f>
        <v>0</v>
      </c>
      <c r="S33" s="73">
        <f>IF('Cumulative Budget Request '!L32='Split budget (E)'!$L$1,'Cumulative Budget Request '!S32,0)</f>
        <v>0</v>
      </c>
      <c r="T33" s="15"/>
      <c r="U33" s="426"/>
      <c r="V33" s="426"/>
      <c r="W33" s="426"/>
      <c r="X33" s="426"/>
      <c r="Y33" s="426"/>
    </row>
    <row r="34" spans="1:25" ht="15">
      <c r="A34" s="8"/>
      <c r="B34" s="3"/>
      <c r="C34" s="97"/>
      <c r="D34" s="71" t="s">
        <v>47</v>
      </c>
      <c r="E34" s="189">
        <f>ROUND($Q$9*E31,0)</f>
        <v>0</v>
      </c>
      <c r="F34" s="189">
        <f>ROUND($Q$9*F31,0)</f>
        <v>0</v>
      </c>
      <c r="G34" s="189">
        <f>ROUND($Q$9*G31,0)</f>
        <v>0</v>
      </c>
      <c r="H34" s="189">
        <f>ROUND($Q$9*H31,0)</f>
        <v>0</v>
      </c>
      <c r="I34" s="189">
        <f>ROUND($Q$9*I31,0)</f>
        <v>0</v>
      </c>
      <c r="J34" s="186">
        <f>SUM(E34:I34)</f>
        <v>0</v>
      </c>
      <c r="M34" s="243"/>
      <c r="N34" s="60"/>
      <c r="O34" s="60"/>
      <c r="P34" s="60"/>
      <c r="Q34" s="236">
        <f>IF('Cumulative Budget Request '!L33='Split budget (E)'!$L$1,'Cumulative Budget Request '!Q33,0)</f>
        <v>0</v>
      </c>
      <c r="R34" s="240">
        <f>IF('Cumulative Budget Request '!L33='Split budget (E)'!$L$1,'Cumulative Budget Request '!R33,0)</f>
        <v>0</v>
      </c>
      <c r="S34" s="73">
        <f>IF('Cumulative Budget Request '!L33='Split budget (E)'!$L$1,'Cumulative Budget Request '!S33,0)</f>
        <v>0</v>
      </c>
      <c r="T34" s="15"/>
      <c r="U34" s="426"/>
      <c r="V34" s="426"/>
      <c r="W34" s="426"/>
      <c r="X34" s="426"/>
      <c r="Y34" s="426"/>
    </row>
    <row r="35" spans="1:25">
      <c r="A35" s="8"/>
      <c r="B35" s="3"/>
      <c r="C35" s="97"/>
      <c r="D35" s="74" t="s">
        <v>48</v>
      </c>
      <c r="E35" s="190">
        <f>SUM(E33:E34)</f>
        <v>0</v>
      </c>
      <c r="F35" s="190">
        <f t="shared" ref="F35:I35" si="7">SUM(F33:F34)</f>
        <v>0</v>
      </c>
      <c r="G35" s="190">
        <f t="shared" si="7"/>
        <v>0</v>
      </c>
      <c r="H35" s="190">
        <f t="shared" si="7"/>
        <v>0</v>
      </c>
      <c r="I35" s="190">
        <f t="shared" si="7"/>
        <v>0</v>
      </c>
      <c r="J35" s="191">
        <f>SUM(J33:J34)</f>
        <v>0</v>
      </c>
      <c r="M35" s="243"/>
      <c r="N35" s="60"/>
      <c r="O35" s="60"/>
      <c r="P35" s="60"/>
      <c r="Q35" s="236">
        <f>IF('Cumulative Budget Request '!L34='Split budget (E)'!$L$1,'Cumulative Budget Request '!Q34,0)</f>
        <v>0</v>
      </c>
      <c r="R35" s="240">
        <f>IF('Cumulative Budget Request '!L34='Split budget (E)'!$L$1,'Cumulative Budget Request '!R34,0)</f>
        <v>0</v>
      </c>
      <c r="S35" s="73">
        <f>IF('Cumulative Budget Request '!L34='Split budget (E)'!$L$1,'Cumulative Budget Request '!S34,0)</f>
        <v>0</v>
      </c>
      <c r="T35" s="15"/>
      <c r="U35" s="426"/>
      <c r="V35" s="426"/>
      <c r="W35" s="426"/>
      <c r="X35" s="426"/>
      <c r="Y35" s="426"/>
    </row>
    <row r="36" spans="1:25">
      <c r="A36" s="8"/>
      <c r="B36" s="3"/>
      <c r="C36" s="97"/>
      <c r="D36" s="71"/>
      <c r="E36" s="15"/>
      <c r="F36" s="15"/>
      <c r="G36" s="15"/>
      <c r="H36" s="15"/>
      <c r="I36" s="15"/>
      <c r="J36" s="24"/>
      <c r="M36" s="243"/>
      <c r="N36" s="60"/>
      <c r="O36" s="60"/>
      <c r="P36" s="60"/>
      <c r="Q36" s="30"/>
      <c r="R36" s="60"/>
      <c r="S36" s="30"/>
      <c r="T36" s="15"/>
      <c r="U36" s="428"/>
      <c r="V36" s="429"/>
      <c r="W36" s="427"/>
      <c r="X36" s="427"/>
      <c r="Y36" s="427"/>
    </row>
    <row r="37" spans="1:25">
      <c r="A37" s="417">
        <f>IF('Cumulative Budget Request '!L36='Split budget (E)'!$L$1,'Cumulative Budget Request '!A36,0)</f>
        <v>0</v>
      </c>
      <c r="B37" s="13">
        <f>IF('Cumulative Budget Request '!L36='Split budget (E)'!$L$1,'Cumulative Budget Request '!B36,0)</f>
        <v>0</v>
      </c>
      <c r="C37" s="98"/>
      <c r="D37" s="32" t="s">
        <v>44</v>
      </c>
      <c r="E37" s="97">
        <f>ROUND($R37*$S37,6)</f>
        <v>0</v>
      </c>
      <c r="F37" s="97">
        <f>ROUND($R38*$S38,6)</f>
        <v>0</v>
      </c>
      <c r="G37" s="97">
        <f>ROUND($R39*$S39,6)</f>
        <v>0</v>
      </c>
      <c r="H37" s="97">
        <f>ROUND($R40*$S40,6)</f>
        <v>0</v>
      </c>
      <c r="I37" s="97">
        <f>ROUND($R41*$S41,6)</f>
        <v>0</v>
      </c>
      <c r="J37" s="45"/>
      <c r="M37" s="155">
        <f>IF('Cumulative Budget Request '!L36='Split budget (E)'!$L$1,'Cumulative Budget Request '!M36,0)</f>
        <v>0</v>
      </c>
      <c r="N37" s="242">
        <f>ROUND(M37/12,2)</f>
        <v>0</v>
      </c>
      <c r="O37" s="242">
        <f>IF('Cumulative Budget Request '!L36='Split budget (E)'!$L$1,'Cumulative Budget Request '!O36,0)</f>
        <v>0</v>
      </c>
      <c r="P37" s="236">
        <f>IF('Cumulative Budget Request '!L36='Split budget (E)'!$L$1,'Cumulative Budget Request '!P36,0)</f>
        <v>0</v>
      </c>
      <c r="Q37" s="236">
        <f>IF('Cumulative Budget Request '!L36='Split budget (E)'!$L$1,'Cumulative Budget Request '!Q36,0)</f>
        <v>0</v>
      </c>
      <c r="R37" s="240">
        <f>IF('Cumulative Budget Request '!L36='Split budget (E)'!$L$1,'Cumulative Budget Request '!R36,0)</f>
        <v>0</v>
      </c>
      <c r="S37" s="73">
        <f>IF('Cumulative Budget Request '!L36='Split budget (E)'!$L$1,'Cumulative Budget Request '!S36,0)</f>
        <v>0</v>
      </c>
      <c r="T37" s="2"/>
      <c r="U37" s="426">
        <f>IFERROR((E40+E41)/E39,0)</f>
        <v>0</v>
      </c>
      <c r="V37" s="426">
        <f t="shared" ref="V37:Y37" si="8">IFERROR((F40+F41)/F39,0)</f>
        <v>0</v>
      </c>
      <c r="W37" s="426">
        <f t="shared" si="8"/>
        <v>0</v>
      </c>
      <c r="X37" s="426">
        <f t="shared" si="8"/>
        <v>0</v>
      </c>
      <c r="Y37" s="426">
        <f t="shared" si="8"/>
        <v>0</v>
      </c>
    </row>
    <row r="38" spans="1:25">
      <c r="A38" s="8"/>
      <c r="C38" s="97"/>
      <c r="D38" s="71" t="s">
        <v>9</v>
      </c>
      <c r="E38" s="54">
        <f>ROUND((N37+O37)*E37*Q37,0)</f>
        <v>0</v>
      </c>
      <c r="F38" s="54">
        <f>ROUND((N37+O37)*F37*Q37*Q38,0)</f>
        <v>0</v>
      </c>
      <c r="G38" s="54">
        <f>ROUND((N37+O37)*G37*Q37*Q38*Q39,0)</f>
        <v>0</v>
      </c>
      <c r="H38" s="54">
        <f>ROUND((N37+O37)*H37*Q37*Q38*Q39*Q40,0)</f>
        <v>0</v>
      </c>
      <c r="I38" s="54">
        <f>ROUND((N37+O37)*I37*Q37*Q38*Q39*Q40*Q41,0)</f>
        <v>0</v>
      </c>
      <c r="J38" s="177">
        <f>SUM(E38:I38)</f>
        <v>0</v>
      </c>
      <c r="M38" s="243"/>
      <c r="N38" s="60"/>
      <c r="O38" s="60"/>
      <c r="P38" s="60"/>
      <c r="Q38" s="236">
        <f>IF('Cumulative Budget Request '!L37='Split budget (E)'!$L$1,'Cumulative Budget Request '!Q37,0)</f>
        <v>0</v>
      </c>
      <c r="R38" s="240">
        <f>IF('Cumulative Budget Request '!L37='Split budget (E)'!$L$1,'Cumulative Budget Request '!R37,0)</f>
        <v>0</v>
      </c>
      <c r="S38" s="73">
        <f>IF('Cumulative Budget Request '!L37='Split budget (E)'!$L$1,'Cumulative Budget Request '!S37,0)</f>
        <v>0</v>
      </c>
      <c r="T38" s="15"/>
      <c r="U38" s="427"/>
      <c r="V38" s="427"/>
      <c r="W38" s="427"/>
      <c r="X38" s="427"/>
      <c r="Y38" s="427"/>
    </row>
    <row r="39" spans="1:25">
      <c r="A39" s="8"/>
      <c r="B39" s="3"/>
      <c r="C39" s="97"/>
      <c r="D39" s="71" t="s">
        <v>46</v>
      </c>
      <c r="E39" s="54">
        <f>ROUND(E38*$Q$8,0)</f>
        <v>0</v>
      </c>
      <c r="F39" s="54">
        <f>ROUND(F38*$Q$8,0)</f>
        <v>0</v>
      </c>
      <c r="G39" s="54">
        <f>ROUND(G38*$Q$8,0)</f>
        <v>0</v>
      </c>
      <c r="H39" s="54">
        <f>ROUND(H38*$Q$8,0)</f>
        <v>0</v>
      </c>
      <c r="I39" s="54">
        <f>ROUND(I38*$Q$8,0)</f>
        <v>0</v>
      </c>
      <c r="J39" s="177">
        <f>SUM(E39:I39)</f>
        <v>0</v>
      </c>
      <c r="M39" s="243"/>
      <c r="N39" s="60"/>
      <c r="O39" s="60"/>
      <c r="P39" s="60"/>
      <c r="Q39" s="236">
        <f>IF('Cumulative Budget Request '!L38='Split budget (E)'!$L$1,'Cumulative Budget Request '!Q38,0)</f>
        <v>0</v>
      </c>
      <c r="R39" s="240">
        <f>IF('Cumulative Budget Request '!L38='Split budget (E)'!$L$1,'Cumulative Budget Request '!R38,0)</f>
        <v>0</v>
      </c>
      <c r="S39" s="73">
        <f>IF('Cumulative Budget Request '!L38='Split budget (E)'!$L$1,'Cumulative Budget Request '!S38,0)</f>
        <v>0</v>
      </c>
      <c r="T39" s="15"/>
      <c r="U39" s="426"/>
      <c r="V39" s="426"/>
      <c r="W39" s="426"/>
      <c r="X39" s="426"/>
      <c r="Y39" s="426"/>
    </row>
    <row r="40" spans="1:25" ht="15">
      <c r="A40" s="8"/>
      <c r="B40" s="3"/>
      <c r="C40" s="97"/>
      <c r="D40" s="71" t="s">
        <v>47</v>
      </c>
      <c r="E40" s="189">
        <f>ROUND($Q$9*E37,0)</f>
        <v>0</v>
      </c>
      <c r="F40" s="189">
        <f>ROUND($Q$9*F37,0)</f>
        <v>0</v>
      </c>
      <c r="G40" s="189">
        <f>ROUND($Q$9*G37,0)</f>
        <v>0</v>
      </c>
      <c r="H40" s="189">
        <f>ROUND($Q$9*H37,0)</f>
        <v>0</v>
      </c>
      <c r="I40" s="189">
        <f>ROUND($Q$9*I37,0)</f>
        <v>0</v>
      </c>
      <c r="J40" s="186">
        <f>SUM(E40:I40)</f>
        <v>0</v>
      </c>
      <c r="M40" s="243"/>
      <c r="N40" s="60"/>
      <c r="O40" s="60"/>
      <c r="P40" s="60"/>
      <c r="Q40" s="236">
        <f>IF('Cumulative Budget Request '!L39='Split budget (E)'!$L$1,'Cumulative Budget Request '!Q39,0)</f>
        <v>0</v>
      </c>
      <c r="R40" s="240">
        <f>IF('Cumulative Budget Request '!L39='Split budget (E)'!$L$1,'Cumulative Budget Request '!R39,0)</f>
        <v>0</v>
      </c>
      <c r="S40" s="73">
        <f>IF('Cumulative Budget Request '!L39='Split budget (E)'!$L$1,'Cumulative Budget Request '!S39,0)</f>
        <v>0</v>
      </c>
      <c r="T40" s="15"/>
      <c r="U40" s="426"/>
      <c r="V40" s="426"/>
      <c r="W40" s="426"/>
      <c r="X40" s="426"/>
      <c r="Y40" s="426"/>
    </row>
    <row r="41" spans="1:25">
      <c r="A41" s="8"/>
      <c r="B41" s="3"/>
      <c r="C41" s="97"/>
      <c r="D41" s="74" t="s">
        <v>48</v>
      </c>
      <c r="E41" s="190">
        <f>SUM(E39:E40)</f>
        <v>0</v>
      </c>
      <c r="F41" s="190">
        <f t="shared" ref="F41:I41" si="9">SUM(F39:F40)</f>
        <v>0</v>
      </c>
      <c r="G41" s="190">
        <f t="shared" si="9"/>
        <v>0</v>
      </c>
      <c r="H41" s="190">
        <f t="shared" si="9"/>
        <v>0</v>
      </c>
      <c r="I41" s="190">
        <f t="shared" si="9"/>
        <v>0</v>
      </c>
      <c r="J41" s="191">
        <f>SUM(J39:J40)</f>
        <v>0</v>
      </c>
      <c r="M41" s="243"/>
      <c r="N41" s="60"/>
      <c r="O41" s="60"/>
      <c r="P41" s="60"/>
      <c r="Q41" s="236">
        <f>IF('Cumulative Budget Request '!L40='Split budget (E)'!$L$1,'Cumulative Budget Request '!Q40,0)</f>
        <v>0</v>
      </c>
      <c r="R41" s="240">
        <f>IF('Cumulative Budget Request '!L40='Split budget (E)'!$L$1,'Cumulative Budget Request '!R40,0)</f>
        <v>0</v>
      </c>
      <c r="S41" s="73">
        <f>IF('Cumulative Budget Request '!L40='Split budget (E)'!$L$1,'Cumulative Budget Request '!S40,0)</f>
        <v>0</v>
      </c>
      <c r="T41" s="15"/>
      <c r="U41" s="426"/>
      <c r="V41" s="426"/>
      <c r="W41" s="426"/>
      <c r="X41" s="426"/>
      <c r="Y41" s="426"/>
    </row>
    <row r="42" spans="1:25">
      <c r="A42" s="8"/>
      <c r="B42" s="3"/>
      <c r="C42" s="97"/>
      <c r="D42" s="71"/>
      <c r="E42" s="15"/>
      <c r="F42" s="15"/>
      <c r="G42" s="15"/>
      <c r="H42" s="15"/>
      <c r="I42" s="15"/>
      <c r="J42" s="24"/>
      <c r="M42" s="243"/>
      <c r="N42" s="60"/>
      <c r="O42" s="60"/>
      <c r="P42" s="60"/>
      <c r="Q42" s="30"/>
      <c r="R42" s="60"/>
      <c r="S42" s="30"/>
      <c r="T42" s="15"/>
      <c r="U42" s="428"/>
      <c r="V42" s="429"/>
      <c r="W42" s="427"/>
      <c r="X42" s="427"/>
      <c r="Y42" s="427"/>
    </row>
    <row r="43" spans="1:25">
      <c r="A43" s="417">
        <f>IF('Cumulative Budget Request '!L42='Split budget (E)'!$L$1,'Cumulative Budget Request '!A42,0)</f>
        <v>0</v>
      </c>
      <c r="B43" s="13">
        <f>IF('Cumulative Budget Request '!L42='Split budget (E)'!$L$1,'Cumulative Budget Request '!B42,0)</f>
        <v>0</v>
      </c>
      <c r="C43" s="98"/>
      <c r="D43" s="32" t="s">
        <v>44</v>
      </c>
      <c r="E43" s="97">
        <f>ROUND($R43*$S43,6)</f>
        <v>0</v>
      </c>
      <c r="F43" s="97">
        <f>ROUND($R44*$S44,6)</f>
        <v>0</v>
      </c>
      <c r="G43" s="97">
        <f>ROUND($R45*$S45,6)</f>
        <v>0</v>
      </c>
      <c r="H43" s="97">
        <f>ROUND($R46*$S46,6)</f>
        <v>0</v>
      </c>
      <c r="I43" s="97">
        <f>ROUND($R47*$S47,6)</f>
        <v>0</v>
      </c>
      <c r="J43" s="45"/>
      <c r="M43" s="155">
        <f>IF('Cumulative Budget Request '!L42='Split budget (E)'!$L$1,'Cumulative Budget Request '!M42,0)</f>
        <v>0</v>
      </c>
      <c r="N43" s="242">
        <f>ROUND(M43/12,2)</f>
        <v>0</v>
      </c>
      <c r="O43" s="242">
        <f>IF('Cumulative Budget Request '!L42='Split budget (E)'!$L$1,'Cumulative Budget Request '!O42,0)</f>
        <v>0</v>
      </c>
      <c r="P43" s="236">
        <f>IF('Cumulative Budget Request '!L42='Split budget (E)'!$L$1,'Cumulative Budget Request '!P42,0)</f>
        <v>0</v>
      </c>
      <c r="Q43" s="236">
        <f>IF('Cumulative Budget Request '!L42='Split budget (E)'!$L$1,'Cumulative Budget Request '!Q42,0)</f>
        <v>0</v>
      </c>
      <c r="R43" s="240">
        <f>IF('Cumulative Budget Request '!L42='Split budget (E)'!$L$1,'Cumulative Budget Request '!R42,0)</f>
        <v>0</v>
      </c>
      <c r="S43" s="73">
        <f>IF('Cumulative Budget Request '!L42='Split budget (E)'!$L$1,'Cumulative Budget Request '!S42,0)</f>
        <v>0</v>
      </c>
      <c r="T43" s="2"/>
      <c r="U43" s="426">
        <f>IFERROR((E46+E47)/E45,0)</f>
        <v>0</v>
      </c>
      <c r="V43" s="426">
        <f t="shared" ref="V43:Y43" si="10">IFERROR((F46+F47)/F45,0)</f>
        <v>0</v>
      </c>
      <c r="W43" s="426">
        <f t="shared" si="10"/>
        <v>0</v>
      </c>
      <c r="X43" s="426">
        <f t="shared" si="10"/>
        <v>0</v>
      </c>
      <c r="Y43" s="426">
        <f t="shared" si="10"/>
        <v>0</v>
      </c>
    </row>
    <row r="44" spans="1:25">
      <c r="A44" s="8"/>
      <c r="C44" s="97"/>
      <c r="D44" s="71" t="s">
        <v>9</v>
      </c>
      <c r="E44" s="54">
        <f>ROUND((N43+O43)*E43*Q43,0)</f>
        <v>0</v>
      </c>
      <c r="F44" s="54">
        <f>ROUND((N43+O43)*F43*Q43*Q44,0)</f>
        <v>0</v>
      </c>
      <c r="G44" s="54">
        <f>ROUND((N43+O43)*G43*Q43*Q44*Q45,0)</f>
        <v>0</v>
      </c>
      <c r="H44" s="54">
        <f>ROUND((N43+O43)*H43*Q43*Q44*Q45*Q46,0)</f>
        <v>0</v>
      </c>
      <c r="I44" s="54">
        <f>ROUND((N43+O43)*I43*Q43*Q44*Q45*Q46*Q47,0)</f>
        <v>0</v>
      </c>
      <c r="J44" s="177">
        <f>SUM(E44:I44)</f>
        <v>0</v>
      </c>
      <c r="M44" s="243"/>
      <c r="N44" s="60"/>
      <c r="O44" s="60"/>
      <c r="P44" s="60"/>
      <c r="Q44" s="236">
        <f>IF('Cumulative Budget Request '!L43='Split budget (E)'!$L$1,'Cumulative Budget Request '!Q43,0)</f>
        <v>0</v>
      </c>
      <c r="R44" s="240">
        <f>IF('Cumulative Budget Request '!L43='Split budget (E)'!$L$1,'Cumulative Budget Request '!R43,0)</f>
        <v>0</v>
      </c>
      <c r="S44" s="73">
        <f>IF('Cumulative Budget Request '!L43='Split budget (E)'!$L$1,'Cumulative Budget Request '!S43,0)</f>
        <v>0</v>
      </c>
      <c r="T44" s="15"/>
      <c r="U44" s="427"/>
      <c r="V44" s="427"/>
      <c r="W44" s="427"/>
      <c r="X44" s="427"/>
      <c r="Y44" s="427"/>
    </row>
    <row r="45" spans="1:25">
      <c r="A45" s="8"/>
      <c r="B45" s="3"/>
      <c r="C45" s="97"/>
      <c r="D45" s="71" t="s">
        <v>46</v>
      </c>
      <c r="E45" s="54">
        <f>ROUND(E44*$Q$8,0)</f>
        <v>0</v>
      </c>
      <c r="F45" s="54">
        <f>ROUND(F44*$Q$8,0)</f>
        <v>0</v>
      </c>
      <c r="G45" s="54">
        <f>ROUND(G44*$Q$8,0)</f>
        <v>0</v>
      </c>
      <c r="H45" s="54">
        <f>ROUND(H44*$Q$8,0)</f>
        <v>0</v>
      </c>
      <c r="I45" s="54">
        <f>ROUND(I44*$Q$8,0)</f>
        <v>0</v>
      </c>
      <c r="J45" s="177">
        <f>SUM(E45:I45)</f>
        <v>0</v>
      </c>
      <c r="M45" s="243"/>
      <c r="N45" s="60"/>
      <c r="O45" s="60"/>
      <c r="P45" s="60"/>
      <c r="Q45" s="236">
        <f>IF('Cumulative Budget Request '!L44='Split budget (E)'!$L$1,'Cumulative Budget Request '!Q44,0)</f>
        <v>0</v>
      </c>
      <c r="R45" s="240">
        <f>IF('Cumulative Budget Request '!L44='Split budget (E)'!$L$1,'Cumulative Budget Request '!R44,0)</f>
        <v>0</v>
      </c>
      <c r="S45" s="73">
        <f>IF('Cumulative Budget Request '!L44='Split budget (E)'!$L$1,'Cumulative Budget Request '!S44,0)</f>
        <v>0</v>
      </c>
      <c r="T45" s="15"/>
      <c r="U45" s="426"/>
      <c r="V45" s="426"/>
      <c r="W45" s="426"/>
      <c r="X45" s="426"/>
      <c r="Y45" s="426"/>
    </row>
    <row r="46" spans="1:25" ht="15">
      <c r="A46" s="8"/>
      <c r="B46" s="3"/>
      <c r="C46" s="97"/>
      <c r="D46" s="71" t="s">
        <v>47</v>
      </c>
      <c r="E46" s="189">
        <f>ROUND($Q$9*E43,0)</f>
        <v>0</v>
      </c>
      <c r="F46" s="189">
        <f>ROUND($Q$9*F43,0)</f>
        <v>0</v>
      </c>
      <c r="G46" s="189">
        <f>ROUND($Q$9*G43,0)</f>
        <v>0</v>
      </c>
      <c r="H46" s="189">
        <f>ROUND($Q$9*H43,0)</f>
        <v>0</v>
      </c>
      <c r="I46" s="189">
        <f>ROUND($Q$9*I43,0)</f>
        <v>0</v>
      </c>
      <c r="J46" s="186">
        <f>SUM(E46:I46)</f>
        <v>0</v>
      </c>
      <c r="M46" s="243"/>
      <c r="N46" s="60"/>
      <c r="O46" s="60"/>
      <c r="P46" s="60"/>
      <c r="Q46" s="236">
        <f>IF('Cumulative Budget Request '!L45='Split budget (E)'!$L$1,'Cumulative Budget Request '!Q45,0)</f>
        <v>0</v>
      </c>
      <c r="R46" s="240">
        <f>IF('Cumulative Budget Request '!L45='Split budget (E)'!$L$1,'Cumulative Budget Request '!R45,0)</f>
        <v>0</v>
      </c>
      <c r="S46" s="73">
        <f>IF('Cumulative Budget Request '!L45='Split budget (E)'!$L$1,'Cumulative Budget Request '!S45,0)</f>
        <v>0</v>
      </c>
      <c r="T46" s="15"/>
      <c r="U46" s="426"/>
      <c r="V46" s="426"/>
      <c r="W46" s="426"/>
      <c r="X46" s="426"/>
      <c r="Y46" s="426"/>
    </row>
    <row r="47" spans="1:25">
      <c r="A47" s="8"/>
      <c r="B47" s="3"/>
      <c r="C47" s="97"/>
      <c r="D47" s="74" t="s">
        <v>48</v>
      </c>
      <c r="E47" s="190">
        <f>SUM(E45:E46)</f>
        <v>0</v>
      </c>
      <c r="F47" s="190">
        <f t="shared" ref="F47:I47" si="11">SUM(F45:F46)</f>
        <v>0</v>
      </c>
      <c r="G47" s="190">
        <f t="shared" si="11"/>
        <v>0</v>
      </c>
      <c r="H47" s="190">
        <f t="shared" si="11"/>
        <v>0</v>
      </c>
      <c r="I47" s="190">
        <f t="shared" si="11"/>
        <v>0</v>
      </c>
      <c r="J47" s="191">
        <f>SUM(J45:J46)</f>
        <v>0</v>
      </c>
      <c r="M47" s="243"/>
      <c r="N47" s="60"/>
      <c r="O47" s="60"/>
      <c r="P47" s="60"/>
      <c r="Q47" s="236">
        <f>IF('Cumulative Budget Request '!L46='Split budget (E)'!$L$1,'Cumulative Budget Request '!Q46,0)</f>
        <v>0</v>
      </c>
      <c r="R47" s="240">
        <f>IF('Cumulative Budget Request '!L46='Split budget (E)'!$L$1,'Cumulative Budget Request '!R46,0)</f>
        <v>0</v>
      </c>
      <c r="S47" s="73">
        <f>IF('Cumulative Budget Request '!L46='Split budget (E)'!$L$1,'Cumulative Budget Request '!S46,0)</f>
        <v>0</v>
      </c>
      <c r="T47" s="15"/>
      <c r="U47" s="426"/>
      <c r="V47" s="426"/>
      <c r="W47" s="426"/>
      <c r="X47" s="426"/>
      <c r="Y47" s="426"/>
    </row>
    <row r="48" spans="1:25">
      <c r="A48" s="8"/>
      <c r="B48" s="3"/>
      <c r="C48" s="97"/>
      <c r="D48" s="71"/>
      <c r="E48" s="15"/>
      <c r="F48" s="15"/>
      <c r="G48" s="15"/>
      <c r="H48" s="15"/>
      <c r="I48" s="15"/>
      <c r="J48" s="24"/>
      <c r="M48" s="243"/>
      <c r="N48" s="60"/>
      <c r="O48" s="60"/>
      <c r="P48" s="60"/>
      <c r="Q48" s="30"/>
      <c r="R48" s="60"/>
      <c r="S48" s="30"/>
      <c r="T48" s="15"/>
      <c r="U48" s="428"/>
      <c r="V48" s="429"/>
      <c r="W48" s="427"/>
      <c r="X48" s="427"/>
      <c r="Y48" s="427"/>
    </row>
    <row r="49" spans="1:25">
      <c r="A49" s="417">
        <f>IF('Cumulative Budget Request '!L48='Split budget (E)'!$L$1,'Cumulative Budget Request '!A48,0)</f>
        <v>0</v>
      </c>
      <c r="B49" s="13">
        <f>IF('Cumulative Budget Request '!L48='Split budget (E)'!$L$1,'Cumulative Budget Request '!B48,0)</f>
        <v>0</v>
      </c>
      <c r="C49" s="98"/>
      <c r="D49" s="32" t="s">
        <v>44</v>
      </c>
      <c r="E49" s="97">
        <f>ROUND($R49*$S49,6)</f>
        <v>0</v>
      </c>
      <c r="F49" s="97">
        <f>ROUND($R50*$S50,6)</f>
        <v>0</v>
      </c>
      <c r="G49" s="97">
        <f>ROUND($R51*$S51,6)</f>
        <v>0</v>
      </c>
      <c r="H49" s="97">
        <f>ROUND($R52*$S52,6)</f>
        <v>0</v>
      </c>
      <c r="I49" s="97">
        <f>ROUND($R53*$S53,6)</f>
        <v>0</v>
      </c>
      <c r="J49" s="45"/>
      <c r="M49" s="155">
        <f>IF('Cumulative Budget Request '!L48='Split budget (E)'!$L$1,'Cumulative Budget Request '!M48,0)</f>
        <v>0</v>
      </c>
      <c r="N49" s="242">
        <f>ROUND(M49/12,2)</f>
        <v>0</v>
      </c>
      <c r="O49" s="242">
        <f>IF('Cumulative Budget Request '!L48='Split budget (E)'!$L$1,'Cumulative Budget Request '!O48,0)</f>
        <v>0</v>
      </c>
      <c r="P49" s="236">
        <f>IF('Cumulative Budget Request '!L48='Split budget (E)'!$L$1,'Cumulative Budget Request '!P48,0)</f>
        <v>0</v>
      </c>
      <c r="Q49" s="236">
        <f>IF('Cumulative Budget Request '!L48='Split budget (E)'!$L$1,'Cumulative Budget Request '!Q48,0)</f>
        <v>0</v>
      </c>
      <c r="R49" s="240">
        <f>IF('Cumulative Budget Request '!L48='Split budget (E)'!$L$1,'Cumulative Budget Request '!R48,0)</f>
        <v>0</v>
      </c>
      <c r="S49" s="73">
        <f>IF('Cumulative Budget Request '!L48='Split budget (E)'!$L$1,'Cumulative Budget Request '!S48,0)</f>
        <v>0</v>
      </c>
      <c r="T49" s="2"/>
      <c r="U49" s="426">
        <f>IFERROR((E52+E53)/E51,0)</f>
        <v>0</v>
      </c>
      <c r="V49" s="426">
        <f t="shared" ref="V49:Y49" si="12">IFERROR((F52+F53)/F51,0)</f>
        <v>0</v>
      </c>
      <c r="W49" s="426">
        <f t="shared" si="12"/>
        <v>0</v>
      </c>
      <c r="X49" s="426">
        <f t="shared" si="12"/>
        <v>0</v>
      </c>
      <c r="Y49" s="426">
        <f t="shared" si="12"/>
        <v>0</v>
      </c>
    </row>
    <row r="50" spans="1:25">
      <c r="A50" s="8"/>
      <c r="C50" s="97"/>
      <c r="D50" s="71" t="s">
        <v>9</v>
      </c>
      <c r="E50" s="54">
        <f>ROUND((N49+O49)*E49*Q49,0)</f>
        <v>0</v>
      </c>
      <c r="F50" s="54">
        <f>ROUND((N49+O49)*F49*Q49*Q50,0)</f>
        <v>0</v>
      </c>
      <c r="G50" s="54">
        <f>ROUND((N49+O49)*G49*Q49*Q50*Q51,0)</f>
        <v>0</v>
      </c>
      <c r="H50" s="54">
        <f>ROUND((N49+O49)*H49*Q49*Q50*Q51*Q52,0)</f>
        <v>0</v>
      </c>
      <c r="I50" s="54">
        <f>ROUND((N49+O49)*I49*Q49*Q50*Q51*Q52*Q53,0)</f>
        <v>0</v>
      </c>
      <c r="J50" s="177">
        <f>SUM(E50:I50)</f>
        <v>0</v>
      </c>
      <c r="M50" s="243"/>
      <c r="N50" s="60"/>
      <c r="O50" s="60"/>
      <c r="P50" s="60"/>
      <c r="Q50" s="236">
        <f>IF('Cumulative Budget Request '!L49='Split budget (E)'!$L$1,'Cumulative Budget Request '!Q49,0)</f>
        <v>0</v>
      </c>
      <c r="R50" s="240">
        <f>IF('Cumulative Budget Request '!L49='Split budget (E)'!$L$1,'Cumulative Budget Request '!R49,0)</f>
        <v>0</v>
      </c>
      <c r="S50" s="73">
        <f>IF('Cumulative Budget Request '!L49='Split budget (E)'!$L$1,'Cumulative Budget Request '!S49,0)</f>
        <v>0</v>
      </c>
      <c r="T50" s="15"/>
      <c r="U50" s="427"/>
      <c r="V50" s="427"/>
      <c r="W50" s="427"/>
      <c r="X50" s="427"/>
      <c r="Y50" s="427"/>
    </row>
    <row r="51" spans="1:25">
      <c r="A51" s="8"/>
      <c r="B51" s="3"/>
      <c r="C51" s="97"/>
      <c r="D51" s="71" t="s">
        <v>46</v>
      </c>
      <c r="E51" s="54">
        <f>ROUND(E50*$Q$8,0)</f>
        <v>0</v>
      </c>
      <c r="F51" s="54">
        <f>ROUND(F50*$Q$8,0)</f>
        <v>0</v>
      </c>
      <c r="G51" s="54">
        <f>ROUND(G50*$Q$8,0)</f>
        <v>0</v>
      </c>
      <c r="H51" s="54">
        <f>ROUND(H50*$Q$8,0)</f>
        <v>0</v>
      </c>
      <c r="I51" s="54">
        <f>ROUND(I50*$Q$8,0)</f>
        <v>0</v>
      </c>
      <c r="J51" s="177">
        <f>SUM(E51:I51)</f>
        <v>0</v>
      </c>
      <c r="M51" s="243"/>
      <c r="N51" s="60"/>
      <c r="O51" s="60"/>
      <c r="P51" s="60"/>
      <c r="Q51" s="236">
        <f>IF('Cumulative Budget Request '!L50='Split budget (E)'!$L$1,'Cumulative Budget Request '!Q50,0)</f>
        <v>0</v>
      </c>
      <c r="R51" s="240">
        <f>IF('Cumulative Budget Request '!L50='Split budget (E)'!$L$1,'Cumulative Budget Request '!R50,0)</f>
        <v>0</v>
      </c>
      <c r="S51" s="73">
        <f>IF('Cumulative Budget Request '!L50='Split budget (E)'!$L$1,'Cumulative Budget Request '!S50,0)</f>
        <v>0</v>
      </c>
      <c r="T51" s="15"/>
      <c r="U51" s="426"/>
      <c r="V51" s="426"/>
      <c r="W51" s="426"/>
      <c r="X51" s="426"/>
      <c r="Y51" s="426"/>
    </row>
    <row r="52" spans="1:25" ht="15">
      <c r="A52" s="8"/>
      <c r="B52" s="3"/>
      <c r="C52" s="97"/>
      <c r="D52" s="71" t="s">
        <v>47</v>
      </c>
      <c r="E52" s="189">
        <f>ROUND($Q$9*E49,0)</f>
        <v>0</v>
      </c>
      <c r="F52" s="189">
        <f>ROUND($Q$9*F49,0)</f>
        <v>0</v>
      </c>
      <c r="G52" s="189">
        <f>ROUND($Q$9*G49,0)</f>
        <v>0</v>
      </c>
      <c r="H52" s="189">
        <f>ROUND($Q$9*H49,0)</f>
        <v>0</v>
      </c>
      <c r="I52" s="189">
        <f>ROUND($Q$9*I49,0)</f>
        <v>0</v>
      </c>
      <c r="J52" s="186">
        <f>SUM(E52:I52)</f>
        <v>0</v>
      </c>
      <c r="M52" s="243"/>
      <c r="N52" s="60"/>
      <c r="O52" s="60"/>
      <c r="P52" s="60"/>
      <c r="Q52" s="236">
        <f>IF('Cumulative Budget Request '!L51='Split budget (E)'!$L$1,'Cumulative Budget Request '!Q51,0)</f>
        <v>0</v>
      </c>
      <c r="R52" s="240">
        <f>IF('Cumulative Budget Request '!L51='Split budget (E)'!$L$1,'Cumulative Budget Request '!R51,0)</f>
        <v>0</v>
      </c>
      <c r="S52" s="73">
        <f>IF('Cumulative Budget Request '!L51='Split budget (E)'!$L$1,'Cumulative Budget Request '!S51,0)</f>
        <v>0</v>
      </c>
      <c r="T52" s="15"/>
      <c r="U52" s="426"/>
      <c r="V52" s="426"/>
      <c r="W52" s="426"/>
      <c r="X52" s="426"/>
      <c r="Y52" s="426"/>
    </row>
    <row r="53" spans="1:25">
      <c r="A53" s="8"/>
      <c r="B53" s="3"/>
      <c r="C53" s="97"/>
      <c r="D53" s="74" t="s">
        <v>48</v>
      </c>
      <c r="E53" s="190">
        <f>SUM(E51:E52)</f>
        <v>0</v>
      </c>
      <c r="F53" s="190">
        <f t="shared" ref="F53:I53" si="13">SUM(F51:F52)</f>
        <v>0</v>
      </c>
      <c r="G53" s="190">
        <f t="shared" si="13"/>
        <v>0</v>
      </c>
      <c r="H53" s="190">
        <f t="shared" si="13"/>
        <v>0</v>
      </c>
      <c r="I53" s="190">
        <f t="shared" si="13"/>
        <v>0</v>
      </c>
      <c r="J53" s="191">
        <f>SUM(J51:J52)</f>
        <v>0</v>
      </c>
      <c r="M53" s="243"/>
      <c r="N53" s="60"/>
      <c r="O53" s="60"/>
      <c r="P53" s="60"/>
      <c r="Q53" s="236">
        <f>IF('Cumulative Budget Request '!L52='Split budget (E)'!$L$1,'Cumulative Budget Request '!Q52,0)</f>
        <v>0</v>
      </c>
      <c r="R53" s="240">
        <f>IF('Cumulative Budget Request '!L52='Split budget (E)'!$L$1,'Cumulative Budget Request '!R52,0)</f>
        <v>0</v>
      </c>
      <c r="S53" s="73">
        <f>IF('Cumulative Budget Request '!L52='Split budget (E)'!$L$1,'Cumulative Budget Request '!S52,0)</f>
        <v>0</v>
      </c>
      <c r="T53" s="15"/>
      <c r="U53" s="426"/>
      <c r="V53" s="426"/>
      <c r="W53" s="426"/>
      <c r="X53" s="426"/>
      <c r="Y53" s="426"/>
    </row>
    <row r="54" spans="1:25">
      <c r="A54" s="8"/>
      <c r="B54" s="3"/>
      <c r="C54" s="97"/>
      <c r="D54" s="71"/>
      <c r="E54" s="15"/>
      <c r="F54" s="15"/>
      <c r="G54" s="15"/>
      <c r="H54" s="15"/>
      <c r="I54" s="15"/>
      <c r="J54" s="24"/>
      <c r="M54" s="243"/>
      <c r="N54" s="60"/>
      <c r="O54" s="60"/>
      <c r="P54" s="60"/>
      <c r="Q54" s="30"/>
      <c r="R54" s="60"/>
      <c r="S54" s="30"/>
      <c r="T54" s="15"/>
      <c r="U54" s="428"/>
      <c r="V54" s="429"/>
      <c r="W54" s="427"/>
      <c r="X54" s="427"/>
      <c r="Y54" s="427"/>
    </row>
    <row r="55" spans="1:25">
      <c r="A55" s="417">
        <f>IF('Cumulative Budget Request '!L54='Split budget (E)'!$L$1,'Cumulative Budget Request '!A54,0)</f>
        <v>0</v>
      </c>
      <c r="B55" s="13">
        <f>IF('Cumulative Budget Request '!L54='Split budget (E)'!$L$1,'Cumulative Budget Request '!B54,0)</f>
        <v>0</v>
      </c>
      <c r="C55" s="98"/>
      <c r="D55" s="32" t="s">
        <v>44</v>
      </c>
      <c r="E55" s="97">
        <f>ROUND($R55*$S55,6)</f>
        <v>0</v>
      </c>
      <c r="F55" s="97">
        <f>ROUND($R56*$S56,6)</f>
        <v>0</v>
      </c>
      <c r="G55" s="97">
        <f>ROUND($R57*$S57,6)</f>
        <v>0</v>
      </c>
      <c r="H55" s="97">
        <f>ROUND($R58*$S58,6)</f>
        <v>0</v>
      </c>
      <c r="I55" s="97">
        <f>ROUND($R59*$S59,6)</f>
        <v>0</v>
      </c>
      <c r="J55" s="45"/>
      <c r="M55" s="155">
        <f>IF('Cumulative Budget Request '!L54='Split budget (E)'!$L$1,'Cumulative Budget Request '!M54,0)</f>
        <v>0</v>
      </c>
      <c r="N55" s="242">
        <f>ROUND(M55/12,2)</f>
        <v>0</v>
      </c>
      <c r="O55" s="242">
        <f>IF('Cumulative Budget Request '!L54='Split budget (E)'!$L$1,'Cumulative Budget Request '!O54,0)</f>
        <v>0</v>
      </c>
      <c r="P55" s="236">
        <f>IF('Cumulative Budget Request '!L54='Split budget (E)'!$L$1,'Cumulative Budget Request '!P54,0)</f>
        <v>0</v>
      </c>
      <c r="Q55" s="236">
        <f>IF('Cumulative Budget Request '!L54='Split budget (E)'!$L$1,'Cumulative Budget Request '!Q54,0)</f>
        <v>0</v>
      </c>
      <c r="R55" s="240">
        <f>IF('Cumulative Budget Request '!L54='Split budget (E)'!$L$1,'Cumulative Budget Request '!R54,0)</f>
        <v>0</v>
      </c>
      <c r="S55" s="73">
        <f>IF('Cumulative Budget Request '!L54='Split budget (E)'!$L$1,'Cumulative Budget Request '!S54,0)</f>
        <v>0</v>
      </c>
      <c r="T55" s="2"/>
      <c r="U55" s="426">
        <f>IFERROR((E58+E59)/E57,0)</f>
        <v>0</v>
      </c>
      <c r="V55" s="426">
        <f t="shared" ref="V55:Y55" si="14">IFERROR((F58+F59)/F57,0)</f>
        <v>0</v>
      </c>
      <c r="W55" s="426">
        <f t="shared" si="14"/>
        <v>0</v>
      </c>
      <c r="X55" s="426">
        <f t="shared" si="14"/>
        <v>0</v>
      </c>
      <c r="Y55" s="426">
        <f t="shared" si="14"/>
        <v>0</v>
      </c>
    </row>
    <row r="56" spans="1:25">
      <c r="A56" s="8"/>
      <c r="C56" s="97"/>
      <c r="D56" s="71" t="s">
        <v>9</v>
      </c>
      <c r="E56" s="54">
        <f>ROUND((N55+O55)*E55*Q55,0)</f>
        <v>0</v>
      </c>
      <c r="F56" s="54">
        <f>ROUND((N55+O55)*F55*Q55*Q56,0)</f>
        <v>0</v>
      </c>
      <c r="G56" s="54">
        <f>ROUND((N55+O55)*G55*Q55*Q56*Q57,0)</f>
        <v>0</v>
      </c>
      <c r="H56" s="54">
        <f>ROUND((N55+O55)*H55*Q55*Q56*Q57*Q58,0)</f>
        <v>0</v>
      </c>
      <c r="I56" s="54">
        <f>ROUND((N55+O55)*I55*Q55*Q56*Q57*Q58*Q59,0)</f>
        <v>0</v>
      </c>
      <c r="J56" s="177">
        <f>SUM(E56:I56)</f>
        <v>0</v>
      </c>
      <c r="M56" s="243"/>
      <c r="N56" s="60"/>
      <c r="O56" s="60"/>
      <c r="P56" s="60"/>
      <c r="Q56" s="236">
        <f>IF('Cumulative Budget Request '!L55='Split budget (E)'!$L$1,'Cumulative Budget Request '!Q55,0)</f>
        <v>0</v>
      </c>
      <c r="R56" s="240">
        <f>IF('Cumulative Budget Request '!L55='Split budget (E)'!$L$1,'Cumulative Budget Request '!R55,0)</f>
        <v>0</v>
      </c>
      <c r="S56" s="73">
        <f>IF('Cumulative Budget Request '!L55='Split budget (E)'!$L$1,'Cumulative Budget Request '!S55,0)</f>
        <v>0</v>
      </c>
      <c r="T56" s="15"/>
      <c r="U56" s="427"/>
      <c r="V56" s="427"/>
      <c r="W56" s="427"/>
      <c r="X56" s="427"/>
      <c r="Y56" s="427"/>
    </row>
    <row r="57" spans="1:25">
      <c r="A57" s="8"/>
      <c r="C57" s="97"/>
      <c r="D57" s="71" t="s">
        <v>46</v>
      </c>
      <c r="E57" s="54">
        <f>ROUND(E56*$Q$8,0)</f>
        <v>0</v>
      </c>
      <c r="F57" s="54">
        <f>ROUND(F56*$Q$8,0)</f>
        <v>0</v>
      </c>
      <c r="G57" s="54">
        <f>ROUND(G56*$Q$8,0)</f>
        <v>0</v>
      </c>
      <c r="H57" s="54">
        <f>ROUND(H56*$Q$8,0)</f>
        <v>0</v>
      </c>
      <c r="I57" s="54">
        <f>ROUND(I56*$Q$8,0)</f>
        <v>0</v>
      </c>
      <c r="J57" s="177">
        <f>SUM(E57:I57)</f>
        <v>0</v>
      </c>
      <c r="M57" s="243"/>
      <c r="N57" s="60"/>
      <c r="O57" s="60"/>
      <c r="P57" s="60"/>
      <c r="Q57" s="236">
        <f>IF('Cumulative Budget Request '!L56='Split budget (E)'!$L$1,'Cumulative Budget Request '!Q56,0)</f>
        <v>0</v>
      </c>
      <c r="R57" s="240">
        <f>IF('Cumulative Budget Request '!L56='Split budget (E)'!$L$1,'Cumulative Budget Request '!R56,0)</f>
        <v>0</v>
      </c>
      <c r="S57" s="73">
        <f>IF('Cumulative Budget Request '!L56='Split budget (E)'!$L$1,'Cumulative Budget Request '!S56,0)</f>
        <v>0</v>
      </c>
      <c r="T57" s="15"/>
      <c r="U57" s="426"/>
      <c r="V57" s="426"/>
      <c r="W57" s="426"/>
      <c r="X57" s="426"/>
      <c r="Y57" s="426"/>
    </row>
    <row r="58" spans="1:25" ht="15">
      <c r="A58" s="8"/>
      <c r="C58" s="97"/>
      <c r="D58" s="71" t="s">
        <v>47</v>
      </c>
      <c r="E58" s="189">
        <f>ROUND($Q$9*E55,0)</f>
        <v>0</v>
      </c>
      <c r="F58" s="189">
        <f>ROUND($Q$9*F55,0)</f>
        <v>0</v>
      </c>
      <c r="G58" s="189">
        <f>ROUND($Q$9*G55,0)</f>
        <v>0</v>
      </c>
      <c r="H58" s="189">
        <f>ROUND($Q$9*H55,0)</f>
        <v>0</v>
      </c>
      <c r="I58" s="189">
        <f>ROUND($Q$9*I55,0)</f>
        <v>0</v>
      </c>
      <c r="J58" s="186">
        <f>SUM(E58:I58)</f>
        <v>0</v>
      </c>
      <c r="M58" s="243"/>
      <c r="N58" s="60"/>
      <c r="O58" s="60"/>
      <c r="P58" s="60"/>
      <c r="Q58" s="236">
        <f>IF('Cumulative Budget Request '!L57='Split budget (E)'!$L$1,'Cumulative Budget Request '!Q57,0)</f>
        <v>0</v>
      </c>
      <c r="R58" s="240">
        <f>IF('Cumulative Budget Request '!L57='Split budget (E)'!$L$1,'Cumulative Budget Request '!R57,0)</f>
        <v>0</v>
      </c>
      <c r="S58" s="73">
        <f>IF('Cumulative Budget Request '!L57='Split budget (E)'!$L$1,'Cumulative Budget Request '!S57,0)</f>
        <v>0</v>
      </c>
      <c r="T58" s="15"/>
      <c r="U58" s="427"/>
      <c r="V58" s="427"/>
      <c r="W58" s="427"/>
      <c r="X58" s="427"/>
      <c r="Y58" s="427"/>
    </row>
    <row r="59" spans="1:25">
      <c r="A59" s="8"/>
      <c r="C59" s="97"/>
      <c r="D59" s="74" t="s">
        <v>48</v>
      </c>
      <c r="E59" s="190">
        <f>SUM(E57:E58)</f>
        <v>0</v>
      </c>
      <c r="F59" s="190">
        <f t="shared" ref="F59:I59" si="15">SUM(F57:F58)</f>
        <v>0</v>
      </c>
      <c r="G59" s="190">
        <f t="shared" si="15"/>
        <v>0</v>
      </c>
      <c r="H59" s="190">
        <f t="shared" si="15"/>
        <v>0</v>
      </c>
      <c r="I59" s="190">
        <f t="shared" si="15"/>
        <v>0</v>
      </c>
      <c r="J59" s="191">
        <f>SUM(J57:J58)</f>
        <v>0</v>
      </c>
      <c r="M59" s="243"/>
      <c r="N59" s="60"/>
      <c r="O59" s="60"/>
      <c r="P59" s="60"/>
      <c r="Q59" s="236">
        <f>IF('Cumulative Budget Request '!L58='Split budget (E)'!$L$1,'Cumulative Budget Request '!Q58,0)</f>
        <v>0</v>
      </c>
      <c r="R59" s="240">
        <f>IF('Cumulative Budget Request '!L58='Split budget (E)'!$L$1,'Cumulative Budget Request '!R58,0)</f>
        <v>0</v>
      </c>
      <c r="S59" s="73">
        <f>IF('Cumulative Budget Request '!L58='Split budget (E)'!$L$1,'Cumulative Budget Request '!S58,0)</f>
        <v>0</v>
      </c>
      <c r="T59" s="15"/>
      <c r="U59" s="426"/>
      <c r="V59" s="426"/>
      <c r="W59" s="426"/>
      <c r="X59" s="426"/>
      <c r="Y59" s="426"/>
    </row>
    <row r="60" spans="1:25">
      <c r="A60" s="8"/>
      <c r="C60" s="97"/>
      <c r="D60" s="71"/>
      <c r="E60" s="15"/>
      <c r="F60" s="15"/>
      <c r="G60" s="15"/>
      <c r="H60" s="15"/>
      <c r="I60" s="15"/>
      <c r="J60" s="24"/>
      <c r="M60" s="2"/>
      <c r="N60" s="2"/>
      <c r="O60" s="2"/>
      <c r="P60" s="2"/>
      <c r="Q60" s="2"/>
      <c r="R60" s="4"/>
      <c r="S60" s="3"/>
      <c r="T60" s="15"/>
      <c r="U60" s="23"/>
      <c r="V60" s="23"/>
      <c r="W60" s="23"/>
      <c r="X60" s="23"/>
      <c r="Y60" s="23"/>
    </row>
    <row r="61" spans="1:25" ht="3.75" customHeight="1">
      <c r="A61" s="8"/>
      <c r="D61" s="20"/>
      <c r="E61" s="20"/>
      <c r="F61" s="20"/>
      <c r="G61" s="20"/>
      <c r="H61" s="20"/>
      <c r="I61" s="20"/>
      <c r="J61" s="73"/>
      <c r="S61" s="15"/>
    </row>
    <row r="62" spans="1:25">
      <c r="A62" s="46" t="s">
        <v>53</v>
      </c>
      <c r="B62" s="47"/>
      <c r="C62" s="47"/>
      <c r="D62" s="48"/>
      <c r="E62" s="183">
        <f>SUMIF($D$12:$D$61,"*Salary",E12:E61)</f>
        <v>0</v>
      </c>
      <c r="F62" s="183">
        <f t="shared" ref="F62:I62" si="16">SUMIF($D$12:$D$61,"*Salary",F12:F61)</f>
        <v>0</v>
      </c>
      <c r="G62" s="183">
        <f t="shared" si="16"/>
        <v>0</v>
      </c>
      <c r="H62" s="183">
        <f t="shared" si="16"/>
        <v>0</v>
      </c>
      <c r="I62" s="183">
        <f t="shared" si="16"/>
        <v>0</v>
      </c>
      <c r="J62" s="177">
        <f>SUM(E62:I62)</f>
        <v>0</v>
      </c>
      <c r="S62" s="3"/>
    </row>
    <row r="63" spans="1:25" ht="15">
      <c r="A63" s="46" t="s">
        <v>54</v>
      </c>
      <c r="B63" s="47"/>
      <c r="C63" s="47"/>
      <c r="D63" s="48"/>
      <c r="E63" s="185">
        <f>SUMIF(D14:D61,"*Total Fringe",E14:E61)</f>
        <v>0</v>
      </c>
      <c r="F63" s="185">
        <f>SUMIF($D$14:$D$61,"*Total Fringe",F14:F61)</f>
        <v>0</v>
      </c>
      <c r="G63" s="185">
        <f t="shared" ref="G63:I63" si="17">SUMIF($D$14:$D$61,"*Total Fringe",G14:G61)</f>
        <v>0</v>
      </c>
      <c r="H63" s="185">
        <f t="shared" si="17"/>
        <v>0</v>
      </c>
      <c r="I63" s="185">
        <f t="shared" si="17"/>
        <v>0</v>
      </c>
      <c r="J63" s="186">
        <f>SUM(E63:I63)</f>
        <v>0</v>
      </c>
      <c r="S63" s="3"/>
    </row>
    <row r="64" spans="1:25">
      <c r="A64" s="46" t="s">
        <v>55</v>
      </c>
      <c r="B64" s="47"/>
      <c r="C64" s="47"/>
      <c r="D64" s="48"/>
      <c r="E64" s="196">
        <f>SUM(E62:E63)</f>
        <v>0</v>
      </c>
      <c r="F64" s="196">
        <f t="shared" ref="F64:I64" si="18">SUM(F62:F63)</f>
        <v>0</v>
      </c>
      <c r="G64" s="196">
        <f t="shared" si="18"/>
        <v>0</v>
      </c>
      <c r="H64" s="196">
        <f t="shared" si="18"/>
        <v>0</v>
      </c>
      <c r="I64" s="196">
        <f t="shared" si="18"/>
        <v>0</v>
      </c>
      <c r="J64" s="177">
        <f>SUM(E64:I64)</f>
        <v>0</v>
      </c>
    </row>
    <row r="65" spans="1:25">
      <c r="A65" s="1"/>
      <c r="B65" s="55"/>
      <c r="C65" s="55"/>
      <c r="D65" s="68"/>
      <c r="E65" s="6"/>
      <c r="F65" s="6"/>
      <c r="G65" s="6"/>
      <c r="H65" s="6"/>
      <c r="I65" s="6"/>
      <c r="J65" s="43"/>
    </row>
    <row r="66" spans="1:25">
      <c r="A66" s="18" t="s">
        <v>56</v>
      </c>
      <c r="B66" s="89"/>
      <c r="C66" s="89"/>
      <c r="D66" s="44"/>
      <c r="J66" s="31"/>
      <c r="M66" s="55" t="s">
        <v>19</v>
      </c>
      <c r="N66" s="68" t="s">
        <v>6</v>
      </c>
      <c r="O66" s="68"/>
      <c r="P66" s="68" t="s">
        <v>20</v>
      </c>
      <c r="Q66" s="68" t="s">
        <v>21</v>
      </c>
      <c r="R66" s="68" t="s">
        <v>22</v>
      </c>
      <c r="S66" s="68"/>
      <c r="T66" s="68" t="s">
        <v>57</v>
      </c>
      <c r="U66" s="489" t="s">
        <v>23</v>
      </c>
      <c r="V66" s="489"/>
      <c r="W66" s="489"/>
      <c r="X66" s="489"/>
      <c r="Y66" s="489"/>
    </row>
    <row r="67" spans="1:25">
      <c r="A67" s="55" t="s">
        <v>40</v>
      </c>
      <c r="B67" s="55" t="s">
        <v>41</v>
      </c>
      <c r="D67" s="44"/>
      <c r="E67" s="16" t="str">
        <f>E11</f>
        <v>Year 1</v>
      </c>
      <c r="F67" s="16" t="str">
        <f>F11</f>
        <v>Year 2</v>
      </c>
      <c r="G67" s="16" t="str">
        <f>G11</f>
        <v>Year 3</v>
      </c>
      <c r="H67" s="16" t="str">
        <f>H11</f>
        <v>Year 4</v>
      </c>
      <c r="I67" s="16" t="str">
        <f>I11</f>
        <v>Year 5</v>
      </c>
      <c r="J67" s="44" t="s">
        <v>30</v>
      </c>
      <c r="M67" s="89" t="s">
        <v>31</v>
      </c>
      <c r="N67" s="44" t="s">
        <v>9</v>
      </c>
      <c r="O67" s="44" t="s">
        <v>20</v>
      </c>
      <c r="P67" s="44" t="s">
        <v>32</v>
      </c>
      <c r="Q67" s="44" t="s">
        <v>33</v>
      </c>
      <c r="R67" s="44" t="s">
        <v>34</v>
      </c>
      <c r="S67" s="44" t="s">
        <v>32</v>
      </c>
      <c r="T67" s="44" t="s">
        <v>58</v>
      </c>
      <c r="U67" s="424" t="s">
        <v>35</v>
      </c>
      <c r="V67" s="425" t="s">
        <v>36</v>
      </c>
      <c r="W67" s="425" t="s">
        <v>37</v>
      </c>
      <c r="X67" s="425" t="s">
        <v>38</v>
      </c>
      <c r="Y67" s="425" t="s">
        <v>39</v>
      </c>
    </row>
    <row r="68" spans="1:25">
      <c r="A68" s="417">
        <f>IF('Cumulative Budget Request '!L67='Split budget (E)'!$L$1,'Cumulative Budget Request '!A67,0)</f>
        <v>0</v>
      </c>
      <c r="B68" s="13">
        <f>IF('Cumulative Budget Request '!L67='Split budget (E)'!$L$1,'Cumulative Budget Request '!B67,0)</f>
        <v>0</v>
      </c>
      <c r="C68" s="89"/>
      <c r="D68" s="32" t="s">
        <v>44</v>
      </c>
      <c r="E68" s="97">
        <f>ROUND($R68*$S68*T68,6)</f>
        <v>0</v>
      </c>
      <c r="F68" s="97">
        <f>ROUND($R69*$S69*T69,6)</f>
        <v>0</v>
      </c>
      <c r="G68" s="97">
        <f>ROUND($R70*$S70*T70,6)</f>
        <v>0</v>
      </c>
      <c r="H68" s="97">
        <f>ROUND($R71*$S71*T71,6)</f>
        <v>0</v>
      </c>
      <c r="I68" s="97">
        <f>ROUND($R72*$S72*T72,6)</f>
        <v>0</v>
      </c>
      <c r="J68" s="44"/>
      <c r="M68" s="155">
        <f>IF('Cumulative Budget Request '!L67='Split budget (E)'!$L$1,'Cumulative Budget Request '!M67,0)</f>
        <v>0</v>
      </c>
      <c r="N68" s="242">
        <f>ROUND(M68/12,2)</f>
        <v>0</v>
      </c>
      <c r="O68" s="242">
        <f>IF('Cumulative Budget Request '!L67='Split budget (E)'!$L$1,'Cumulative Budget Request '!O67,0)</f>
        <v>0</v>
      </c>
      <c r="P68" s="236">
        <f>IF('Cumulative Budget Request '!L67='Split budget (E)'!$L$1,'Cumulative Budget Request '!P67,0)</f>
        <v>0</v>
      </c>
      <c r="Q68" s="239">
        <f>IF('Cumulative Budget Request '!L67='Split budget (E)'!$L$1,'Cumulative Budget Request '!Q67,0)</f>
        <v>0</v>
      </c>
      <c r="R68" s="240">
        <f>IF('Cumulative Budget Request '!L67='Split budget (E)'!$L$1,'Cumulative Budget Request '!R67,0)</f>
        <v>0</v>
      </c>
      <c r="S68" s="73">
        <f>IF('Cumulative Budget Request '!L67='Split budget (E)'!$L$1,'Cumulative Budget Request '!S67,0)</f>
        <v>0</v>
      </c>
      <c r="T68" s="239">
        <f>IF('Cumulative Budget Request '!L67='Split budget (E)'!$L$1,'Cumulative Budget Request '!T67,0)</f>
        <v>0</v>
      </c>
      <c r="U68" s="426">
        <f>IFERROR((E71+E72)/E70,0)</f>
        <v>0</v>
      </c>
      <c r="V68" s="426">
        <f t="shared" ref="V68:Y68" si="19">IFERROR((F71+F72)/F70,0)</f>
        <v>0</v>
      </c>
      <c r="W68" s="426">
        <f t="shared" si="19"/>
        <v>0</v>
      </c>
      <c r="X68" s="426">
        <f t="shared" si="19"/>
        <v>0</v>
      </c>
      <c r="Y68" s="426">
        <f t="shared" si="19"/>
        <v>0</v>
      </c>
    </row>
    <row r="69" spans="1:25">
      <c r="A69" s="18"/>
      <c r="B69" s="99"/>
      <c r="C69" s="89"/>
      <c r="D69" s="32" t="s">
        <v>61</v>
      </c>
      <c r="E69" s="20">
        <f>T68</f>
        <v>0</v>
      </c>
      <c r="F69" s="20">
        <f>T69</f>
        <v>0</v>
      </c>
      <c r="G69" s="20">
        <f>T70</f>
        <v>0</v>
      </c>
      <c r="H69" s="20">
        <f>T71</f>
        <v>0</v>
      </c>
      <c r="I69" s="20">
        <f>T72</f>
        <v>0</v>
      </c>
      <c r="J69" s="44"/>
      <c r="M69" s="243"/>
      <c r="N69" s="242"/>
      <c r="O69" s="60"/>
      <c r="P69" s="60"/>
      <c r="Q69" s="239">
        <f>IF('Cumulative Budget Request '!L68='Split budget (E)'!$L$1,'Cumulative Budget Request '!Q68,0)</f>
        <v>0</v>
      </c>
      <c r="R69" s="240">
        <f>IF('Cumulative Budget Request '!L68='Split budget (E)'!$L$1,'Cumulative Budget Request '!R68,0)</f>
        <v>0</v>
      </c>
      <c r="S69" s="73">
        <f>IF('Cumulative Budget Request '!L68='Split budget (E)'!$L$1,'Cumulative Budget Request '!S68,0)</f>
        <v>0</v>
      </c>
      <c r="T69" s="239">
        <f>IF('Cumulative Budget Request '!L68='Split budget (E)'!$L$1,'Cumulative Budget Request '!T68,0)</f>
        <v>0</v>
      </c>
      <c r="U69" s="426"/>
      <c r="V69" s="426"/>
      <c r="W69" s="426"/>
      <c r="X69" s="426"/>
      <c r="Y69" s="426"/>
    </row>
    <row r="70" spans="1:25">
      <c r="A70" s="8"/>
      <c r="C70" s="97"/>
      <c r="D70" s="71" t="s">
        <v>9</v>
      </c>
      <c r="E70" s="54">
        <f>ROUND((N68+O68)*E68*E69*Q68,0)</f>
        <v>0</v>
      </c>
      <c r="F70" s="54">
        <f>ROUND((N68+O68)*F68*F69*Q68*Q69,0)</f>
        <v>0</v>
      </c>
      <c r="G70" s="54">
        <f>ROUND((N68+O68)*G68*G69*Q68*Q69*Q70,0)</f>
        <v>0</v>
      </c>
      <c r="H70" s="54">
        <f>ROUND((N68+O68)*H68*H69*Q68*Q69*Q70*Q71,0)</f>
        <v>0</v>
      </c>
      <c r="I70" s="54">
        <f>ROUND((N68+O68)*I68*I69*Q68*Q69*Q70*Q71*Q72,0)</f>
        <v>0</v>
      </c>
      <c r="J70" s="177">
        <f>SUM(E70:I70)</f>
        <v>0</v>
      </c>
      <c r="M70" s="243"/>
      <c r="N70" s="60"/>
      <c r="O70" s="60"/>
      <c r="P70" s="60"/>
      <c r="Q70" s="239">
        <f>IF('Cumulative Budget Request '!L69='Split budget (E)'!$L$1,'Cumulative Budget Request '!Q69,0)</f>
        <v>0</v>
      </c>
      <c r="R70" s="240">
        <f>IF('Cumulative Budget Request '!L69='Split budget (E)'!$L$1,'Cumulative Budget Request '!R69,0)</f>
        <v>0</v>
      </c>
      <c r="S70" s="73">
        <f>IF('Cumulative Budget Request '!L69='Split budget (E)'!$L$1,'Cumulative Budget Request '!S69,0)</f>
        <v>0</v>
      </c>
      <c r="T70" s="239">
        <f>IF('Cumulative Budget Request '!L69='Split budget (E)'!$L$1,'Cumulative Budget Request '!T69,0)</f>
        <v>0</v>
      </c>
      <c r="U70" s="427"/>
      <c r="V70" s="427"/>
      <c r="W70" s="427"/>
      <c r="X70" s="427"/>
      <c r="Y70" s="427"/>
    </row>
    <row r="71" spans="1:25">
      <c r="A71" s="8"/>
      <c r="B71" s="99"/>
      <c r="C71" s="97"/>
      <c r="D71" s="71" t="s">
        <v>46</v>
      </c>
      <c r="E71" s="54">
        <f>ROUND(E70*$Q$8,0)</f>
        <v>0</v>
      </c>
      <c r="F71" s="54">
        <f>ROUND(F70*$Q$8,0)</f>
        <v>0</v>
      </c>
      <c r="G71" s="54">
        <f>ROUND(G70*$Q$8,0)</f>
        <v>0</v>
      </c>
      <c r="H71" s="54">
        <f>ROUND(H70*$Q$8,0)</f>
        <v>0</v>
      </c>
      <c r="I71" s="54">
        <f>ROUND(I70*$Q$8,0)</f>
        <v>0</v>
      </c>
      <c r="J71" s="177">
        <f>SUM(E71:I71)</f>
        <v>0</v>
      </c>
      <c r="M71" s="243"/>
      <c r="N71" s="60"/>
      <c r="O71" s="60"/>
      <c r="P71" s="60"/>
      <c r="Q71" s="239">
        <f>IF('Cumulative Budget Request '!L70='Split budget (E)'!$L$1,'Cumulative Budget Request '!Q70,0)</f>
        <v>0</v>
      </c>
      <c r="R71" s="240">
        <f>IF('Cumulative Budget Request '!L70='Split budget (E)'!$L$1,'Cumulative Budget Request '!R70,0)</f>
        <v>0</v>
      </c>
      <c r="S71" s="73">
        <f>IF('Cumulative Budget Request '!L70='Split budget (E)'!$L$1,'Cumulative Budget Request '!S70,0)</f>
        <v>0</v>
      </c>
      <c r="T71" s="239">
        <f>IF('Cumulative Budget Request '!L70='Split budget (E)'!$L$1,'Cumulative Budget Request '!T70,0)</f>
        <v>0</v>
      </c>
      <c r="U71" s="426"/>
      <c r="V71" s="426"/>
      <c r="W71" s="426"/>
      <c r="X71" s="426"/>
      <c r="Y71" s="426"/>
    </row>
    <row r="72" spans="1:25" ht="15">
      <c r="A72" s="8"/>
      <c r="B72" s="99"/>
      <c r="C72" s="97"/>
      <c r="D72" s="71" t="s">
        <v>47</v>
      </c>
      <c r="E72" s="189">
        <f>ROUND($Q$9*E68,0)</f>
        <v>0</v>
      </c>
      <c r="F72" s="189">
        <f>ROUND($Q$9*F68,0)</f>
        <v>0</v>
      </c>
      <c r="G72" s="189">
        <f>ROUND($Q$9*G68,0)</f>
        <v>0</v>
      </c>
      <c r="H72" s="189">
        <f>ROUND($Q$9*H68,0)</f>
        <v>0</v>
      </c>
      <c r="I72" s="189">
        <f>ROUND($Q$9*I68,0)</f>
        <v>0</v>
      </c>
      <c r="J72" s="186">
        <f>SUM(E72:I72)</f>
        <v>0</v>
      </c>
      <c r="M72" s="243"/>
      <c r="N72" s="60"/>
      <c r="O72" s="60"/>
      <c r="P72" s="60"/>
      <c r="Q72" s="239">
        <f>IF('Cumulative Budget Request '!L71='Split budget (E)'!$L$1,'Cumulative Budget Request '!Q71,0)</f>
        <v>0</v>
      </c>
      <c r="R72" s="240">
        <f>IF('Cumulative Budget Request '!L71='Split budget (E)'!$L$1,'Cumulative Budget Request '!R71,0)</f>
        <v>0</v>
      </c>
      <c r="S72" s="73">
        <f>IF('Cumulative Budget Request '!L71='Split budget (E)'!$L$1,'Cumulative Budget Request '!S71,0)</f>
        <v>0</v>
      </c>
      <c r="T72" s="239">
        <f>IF('Cumulative Budget Request '!L71='Split budget (E)'!$L$1,'Cumulative Budget Request '!T71,0)</f>
        <v>0</v>
      </c>
      <c r="U72" s="426"/>
      <c r="V72" s="426"/>
      <c r="W72" s="426"/>
      <c r="X72" s="426"/>
      <c r="Y72" s="426"/>
    </row>
    <row r="73" spans="1:25">
      <c r="A73" s="8"/>
      <c r="B73" s="99"/>
      <c r="C73" s="97"/>
      <c r="D73" s="74" t="s">
        <v>48</v>
      </c>
      <c r="E73" s="190">
        <f>SUM(E71:E72)</f>
        <v>0</v>
      </c>
      <c r="F73" s="190">
        <f t="shared" ref="F73:I73" si="20">SUM(F71:F72)</f>
        <v>0</v>
      </c>
      <c r="G73" s="190">
        <f t="shared" si="20"/>
        <v>0</v>
      </c>
      <c r="H73" s="190">
        <f t="shared" si="20"/>
        <v>0</v>
      </c>
      <c r="I73" s="190">
        <f t="shared" si="20"/>
        <v>0</v>
      </c>
      <c r="J73" s="191">
        <f>SUM(J71:J72)</f>
        <v>0</v>
      </c>
      <c r="M73" s="243"/>
      <c r="N73" s="60"/>
      <c r="O73" s="60"/>
      <c r="P73" s="60"/>
      <c r="Q73" s="71"/>
      <c r="R73" s="244"/>
      <c r="S73" s="73"/>
      <c r="T73" s="71"/>
      <c r="U73" s="426"/>
      <c r="V73" s="426"/>
      <c r="W73" s="426"/>
      <c r="X73" s="426"/>
      <c r="Y73" s="426"/>
    </row>
    <row r="74" spans="1:25">
      <c r="A74" s="8"/>
      <c r="B74" s="99"/>
      <c r="C74" s="97"/>
      <c r="D74" s="71"/>
      <c r="E74" s="15"/>
      <c r="F74" s="15"/>
      <c r="G74" s="15"/>
      <c r="H74" s="15"/>
      <c r="I74" s="15"/>
      <c r="J74" s="24"/>
      <c r="M74" s="243"/>
      <c r="N74" s="60"/>
      <c r="O74" s="60"/>
      <c r="P74" s="60"/>
      <c r="Q74" s="32"/>
      <c r="R74" s="60"/>
      <c r="S74" s="32"/>
      <c r="T74" s="241"/>
      <c r="U74" s="428"/>
      <c r="V74" s="429"/>
      <c r="W74" s="427"/>
      <c r="X74" s="427"/>
      <c r="Y74" s="427"/>
    </row>
    <row r="75" spans="1:25">
      <c r="A75" s="417">
        <f>IF('Cumulative Budget Request '!L74='Split budget (E)'!$L$1,'Cumulative Budget Request '!A74,0)</f>
        <v>0</v>
      </c>
      <c r="B75" s="13">
        <f>IF('Cumulative Budget Request '!L74='Split budget (E)'!$L$1,'Cumulative Budget Request '!B74,0)</f>
        <v>0</v>
      </c>
      <c r="D75" s="32" t="s">
        <v>44</v>
      </c>
      <c r="E75" s="97">
        <f>ROUND($R75*$S75*T75,6)</f>
        <v>0</v>
      </c>
      <c r="F75" s="97">
        <f>ROUND($R76*$S76*T76,6)</f>
        <v>0</v>
      </c>
      <c r="G75" s="97">
        <f>ROUND($R77*$S77*T77,6)</f>
        <v>0</v>
      </c>
      <c r="H75" s="97">
        <f>ROUND($R78*$S78*T78,6)</f>
        <v>0</v>
      </c>
      <c r="I75" s="97">
        <f>ROUND($R79*$S79*T79,6)</f>
        <v>0</v>
      </c>
      <c r="J75" s="44"/>
      <c r="M75" s="155">
        <f>IF('Cumulative Budget Request '!L74='Split budget (E)'!$L$1,'Cumulative Budget Request '!M74,0)</f>
        <v>0</v>
      </c>
      <c r="N75" s="242">
        <f>ROUND(M75/12,2)</f>
        <v>0</v>
      </c>
      <c r="O75" s="242">
        <f>IF('Cumulative Budget Request '!L74='Split budget (E)'!$L$1,'Cumulative Budget Request '!O74,0)</f>
        <v>0</v>
      </c>
      <c r="P75" s="236">
        <f>IF('Cumulative Budget Request '!L74='Split budget (E)'!$L$1,'Cumulative Budget Request '!P74,0)</f>
        <v>0</v>
      </c>
      <c r="Q75" s="239">
        <f>IF('Cumulative Budget Request '!L74='Split budget (E)'!$L$1,'Cumulative Budget Request '!Q74,0)</f>
        <v>0</v>
      </c>
      <c r="R75" s="240">
        <f>IF('Cumulative Budget Request '!L74='Split budget (E)'!$L$1,'Cumulative Budget Request '!R74,0)</f>
        <v>0</v>
      </c>
      <c r="S75" s="73">
        <f>IF('Cumulative Budget Request '!L74='Split budget (E)'!$L$1,'Cumulative Budget Request '!S74,0)</f>
        <v>0</v>
      </c>
      <c r="T75" s="239">
        <f>IF('Cumulative Budget Request '!L74='Split budget (E)'!$L$1,'Cumulative Budget Request '!T74,0)</f>
        <v>0</v>
      </c>
      <c r="U75" s="426">
        <f>IFERROR((E78+E79)/E77,0)</f>
        <v>0</v>
      </c>
      <c r="V75" s="426">
        <f t="shared" ref="V75:Y75" si="21">IFERROR((F78+F79)/F77,0)</f>
        <v>0</v>
      </c>
      <c r="W75" s="426">
        <f t="shared" si="21"/>
        <v>0</v>
      </c>
      <c r="X75" s="426">
        <f t="shared" si="21"/>
        <v>0</v>
      </c>
      <c r="Y75" s="426">
        <f t="shared" si="21"/>
        <v>0</v>
      </c>
    </row>
    <row r="76" spans="1:25">
      <c r="B76" s="99"/>
      <c r="D76" s="32" t="s">
        <v>61</v>
      </c>
      <c r="E76" s="20">
        <f>T75</f>
        <v>0</v>
      </c>
      <c r="F76" s="20">
        <f>T76</f>
        <v>0</v>
      </c>
      <c r="G76" s="20">
        <f>T77</f>
        <v>0</v>
      </c>
      <c r="H76" s="20">
        <f>T78</f>
        <v>0</v>
      </c>
      <c r="I76" s="20">
        <f>T79</f>
        <v>0</v>
      </c>
      <c r="J76" s="168"/>
      <c r="M76" s="243"/>
      <c r="N76" s="242"/>
      <c r="O76" s="60"/>
      <c r="P76" s="60"/>
      <c r="Q76" s="239">
        <f>IF('Cumulative Budget Request '!L75='Split budget (E)'!$L$1,'Cumulative Budget Request '!Q75,0)</f>
        <v>0</v>
      </c>
      <c r="R76" s="240">
        <f>IF('Cumulative Budget Request '!L75='Split budget (E)'!$L$1,'Cumulative Budget Request '!R75,0)</f>
        <v>0</v>
      </c>
      <c r="S76" s="73">
        <f>IF('Cumulative Budget Request '!L75='Split budget (E)'!$L$1,'Cumulative Budget Request '!S75,0)</f>
        <v>0</v>
      </c>
      <c r="T76" s="239">
        <f>IF('Cumulative Budget Request '!L75='Split budget (E)'!$L$1,'Cumulative Budget Request '!T75,0)</f>
        <v>0</v>
      </c>
      <c r="U76" s="426"/>
      <c r="V76" s="426"/>
      <c r="W76" s="426"/>
      <c r="X76" s="426"/>
      <c r="Y76" s="426"/>
    </row>
    <row r="77" spans="1:25">
      <c r="A77" s="8"/>
      <c r="C77" s="97"/>
      <c r="D77" s="71" t="s">
        <v>9</v>
      </c>
      <c r="E77" s="54">
        <f>ROUND((N75+O75)*E75*E76*Q75,0)</f>
        <v>0</v>
      </c>
      <c r="F77" s="54">
        <f>ROUND((N75+O75)*F75*F76*Q75*Q76,0)</f>
        <v>0</v>
      </c>
      <c r="G77" s="54">
        <f>ROUND((N75+O75)*G75*G76*Q75*Q76*Q77,0)</f>
        <v>0</v>
      </c>
      <c r="H77" s="54">
        <f>ROUND((N75+O75)*H75*H76*Q75*Q76*Q77*Q78,0)</f>
        <v>0</v>
      </c>
      <c r="I77" s="54">
        <f>ROUND((N75+O75)*I75*I76*Q75*Q76*Q77*Q78*Q79,0)</f>
        <v>0</v>
      </c>
      <c r="J77" s="177">
        <f>SUM(E77:I77)</f>
        <v>0</v>
      </c>
      <c r="M77" s="243"/>
      <c r="N77" s="60"/>
      <c r="O77" s="60"/>
      <c r="P77" s="60"/>
      <c r="Q77" s="239">
        <f>IF('Cumulative Budget Request '!L76='Split budget (E)'!$L$1,'Cumulative Budget Request '!Q76,0)</f>
        <v>0</v>
      </c>
      <c r="R77" s="240">
        <f>IF('Cumulative Budget Request '!L76='Split budget (E)'!$L$1,'Cumulative Budget Request '!R76,0)</f>
        <v>0</v>
      </c>
      <c r="S77" s="73">
        <f>IF('Cumulative Budget Request '!L76='Split budget (E)'!$L$1,'Cumulative Budget Request '!S76,0)</f>
        <v>0</v>
      </c>
      <c r="T77" s="239">
        <f>IF('Cumulative Budget Request '!L76='Split budget (E)'!$L$1,'Cumulative Budget Request '!T76,0)</f>
        <v>0</v>
      </c>
      <c r="U77" s="427"/>
      <c r="V77" s="427"/>
      <c r="W77" s="427"/>
      <c r="X77" s="427"/>
      <c r="Y77" s="427"/>
    </row>
    <row r="78" spans="1:25">
      <c r="A78" s="8"/>
      <c r="B78" s="99"/>
      <c r="C78" s="97"/>
      <c r="D78" s="71" t="s">
        <v>46</v>
      </c>
      <c r="E78" s="54">
        <f>ROUND(E77*$Q$8,0)</f>
        <v>0</v>
      </c>
      <c r="F78" s="54">
        <f>ROUND(F77*$Q$8,0)</f>
        <v>0</v>
      </c>
      <c r="G78" s="54">
        <f>ROUND(G77*$Q$8,0)</f>
        <v>0</v>
      </c>
      <c r="H78" s="54">
        <f>ROUND(H77*$Q$8,0)</f>
        <v>0</v>
      </c>
      <c r="I78" s="54">
        <f>ROUND(I77*$Q$8,0)</f>
        <v>0</v>
      </c>
      <c r="J78" s="177">
        <f>SUM(E78:I78)</f>
        <v>0</v>
      </c>
      <c r="M78" s="243"/>
      <c r="N78" s="60"/>
      <c r="O78" s="60"/>
      <c r="P78" s="60"/>
      <c r="Q78" s="239">
        <f>IF('Cumulative Budget Request '!L77='Split budget (E)'!$L$1,'Cumulative Budget Request '!Q77,0)</f>
        <v>0</v>
      </c>
      <c r="R78" s="240">
        <f>IF('Cumulative Budget Request '!L77='Split budget (E)'!$L$1,'Cumulative Budget Request '!R77,0)</f>
        <v>0</v>
      </c>
      <c r="S78" s="73">
        <f>IF('Cumulative Budget Request '!L77='Split budget (E)'!$L$1,'Cumulative Budget Request '!S77,0)</f>
        <v>0</v>
      </c>
      <c r="T78" s="239">
        <f>IF('Cumulative Budget Request '!L77='Split budget (E)'!$L$1,'Cumulative Budget Request '!T77,0)</f>
        <v>0</v>
      </c>
      <c r="U78" s="426"/>
      <c r="V78" s="426"/>
      <c r="W78" s="426"/>
      <c r="X78" s="426"/>
      <c r="Y78" s="426"/>
    </row>
    <row r="79" spans="1:25" ht="15">
      <c r="A79" s="8"/>
      <c r="B79" s="99"/>
      <c r="C79" s="97"/>
      <c r="D79" s="71" t="s">
        <v>47</v>
      </c>
      <c r="E79" s="189">
        <f>ROUND($Q$9*E75,0)</f>
        <v>0</v>
      </c>
      <c r="F79" s="189">
        <f>ROUND($Q$9*F75,0)</f>
        <v>0</v>
      </c>
      <c r="G79" s="189">
        <f>ROUND($Q$9*G75,0)</f>
        <v>0</v>
      </c>
      <c r="H79" s="189">
        <f>ROUND($Q$9*H75,0)</f>
        <v>0</v>
      </c>
      <c r="I79" s="189">
        <f>ROUND($Q$9*I75,0)</f>
        <v>0</v>
      </c>
      <c r="J79" s="186">
        <f>SUM(E79:I79)</f>
        <v>0</v>
      </c>
      <c r="M79" s="243"/>
      <c r="N79" s="60"/>
      <c r="O79" s="60"/>
      <c r="P79" s="60"/>
      <c r="Q79" s="239">
        <f>IF('Cumulative Budget Request '!L78='Split budget (E)'!$L$1,'Cumulative Budget Request '!Q78,0)</f>
        <v>0</v>
      </c>
      <c r="R79" s="240">
        <f>IF('Cumulative Budget Request '!L78='Split budget (E)'!$L$1,'Cumulative Budget Request '!R78,0)</f>
        <v>0</v>
      </c>
      <c r="S79" s="73">
        <f>IF('Cumulative Budget Request '!L78='Split budget (E)'!$L$1,'Cumulative Budget Request '!S78,0)</f>
        <v>0</v>
      </c>
      <c r="T79" s="239">
        <f>IF('Cumulative Budget Request '!L78='Split budget (E)'!$L$1,'Cumulative Budget Request '!T78,0)</f>
        <v>0</v>
      </c>
      <c r="U79" s="426"/>
      <c r="V79" s="426"/>
      <c r="W79" s="426"/>
      <c r="X79" s="426"/>
      <c r="Y79" s="426"/>
    </row>
    <row r="80" spans="1:25">
      <c r="A80" s="8"/>
      <c r="B80" s="99"/>
      <c r="C80" s="97"/>
      <c r="D80" s="74" t="s">
        <v>48</v>
      </c>
      <c r="E80" s="190">
        <f>SUM(E78:E79)</f>
        <v>0</v>
      </c>
      <c r="F80" s="190">
        <f t="shared" ref="F80:I80" si="22">SUM(F78:F79)</f>
        <v>0</v>
      </c>
      <c r="G80" s="190">
        <f t="shared" si="22"/>
        <v>0</v>
      </c>
      <c r="H80" s="190">
        <f t="shared" si="22"/>
        <v>0</v>
      </c>
      <c r="I80" s="190">
        <f t="shared" si="22"/>
        <v>0</v>
      </c>
      <c r="J80" s="191">
        <f>SUM(J78:J79)</f>
        <v>0</v>
      </c>
      <c r="M80" s="243"/>
      <c r="N80" s="60"/>
      <c r="O80" s="60"/>
      <c r="P80" s="60"/>
      <c r="Q80" s="71"/>
      <c r="R80" s="244"/>
      <c r="S80" s="73"/>
      <c r="T80" s="71"/>
      <c r="U80" s="426"/>
      <c r="V80" s="426"/>
      <c r="W80" s="426"/>
      <c r="X80" s="426"/>
      <c r="Y80" s="426"/>
    </row>
    <row r="81" spans="1:25">
      <c r="A81" s="8"/>
      <c r="B81" s="99"/>
      <c r="C81" s="97"/>
      <c r="D81" s="71"/>
      <c r="E81" s="15"/>
      <c r="F81" s="15"/>
      <c r="G81" s="15"/>
      <c r="H81" s="15"/>
      <c r="I81" s="15"/>
      <c r="J81" s="24"/>
      <c r="M81" s="243"/>
      <c r="N81" s="60"/>
      <c r="O81" s="60"/>
      <c r="P81" s="60"/>
      <c r="Q81" s="32"/>
      <c r="R81" s="60"/>
      <c r="S81" s="32"/>
      <c r="T81" s="241"/>
      <c r="U81" s="428"/>
      <c r="V81" s="429"/>
      <c r="W81" s="427"/>
      <c r="X81" s="427"/>
      <c r="Y81" s="427"/>
    </row>
    <row r="82" spans="1:25">
      <c r="A82" s="417">
        <f>IF('Cumulative Budget Request '!L81='Split budget (E)'!$L$1,'Cumulative Budget Request '!A81,0)</f>
        <v>0</v>
      </c>
      <c r="B82" s="13">
        <f>IF('Cumulative Budget Request '!L81='Split budget (E)'!$L$1,'Cumulative Budget Request '!B81,0)</f>
        <v>0</v>
      </c>
      <c r="D82" s="32" t="s">
        <v>44</v>
      </c>
      <c r="E82" s="97">
        <f>ROUND($R82*$S82*T82,6)</f>
        <v>0</v>
      </c>
      <c r="F82" s="97">
        <f>ROUND($R83*$S83*T83,6)</f>
        <v>0</v>
      </c>
      <c r="G82" s="97">
        <f>ROUND($R84*$S84*T84,6)</f>
        <v>0</v>
      </c>
      <c r="H82" s="97">
        <f>ROUND($R85*$S85*T85,6)</f>
        <v>0</v>
      </c>
      <c r="I82" s="97">
        <f>ROUND($R86*$S86*T86,6)</f>
        <v>0</v>
      </c>
      <c r="J82" s="44"/>
      <c r="M82" s="155">
        <f>IF('Cumulative Budget Request '!L81='Split budget (E)'!$L$1,'Cumulative Budget Request '!M81,0)</f>
        <v>0</v>
      </c>
      <c r="N82" s="242">
        <f>ROUND(M82/12,2)</f>
        <v>0</v>
      </c>
      <c r="O82" s="242">
        <f>IF('Cumulative Budget Request '!L81='Split budget (E)'!$L$1,'Cumulative Budget Request '!O81,0)</f>
        <v>0</v>
      </c>
      <c r="P82" s="236">
        <f>IF('Cumulative Budget Request '!L81='Split budget (E)'!$L$1,'Cumulative Budget Request '!P81,0)</f>
        <v>0</v>
      </c>
      <c r="Q82" s="239">
        <f>IF('Cumulative Budget Request '!L81='Split budget (E)'!$L$1,'Cumulative Budget Request '!Q81,0)</f>
        <v>0</v>
      </c>
      <c r="R82" s="240">
        <f>IF('Cumulative Budget Request '!L81='Split budget (E)'!$L$1,'Cumulative Budget Request '!R81,0)</f>
        <v>0</v>
      </c>
      <c r="S82" s="73">
        <f>IF('Cumulative Budget Request '!L81='Split budget (E)'!$L$1,'Cumulative Budget Request '!S81,0)</f>
        <v>0</v>
      </c>
      <c r="T82" s="239">
        <f>IF('Cumulative Budget Request '!L81='Split budget (E)'!$L$1,'Cumulative Budget Request '!T81,0)</f>
        <v>0</v>
      </c>
      <c r="U82" s="426">
        <f>IFERROR((E85+E86)/E84,0)</f>
        <v>0</v>
      </c>
      <c r="V82" s="426">
        <f t="shared" ref="V82:Y82" si="23">IFERROR((F85+F86)/F84,0)</f>
        <v>0</v>
      </c>
      <c r="W82" s="426">
        <f t="shared" si="23"/>
        <v>0</v>
      </c>
      <c r="X82" s="426">
        <f t="shared" si="23"/>
        <v>0</v>
      </c>
      <c r="Y82" s="426">
        <f t="shared" si="23"/>
        <v>0</v>
      </c>
    </row>
    <row r="83" spans="1:25">
      <c r="B83" s="99"/>
      <c r="D83" s="32" t="s">
        <v>61</v>
      </c>
      <c r="E83" s="20">
        <f>T82</f>
        <v>0</v>
      </c>
      <c r="F83" s="20">
        <f>T83</f>
        <v>0</v>
      </c>
      <c r="G83" s="20">
        <f>T84</f>
        <v>0</v>
      </c>
      <c r="H83" s="20">
        <f>T85</f>
        <v>0</v>
      </c>
      <c r="I83" s="20">
        <f>T86</f>
        <v>0</v>
      </c>
      <c r="J83" s="44"/>
      <c r="M83" s="243"/>
      <c r="N83" s="242"/>
      <c r="O83" s="60"/>
      <c r="P83" s="60"/>
      <c r="Q83" s="239">
        <f>IF('Cumulative Budget Request '!L82='Split budget (E)'!$L$1,'Cumulative Budget Request '!Q82,0)</f>
        <v>0</v>
      </c>
      <c r="R83" s="240">
        <f>IF('Cumulative Budget Request '!L82='Split budget (E)'!$L$1,'Cumulative Budget Request '!R82,0)</f>
        <v>0</v>
      </c>
      <c r="S83" s="73">
        <f>IF('Cumulative Budget Request '!L82='Split budget (E)'!$L$1,'Cumulative Budget Request '!S82,0)</f>
        <v>0</v>
      </c>
      <c r="T83" s="239">
        <f>IF('Cumulative Budget Request '!L82='Split budget (E)'!$L$1,'Cumulative Budget Request '!T82,0)</f>
        <v>0</v>
      </c>
      <c r="U83" s="426"/>
      <c r="V83" s="426"/>
      <c r="W83" s="426"/>
      <c r="X83" s="426"/>
      <c r="Y83" s="426"/>
    </row>
    <row r="84" spans="1:25">
      <c r="A84" s="8"/>
      <c r="C84" s="97"/>
      <c r="D84" s="71" t="s">
        <v>9</v>
      </c>
      <c r="E84" s="54">
        <f>ROUND((N82+O82)*E82*E83*Q82,0)</f>
        <v>0</v>
      </c>
      <c r="F84" s="54">
        <f>ROUND((N82+O82)*F82*F83*Q82*Q83,0)</f>
        <v>0</v>
      </c>
      <c r="G84" s="54">
        <f>ROUND((N82+O82)*G82*G83*Q82*Q83*Q84,0)</f>
        <v>0</v>
      </c>
      <c r="H84" s="54">
        <f>ROUND((N82+O82)*H82*H83*Q82*Q83*Q84*Q85,0)</f>
        <v>0</v>
      </c>
      <c r="I84" s="54">
        <f>ROUND((N82+O82)*I82*I83*Q82*Q83*Q84*Q85*Q86,0)</f>
        <v>0</v>
      </c>
      <c r="J84" s="177">
        <f>SUM(E84:I84)</f>
        <v>0</v>
      </c>
      <c r="M84" s="243"/>
      <c r="N84" s="60"/>
      <c r="O84" s="60"/>
      <c r="P84" s="60"/>
      <c r="Q84" s="239">
        <f>IF('Cumulative Budget Request '!L83='Split budget (E)'!$L$1,'Cumulative Budget Request '!Q83,0)</f>
        <v>0</v>
      </c>
      <c r="R84" s="240">
        <f>IF('Cumulative Budget Request '!L83='Split budget (E)'!$L$1,'Cumulative Budget Request '!R83,0)</f>
        <v>0</v>
      </c>
      <c r="S84" s="73">
        <f>IF('Cumulative Budget Request '!L83='Split budget (E)'!$L$1,'Cumulative Budget Request '!S83,0)</f>
        <v>0</v>
      </c>
      <c r="T84" s="239">
        <f>IF('Cumulative Budget Request '!L83='Split budget (E)'!$L$1,'Cumulative Budget Request '!T83,0)</f>
        <v>0</v>
      </c>
      <c r="U84" s="427"/>
      <c r="V84" s="427"/>
      <c r="W84" s="427"/>
      <c r="X84" s="427"/>
      <c r="Y84" s="427"/>
    </row>
    <row r="85" spans="1:25">
      <c r="A85" s="8"/>
      <c r="B85" s="99"/>
      <c r="C85" s="97"/>
      <c r="D85" s="71" t="s">
        <v>46</v>
      </c>
      <c r="E85" s="54">
        <f>ROUND(E84*$Q$8,0)</f>
        <v>0</v>
      </c>
      <c r="F85" s="54">
        <f>ROUND(F84*$Q$8,0)</f>
        <v>0</v>
      </c>
      <c r="G85" s="54">
        <f>ROUND(G84*$Q$8,0)</f>
        <v>0</v>
      </c>
      <c r="H85" s="54">
        <f>ROUND(H84*$Q$8,0)</f>
        <v>0</v>
      </c>
      <c r="I85" s="54">
        <f>ROUND(I84*$Q$8,0)</f>
        <v>0</v>
      </c>
      <c r="J85" s="177">
        <f>SUM(E85:I85)</f>
        <v>0</v>
      </c>
      <c r="M85" s="243"/>
      <c r="N85" s="60"/>
      <c r="O85" s="60"/>
      <c r="P85" s="60"/>
      <c r="Q85" s="239">
        <f>IF('Cumulative Budget Request '!L84='Split budget (E)'!$L$1,'Cumulative Budget Request '!Q84,0)</f>
        <v>0</v>
      </c>
      <c r="R85" s="240">
        <f>IF('Cumulative Budget Request '!L84='Split budget (E)'!$L$1,'Cumulative Budget Request '!R84,0)</f>
        <v>0</v>
      </c>
      <c r="S85" s="73">
        <f>IF('Cumulative Budget Request '!L84='Split budget (E)'!$L$1,'Cumulative Budget Request '!S84,0)</f>
        <v>0</v>
      </c>
      <c r="T85" s="239">
        <f>IF('Cumulative Budget Request '!L84='Split budget (E)'!$L$1,'Cumulative Budget Request '!T84,0)</f>
        <v>0</v>
      </c>
      <c r="U85" s="427"/>
      <c r="V85" s="427"/>
      <c r="W85" s="427"/>
      <c r="X85" s="427"/>
      <c r="Y85" s="427"/>
    </row>
    <row r="86" spans="1:25" ht="15">
      <c r="A86" s="8"/>
      <c r="B86" s="99"/>
      <c r="C86" s="97"/>
      <c r="D86" s="71" t="s">
        <v>47</v>
      </c>
      <c r="E86" s="189">
        <f>ROUND($Q$9*E82,0)</f>
        <v>0</v>
      </c>
      <c r="F86" s="189">
        <f>ROUND($Q$9*F82,0)</f>
        <v>0</v>
      </c>
      <c r="G86" s="189">
        <f>ROUND($Q$9*G82,0)</f>
        <v>0</v>
      </c>
      <c r="H86" s="189">
        <f>ROUND($Q$9*H82,0)</f>
        <v>0</v>
      </c>
      <c r="I86" s="189">
        <f>ROUND($Q$9*I82,0)</f>
        <v>0</v>
      </c>
      <c r="J86" s="186">
        <f>SUM(E86:I86)</f>
        <v>0</v>
      </c>
      <c r="M86" s="243"/>
      <c r="N86" s="60"/>
      <c r="O86" s="60"/>
      <c r="P86" s="60"/>
      <c r="Q86" s="239">
        <f>IF('Cumulative Budget Request '!L85='Split budget (E)'!$L$1,'Cumulative Budget Request '!Q85,0)</f>
        <v>0</v>
      </c>
      <c r="R86" s="240">
        <f>IF('Cumulative Budget Request '!L85='Split budget (E)'!$L$1,'Cumulative Budget Request '!R85,0)</f>
        <v>0</v>
      </c>
      <c r="S86" s="73">
        <f>IF('Cumulative Budget Request '!L85='Split budget (E)'!$L$1,'Cumulative Budget Request '!S85,0)</f>
        <v>0</v>
      </c>
      <c r="T86" s="239">
        <f>IF('Cumulative Budget Request '!L85='Split budget (E)'!$L$1,'Cumulative Budget Request '!T85,0)</f>
        <v>0</v>
      </c>
      <c r="U86" s="426"/>
      <c r="V86" s="426"/>
      <c r="W86" s="426"/>
      <c r="X86" s="426"/>
      <c r="Y86" s="426"/>
    </row>
    <row r="87" spans="1:25">
      <c r="A87" s="8"/>
      <c r="B87" s="99"/>
      <c r="C87" s="97"/>
      <c r="D87" s="74" t="s">
        <v>48</v>
      </c>
      <c r="E87" s="190">
        <f>SUM(E85:E86)</f>
        <v>0</v>
      </c>
      <c r="F87" s="190">
        <f t="shared" ref="F87:I87" si="24">SUM(F85:F86)</f>
        <v>0</v>
      </c>
      <c r="G87" s="190">
        <f t="shared" si="24"/>
        <v>0</v>
      </c>
      <c r="H87" s="190">
        <f t="shared" si="24"/>
        <v>0</v>
      </c>
      <c r="I87" s="190">
        <f t="shared" si="24"/>
        <v>0</v>
      </c>
      <c r="J87" s="191">
        <f>SUM(J85:J86)</f>
        <v>0</v>
      </c>
      <c r="M87" s="17"/>
      <c r="N87" s="31"/>
      <c r="O87" s="31"/>
      <c r="P87" s="31"/>
      <c r="Q87" s="45"/>
      <c r="R87" s="45"/>
      <c r="S87" s="45"/>
      <c r="T87" s="24"/>
      <c r="U87" s="426"/>
      <c r="V87" s="426"/>
      <c r="W87" s="426"/>
      <c r="X87" s="426"/>
      <c r="Y87" s="426"/>
    </row>
    <row r="88" spans="1:25">
      <c r="A88" s="8"/>
      <c r="B88" s="99"/>
      <c r="C88" s="97"/>
      <c r="D88" s="71"/>
      <c r="E88" s="15"/>
      <c r="F88" s="15"/>
      <c r="G88" s="15"/>
      <c r="H88" s="15"/>
      <c r="I88" s="15"/>
      <c r="J88" s="24"/>
      <c r="M88" s="17"/>
      <c r="N88" s="91"/>
      <c r="O88" s="91"/>
      <c r="P88" s="91"/>
      <c r="Q88" s="45"/>
      <c r="R88" s="45"/>
      <c r="S88" s="45"/>
      <c r="T88" s="24"/>
      <c r="U88" s="426"/>
      <c r="V88" s="426"/>
      <c r="W88" s="426"/>
      <c r="X88" s="426"/>
      <c r="Y88" s="426"/>
    </row>
    <row r="89" spans="1:25">
      <c r="A89" s="8"/>
      <c r="C89" s="72"/>
      <c r="D89" s="72" t="s">
        <v>64</v>
      </c>
      <c r="E89" s="169">
        <f>SUMIF($D$67:$D$88,"*Salary",E67:E88)</f>
        <v>0</v>
      </c>
      <c r="F89" s="169">
        <f>SUMIF($D$67:$D$88,"*Salary",F67:F88)</f>
        <v>0</v>
      </c>
      <c r="G89" s="169">
        <f>SUMIF($D$67:$D$88,"*Salary",G67:G88)</f>
        <v>0</v>
      </c>
      <c r="H89" s="169">
        <f>SUMIF($D$67:$D$88,"*Salary",H67:H88)</f>
        <v>0</v>
      </c>
      <c r="I89" s="169">
        <f>SUMIF($D$67:$D$88,"*Salary",I67:I88)</f>
        <v>0</v>
      </c>
      <c r="J89" s="170">
        <f>SUM(E89:I89)</f>
        <v>0</v>
      </c>
      <c r="M89" s="55"/>
      <c r="N89" s="68"/>
      <c r="O89" s="68"/>
      <c r="P89" s="68"/>
      <c r="Q89" s="68"/>
      <c r="R89" s="68"/>
      <c r="S89" s="68"/>
      <c r="T89" s="24"/>
      <c r="U89" s="426"/>
      <c r="V89" s="426"/>
      <c r="W89" s="426"/>
      <c r="X89" s="426"/>
      <c r="Y89" s="426"/>
    </row>
    <row r="90" spans="1:25">
      <c r="A90" s="8"/>
      <c r="C90" s="72"/>
      <c r="D90" s="72" t="s">
        <v>65</v>
      </c>
      <c r="E90" s="171">
        <f>SUMIF($D$70:$D$88,"*Total Fringe",E70:E88)</f>
        <v>0</v>
      </c>
      <c r="F90" s="171">
        <f t="shared" ref="F90:I90" si="25">SUMIF($D$70:$D$88,"*Total Fringe",F70:F88)</f>
        <v>0</v>
      </c>
      <c r="G90" s="171">
        <f t="shared" si="25"/>
        <v>0</v>
      </c>
      <c r="H90" s="171">
        <f t="shared" si="25"/>
        <v>0</v>
      </c>
      <c r="I90" s="171">
        <f t="shared" si="25"/>
        <v>0</v>
      </c>
      <c r="J90" s="172">
        <f>SUM(E90:I90)</f>
        <v>0</v>
      </c>
      <c r="M90" s="55"/>
      <c r="N90" s="68"/>
      <c r="O90" s="68"/>
      <c r="P90" s="68"/>
      <c r="Q90" s="68"/>
      <c r="R90" s="68"/>
      <c r="S90" s="68"/>
      <c r="T90" s="68"/>
      <c r="U90" s="489"/>
      <c r="V90" s="489"/>
      <c r="W90" s="489"/>
      <c r="X90" s="489"/>
      <c r="Y90" s="489"/>
    </row>
    <row r="91" spans="1:25">
      <c r="A91" s="8"/>
      <c r="C91" s="72"/>
      <c r="D91" s="174"/>
      <c r="E91" s="69"/>
      <c r="F91" s="69"/>
      <c r="G91" s="69"/>
      <c r="H91" s="69"/>
      <c r="I91" s="69"/>
      <c r="J91" s="70"/>
      <c r="M91" s="55" t="s">
        <v>19</v>
      </c>
      <c r="N91" s="68" t="s">
        <v>6</v>
      </c>
      <c r="O91" s="68"/>
      <c r="P91" s="68" t="s">
        <v>20</v>
      </c>
      <c r="Q91" s="68" t="s">
        <v>21</v>
      </c>
      <c r="R91" s="68" t="s">
        <v>22</v>
      </c>
      <c r="S91" s="68"/>
      <c r="T91" s="68" t="s">
        <v>57</v>
      </c>
      <c r="U91" s="489" t="s">
        <v>23</v>
      </c>
      <c r="V91" s="489"/>
      <c r="W91" s="489"/>
      <c r="X91" s="489"/>
      <c r="Y91" s="489"/>
    </row>
    <row r="92" spans="1:25">
      <c r="A92" s="55" t="s">
        <v>40</v>
      </c>
      <c r="B92" s="55" t="s">
        <v>41</v>
      </c>
      <c r="C92" s="72"/>
      <c r="D92" s="174"/>
      <c r="E92" s="16" t="str">
        <f>E11</f>
        <v>Year 1</v>
      </c>
      <c r="F92" s="16" t="str">
        <f>F11</f>
        <v>Year 2</v>
      </c>
      <c r="G92" s="16" t="str">
        <f>G11</f>
        <v>Year 3</v>
      </c>
      <c r="H92" s="16" t="str">
        <f>H11</f>
        <v>Year 4</v>
      </c>
      <c r="I92" s="16" t="str">
        <f>I11</f>
        <v>Year 5</v>
      </c>
      <c r="J92" s="44" t="s">
        <v>30</v>
      </c>
      <c r="M92" s="89" t="s">
        <v>31</v>
      </c>
      <c r="N92" s="44" t="s">
        <v>9</v>
      </c>
      <c r="O92" s="44" t="s">
        <v>20</v>
      </c>
      <c r="P92" s="44" t="s">
        <v>32</v>
      </c>
      <c r="Q92" s="44" t="s">
        <v>33</v>
      </c>
      <c r="R92" s="44" t="s">
        <v>34</v>
      </c>
      <c r="S92" s="44" t="s">
        <v>32</v>
      </c>
      <c r="T92" s="44" t="s">
        <v>58</v>
      </c>
      <c r="U92" s="424" t="s">
        <v>35</v>
      </c>
      <c r="V92" s="425" t="s">
        <v>36</v>
      </c>
      <c r="W92" s="425" t="s">
        <v>37</v>
      </c>
      <c r="X92" s="425" t="s">
        <v>38</v>
      </c>
      <c r="Y92" s="425" t="s">
        <v>39</v>
      </c>
    </row>
    <row r="93" spans="1:25">
      <c r="A93" s="417">
        <f>IF('Cumulative Budget Request '!L92='Split budget (E)'!$L$1,'Cumulative Budget Request '!A92,0)</f>
        <v>0</v>
      </c>
      <c r="B93" s="13">
        <f>IF('Cumulative Budget Request '!L92='Split budget (E)'!$L$1,'Cumulative Budget Request '!B92,0)</f>
        <v>0</v>
      </c>
      <c r="D93" s="32" t="s">
        <v>44</v>
      </c>
      <c r="E93" s="97">
        <f>ROUND($R93*$S93*T93,6)</f>
        <v>0</v>
      </c>
      <c r="F93" s="97">
        <f>ROUND($R94*$S94*T94,6)</f>
        <v>0</v>
      </c>
      <c r="G93" s="97">
        <f>ROUND($R95*$S95*T95,6)</f>
        <v>0</v>
      </c>
      <c r="H93" s="97">
        <f>ROUND($R96*$S96*T96,6)</f>
        <v>0</v>
      </c>
      <c r="I93" s="97">
        <f>ROUND($R97*$S97*T97,6)</f>
        <v>0</v>
      </c>
      <c r="J93" s="44"/>
      <c r="K93" s="15"/>
      <c r="L93" s="15"/>
      <c r="M93" s="155">
        <f>IF('Cumulative Budget Request '!L92='Split budget (E)'!$L$1,'Cumulative Budget Request '!M92,0)</f>
        <v>0</v>
      </c>
      <c r="N93" s="242">
        <f>ROUND(M93/12,2)</f>
        <v>0</v>
      </c>
      <c r="O93" s="242">
        <f>IF('Cumulative Budget Request '!L92='Split budget (E)'!$L$1,'Cumulative Budget Request '!O92,0)</f>
        <v>0</v>
      </c>
      <c r="P93" s="236">
        <f>IF('Cumulative Budget Request '!L92='Split budget (E)'!$L$1,'Cumulative Budget Request '!P92,0)</f>
        <v>0</v>
      </c>
      <c r="Q93" s="239">
        <f>IF('Cumulative Budget Request '!L92='Split budget (E)'!$L$1,'Cumulative Budget Request '!Q92,0)</f>
        <v>0</v>
      </c>
      <c r="R93" s="240">
        <f>IF('Cumulative Budget Request '!L92='Split budget (E)'!$L$1,'Cumulative Budget Request '!R92,0)</f>
        <v>0</v>
      </c>
      <c r="S93" s="73">
        <f>IF('Cumulative Budget Request '!L92='Split budget (E)'!$L$1,'Cumulative Budget Request '!S92,0)</f>
        <v>0</v>
      </c>
      <c r="T93" s="239">
        <f>IF('Cumulative Budget Request '!L92='Split budget (E)'!$L$1,'Cumulative Budget Request '!T92,0)</f>
        <v>0</v>
      </c>
      <c r="U93" s="426">
        <f>IFERROR((E96+E97)/E95,0)</f>
        <v>0</v>
      </c>
      <c r="V93" s="426">
        <f t="shared" ref="V93:Y93" si="26">IFERROR((F96+F97)/F95,0)</f>
        <v>0</v>
      </c>
      <c r="W93" s="426">
        <f t="shared" si="26"/>
        <v>0</v>
      </c>
      <c r="X93" s="426">
        <f t="shared" si="26"/>
        <v>0</v>
      </c>
      <c r="Y93" s="426">
        <f t="shared" si="26"/>
        <v>0</v>
      </c>
    </row>
    <row r="94" spans="1:25">
      <c r="B94" s="99"/>
      <c r="D94" s="32" t="s">
        <v>61</v>
      </c>
      <c r="E94" s="20">
        <f>T93</f>
        <v>0</v>
      </c>
      <c r="F94" s="20">
        <f>T94</f>
        <v>0</v>
      </c>
      <c r="G94" s="20">
        <f>T95</f>
        <v>0</v>
      </c>
      <c r="H94" s="20">
        <f>T96</f>
        <v>0</v>
      </c>
      <c r="I94" s="20">
        <f>T97</f>
        <v>0</v>
      </c>
      <c r="J94" s="44"/>
      <c r="K94" s="15"/>
      <c r="L94" s="15"/>
      <c r="M94" s="243"/>
      <c r="N94" s="242"/>
      <c r="O94" s="60"/>
      <c r="P94" s="60"/>
      <c r="Q94" s="239">
        <f>IF('Cumulative Budget Request '!L93='Split budget (E)'!$L$1,'Cumulative Budget Request '!Q93,0)</f>
        <v>0</v>
      </c>
      <c r="R94" s="240">
        <f>IF('Cumulative Budget Request '!L93='Split budget (E)'!$L$1,'Cumulative Budget Request '!R93,0)</f>
        <v>0</v>
      </c>
      <c r="S94" s="73">
        <f>IF('Cumulative Budget Request '!L93='Split budget (E)'!$L$1,'Cumulative Budget Request '!S93,0)</f>
        <v>0</v>
      </c>
      <c r="T94" s="239">
        <f>IF('Cumulative Budget Request '!L93='Split budget (E)'!$L$1,'Cumulative Budget Request '!T93,0)</f>
        <v>0</v>
      </c>
      <c r="U94" s="426"/>
      <c r="V94" s="426"/>
      <c r="W94" s="426"/>
      <c r="X94" s="426"/>
      <c r="Y94" s="426"/>
    </row>
    <row r="95" spans="1:25">
      <c r="A95" s="8"/>
      <c r="C95" s="97"/>
      <c r="D95" s="71" t="s">
        <v>9</v>
      </c>
      <c r="E95" s="54">
        <f>ROUND((N93+O93)*E93*E94*Q93,0)</f>
        <v>0</v>
      </c>
      <c r="F95" s="54">
        <f>ROUND((N93+O93)*F93*F94*Q93*Q94,0)</f>
        <v>0</v>
      </c>
      <c r="G95" s="54">
        <f>ROUND((N93+O93)*G93*G94*Q93*Q94*Q95,0)</f>
        <v>0</v>
      </c>
      <c r="H95" s="54">
        <f>ROUND((N93+O93)*H93*H94*Q93*Q94*Q95*Q96,0)</f>
        <v>0</v>
      </c>
      <c r="I95" s="54">
        <f>ROUND((N93+O93)*I93*I94*Q93*Q94*Q95*Q96*Q97,0)</f>
        <v>0</v>
      </c>
      <c r="J95" s="177">
        <f>SUM(E95:I95)</f>
        <v>0</v>
      </c>
      <c r="M95" s="243"/>
      <c r="N95" s="60"/>
      <c r="O95" s="60"/>
      <c r="P95" s="60"/>
      <c r="Q95" s="239">
        <f>IF('Cumulative Budget Request '!L94='Split budget (E)'!$L$1,'Cumulative Budget Request '!Q94,0)</f>
        <v>0</v>
      </c>
      <c r="R95" s="240">
        <f>IF('Cumulative Budget Request '!L94='Split budget (E)'!$L$1,'Cumulative Budget Request '!R94,0)</f>
        <v>0</v>
      </c>
      <c r="S95" s="73">
        <f>IF('Cumulative Budget Request '!L94='Split budget (E)'!$L$1,'Cumulative Budget Request '!S94,0)</f>
        <v>0</v>
      </c>
      <c r="T95" s="239">
        <f>IF('Cumulative Budget Request '!L94='Split budget (E)'!$L$1,'Cumulative Budget Request '!T94,0)</f>
        <v>0</v>
      </c>
      <c r="U95" s="426"/>
      <c r="V95" s="426"/>
      <c r="W95" s="426"/>
      <c r="X95" s="426"/>
      <c r="Y95" s="426"/>
    </row>
    <row r="96" spans="1:25">
      <c r="A96" s="8"/>
      <c r="B96" s="90"/>
      <c r="C96" s="97"/>
      <c r="D96" s="71" t="s">
        <v>46</v>
      </c>
      <c r="E96" s="54">
        <f>ROUND(E95*$Q$8,0)</f>
        <v>0</v>
      </c>
      <c r="F96" s="54">
        <f>ROUND(F95*$Q$8,0)</f>
        <v>0</v>
      </c>
      <c r="G96" s="54">
        <f>ROUND(G95*$Q$8,0)</f>
        <v>0</v>
      </c>
      <c r="H96" s="54">
        <f>ROUND(H95*$Q$8,0)</f>
        <v>0</v>
      </c>
      <c r="I96" s="54">
        <f>ROUND(I95*$Q$8,0)</f>
        <v>0</v>
      </c>
      <c r="J96" s="177">
        <f>SUM(E96:I96)</f>
        <v>0</v>
      </c>
      <c r="M96" s="243"/>
      <c r="N96" s="60"/>
      <c r="O96" s="60"/>
      <c r="P96" s="60"/>
      <c r="Q96" s="239">
        <f>IF('Cumulative Budget Request '!L95='Split budget (E)'!$L$1,'Cumulative Budget Request '!Q95,0)</f>
        <v>0</v>
      </c>
      <c r="R96" s="240">
        <f>IF('Cumulative Budget Request '!L95='Split budget (E)'!$L$1,'Cumulative Budget Request '!R95,0)</f>
        <v>0</v>
      </c>
      <c r="S96" s="73">
        <f>IF('Cumulative Budget Request '!L95='Split budget (E)'!$L$1,'Cumulative Budget Request '!S95,0)</f>
        <v>0</v>
      </c>
      <c r="T96" s="239">
        <f>IF('Cumulative Budget Request '!L95='Split budget (E)'!$L$1,'Cumulative Budget Request '!T95,0)</f>
        <v>0</v>
      </c>
      <c r="U96" s="426"/>
      <c r="V96" s="426"/>
      <c r="W96" s="426"/>
      <c r="X96" s="426"/>
      <c r="Y96" s="426"/>
    </row>
    <row r="97" spans="1:25" ht="15">
      <c r="A97" s="8"/>
      <c r="B97" s="90"/>
      <c r="C97" s="97"/>
      <c r="D97" s="71" t="s">
        <v>47</v>
      </c>
      <c r="E97" s="189">
        <f>ROUND($Q$9*E93,0)</f>
        <v>0</v>
      </c>
      <c r="F97" s="189">
        <f>ROUND($Q$9*F93,0)</f>
        <v>0</v>
      </c>
      <c r="G97" s="189">
        <f>ROUND($Q$9*G93,0)</f>
        <v>0</v>
      </c>
      <c r="H97" s="189">
        <f>ROUND($Q$9*H93,0)</f>
        <v>0</v>
      </c>
      <c r="I97" s="189">
        <f>ROUND($Q$9*I93,0)</f>
        <v>0</v>
      </c>
      <c r="J97" s="186">
        <f>SUM(E97:I97)</f>
        <v>0</v>
      </c>
      <c r="M97" s="243"/>
      <c r="N97" s="60"/>
      <c r="O97" s="60"/>
      <c r="P97" s="60"/>
      <c r="Q97" s="239">
        <f>IF('Cumulative Budget Request '!L96='Split budget (E)'!$L$1,'Cumulative Budget Request '!Q96,0)</f>
        <v>0</v>
      </c>
      <c r="R97" s="240">
        <f>IF('Cumulative Budget Request '!L96='Split budget (E)'!$L$1,'Cumulative Budget Request '!R96,0)</f>
        <v>0</v>
      </c>
      <c r="S97" s="73">
        <f>IF('Cumulative Budget Request '!L96='Split budget (E)'!$L$1,'Cumulative Budget Request '!S96,0)</f>
        <v>0</v>
      </c>
      <c r="T97" s="239">
        <f>IF('Cumulative Budget Request '!L96='Split budget (E)'!$L$1,'Cumulative Budget Request '!T96,0)</f>
        <v>0</v>
      </c>
      <c r="U97" s="426"/>
      <c r="V97" s="426"/>
      <c r="W97" s="426"/>
      <c r="X97" s="426"/>
      <c r="Y97" s="426"/>
    </row>
    <row r="98" spans="1:25">
      <c r="A98" s="8"/>
      <c r="B98" s="90"/>
      <c r="C98" s="97"/>
      <c r="D98" s="74" t="s">
        <v>48</v>
      </c>
      <c r="E98" s="190">
        <f>SUM(E96:E97)</f>
        <v>0</v>
      </c>
      <c r="F98" s="190">
        <f t="shared" ref="F98:I98" si="27">SUM(F96:F97)</f>
        <v>0</v>
      </c>
      <c r="G98" s="190">
        <f t="shared" si="27"/>
        <v>0</v>
      </c>
      <c r="H98" s="190">
        <f t="shared" si="27"/>
        <v>0</v>
      </c>
      <c r="I98" s="190">
        <f t="shared" si="27"/>
        <v>0</v>
      </c>
      <c r="J98" s="191">
        <f>SUM(J96:J97)</f>
        <v>0</v>
      </c>
      <c r="M98" s="243"/>
      <c r="N98" s="60"/>
      <c r="O98" s="60"/>
      <c r="P98" s="60"/>
      <c r="Q98" s="71"/>
      <c r="R98" s="244"/>
      <c r="S98" s="73"/>
      <c r="T98" s="71"/>
      <c r="U98" s="428"/>
      <c r="V98" s="429"/>
      <c r="W98" s="427"/>
      <c r="X98" s="427"/>
      <c r="Y98" s="427"/>
    </row>
    <row r="99" spans="1:25">
      <c r="C99" s="97"/>
      <c r="D99" s="71"/>
      <c r="E99" s="15"/>
      <c r="F99" s="15"/>
      <c r="G99" s="15"/>
      <c r="H99" s="15"/>
      <c r="I99" s="15"/>
      <c r="J99" s="24"/>
      <c r="M99" s="243"/>
      <c r="N99" s="60"/>
      <c r="O99" s="60"/>
      <c r="P99" s="60"/>
      <c r="Q99" s="32"/>
      <c r="R99" s="60"/>
      <c r="S99" s="32"/>
      <c r="T99" s="241"/>
      <c r="U99" s="430"/>
      <c r="V99" s="430"/>
      <c r="W99" s="430"/>
      <c r="X99" s="430"/>
      <c r="Y99" s="430"/>
    </row>
    <row r="100" spans="1:25">
      <c r="A100" s="417">
        <f>IF('Cumulative Budget Request '!L99='Split budget (E)'!$L$1,'Cumulative Budget Request '!A99,0)</f>
        <v>0</v>
      </c>
      <c r="B100" s="13">
        <f>IF('Cumulative Budget Request '!L99='Split budget (E)'!$L$1,'Cumulative Budget Request '!B99,0)</f>
        <v>0</v>
      </c>
      <c r="D100" s="32" t="s">
        <v>44</v>
      </c>
      <c r="E100" s="97">
        <f>ROUND($R100*$S100*T100,6)</f>
        <v>0</v>
      </c>
      <c r="F100" s="97">
        <f>ROUND($R101*$S101*T101,6)</f>
        <v>0</v>
      </c>
      <c r="G100" s="97">
        <f>ROUND($R102*$S102*T102,6)</f>
        <v>0</v>
      </c>
      <c r="H100" s="97">
        <f>ROUND($R103*$S103*T103,6)</f>
        <v>0</v>
      </c>
      <c r="I100" s="97">
        <f>ROUND($R104*$S104*T104,6)</f>
        <v>0</v>
      </c>
      <c r="J100" s="44"/>
      <c r="M100" s="155">
        <f>IF('Cumulative Budget Request '!L99='Split budget (E)'!$L$1,'Cumulative Budget Request '!M99,0)</f>
        <v>0</v>
      </c>
      <c r="N100" s="242">
        <f>ROUND(M100/12,2)</f>
        <v>0</v>
      </c>
      <c r="O100" s="242">
        <f>IF('Cumulative Budget Request '!L99='Split budget (E)'!$L$1,'Cumulative Budget Request '!O99,0)</f>
        <v>0</v>
      </c>
      <c r="P100" s="236">
        <f>IF('Cumulative Budget Request '!L99='Split budget (E)'!$L$1,'Cumulative Budget Request '!P99,0)</f>
        <v>0</v>
      </c>
      <c r="Q100" s="239">
        <f>IF('Cumulative Budget Request '!L99='Split budget (E)'!$L$1,'Cumulative Budget Request '!Q99,0)</f>
        <v>0</v>
      </c>
      <c r="R100" s="240">
        <f>IF('Cumulative Budget Request '!L99='Split budget (E)'!$L$1,'Cumulative Budget Request '!R99,0)</f>
        <v>0</v>
      </c>
      <c r="S100" s="73">
        <f>IF('Cumulative Budget Request '!L99='Split budget (E)'!$L$1,'Cumulative Budget Request '!S99,0)</f>
        <v>0</v>
      </c>
      <c r="T100" s="239">
        <f>IF('Cumulative Budget Request '!L99='Split budget (E)'!$L$1,'Cumulative Budget Request '!T99,0)</f>
        <v>0</v>
      </c>
      <c r="U100" s="426">
        <f>IFERROR((E103+E104)/E102,0)</f>
        <v>0</v>
      </c>
      <c r="V100" s="426">
        <f t="shared" ref="V100:Y100" si="28">IFERROR((F103+F104)/F102,0)</f>
        <v>0</v>
      </c>
      <c r="W100" s="426">
        <f t="shared" si="28"/>
        <v>0</v>
      </c>
      <c r="X100" s="426">
        <f t="shared" si="28"/>
        <v>0</v>
      </c>
      <c r="Y100" s="426">
        <f t="shared" si="28"/>
        <v>0</v>
      </c>
    </row>
    <row r="101" spans="1:25">
      <c r="B101" s="99"/>
      <c r="D101" s="32" t="s">
        <v>61</v>
      </c>
      <c r="E101" s="20">
        <f>T100</f>
        <v>0</v>
      </c>
      <c r="F101" s="20">
        <f>T101</f>
        <v>0</v>
      </c>
      <c r="G101" s="20">
        <f>T102</f>
        <v>0</v>
      </c>
      <c r="H101" s="20">
        <f>T103</f>
        <v>0</v>
      </c>
      <c r="I101" s="20">
        <f>T104</f>
        <v>0</v>
      </c>
      <c r="J101" s="44"/>
      <c r="M101" s="243"/>
      <c r="N101" s="242"/>
      <c r="O101" s="60"/>
      <c r="P101" s="60"/>
      <c r="Q101" s="239">
        <f>IF('Cumulative Budget Request '!L100='Split budget (E)'!$L$1,'Cumulative Budget Request '!Q100,0)</f>
        <v>0</v>
      </c>
      <c r="R101" s="240">
        <f>IF('Cumulative Budget Request '!L100='Split budget (E)'!$L$1,'Cumulative Budget Request '!R100,0)</f>
        <v>0</v>
      </c>
      <c r="S101" s="73">
        <f>IF('Cumulative Budget Request '!L100='Split budget (E)'!$L$1,'Cumulative Budget Request '!S100,0)</f>
        <v>0</v>
      </c>
      <c r="T101" s="239">
        <f>IF('Cumulative Budget Request '!L100='Split budget (E)'!$L$1,'Cumulative Budget Request '!T100,0)</f>
        <v>0</v>
      </c>
      <c r="U101" s="426"/>
      <c r="V101" s="426"/>
      <c r="W101" s="426"/>
      <c r="X101" s="426"/>
      <c r="Y101" s="426"/>
    </row>
    <row r="102" spans="1:25">
      <c r="A102" s="8"/>
      <c r="B102" s="90"/>
      <c r="C102" s="97"/>
      <c r="D102" s="71" t="s">
        <v>9</v>
      </c>
      <c r="E102" s="54">
        <f>ROUND((N100+O100)*E100*E101*Q100,0)</f>
        <v>0</v>
      </c>
      <c r="F102" s="54">
        <f>ROUND((N100+O100)*F100*F101*Q100*Q101,0)</f>
        <v>0</v>
      </c>
      <c r="G102" s="54">
        <f>ROUND((N100+O100)*G100*G101*Q100*Q101*Q102,0)</f>
        <v>0</v>
      </c>
      <c r="H102" s="54">
        <f>ROUND((N100+O100)*H100*H101*Q100*Q101*Q102*Q103,0)</f>
        <v>0</v>
      </c>
      <c r="I102" s="54">
        <f>ROUND((N100+O100)*I100*I101*Q100*Q101*Q102*Q103*Q104,0)</f>
        <v>0</v>
      </c>
      <c r="J102" s="177">
        <f>SUM(E102:I102)</f>
        <v>0</v>
      </c>
      <c r="M102" s="243"/>
      <c r="N102" s="60"/>
      <c r="O102" s="60"/>
      <c r="P102" s="60"/>
      <c r="Q102" s="239">
        <f>IF('Cumulative Budget Request '!L101='Split budget (E)'!$L$1,'Cumulative Budget Request '!Q101,0)</f>
        <v>0</v>
      </c>
      <c r="R102" s="240">
        <f>IF('Cumulative Budget Request '!L101='Split budget (E)'!$L$1,'Cumulative Budget Request '!R101,0)</f>
        <v>0</v>
      </c>
      <c r="S102" s="73">
        <f>IF('Cumulative Budget Request '!L101='Split budget (E)'!$L$1,'Cumulative Budget Request '!S101,0)</f>
        <v>0</v>
      </c>
      <c r="T102" s="239">
        <f>IF('Cumulative Budget Request '!L101='Split budget (E)'!$L$1,'Cumulative Budget Request '!T101,0)</f>
        <v>0</v>
      </c>
      <c r="U102" s="426"/>
      <c r="V102" s="426"/>
      <c r="W102" s="426"/>
      <c r="X102" s="426"/>
      <c r="Y102" s="426"/>
    </row>
    <row r="103" spans="1:25">
      <c r="A103" s="8"/>
      <c r="B103" s="90"/>
      <c r="C103" s="97"/>
      <c r="D103" s="71" t="s">
        <v>46</v>
      </c>
      <c r="E103" s="54">
        <f>ROUND(E102*$Q$8,0)</f>
        <v>0</v>
      </c>
      <c r="F103" s="54">
        <f>ROUND(F102*$Q$8,0)</f>
        <v>0</v>
      </c>
      <c r="G103" s="54">
        <f>ROUND(G102*$Q$8,0)</f>
        <v>0</v>
      </c>
      <c r="H103" s="54">
        <f>ROUND(H102*$Q$8,0)</f>
        <v>0</v>
      </c>
      <c r="I103" s="54">
        <f>ROUND(I102*$Q$8,0)</f>
        <v>0</v>
      </c>
      <c r="J103" s="177">
        <f>SUM(E103:I103)</f>
        <v>0</v>
      </c>
      <c r="M103" s="243"/>
      <c r="N103" s="60"/>
      <c r="O103" s="60"/>
      <c r="P103" s="60"/>
      <c r="Q103" s="239">
        <f>IF('Cumulative Budget Request '!L102='Split budget (E)'!$L$1,'Cumulative Budget Request '!Q102,0)</f>
        <v>0</v>
      </c>
      <c r="R103" s="240">
        <f>IF('Cumulative Budget Request '!L102='Split budget (E)'!$L$1,'Cumulative Budget Request '!R102,0)</f>
        <v>0</v>
      </c>
      <c r="S103" s="73">
        <f>IF('Cumulative Budget Request '!L102='Split budget (E)'!$L$1,'Cumulative Budget Request '!S102,0)</f>
        <v>0</v>
      </c>
      <c r="T103" s="239">
        <f>IF('Cumulative Budget Request '!L102='Split budget (E)'!$L$1,'Cumulative Budget Request '!T102,0)</f>
        <v>0</v>
      </c>
      <c r="U103" s="426"/>
      <c r="V103" s="426"/>
      <c r="W103" s="426"/>
      <c r="X103" s="426"/>
      <c r="Y103" s="426"/>
    </row>
    <row r="104" spans="1:25" ht="15">
      <c r="A104" s="8"/>
      <c r="B104" s="90"/>
      <c r="C104" s="97"/>
      <c r="D104" s="71" t="s">
        <v>47</v>
      </c>
      <c r="E104" s="189">
        <f>ROUND($Q$9*E100,0)</f>
        <v>0</v>
      </c>
      <c r="F104" s="189">
        <f>ROUND($Q$9*F100,0)</f>
        <v>0</v>
      </c>
      <c r="G104" s="189">
        <f>ROUND($Q$9*G100,0)</f>
        <v>0</v>
      </c>
      <c r="H104" s="189">
        <f>ROUND($Q$9*H100,0)</f>
        <v>0</v>
      </c>
      <c r="I104" s="189">
        <f>ROUND($Q$9*I100,0)</f>
        <v>0</v>
      </c>
      <c r="J104" s="186">
        <f>SUM(E104:I104)</f>
        <v>0</v>
      </c>
      <c r="M104" s="243"/>
      <c r="N104" s="60"/>
      <c r="O104" s="60"/>
      <c r="P104" s="60"/>
      <c r="Q104" s="239">
        <f>IF('Cumulative Budget Request '!L103='Split budget (E)'!$L$1,'Cumulative Budget Request '!Q103,0)</f>
        <v>0</v>
      </c>
      <c r="R104" s="240">
        <f>IF('Cumulative Budget Request '!L103='Split budget (E)'!$L$1,'Cumulative Budget Request '!R103,0)</f>
        <v>0</v>
      </c>
      <c r="S104" s="73">
        <f>IF('Cumulative Budget Request '!L103='Split budget (E)'!$L$1,'Cumulative Budget Request '!S103,0)</f>
        <v>0</v>
      </c>
      <c r="T104" s="239">
        <f>IF('Cumulative Budget Request '!L103='Split budget (E)'!$L$1,'Cumulative Budget Request '!T103,0)</f>
        <v>0</v>
      </c>
      <c r="U104" s="426"/>
      <c r="V104" s="426"/>
      <c r="W104" s="426"/>
      <c r="X104" s="426"/>
      <c r="Y104" s="426"/>
    </row>
    <row r="105" spans="1:25">
      <c r="A105" s="8"/>
      <c r="B105" s="90"/>
      <c r="C105" s="97"/>
      <c r="D105" s="74" t="s">
        <v>48</v>
      </c>
      <c r="E105" s="190">
        <f>SUM(E103:E104)</f>
        <v>0</v>
      </c>
      <c r="F105" s="190">
        <f t="shared" ref="F105:I105" si="29">SUM(F103:F104)</f>
        <v>0</v>
      </c>
      <c r="G105" s="190">
        <f t="shared" si="29"/>
        <v>0</v>
      </c>
      <c r="H105" s="190">
        <f t="shared" si="29"/>
        <v>0</v>
      </c>
      <c r="I105" s="190">
        <f t="shared" si="29"/>
        <v>0</v>
      </c>
      <c r="J105" s="191">
        <f>SUM(J103:J104)</f>
        <v>0</v>
      </c>
      <c r="M105" s="243"/>
      <c r="N105" s="60"/>
      <c r="O105" s="60"/>
      <c r="P105" s="60"/>
      <c r="Q105" s="71"/>
      <c r="R105" s="244"/>
      <c r="S105" s="73"/>
      <c r="T105" s="71"/>
      <c r="U105" s="428"/>
      <c r="V105" s="429"/>
      <c r="W105" s="427"/>
      <c r="X105" s="427"/>
      <c r="Y105" s="427"/>
    </row>
    <row r="106" spans="1:25">
      <c r="A106" s="8"/>
      <c r="B106" s="90"/>
      <c r="C106" s="97"/>
      <c r="D106" s="71"/>
      <c r="E106" s="15"/>
      <c r="F106" s="15"/>
      <c r="G106" s="15"/>
      <c r="H106" s="15"/>
      <c r="I106" s="15"/>
      <c r="J106" s="24"/>
      <c r="M106" s="243"/>
      <c r="N106" s="60"/>
      <c r="O106" s="60"/>
      <c r="P106" s="60"/>
      <c r="Q106" s="32"/>
      <c r="R106" s="60"/>
      <c r="S106" s="32"/>
      <c r="T106" s="241"/>
      <c r="U106" s="430"/>
      <c r="V106" s="430"/>
      <c r="W106" s="430"/>
      <c r="X106" s="430"/>
      <c r="Y106" s="430"/>
    </row>
    <row r="107" spans="1:25">
      <c r="A107" s="417">
        <f>IF('Cumulative Budget Request '!L106='Split budget (E)'!$L$1,'Cumulative Budget Request '!A106,0)</f>
        <v>0</v>
      </c>
      <c r="B107" s="13">
        <f>IF('Cumulative Budget Request '!L106='Split budget (E)'!$L$1,'Cumulative Budget Request '!B106,0)</f>
        <v>0</v>
      </c>
      <c r="D107" s="32" t="s">
        <v>44</v>
      </c>
      <c r="E107" s="97">
        <f>ROUND($R107*$S107*T107,6)</f>
        <v>0</v>
      </c>
      <c r="F107" s="97">
        <f>ROUND($R108*$S108*T108,6)</f>
        <v>0</v>
      </c>
      <c r="G107" s="97">
        <f>ROUND($R109*$S109*T109,6)</f>
        <v>0</v>
      </c>
      <c r="H107" s="97">
        <f>ROUND($R110*$S110*T110,6)</f>
        <v>0</v>
      </c>
      <c r="I107" s="97">
        <f>ROUND($R111*$S111*T111,6)</f>
        <v>0</v>
      </c>
      <c r="J107" s="44"/>
      <c r="M107" s="155">
        <f>IF('Cumulative Budget Request '!L106='Split budget (E)'!$L$1,'Cumulative Budget Request '!M106,0)</f>
        <v>0</v>
      </c>
      <c r="N107" s="242">
        <f>ROUND(M107/12,2)</f>
        <v>0</v>
      </c>
      <c r="O107" s="242">
        <f>IF('Cumulative Budget Request '!L106='Split budget (E)'!$L$1,'Cumulative Budget Request '!O106,0)</f>
        <v>0</v>
      </c>
      <c r="P107" s="236">
        <f>IF('Cumulative Budget Request '!L106='Split budget (E)'!$L$1,'Cumulative Budget Request '!P106,0)</f>
        <v>0</v>
      </c>
      <c r="Q107" s="239">
        <f>IF('Cumulative Budget Request '!L106='Split budget (E)'!$L$1,'Cumulative Budget Request '!Q106,0)</f>
        <v>0</v>
      </c>
      <c r="R107" s="240">
        <f>IF('Cumulative Budget Request '!L106='Split budget (E)'!$L$1,'Cumulative Budget Request '!R106,0)</f>
        <v>0</v>
      </c>
      <c r="S107" s="73">
        <f>IF('Cumulative Budget Request '!L106='Split budget (E)'!$L$1,'Cumulative Budget Request '!S106,0)</f>
        <v>0</v>
      </c>
      <c r="T107" s="239">
        <f>IF('Cumulative Budget Request '!L106='Split budget (E)'!$L$1,'Cumulative Budget Request '!T106,0)</f>
        <v>0</v>
      </c>
      <c r="U107" s="426">
        <f>IFERROR((E110+E111)/E109,0)</f>
        <v>0</v>
      </c>
      <c r="V107" s="426">
        <f t="shared" ref="V107:Y107" si="30">IFERROR((F110+F111)/F109,0)</f>
        <v>0</v>
      </c>
      <c r="W107" s="426">
        <f t="shared" si="30"/>
        <v>0</v>
      </c>
      <c r="X107" s="426">
        <f t="shared" si="30"/>
        <v>0</v>
      </c>
      <c r="Y107" s="426">
        <f t="shared" si="30"/>
        <v>0</v>
      </c>
    </row>
    <row r="108" spans="1:25">
      <c r="B108" s="99"/>
      <c r="D108" s="32" t="s">
        <v>61</v>
      </c>
      <c r="E108" s="20">
        <f>T107</f>
        <v>0</v>
      </c>
      <c r="F108" s="20">
        <f>T108</f>
        <v>0</v>
      </c>
      <c r="G108" s="20">
        <f>T109</f>
        <v>0</v>
      </c>
      <c r="H108" s="20">
        <f>T110</f>
        <v>0</v>
      </c>
      <c r="I108" s="20">
        <f>T111</f>
        <v>0</v>
      </c>
      <c r="J108" s="44"/>
      <c r="M108" s="243"/>
      <c r="N108" s="242"/>
      <c r="O108" s="60"/>
      <c r="P108" s="60"/>
      <c r="Q108" s="239">
        <f>IF('Cumulative Budget Request '!L107='Split budget (E)'!$L$1,'Cumulative Budget Request '!Q107,0)</f>
        <v>0</v>
      </c>
      <c r="R108" s="240">
        <f>IF('Cumulative Budget Request '!L107='Split budget (E)'!$L$1,'Cumulative Budget Request '!R107,0)</f>
        <v>0</v>
      </c>
      <c r="S108" s="73">
        <f>IF('Cumulative Budget Request '!L107='Split budget (E)'!$L$1,'Cumulative Budget Request '!S107,0)</f>
        <v>0</v>
      </c>
      <c r="T108" s="239">
        <f>IF('Cumulative Budget Request '!L107='Split budget (E)'!$L$1,'Cumulative Budget Request '!T107,0)</f>
        <v>0</v>
      </c>
      <c r="U108" s="426"/>
      <c r="V108" s="426"/>
      <c r="W108" s="426"/>
      <c r="X108" s="426"/>
      <c r="Y108" s="426"/>
    </row>
    <row r="109" spans="1:25">
      <c r="A109" s="8"/>
      <c r="B109" s="90"/>
      <c r="C109" s="97"/>
      <c r="D109" s="71" t="s">
        <v>9</v>
      </c>
      <c r="E109" s="54">
        <f>ROUND((N107+O107)*E107*E108*Q107,0)</f>
        <v>0</v>
      </c>
      <c r="F109" s="54">
        <f>ROUND((N107+O107)*F107*F108*Q107*Q108,0)</f>
        <v>0</v>
      </c>
      <c r="G109" s="54">
        <f>ROUND((N107+O107)*G107*G108*Q107*Q108*Q109,0)</f>
        <v>0</v>
      </c>
      <c r="H109" s="54">
        <f>ROUND((N107+O107)*H107*H108*Q107*Q108*Q109*Q110,0)</f>
        <v>0</v>
      </c>
      <c r="I109" s="54">
        <f>ROUND((N107+O107)*I107*I108*Q107*Q108*Q109*Q110*Q111,0)</f>
        <v>0</v>
      </c>
      <c r="J109" s="177">
        <f>SUM(E109:I109)</f>
        <v>0</v>
      </c>
      <c r="M109" s="243"/>
      <c r="N109" s="60"/>
      <c r="O109" s="60"/>
      <c r="P109" s="60"/>
      <c r="Q109" s="239">
        <f>IF('Cumulative Budget Request '!L108='Split budget (E)'!$L$1,'Cumulative Budget Request '!Q108,0)</f>
        <v>0</v>
      </c>
      <c r="R109" s="240">
        <f>IF('Cumulative Budget Request '!L108='Split budget (E)'!$L$1,'Cumulative Budget Request '!R108,0)</f>
        <v>0</v>
      </c>
      <c r="S109" s="73">
        <f>IF('Cumulative Budget Request '!L108='Split budget (E)'!$L$1,'Cumulative Budget Request '!S108,0)</f>
        <v>0</v>
      </c>
      <c r="T109" s="239">
        <f>IF('Cumulative Budget Request '!L108='Split budget (E)'!$L$1,'Cumulative Budget Request '!T108,0)</f>
        <v>0</v>
      </c>
      <c r="U109" s="427"/>
      <c r="V109" s="427"/>
      <c r="W109" s="427"/>
      <c r="X109" s="427"/>
      <c r="Y109" s="427"/>
    </row>
    <row r="110" spans="1:25">
      <c r="A110" s="8"/>
      <c r="B110" s="90"/>
      <c r="C110" s="97"/>
      <c r="D110" s="71" t="s">
        <v>46</v>
      </c>
      <c r="E110" s="54">
        <f>ROUND(E109*$Q$8,0)</f>
        <v>0</v>
      </c>
      <c r="F110" s="54">
        <f>ROUND(F109*$Q$8,0)</f>
        <v>0</v>
      </c>
      <c r="G110" s="54">
        <f>ROUND(G109*$Q$8,0)</f>
        <v>0</v>
      </c>
      <c r="H110" s="54">
        <f>ROUND(H109*$Q$8,0)</f>
        <v>0</v>
      </c>
      <c r="I110" s="54">
        <f>ROUND(I109*$Q$8,0)</f>
        <v>0</v>
      </c>
      <c r="J110" s="177">
        <f>SUM(E110:I110)</f>
        <v>0</v>
      </c>
      <c r="M110" s="243"/>
      <c r="N110" s="60"/>
      <c r="O110" s="60"/>
      <c r="P110" s="60"/>
      <c r="Q110" s="239">
        <f>IF('Cumulative Budget Request '!L109='Split budget (E)'!$L$1,'Cumulative Budget Request '!Q109,0)</f>
        <v>0</v>
      </c>
      <c r="R110" s="240">
        <f>IF('Cumulative Budget Request '!L109='Split budget (E)'!$L$1,'Cumulative Budget Request '!R109,0)</f>
        <v>0</v>
      </c>
      <c r="S110" s="73">
        <f>IF('Cumulative Budget Request '!L109='Split budget (E)'!$L$1,'Cumulative Budget Request '!S109,0)</f>
        <v>0</v>
      </c>
      <c r="T110" s="239">
        <f>IF('Cumulative Budget Request '!L109='Split budget (E)'!$L$1,'Cumulative Budget Request '!T109,0)</f>
        <v>0</v>
      </c>
      <c r="U110" s="427"/>
      <c r="V110" s="427"/>
      <c r="W110" s="427"/>
      <c r="X110" s="427"/>
      <c r="Y110" s="427"/>
    </row>
    <row r="111" spans="1:25" ht="15">
      <c r="A111" s="8"/>
      <c r="B111" s="90"/>
      <c r="C111" s="97"/>
      <c r="D111" s="71" t="s">
        <v>47</v>
      </c>
      <c r="E111" s="189">
        <f>ROUND($Q$9*E107,0)</f>
        <v>0</v>
      </c>
      <c r="F111" s="189">
        <f>ROUND($Q$9*F107,0)</f>
        <v>0</v>
      </c>
      <c r="G111" s="189">
        <f>ROUND($Q$9*G107,0)</f>
        <v>0</v>
      </c>
      <c r="H111" s="189">
        <f>ROUND($Q$9*H107,0)</f>
        <v>0</v>
      </c>
      <c r="I111" s="189">
        <f>ROUND($Q$9*I107,0)</f>
        <v>0</v>
      </c>
      <c r="J111" s="186">
        <f>SUM(E111:I111)</f>
        <v>0</v>
      </c>
      <c r="M111" s="243"/>
      <c r="N111" s="60"/>
      <c r="O111" s="60"/>
      <c r="P111" s="60"/>
      <c r="Q111" s="239">
        <f>IF('Cumulative Budget Request '!L110='Split budget (E)'!$L$1,'Cumulative Budget Request '!Q110,0)</f>
        <v>0</v>
      </c>
      <c r="R111" s="240">
        <f>IF('Cumulative Budget Request '!L110='Split budget (E)'!$L$1,'Cumulative Budget Request '!R110,0)</f>
        <v>0</v>
      </c>
      <c r="S111" s="73">
        <f>IF('Cumulative Budget Request '!L110='Split budget (E)'!$L$1,'Cumulative Budget Request '!S110,0)</f>
        <v>0</v>
      </c>
      <c r="T111" s="239">
        <f>IF('Cumulative Budget Request '!L110='Split budget (E)'!$L$1,'Cumulative Budget Request '!T110,0)</f>
        <v>0</v>
      </c>
      <c r="U111" s="426"/>
      <c r="V111" s="426"/>
      <c r="W111" s="426"/>
      <c r="X111" s="426"/>
      <c r="Y111" s="426"/>
    </row>
    <row r="112" spans="1:25">
      <c r="A112" s="8"/>
      <c r="B112" s="90"/>
      <c r="C112" s="97"/>
      <c r="D112" s="74" t="s">
        <v>48</v>
      </c>
      <c r="E112" s="190">
        <f>SUM(E110:E111)</f>
        <v>0</v>
      </c>
      <c r="F112" s="190">
        <f t="shared" ref="F112:I112" si="31">SUM(F110:F111)</f>
        <v>0</v>
      </c>
      <c r="G112" s="190">
        <f t="shared" si="31"/>
        <v>0</v>
      </c>
      <c r="H112" s="190">
        <f t="shared" si="31"/>
        <v>0</v>
      </c>
      <c r="I112" s="190">
        <f t="shared" si="31"/>
        <v>0</v>
      </c>
      <c r="J112" s="191">
        <f>SUM(J110:J111)</f>
        <v>0</v>
      </c>
      <c r="M112" s="17"/>
      <c r="N112" s="31"/>
      <c r="O112" s="31"/>
      <c r="P112" s="31"/>
      <c r="Q112" s="110"/>
      <c r="R112" s="111"/>
      <c r="S112" s="73"/>
      <c r="T112" s="110"/>
      <c r="U112" s="426"/>
      <c r="V112" s="426"/>
      <c r="W112" s="426"/>
      <c r="X112" s="426"/>
      <c r="Y112" s="426"/>
    </row>
    <row r="113" spans="1:41">
      <c r="A113" s="8"/>
      <c r="B113" s="90"/>
      <c r="C113" s="97"/>
      <c r="D113" s="71"/>
      <c r="E113" s="15"/>
      <c r="F113" s="15"/>
      <c r="G113" s="15"/>
      <c r="H113" s="15"/>
      <c r="I113" s="15"/>
      <c r="J113" s="24"/>
      <c r="M113" s="17"/>
      <c r="N113" s="31"/>
      <c r="O113" s="31"/>
      <c r="P113" s="31"/>
      <c r="Q113" s="110"/>
      <c r="R113" s="111"/>
      <c r="S113" s="73"/>
      <c r="T113" s="24"/>
      <c r="U113" s="426"/>
      <c r="V113" s="426"/>
      <c r="W113" s="426"/>
      <c r="X113" s="426"/>
      <c r="Y113" s="426"/>
    </row>
    <row r="114" spans="1:41" ht="13.5" thickBot="1">
      <c r="A114" s="8"/>
      <c r="C114" s="72"/>
      <c r="D114" s="72" t="s">
        <v>68</v>
      </c>
      <c r="E114" s="192">
        <f>SUMIF($D$92:$D$113,"Salary",E92:E113)</f>
        <v>0</v>
      </c>
      <c r="F114" s="192">
        <f t="shared" ref="F114:I114" si="32">SUMIF($D$92:$D$113,"Salary",F92:F113)</f>
        <v>0</v>
      </c>
      <c r="G114" s="192">
        <f t="shared" si="32"/>
        <v>0</v>
      </c>
      <c r="H114" s="192">
        <f t="shared" si="32"/>
        <v>0</v>
      </c>
      <c r="I114" s="192">
        <f t="shared" si="32"/>
        <v>0</v>
      </c>
      <c r="J114" s="193">
        <f>SUM(E114:I114)</f>
        <v>0</v>
      </c>
      <c r="M114" s="17"/>
      <c r="N114" s="91"/>
      <c r="O114" s="91"/>
      <c r="P114" s="91"/>
      <c r="Q114" s="45"/>
      <c r="R114" s="45"/>
      <c r="S114" s="45"/>
      <c r="T114" s="24"/>
      <c r="U114" s="426"/>
      <c r="V114" s="426"/>
      <c r="W114" s="426"/>
      <c r="X114" s="426"/>
      <c r="Y114" s="426"/>
    </row>
    <row r="115" spans="1:41">
      <c r="A115" s="8"/>
      <c r="C115" s="72"/>
      <c r="D115" s="72" t="s">
        <v>69</v>
      </c>
      <c r="E115" s="194">
        <f>SUMIF($D$92:$D$113,"*Total Fringe",E92:E113)</f>
        <v>0</v>
      </c>
      <c r="F115" s="194">
        <f t="shared" ref="F115:I115" si="33">SUMIF($D$92:$D$113,"*Total Fringe",F92:F113)</f>
        <v>0</v>
      </c>
      <c r="G115" s="194">
        <f t="shared" si="33"/>
        <v>0</v>
      </c>
      <c r="H115" s="194">
        <f t="shared" si="33"/>
        <v>0</v>
      </c>
      <c r="I115" s="194">
        <f t="shared" si="33"/>
        <v>0</v>
      </c>
      <c r="J115" s="195">
        <f>SUM(E115:I115)</f>
        <v>0</v>
      </c>
      <c r="M115" s="55"/>
      <c r="N115" s="68"/>
      <c r="O115" s="68"/>
      <c r="P115" s="68"/>
      <c r="Q115" s="68"/>
      <c r="R115" s="68"/>
      <c r="S115" s="68"/>
      <c r="T115" s="68"/>
      <c r="U115" s="489"/>
      <c r="V115" s="489"/>
      <c r="W115" s="489"/>
      <c r="X115" s="489"/>
      <c r="Y115" s="499"/>
      <c r="Z115" s="490" t="s">
        <v>70</v>
      </c>
      <c r="AA115" s="491"/>
      <c r="AB115" s="491"/>
      <c r="AC115" s="491"/>
      <c r="AD115" s="491"/>
      <c r="AE115" s="491"/>
      <c r="AF115" s="492"/>
      <c r="AH115" s="484" t="s">
        <v>71</v>
      </c>
      <c r="AI115" s="485"/>
      <c r="AJ115" s="485"/>
      <c r="AK115" s="485"/>
      <c r="AL115" s="485"/>
      <c r="AM115" s="485"/>
      <c r="AN115" s="485"/>
      <c r="AO115" s="486"/>
    </row>
    <row r="116" spans="1:41">
      <c r="A116" s="8"/>
      <c r="C116" s="72"/>
      <c r="D116" s="174"/>
      <c r="E116" s="171"/>
      <c r="F116" s="171"/>
      <c r="G116" s="171"/>
      <c r="H116" s="171"/>
      <c r="I116" s="171"/>
      <c r="J116" s="172"/>
      <c r="M116" s="55" t="s">
        <v>19</v>
      </c>
      <c r="N116" s="68" t="s">
        <v>6</v>
      </c>
      <c r="O116" s="68" t="s">
        <v>21</v>
      </c>
      <c r="P116" s="68" t="s">
        <v>22</v>
      </c>
      <c r="Q116" s="68"/>
      <c r="R116" s="68" t="s">
        <v>57</v>
      </c>
      <c r="S116" s="68"/>
      <c r="T116" s="68"/>
      <c r="U116" s="489" t="s">
        <v>23</v>
      </c>
      <c r="V116" s="489"/>
      <c r="W116" s="489"/>
      <c r="X116" s="489"/>
      <c r="Y116" s="499"/>
      <c r="Z116" s="173"/>
      <c r="AA116" s="44"/>
      <c r="AB116" s="44"/>
      <c r="AC116" s="44"/>
      <c r="AD116" s="44"/>
      <c r="AE116" s="44"/>
      <c r="AF116" s="162"/>
      <c r="AH116" s="284"/>
      <c r="AI116" s="55"/>
      <c r="AJ116" s="55"/>
      <c r="AK116" s="55"/>
      <c r="AL116" s="55"/>
      <c r="AM116" s="55"/>
      <c r="AN116" s="55"/>
      <c r="AO116" s="113"/>
    </row>
    <row r="117" spans="1:41">
      <c r="A117" s="55" t="s">
        <v>40</v>
      </c>
      <c r="B117" s="55" t="s">
        <v>41</v>
      </c>
      <c r="C117" s="348" t="s">
        <v>72</v>
      </c>
      <c r="D117" s="174"/>
      <c r="E117" s="16" t="str">
        <f>E11</f>
        <v>Year 1</v>
      </c>
      <c r="F117" s="16" t="str">
        <f>F11</f>
        <v>Year 2</v>
      </c>
      <c r="G117" s="16" t="str">
        <f>G11</f>
        <v>Year 3</v>
      </c>
      <c r="H117" s="16" t="str">
        <f>H11</f>
        <v>Year 4</v>
      </c>
      <c r="I117" s="16" t="str">
        <f>I11</f>
        <v>Year 5</v>
      </c>
      <c r="J117" s="44" t="s">
        <v>30</v>
      </c>
      <c r="M117" s="89" t="s">
        <v>31</v>
      </c>
      <c r="N117" s="44" t="s">
        <v>9</v>
      </c>
      <c r="O117" s="44" t="s">
        <v>33</v>
      </c>
      <c r="P117" s="44" t="s">
        <v>34</v>
      </c>
      <c r="Q117" s="44" t="s">
        <v>32</v>
      </c>
      <c r="R117" s="44" t="s">
        <v>58</v>
      </c>
      <c r="S117" s="44"/>
      <c r="T117" s="44"/>
      <c r="U117" s="424" t="s">
        <v>35</v>
      </c>
      <c r="V117" s="425" t="s">
        <v>36</v>
      </c>
      <c r="W117" s="425" t="s">
        <v>37</v>
      </c>
      <c r="X117" s="425" t="s">
        <v>38</v>
      </c>
      <c r="Y117" s="425" t="s">
        <v>39</v>
      </c>
      <c r="Z117" s="157"/>
      <c r="AA117" s="159" t="str">
        <f>E11</f>
        <v>Year 1</v>
      </c>
      <c r="AB117" s="159" t="str">
        <f>F11</f>
        <v>Year 2</v>
      </c>
      <c r="AC117" s="159" t="str">
        <f>G11</f>
        <v>Year 3</v>
      </c>
      <c r="AD117" s="159" t="str">
        <f>H11</f>
        <v>Year 4</v>
      </c>
      <c r="AE117" s="159" t="str">
        <f>I11</f>
        <v>Year 5</v>
      </c>
      <c r="AF117" s="162" t="s">
        <v>30</v>
      </c>
      <c r="AH117" s="284"/>
      <c r="AI117" s="55"/>
      <c r="AJ117" s="55"/>
      <c r="AK117" s="55"/>
      <c r="AL117" s="55"/>
      <c r="AM117" s="55"/>
      <c r="AN117" s="55"/>
      <c r="AO117" s="113"/>
    </row>
    <row r="118" spans="1:41">
      <c r="A118" s="417">
        <f>IF('Cumulative Budget Request '!L117='Split budget (E)'!$L$1,'Cumulative Budget Request '!A117,0)</f>
        <v>0</v>
      </c>
      <c r="B118" s="13">
        <f>IF('Cumulative Budget Request '!L117='Split budget (E)'!$L$1,'Cumulative Budget Request '!B117,0)</f>
        <v>0</v>
      </c>
      <c r="C118" s="117">
        <f>IF('Cumulative Budget Request '!L117='Split budget (E)'!$L$1,'Cumulative Budget Request '!C117,0)</f>
        <v>0</v>
      </c>
      <c r="D118" s="32" t="s">
        <v>44</v>
      </c>
      <c r="E118" s="97">
        <f>ROUND($P118*$Q118*R118,6)</f>
        <v>0</v>
      </c>
      <c r="F118" s="97">
        <f>ROUND($P119*$Q119*R119,6)</f>
        <v>0</v>
      </c>
      <c r="G118" s="97">
        <f>ROUND($P120*$Q120*R120,6)</f>
        <v>0</v>
      </c>
      <c r="H118" s="97">
        <f>ROUND($P121*$Q121*R121,6)</f>
        <v>0</v>
      </c>
      <c r="I118" s="97">
        <f>ROUND($P122*$Q122*R122,6)</f>
        <v>0</v>
      </c>
      <c r="J118" s="24"/>
      <c r="K118" s="15"/>
      <c r="L118" s="15"/>
      <c r="M118" s="155">
        <f>IF('Cumulative Budget Request '!L117='Split budget (E)'!$L$1,'Cumulative Budget Request '!M117,0)</f>
        <v>0</v>
      </c>
      <c r="N118" s="242">
        <f>ROUND(M118/12,2)</f>
        <v>0</v>
      </c>
      <c r="O118" s="239">
        <f>IF('Cumulative Budget Request '!L117='Split budget (E)'!$L$1,'Cumulative Budget Request '!O117,0)</f>
        <v>0</v>
      </c>
      <c r="P118" s="240">
        <f>IF('Cumulative Budget Request '!L117='Split budget (E)'!$L$1,'Cumulative Budget Request '!P117,0)</f>
        <v>0</v>
      </c>
      <c r="Q118" s="73">
        <f>IF('Cumulative Budget Request '!L117='Split budget (E)'!$L$1,'Cumulative Budget Request '!Q117,0)</f>
        <v>0</v>
      </c>
      <c r="R118" s="239">
        <f>IF('Cumulative Budget Request '!L117='Split budget (E)'!$L$1,'Cumulative Budget Request '!R117,0)</f>
        <v>0</v>
      </c>
      <c r="S118" s="73"/>
      <c r="T118" s="71"/>
      <c r="U118" s="426">
        <f>IFERROR((E121+E122)/E120,0)</f>
        <v>0</v>
      </c>
      <c r="V118" s="426">
        <f t="shared" ref="V118:Y118" si="34">IFERROR((F121+F122)/F120,0)</f>
        <v>0</v>
      </c>
      <c r="W118" s="426">
        <f t="shared" si="34"/>
        <v>0</v>
      </c>
      <c r="X118" s="426">
        <f t="shared" si="34"/>
        <v>0</v>
      </c>
      <c r="Y118" s="426">
        <f t="shared" si="34"/>
        <v>0</v>
      </c>
      <c r="Z118" s="160">
        <f>C118</f>
        <v>0</v>
      </c>
      <c r="AA118" s="125" t="e">
        <f>ROUND(VLOOKUP($C118,$AH$124:AO155,4,FALSE)*E118,0)</f>
        <v>#N/A</v>
      </c>
      <c r="AB118" s="125" t="e">
        <f>ROUND(VLOOKUP($C119,$AH$124:AO154,5,FALSE)*F118,0)</f>
        <v>#N/A</v>
      </c>
      <c r="AC118" s="125" t="e">
        <f>ROUND(VLOOKUP($C120,$AH$124:AO153,6,FALSE)*G118,0)</f>
        <v>#N/A</v>
      </c>
      <c r="AD118" s="125" t="e">
        <f>ROUND(VLOOKUP($C121,$AH$124:AO153,7,FALSE)*H118,0)</f>
        <v>#N/A</v>
      </c>
      <c r="AE118" s="125" t="e">
        <f>ROUND(VLOOKUP($C122,$AH$124:AO153,8,FALSE)*I118,0)</f>
        <v>#N/A</v>
      </c>
      <c r="AF118" s="163" t="e">
        <f>SUM(AA118:AE118)</f>
        <v>#N/A</v>
      </c>
      <c r="AH118" s="112"/>
      <c r="AK118" s="55" t="s">
        <v>35</v>
      </c>
      <c r="AL118" s="55" t="s">
        <v>36</v>
      </c>
      <c r="AM118" s="55" t="s">
        <v>37</v>
      </c>
      <c r="AN118" s="55" t="s">
        <v>38</v>
      </c>
      <c r="AO118" s="113" t="s">
        <v>39</v>
      </c>
    </row>
    <row r="119" spans="1:41">
      <c r="A119" s="8"/>
      <c r="B119" s="99"/>
      <c r="C119" s="117">
        <f>IF('Cumulative Budget Request '!L118='Split budget (E)'!$L$1,'Cumulative Budget Request '!C118,0)</f>
        <v>0</v>
      </c>
      <c r="D119" s="32" t="s">
        <v>61</v>
      </c>
      <c r="E119" s="20">
        <f>R119</f>
        <v>0</v>
      </c>
      <c r="F119" s="20">
        <f>R119</f>
        <v>0</v>
      </c>
      <c r="G119" s="20">
        <f>R120</f>
        <v>0</v>
      </c>
      <c r="H119" s="20">
        <f>R121</f>
        <v>0</v>
      </c>
      <c r="I119" s="20">
        <f>R122</f>
        <v>0</v>
      </c>
      <c r="J119" s="24"/>
      <c r="K119" s="15"/>
      <c r="L119" s="15"/>
      <c r="M119" s="243"/>
      <c r="N119" s="242"/>
      <c r="O119" s="239">
        <f>IF('Cumulative Budget Request '!L118='Split budget (E)'!$L$1,'Cumulative Budget Request '!O118,0)</f>
        <v>0</v>
      </c>
      <c r="P119" s="240">
        <f>IF('Cumulative Budget Request '!L118='Split budget (E)'!$L$1,'Cumulative Budget Request '!P118,0)</f>
        <v>0</v>
      </c>
      <c r="Q119" s="73">
        <f>IF('Cumulative Budget Request '!L118='Split budget (E)'!$L$1,'Cumulative Budget Request '!Q118,0)</f>
        <v>0</v>
      </c>
      <c r="R119" s="239">
        <f>IF('Cumulative Budget Request '!L118='Split budget (E)'!$L$1,'Cumulative Budget Request '!R118,0)</f>
        <v>0</v>
      </c>
      <c r="S119" s="73"/>
      <c r="T119" s="71"/>
      <c r="U119" s="426"/>
      <c r="V119" s="426"/>
      <c r="W119" s="426"/>
      <c r="X119" s="426"/>
      <c r="Y119" s="426"/>
      <c r="Z119" s="160"/>
      <c r="AA119" s="125"/>
      <c r="AB119" s="125"/>
      <c r="AC119" s="125"/>
      <c r="AD119" s="125"/>
      <c r="AE119" s="125"/>
      <c r="AF119" s="163"/>
      <c r="AH119" s="505" t="s">
        <v>76</v>
      </c>
      <c r="AI119" s="488"/>
      <c r="AJ119" s="488"/>
      <c r="AK119" s="282">
        <v>1</v>
      </c>
      <c r="AL119" s="282">
        <v>1.05</v>
      </c>
      <c r="AM119" s="282">
        <v>1.05</v>
      </c>
      <c r="AN119" s="282">
        <v>1.05</v>
      </c>
      <c r="AO119" s="283">
        <v>1.05</v>
      </c>
    </row>
    <row r="120" spans="1:41">
      <c r="A120" s="8"/>
      <c r="C120" s="117">
        <f>IF('Cumulative Budget Request '!L119='Split budget (E)'!$L$1,'Cumulative Budget Request '!C119,0)</f>
        <v>0</v>
      </c>
      <c r="D120" s="71" t="s">
        <v>9</v>
      </c>
      <c r="E120" s="54">
        <f>ROUND(N118*E118*O118,0)</f>
        <v>0</v>
      </c>
      <c r="F120" s="54">
        <f>ROUND(N118*F118*O118*O119,0)</f>
        <v>0</v>
      </c>
      <c r="G120" s="54">
        <f>ROUND(N118*G118*O118*O119*O120,0)</f>
        <v>0</v>
      </c>
      <c r="H120" s="54">
        <f>ROUND(N118*H118*O118*O119*O120*O121,0)</f>
        <v>0</v>
      </c>
      <c r="I120" s="54">
        <f>ROUND(N118*I118*O118*O119*O120*O121*O122,0)</f>
        <v>0</v>
      </c>
      <c r="J120" s="177">
        <f>SUM(E120:I120)</f>
        <v>0</v>
      </c>
      <c r="M120" s="243"/>
      <c r="N120" s="60"/>
      <c r="O120" s="239">
        <f>IF('Cumulative Budget Request '!L119='Split budget (E)'!$L$1,'Cumulative Budget Request '!O119,0)</f>
        <v>0</v>
      </c>
      <c r="P120" s="240">
        <f>IF('Cumulative Budget Request '!L119='Split budget (E)'!$L$1,'Cumulative Budget Request '!P119,0)</f>
        <v>0</v>
      </c>
      <c r="Q120" s="73">
        <f>IF('Cumulative Budget Request '!L119='Split budget (E)'!$L$1,'Cumulative Budget Request '!Q119,0)</f>
        <v>0</v>
      </c>
      <c r="R120" s="239">
        <f>IF('Cumulative Budget Request '!L119='Split budget (E)'!$L$1,'Cumulative Budget Request '!R119,0)</f>
        <v>0</v>
      </c>
      <c r="S120" s="73"/>
      <c r="T120" s="71"/>
      <c r="U120" s="426"/>
      <c r="V120" s="426"/>
      <c r="W120" s="426"/>
      <c r="X120" s="426"/>
      <c r="Y120" s="426"/>
      <c r="Z120" s="59"/>
      <c r="AA120" s="125"/>
      <c r="AB120" s="125"/>
      <c r="AC120" s="125"/>
      <c r="AD120" s="125"/>
      <c r="AE120" s="125"/>
      <c r="AF120" s="163"/>
      <c r="AH120" s="463"/>
      <c r="AI120" s="316"/>
      <c r="AJ120" s="316"/>
      <c r="AK120" s="131"/>
      <c r="AL120" s="131"/>
      <c r="AM120" s="131"/>
      <c r="AN120" s="131"/>
      <c r="AO120" s="281"/>
    </row>
    <row r="121" spans="1:41">
      <c r="A121" s="8"/>
      <c r="B121" s="90"/>
      <c r="C121" s="117">
        <f>IF('Cumulative Budget Request '!L120='Split budget (E)'!$L$1,'Cumulative Budget Request '!C120,0)</f>
        <v>0</v>
      </c>
      <c r="D121" s="71" t="s">
        <v>46</v>
      </c>
      <c r="E121" s="54">
        <f>ROUND($E$120*$S$153,0)</f>
        <v>0</v>
      </c>
      <c r="F121" s="54">
        <f>ROUND($F$120*$S$153,0)</f>
        <v>0</v>
      </c>
      <c r="G121" s="54">
        <f>ROUND($G$120*$S$153,0)</f>
        <v>0</v>
      </c>
      <c r="H121" s="54">
        <f>ROUND($H$120*$S$153,0)</f>
        <v>0</v>
      </c>
      <c r="I121" s="54">
        <f>ROUND($I$120*$S$153,0)</f>
        <v>0</v>
      </c>
      <c r="J121" s="177">
        <f>SUM(E121:I121)</f>
        <v>0</v>
      </c>
      <c r="M121" s="243"/>
      <c r="N121" s="60"/>
      <c r="O121" s="239">
        <f>IF('Cumulative Budget Request '!L120='Split budget (E)'!$L$1,'Cumulative Budget Request '!O120,0)</f>
        <v>0</v>
      </c>
      <c r="P121" s="240">
        <f>IF('Cumulative Budget Request '!L120='Split budget (E)'!$L$1,'Cumulative Budget Request '!P120,0)</f>
        <v>0</v>
      </c>
      <c r="Q121" s="73">
        <f>IF('Cumulative Budget Request '!L120='Split budget (E)'!$L$1,'Cumulative Budget Request '!Q120,0)</f>
        <v>0</v>
      </c>
      <c r="R121" s="239">
        <f>IF('Cumulative Budget Request '!L120='Split budget (E)'!$L$1,'Cumulative Budget Request '!R120,0)</f>
        <v>0</v>
      </c>
      <c r="S121" s="73"/>
      <c r="T121" s="71"/>
      <c r="U121" s="426"/>
      <c r="V121" s="426"/>
      <c r="W121" s="426"/>
      <c r="X121" s="426"/>
      <c r="Y121" s="426"/>
      <c r="Z121" s="59"/>
      <c r="AA121" s="125"/>
      <c r="AB121" s="125"/>
      <c r="AC121" s="125"/>
      <c r="AD121" s="125"/>
      <c r="AE121" s="125"/>
      <c r="AF121" s="163"/>
      <c r="AH121" s="463"/>
      <c r="AI121" s="316"/>
      <c r="AJ121" s="316"/>
      <c r="AK121" s="131"/>
      <c r="AL121" s="131"/>
      <c r="AM121" s="131"/>
      <c r="AN121" s="131"/>
      <c r="AO121" s="281"/>
    </row>
    <row r="122" spans="1:41" ht="15">
      <c r="A122" s="8"/>
      <c r="B122" s="90"/>
      <c r="C122" s="117">
        <f>IF('Cumulative Budget Request '!L121='Split budget (E)'!$L$1,'Cumulative Budget Request '!C121,0)</f>
        <v>0</v>
      </c>
      <c r="D122" s="71" t="s">
        <v>47</v>
      </c>
      <c r="E122" s="189">
        <f>ROUND($S$154*$E$118,0)</f>
        <v>0</v>
      </c>
      <c r="F122" s="189">
        <f>ROUND($S$154*$F$118,0)</f>
        <v>0</v>
      </c>
      <c r="G122" s="189">
        <f>ROUND($S$154*$G$118,0)</f>
        <v>0</v>
      </c>
      <c r="H122" s="189">
        <f>ROUND($S$154*$H$118,0)</f>
        <v>0</v>
      </c>
      <c r="I122" s="189">
        <f>ROUND($S$154*$I$118,0)</f>
        <v>0</v>
      </c>
      <c r="J122" s="186">
        <f>SUM(E122:I122)</f>
        <v>0</v>
      </c>
      <c r="M122" s="243"/>
      <c r="N122" s="60"/>
      <c r="O122" s="239">
        <f>IF('Cumulative Budget Request '!L121='Split budget (E)'!$L$1,'Cumulative Budget Request '!O121,0)</f>
        <v>0</v>
      </c>
      <c r="P122" s="240">
        <f>IF('Cumulative Budget Request '!L121='Split budget (E)'!$L$1,'Cumulative Budget Request '!P121,0)</f>
        <v>0</v>
      </c>
      <c r="Q122" s="73">
        <f>IF('Cumulative Budget Request '!L121='Split budget (E)'!$L$1,'Cumulative Budget Request '!Q121,0)</f>
        <v>0</v>
      </c>
      <c r="R122" s="239">
        <f>IF('Cumulative Budget Request '!L121='Split budget (E)'!$L$1,'Cumulative Budget Request '!R121,0)</f>
        <v>0</v>
      </c>
      <c r="S122" s="73"/>
      <c r="T122" s="71"/>
      <c r="U122" s="426"/>
      <c r="V122" s="426"/>
      <c r="W122" s="426"/>
      <c r="X122" s="426"/>
      <c r="Y122" s="426"/>
      <c r="Z122" s="59"/>
      <c r="AA122" s="125"/>
      <c r="AB122" s="125"/>
      <c r="AC122" s="125"/>
      <c r="AD122" s="125"/>
      <c r="AE122" s="125"/>
      <c r="AF122" s="163"/>
      <c r="AH122" s="112"/>
      <c r="AO122" s="114"/>
    </row>
    <row r="123" spans="1:41">
      <c r="A123" s="8"/>
      <c r="B123" s="90"/>
      <c r="C123" s="97"/>
      <c r="D123" s="74" t="s">
        <v>48</v>
      </c>
      <c r="E123" s="190">
        <f>SUM(E121:E122)</f>
        <v>0</v>
      </c>
      <c r="F123" s="190">
        <f t="shared" ref="F123:I123" si="35">SUM(F121:F122)</f>
        <v>0</v>
      </c>
      <c r="G123" s="190">
        <f t="shared" si="35"/>
        <v>0</v>
      </c>
      <c r="H123" s="190">
        <f t="shared" si="35"/>
        <v>0</v>
      </c>
      <c r="I123" s="190">
        <f t="shared" si="35"/>
        <v>0</v>
      </c>
      <c r="J123" s="191">
        <f>SUM(J121:J122)</f>
        <v>0</v>
      </c>
      <c r="M123" s="243"/>
      <c r="N123" s="60"/>
      <c r="O123" s="71"/>
      <c r="P123" s="244"/>
      <c r="Q123" s="73"/>
      <c r="R123" s="71"/>
      <c r="S123" s="73"/>
      <c r="T123" s="71"/>
      <c r="U123" s="428"/>
      <c r="V123" s="429"/>
      <c r="W123" s="427"/>
      <c r="X123" s="427"/>
      <c r="Y123" s="427"/>
      <c r="Z123" s="59"/>
      <c r="AA123" s="125"/>
      <c r="AB123" s="125"/>
      <c r="AC123" s="125"/>
      <c r="AD123" s="125"/>
      <c r="AE123" s="125"/>
      <c r="AF123" s="163"/>
      <c r="AH123" s="280" t="s">
        <v>80</v>
      </c>
      <c r="AO123" s="114"/>
    </row>
    <row r="124" spans="1:41">
      <c r="A124" s="8"/>
      <c r="B124" s="90"/>
      <c r="C124" s="97"/>
      <c r="D124" s="71"/>
      <c r="E124" s="15"/>
      <c r="F124" s="15"/>
      <c r="G124" s="15"/>
      <c r="H124" s="15"/>
      <c r="I124" s="15"/>
      <c r="J124" s="24"/>
      <c r="M124" s="243"/>
      <c r="N124" s="60"/>
      <c r="O124" s="32"/>
      <c r="P124" s="60"/>
      <c r="Q124" s="32"/>
      <c r="R124" s="241"/>
      <c r="S124" s="32"/>
      <c r="T124" s="241"/>
      <c r="U124" s="430"/>
      <c r="V124" s="430"/>
      <c r="W124" s="430"/>
      <c r="X124" s="430"/>
      <c r="Y124" s="430"/>
      <c r="Z124" s="59"/>
      <c r="AA124" s="125"/>
      <c r="AB124" s="125"/>
      <c r="AC124" s="125"/>
      <c r="AD124" s="125"/>
      <c r="AE124" s="125"/>
      <c r="AF124" s="163"/>
      <c r="AH124" s="280" t="s">
        <v>74</v>
      </c>
      <c r="AI124">
        <v>0</v>
      </c>
      <c r="AJ124">
        <v>0</v>
      </c>
      <c r="AK124">
        <v>0</v>
      </c>
      <c r="AL124">
        <v>0</v>
      </c>
      <c r="AM124">
        <v>0</v>
      </c>
      <c r="AN124">
        <v>0</v>
      </c>
      <c r="AO124" s="114">
        <v>0</v>
      </c>
    </row>
    <row r="125" spans="1:41">
      <c r="A125" s="417">
        <f>IF('Cumulative Budget Request '!L124='Split budget (E)'!$L$1,'Cumulative Budget Request '!A124,0)</f>
        <v>0</v>
      </c>
      <c r="B125" s="13">
        <f>IF('Cumulative Budget Request '!L124='Split budget (E)'!$L$1,'Cumulative Budget Request '!B124,0)</f>
        <v>0</v>
      </c>
      <c r="C125" s="117">
        <f>IF('Cumulative Budget Request '!L124='Split budget (E)'!$L$1,'Cumulative Budget Request '!C124,0)</f>
        <v>0</v>
      </c>
      <c r="D125" s="32" t="s">
        <v>44</v>
      </c>
      <c r="E125" s="97">
        <f>ROUND($P125*$Q125*R125,6)</f>
        <v>0</v>
      </c>
      <c r="F125" s="97">
        <f>ROUND($P126*$Q126*R126,6)</f>
        <v>0</v>
      </c>
      <c r="G125" s="97">
        <f>ROUND($P127*$Q127*R127,6)</f>
        <v>0</v>
      </c>
      <c r="H125" s="97">
        <f>ROUND($P128*$Q128*R128,6)</f>
        <v>0</v>
      </c>
      <c r="I125" s="97">
        <f>ROUND($P129*$Q129*R129,6)</f>
        <v>0</v>
      </c>
      <c r="J125" s="24"/>
      <c r="M125" s="155">
        <f>IF('Cumulative Budget Request '!L124='Split budget (E)'!$L$1,'Cumulative Budget Request '!M124,0)</f>
        <v>0</v>
      </c>
      <c r="N125" s="242">
        <f>ROUND(M125/12,2)</f>
        <v>0</v>
      </c>
      <c r="O125" s="239">
        <f>IF('Cumulative Budget Request '!L124='Split budget (E)'!$L$1,'Cumulative Budget Request '!O124,0)</f>
        <v>0</v>
      </c>
      <c r="P125" s="240">
        <f>IF('Cumulative Budget Request '!L124='Split budget (E)'!$L$1,'Cumulative Budget Request '!P124,0)</f>
        <v>0</v>
      </c>
      <c r="Q125" s="73">
        <f>IF('Cumulative Budget Request '!L124='Split budget (E)'!$L$1,'Cumulative Budget Request '!Q124,0)</f>
        <v>0</v>
      </c>
      <c r="R125" s="239">
        <f>IF('Cumulative Budget Request '!L124='Split budget (E)'!$L$1,'Cumulative Budget Request '!R124,0)</f>
        <v>0</v>
      </c>
      <c r="S125" s="73"/>
      <c r="T125" s="71"/>
      <c r="U125" s="426">
        <f>IFERROR((E128+E129)/E127,0)</f>
        <v>0</v>
      </c>
      <c r="V125" s="426">
        <f t="shared" ref="V125:Y125" si="36">IFERROR((F128+F129)/F127,0)</f>
        <v>0</v>
      </c>
      <c r="W125" s="426">
        <f t="shared" si="36"/>
        <v>0</v>
      </c>
      <c r="X125" s="426">
        <f t="shared" si="36"/>
        <v>0</v>
      </c>
      <c r="Y125" s="426">
        <f t="shared" si="36"/>
        <v>0</v>
      </c>
      <c r="Z125" s="160">
        <f>C125</f>
        <v>0</v>
      </c>
      <c r="AA125" s="125" t="e">
        <f>ROUND(VLOOKUP($C125,$AH$124:AO162,4,FALSE)*E125,0)</f>
        <v>#N/A</v>
      </c>
      <c r="AB125" s="125" t="e">
        <f>ROUND(VLOOKUP($C126,$AH$124:AO161,5,FALSE)*F125,0)</f>
        <v>#N/A</v>
      </c>
      <c r="AC125" s="125" t="e">
        <f>ROUND(VLOOKUP($C127,$AH$124:AO160,6,FALSE)*G125,0)</f>
        <v>#N/A</v>
      </c>
      <c r="AD125" s="125" t="e">
        <f>ROUND(VLOOKUP($C128,$AH$124:AO160,7,FALSE)*H125,0)</f>
        <v>#N/A</v>
      </c>
      <c r="AE125" s="125" t="e">
        <f>ROUND(VLOOKUP($C129,$AH$124:AO160,8,FALSE)*I125,0)</f>
        <v>#N/A</v>
      </c>
      <c r="AF125" s="163" t="e">
        <f>SUM(AA125:AE125)</f>
        <v>#N/A</v>
      </c>
      <c r="AH125" s="274" t="s">
        <v>81</v>
      </c>
      <c r="AI125" s="273">
        <f>'Tuition Lookup'!$D4*24</f>
        <v>10752</v>
      </c>
      <c r="AJ125" s="272">
        <f>AI125/6</f>
        <v>1792</v>
      </c>
      <c r="AK125" s="277">
        <f>AJ125*AK$119</f>
        <v>1792</v>
      </c>
      <c r="AL125" s="277">
        <f>AK125*AL$119</f>
        <v>1881.6000000000001</v>
      </c>
      <c r="AM125" s="277">
        <f>AL125*AM$119</f>
        <v>1975.6800000000003</v>
      </c>
      <c r="AN125" s="278">
        <f>AM125*AN$119</f>
        <v>2074.4640000000004</v>
      </c>
      <c r="AO125" s="279">
        <f>AN125*AO$119</f>
        <v>2178.1872000000003</v>
      </c>
    </row>
    <row r="126" spans="1:41">
      <c r="B126" s="99"/>
      <c r="C126" s="117">
        <f>IF('Cumulative Budget Request '!L125='Split budget (E)'!$L$1,'Cumulative Budget Request '!C125,0)</f>
        <v>0</v>
      </c>
      <c r="D126" s="32" t="s">
        <v>61</v>
      </c>
      <c r="E126" s="20">
        <f>R126</f>
        <v>0</v>
      </c>
      <c r="F126" s="20">
        <f>R126</f>
        <v>0</v>
      </c>
      <c r="G126" s="20">
        <f>R127</f>
        <v>0</v>
      </c>
      <c r="H126" s="20">
        <f>R128</f>
        <v>0</v>
      </c>
      <c r="I126" s="20">
        <f>R129</f>
        <v>0</v>
      </c>
      <c r="J126" s="24"/>
      <c r="M126" s="243"/>
      <c r="N126" s="242"/>
      <c r="O126" s="239">
        <f>IF('Cumulative Budget Request '!L125='Split budget (E)'!$L$1,'Cumulative Budget Request '!O125,0)</f>
        <v>0</v>
      </c>
      <c r="P126" s="240">
        <f>IF('Cumulative Budget Request '!L125='Split budget (E)'!$L$1,'Cumulative Budget Request '!P125,0)</f>
        <v>0</v>
      </c>
      <c r="Q126" s="73">
        <f>IF('Cumulative Budget Request '!L125='Split budget (E)'!$L$1,'Cumulative Budget Request '!Q125,0)</f>
        <v>0</v>
      </c>
      <c r="R126" s="239">
        <f>IF('Cumulative Budget Request '!L125='Split budget (E)'!$L$1,'Cumulative Budget Request '!R125,0)</f>
        <v>0</v>
      </c>
      <c r="S126" s="73"/>
      <c r="T126" s="71"/>
      <c r="U126" s="426"/>
      <c r="V126" s="426"/>
      <c r="W126" s="426"/>
      <c r="X126" s="426"/>
      <c r="Y126" s="426"/>
      <c r="Z126" s="160"/>
      <c r="AA126" s="125"/>
      <c r="AB126" s="125"/>
      <c r="AC126" s="125"/>
      <c r="AD126" s="125"/>
      <c r="AE126" s="125"/>
      <c r="AF126" s="163"/>
      <c r="AH126" s="275" t="s">
        <v>82</v>
      </c>
      <c r="AI126" s="273">
        <f>'Tuition Lookup'!$D5*24</f>
        <v>12000</v>
      </c>
      <c r="AJ126" s="272">
        <f t="shared" ref="AJ126:AJ151" si="37">AI126/6</f>
        <v>2000</v>
      </c>
      <c r="AK126" s="277">
        <f t="shared" ref="AK126:AO141" si="38">AJ126*AK$119</f>
        <v>2000</v>
      </c>
      <c r="AL126" s="277">
        <f t="shared" si="38"/>
        <v>2100</v>
      </c>
      <c r="AM126" s="277">
        <f t="shared" si="38"/>
        <v>2205</v>
      </c>
      <c r="AN126" s="278">
        <f t="shared" si="38"/>
        <v>2315.25</v>
      </c>
      <c r="AO126" s="279">
        <f t="shared" si="38"/>
        <v>2431.0125000000003</v>
      </c>
    </row>
    <row r="127" spans="1:41">
      <c r="A127" s="8"/>
      <c r="B127" s="90"/>
      <c r="C127" s="117">
        <f>IF('Cumulative Budget Request '!L126='Split budget (E)'!$L$1,'Cumulative Budget Request '!C126,0)</f>
        <v>0</v>
      </c>
      <c r="D127" s="71" t="s">
        <v>9</v>
      </c>
      <c r="E127" s="54">
        <f>ROUND(N125*E125*O125,0)</f>
        <v>0</v>
      </c>
      <c r="F127" s="54">
        <f>ROUND(N125*F125*O125*O126,0)</f>
        <v>0</v>
      </c>
      <c r="G127" s="54">
        <f>ROUND(N125*G125*O125*O126*O127,0)</f>
        <v>0</v>
      </c>
      <c r="H127" s="54">
        <f>ROUND(N125*H125*O125*O126*O127*O128,0)</f>
        <v>0</v>
      </c>
      <c r="I127" s="54">
        <f>ROUND(N125*I125*O125*O126*O127*O128*O129,0)</f>
        <v>0</v>
      </c>
      <c r="J127" s="177">
        <f>SUM(E127:I127)</f>
        <v>0</v>
      </c>
      <c r="M127" s="243"/>
      <c r="N127" s="60"/>
      <c r="O127" s="239">
        <f>IF('Cumulative Budget Request '!L126='Split budget (E)'!$L$1,'Cumulative Budget Request '!O126,0)</f>
        <v>0</v>
      </c>
      <c r="P127" s="240">
        <f>IF('Cumulative Budget Request '!L126='Split budget (E)'!$L$1,'Cumulative Budget Request '!P126,0)</f>
        <v>0</v>
      </c>
      <c r="Q127" s="73">
        <f>IF('Cumulative Budget Request '!L126='Split budget (E)'!$L$1,'Cumulative Budget Request '!Q126,0)</f>
        <v>0</v>
      </c>
      <c r="R127" s="239">
        <f>IF('Cumulative Budget Request '!L126='Split budget (E)'!$L$1,'Cumulative Budget Request '!R126,0)</f>
        <v>0</v>
      </c>
      <c r="S127" s="73"/>
      <c r="T127" s="71"/>
      <c r="U127" s="426"/>
      <c r="V127" s="426"/>
      <c r="W127" s="426"/>
      <c r="X127" s="426"/>
      <c r="Y127" s="426"/>
      <c r="Z127" s="59"/>
      <c r="AA127" s="125"/>
      <c r="AB127" s="125"/>
      <c r="AC127" s="125"/>
      <c r="AD127" s="125"/>
      <c r="AE127" s="125"/>
      <c r="AF127" s="163"/>
      <c r="AH127" s="275" t="s">
        <v>83</v>
      </c>
      <c r="AI127" s="273">
        <f>'Tuition Lookup'!$D6*24</f>
        <v>10800</v>
      </c>
      <c r="AJ127" s="272">
        <f t="shared" si="37"/>
        <v>1800</v>
      </c>
      <c r="AK127" s="277">
        <f t="shared" si="38"/>
        <v>1800</v>
      </c>
      <c r="AL127" s="277">
        <f t="shared" si="38"/>
        <v>1890</v>
      </c>
      <c r="AM127" s="277">
        <f t="shared" si="38"/>
        <v>1984.5</v>
      </c>
      <c r="AN127" s="278">
        <f t="shared" si="38"/>
        <v>2083.7249999999999</v>
      </c>
      <c r="AO127" s="279">
        <f t="shared" si="38"/>
        <v>2187.9112500000001</v>
      </c>
    </row>
    <row r="128" spans="1:41">
      <c r="A128" s="8"/>
      <c r="B128" s="90"/>
      <c r="C128" s="117">
        <f>IF('Cumulative Budget Request '!L127='Split budget (E)'!$L$1,'Cumulative Budget Request '!C127,0)</f>
        <v>0</v>
      </c>
      <c r="D128" s="71" t="s">
        <v>46</v>
      </c>
      <c r="E128" s="54">
        <f>ROUND(E127*$S$153,0)</f>
        <v>0</v>
      </c>
      <c r="F128" s="54">
        <f>ROUND(F127*$S$153,0)</f>
        <v>0</v>
      </c>
      <c r="G128" s="54">
        <f>ROUND(G127*$S$153,0)</f>
        <v>0</v>
      </c>
      <c r="H128" s="54">
        <f>ROUND(H127*$S$153,0)</f>
        <v>0</v>
      </c>
      <c r="I128" s="54">
        <f>ROUND(I127*$S$153,0)</f>
        <v>0</v>
      </c>
      <c r="J128" s="177">
        <f>SUM(E128:I128)</f>
        <v>0</v>
      </c>
      <c r="M128" s="243"/>
      <c r="N128" s="60"/>
      <c r="O128" s="239">
        <f>IF('Cumulative Budget Request '!L127='Split budget (E)'!$L$1,'Cumulative Budget Request '!O127,0)</f>
        <v>0</v>
      </c>
      <c r="P128" s="240">
        <f>IF('Cumulative Budget Request '!L127='Split budget (E)'!$L$1,'Cumulative Budget Request '!P127,0)</f>
        <v>0</v>
      </c>
      <c r="Q128" s="73">
        <f>IF('Cumulative Budget Request '!L127='Split budget (E)'!$L$1,'Cumulative Budget Request '!Q127,0)</f>
        <v>0</v>
      </c>
      <c r="R128" s="239">
        <f>IF('Cumulative Budget Request '!L127='Split budget (E)'!$L$1,'Cumulative Budget Request '!R127,0)</f>
        <v>0</v>
      </c>
      <c r="S128" s="73"/>
      <c r="T128" s="71"/>
      <c r="U128" s="426"/>
      <c r="V128" s="426"/>
      <c r="W128" s="426"/>
      <c r="X128" s="426"/>
      <c r="Y128" s="426"/>
      <c r="Z128" s="59"/>
      <c r="AA128" s="125"/>
      <c r="AB128" s="125"/>
      <c r="AC128" s="125"/>
      <c r="AD128" s="125"/>
      <c r="AE128" s="125"/>
      <c r="AF128" s="163"/>
      <c r="AH128" s="275" t="s">
        <v>84</v>
      </c>
      <c r="AI128" s="273">
        <f>'Tuition Lookup'!$D7*24</f>
        <v>11352</v>
      </c>
      <c r="AJ128" s="272">
        <f t="shared" si="37"/>
        <v>1892</v>
      </c>
      <c r="AK128" s="277">
        <f t="shared" si="38"/>
        <v>1892</v>
      </c>
      <c r="AL128" s="277">
        <f t="shared" si="38"/>
        <v>1986.6000000000001</v>
      </c>
      <c r="AM128" s="277">
        <f t="shared" si="38"/>
        <v>2085.9300000000003</v>
      </c>
      <c r="AN128" s="278">
        <f t="shared" si="38"/>
        <v>2190.2265000000002</v>
      </c>
      <c r="AO128" s="279">
        <f t="shared" si="38"/>
        <v>2299.7378250000002</v>
      </c>
    </row>
    <row r="129" spans="1:41" ht="15">
      <c r="A129" s="8"/>
      <c r="B129" s="90"/>
      <c r="C129" s="117">
        <f>IF('Cumulative Budget Request '!L128='Split budget (E)'!$L$1,'Cumulative Budget Request '!C128,0)</f>
        <v>0</v>
      </c>
      <c r="D129" s="71" t="s">
        <v>47</v>
      </c>
      <c r="E129" s="189">
        <f>ROUND($S$154*E125,0)</f>
        <v>0</v>
      </c>
      <c r="F129" s="189">
        <f>ROUND($S$154*F125,0)</f>
        <v>0</v>
      </c>
      <c r="G129" s="189">
        <f>ROUND($S$154*G125,0)</f>
        <v>0</v>
      </c>
      <c r="H129" s="189">
        <f>ROUND($S$154*H125,0)</f>
        <v>0</v>
      </c>
      <c r="I129" s="189">
        <f>ROUND($S$154*I125,0)</f>
        <v>0</v>
      </c>
      <c r="J129" s="186">
        <f>SUM(E129:I129)</f>
        <v>0</v>
      </c>
      <c r="M129" s="243"/>
      <c r="N129" s="60"/>
      <c r="O129" s="239">
        <f>IF('Cumulative Budget Request '!L128='Split budget (E)'!$L$1,'Cumulative Budget Request '!O128,0)</f>
        <v>0</v>
      </c>
      <c r="P129" s="240">
        <f>IF('Cumulative Budget Request '!L128='Split budget (E)'!$L$1,'Cumulative Budget Request '!P128,0)</f>
        <v>0</v>
      </c>
      <c r="Q129" s="73">
        <f>IF('Cumulative Budget Request '!L128='Split budget (E)'!$L$1,'Cumulative Budget Request '!Q128,0)</f>
        <v>0</v>
      </c>
      <c r="R129" s="239">
        <f>IF('Cumulative Budget Request '!L128='Split budget (E)'!$L$1,'Cumulative Budget Request '!R128,0)</f>
        <v>0</v>
      </c>
      <c r="S129" s="73"/>
      <c r="T129" s="71"/>
      <c r="U129" s="426"/>
      <c r="V129" s="426"/>
      <c r="W129" s="426"/>
      <c r="X129" s="426"/>
      <c r="Y129" s="426"/>
      <c r="Z129" s="59"/>
      <c r="AA129" s="125"/>
      <c r="AB129" s="125"/>
      <c r="AC129" s="125"/>
      <c r="AD129" s="125"/>
      <c r="AE129" s="125"/>
      <c r="AF129" s="163"/>
      <c r="AH129" s="275" t="s">
        <v>85</v>
      </c>
      <c r="AI129" s="273">
        <f>'Tuition Lookup'!$D8*24</f>
        <v>17232</v>
      </c>
      <c r="AJ129" s="272">
        <f t="shared" si="37"/>
        <v>2872</v>
      </c>
      <c r="AK129" s="277">
        <f t="shared" si="38"/>
        <v>2872</v>
      </c>
      <c r="AL129" s="277">
        <f t="shared" si="38"/>
        <v>3015.6</v>
      </c>
      <c r="AM129" s="277">
        <f t="shared" si="38"/>
        <v>3166.38</v>
      </c>
      <c r="AN129" s="278">
        <f t="shared" si="38"/>
        <v>3324.6990000000001</v>
      </c>
      <c r="AO129" s="279">
        <f t="shared" si="38"/>
        <v>3490.9339500000001</v>
      </c>
    </row>
    <row r="130" spans="1:41">
      <c r="A130" s="8"/>
      <c r="B130" s="90"/>
      <c r="C130" s="97"/>
      <c r="D130" s="74" t="s">
        <v>48</v>
      </c>
      <c r="E130" s="190">
        <f>SUM(E128:E129)</f>
        <v>0</v>
      </c>
      <c r="F130" s="190">
        <f t="shared" ref="F130:I130" si="39">SUM(F128:F129)</f>
        <v>0</v>
      </c>
      <c r="G130" s="190">
        <f t="shared" si="39"/>
        <v>0</v>
      </c>
      <c r="H130" s="190">
        <f t="shared" si="39"/>
        <v>0</v>
      </c>
      <c r="I130" s="190">
        <f t="shared" si="39"/>
        <v>0</v>
      </c>
      <c r="J130" s="191">
        <f>SUM(J128:J129)</f>
        <v>0</v>
      </c>
      <c r="M130" s="243"/>
      <c r="N130" s="60"/>
      <c r="O130" s="71"/>
      <c r="P130" s="244"/>
      <c r="Q130" s="73"/>
      <c r="R130" s="71"/>
      <c r="S130" s="73"/>
      <c r="T130" s="71"/>
      <c r="U130" s="428"/>
      <c r="V130" s="429"/>
      <c r="W130" s="427"/>
      <c r="X130" s="427"/>
      <c r="Y130" s="427"/>
      <c r="Z130" s="59"/>
      <c r="AA130" s="125"/>
      <c r="AB130" s="125"/>
      <c r="AC130" s="125"/>
      <c r="AD130" s="125"/>
      <c r="AE130" s="125"/>
      <c r="AF130" s="163"/>
      <c r="AH130" s="275" t="s">
        <v>86</v>
      </c>
      <c r="AI130" s="273">
        <f>'Tuition Lookup'!$D9*24</f>
        <v>10392</v>
      </c>
      <c r="AJ130" s="272">
        <f t="shared" si="37"/>
        <v>1732</v>
      </c>
      <c r="AK130" s="277">
        <f t="shared" si="38"/>
        <v>1732</v>
      </c>
      <c r="AL130" s="277">
        <f t="shared" si="38"/>
        <v>1818.6000000000001</v>
      </c>
      <c r="AM130" s="277">
        <f t="shared" si="38"/>
        <v>1909.5300000000002</v>
      </c>
      <c r="AN130" s="278">
        <f t="shared" si="38"/>
        <v>2005.0065000000002</v>
      </c>
      <c r="AO130" s="279">
        <f t="shared" si="38"/>
        <v>2105.2568250000004</v>
      </c>
    </row>
    <row r="131" spans="1:41">
      <c r="A131" s="8"/>
      <c r="B131" s="90"/>
      <c r="C131" s="97"/>
      <c r="D131" s="71"/>
      <c r="E131" s="15"/>
      <c r="F131" s="15"/>
      <c r="G131" s="15"/>
      <c r="H131" s="15"/>
      <c r="I131" s="15"/>
      <c r="J131" s="24"/>
      <c r="M131" s="243"/>
      <c r="N131" s="60"/>
      <c r="O131" s="32"/>
      <c r="P131" s="60"/>
      <c r="Q131" s="32"/>
      <c r="R131" s="241"/>
      <c r="S131" s="32"/>
      <c r="T131" s="241"/>
      <c r="U131" s="430"/>
      <c r="V131" s="430"/>
      <c r="W131" s="430"/>
      <c r="X131" s="430"/>
      <c r="Y131" s="430"/>
      <c r="Z131" s="59"/>
      <c r="AA131" s="125"/>
      <c r="AB131" s="125"/>
      <c r="AC131" s="125"/>
      <c r="AD131" s="125"/>
      <c r="AE131" s="125"/>
      <c r="AF131" s="163"/>
      <c r="AH131" s="274" t="s">
        <v>87</v>
      </c>
      <c r="AI131" s="273">
        <f>'Tuition Lookup'!$D10*24</f>
        <v>10608</v>
      </c>
      <c r="AJ131" s="272">
        <f t="shared" si="37"/>
        <v>1768</v>
      </c>
      <c r="AK131" s="277">
        <f t="shared" si="38"/>
        <v>1768</v>
      </c>
      <c r="AL131" s="277">
        <f t="shared" si="38"/>
        <v>1856.4</v>
      </c>
      <c r="AM131" s="277">
        <f t="shared" si="38"/>
        <v>1949.2200000000003</v>
      </c>
      <c r="AN131" s="278">
        <f t="shared" si="38"/>
        <v>2046.6810000000003</v>
      </c>
      <c r="AO131" s="279">
        <f t="shared" si="38"/>
        <v>2149.0150500000004</v>
      </c>
    </row>
    <row r="132" spans="1:41">
      <c r="A132" s="417">
        <f>IF('Cumulative Budget Request '!L131='Split budget (E)'!$L$1,'Cumulative Budget Request '!A131,0)</f>
        <v>0</v>
      </c>
      <c r="B132" s="13">
        <f>IF('Cumulative Budget Request '!L131='Split budget (E)'!$L$1,'Cumulative Budget Request '!B131,0)</f>
        <v>0</v>
      </c>
      <c r="C132" s="117">
        <f>IF('Cumulative Budget Request '!L131='Split budget (E)'!$L$1,'Cumulative Budget Request '!C131,0)</f>
        <v>0</v>
      </c>
      <c r="D132" s="32" t="s">
        <v>44</v>
      </c>
      <c r="E132" s="97">
        <f>ROUND($P132*$Q132*R132,6)</f>
        <v>0</v>
      </c>
      <c r="F132" s="97">
        <f>ROUND($P133*$Q133*R133,6)</f>
        <v>0</v>
      </c>
      <c r="G132" s="97">
        <f>ROUND($P134*$Q134*R134,6)</f>
        <v>0</v>
      </c>
      <c r="H132" s="97">
        <f>ROUND($P135*$Q135*R135,6)</f>
        <v>0</v>
      </c>
      <c r="I132" s="97">
        <f>ROUND($P136*$Q136*R136,6)</f>
        <v>0</v>
      </c>
      <c r="J132" s="24"/>
      <c r="M132" s="155">
        <f>IF('Cumulative Budget Request '!L131='Split budget (E)'!$L$1,'Cumulative Budget Request '!M131,0)</f>
        <v>0</v>
      </c>
      <c r="N132" s="242">
        <f>ROUND(M132/12,2)</f>
        <v>0</v>
      </c>
      <c r="O132" s="239">
        <f>IF('Cumulative Budget Request '!L131='Split budget (E)'!$L$1,'Cumulative Budget Request '!O131,0)</f>
        <v>0</v>
      </c>
      <c r="P132" s="240">
        <f>IF('Cumulative Budget Request '!L131='Split budget (E)'!$L$1,'Cumulative Budget Request '!P131,0)</f>
        <v>0</v>
      </c>
      <c r="Q132" s="73">
        <f>IF('Cumulative Budget Request '!L131='Split budget (E)'!$L$1,'Cumulative Budget Request '!Q131,0)</f>
        <v>0</v>
      </c>
      <c r="R132" s="239">
        <f>IF('Cumulative Budget Request '!L131='Split budget (E)'!$L$1,'Cumulative Budget Request '!R131,0)</f>
        <v>0</v>
      </c>
      <c r="S132" s="73"/>
      <c r="T132" s="71"/>
      <c r="U132" s="426">
        <f>IFERROR((E135+E136)/E134,0)</f>
        <v>0</v>
      </c>
      <c r="V132" s="426">
        <f t="shared" ref="V132:Y132" si="40">IFERROR((F135+F136)/F134,0)</f>
        <v>0</v>
      </c>
      <c r="W132" s="426">
        <f t="shared" si="40"/>
        <v>0</v>
      </c>
      <c r="X132" s="426">
        <f t="shared" si="40"/>
        <v>0</v>
      </c>
      <c r="Y132" s="426">
        <f t="shared" si="40"/>
        <v>0</v>
      </c>
      <c r="Z132" s="160">
        <f>C132</f>
        <v>0</v>
      </c>
      <c r="AA132" s="125" t="e">
        <f>ROUND(VLOOKUP($C132,$AH$124:AO169,4,FALSE)*E132,0)</f>
        <v>#N/A</v>
      </c>
      <c r="AB132" s="125" t="e">
        <f>ROUND(VLOOKUP($C133,$AH$124:AO168,5,FALSE)*F132,0)</f>
        <v>#N/A</v>
      </c>
      <c r="AC132" s="125" t="e">
        <f>ROUND(VLOOKUP($C134,$AH$124:AO167,6,FALSE)*G132,0)</f>
        <v>#N/A</v>
      </c>
      <c r="AD132" s="125" t="e">
        <f>ROUND(VLOOKUP($C135,$AH$124:AO167,7,FALSE)*H132,0)</f>
        <v>#N/A</v>
      </c>
      <c r="AE132" s="125" t="e">
        <f>ROUND(VLOOKUP($C136,$AH$124:AO167,8,FALSE)*I132,0)</f>
        <v>#N/A</v>
      </c>
      <c r="AF132" s="163" t="e">
        <f>SUM(AA132:AE132)</f>
        <v>#N/A</v>
      </c>
      <c r="AH132" s="274" t="s">
        <v>88</v>
      </c>
      <c r="AI132" s="273">
        <f>'Tuition Lookup'!$D11*24</f>
        <v>10632</v>
      </c>
      <c r="AJ132" s="272">
        <f t="shared" si="37"/>
        <v>1772</v>
      </c>
      <c r="AK132" s="277">
        <f t="shared" si="38"/>
        <v>1772</v>
      </c>
      <c r="AL132" s="277">
        <f t="shared" si="38"/>
        <v>1860.6000000000001</v>
      </c>
      <c r="AM132" s="277">
        <f t="shared" si="38"/>
        <v>1953.6300000000003</v>
      </c>
      <c r="AN132" s="278">
        <f t="shared" si="38"/>
        <v>2051.3115000000003</v>
      </c>
      <c r="AO132" s="279">
        <f t="shared" si="38"/>
        <v>2153.8770750000003</v>
      </c>
    </row>
    <row r="133" spans="1:41">
      <c r="B133" s="99"/>
      <c r="C133" s="117">
        <f>IF('Cumulative Budget Request '!L132='Split budget (E)'!$L$1,'Cumulative Budget Request '!C132,0)</f>
        <v>0</v>
      </c>
      <c r="D133" s="32" t="s">
        <v>61</v>
      </c>
      <c r="E133" s="20">
        <f>R133</f>
        <v>0</v>
      </c>
      <c r="F133" s="20">
        <f>R133</f>
        <v>0</v>
      </c>
      <c r="G133" s="20">
        <f>R134</f>
        <v>0</v>
      </c>
      <c r="H133" s="20">
        <f>R135</f>
        <v>0</v>
      </c>
      <c r="I133" s="20">
        <f>R136</f>
        <v>0</v>
      </c>
      <c r="J133" s="24"/>
      <c r="M133" s="243"/>
      <c r="N133" s="242"/>
      <c r="O133" s="239">
        <f>IF('Cumulative Budget Request '!L132='Split budget (E)'!$L$1,'Cumulative Budget Request '!O132,0)</f>
        <v>0</v>
      </c>
      <c r="P133" s="240">
        <f>IF('Cumulative Budget Request '!L132='Split budget (E)'!$L$1,'Cumulative Budget Request '!P132,0)</f>
        <v>0</v>
      </c>
      <c r="Q133" s="73">
        <f>IF('Cumulative Budget Request '!L132='Split budget (E)'!$L$1,'Cumulative Budget Request '!Q132,0)</f>
        <v>0</v>
      </c>
      <c r="R133" s="239">
        <f>IF('Cumulative Budget Request '!L132='Split budget (E)'!$L$1,'Cumulative Budget Request '!R132,0)</f>
        <v>0</v>
      </c>
      <c r="S133" s="73"/>
      <c r="T133" s="71"/>
      <c r="U133" s="426"/>
      <c r="V133" s="426"/>
      <c r="W133" s="426"/>
      <c r="X133" s="426"/>
      <c r="Y133" s="426"/>
      <c r="Z133" s="160"/>
      <c r="AA133" s="125"/>
      <c r="AB133" s="125"/>
      <c r="AC133" s="125"/>
      <c r="AD133" s="125"/>
      <c r="AE133" s="125"/>
      <c r="AF133" s="163"/>
      <c r="AH133" s="274" t="s">
        <v>89</v>
      </c>
      <c r="AI133" s="273">
        <f>'Tuition Lookup'!$D12*24</f>
        <v>33816</v>
      </c>
      <c r="AJ133" s="272">
        <f t="shared" si="37"/>
        <v>5636</v>
      </c>
      <c r="AK133" s="277">
        <f t="shared" si="38"/>
        <v>5636</v>
      </c>
      <c r="AL133" s="277">
        <f t="shared" si="38"/>
        <v>5917.8</v>
      </c>
      <c r="AM133" s="277">
        <f t="shared" si="38"/>
        <v>6213.6900000000005</v>
      </c>
      <c r="AN133" s="278">
        <f t="shared" si="38"/>
        <v>6524.3745000000008</v>
      </c>
      <c r="AO133" s="279">
        <f t="shared" si="38"/>
        <v>6850.5932250000014</v>
      </c>
    </row>
    <row r="134" spans="1:41">
      <c r="A134" s="8"/>
      <c r="B134" s="90"/>
      <c r="C134" s="117">
        <f>IF('Cumulative Budget Request '!L133='Split budget (E)'!$L$1,'Cumulative Budget Request '!C133,0)</f>
        <v>0</v>
      </c>
      <c r="D134" s="71" t="s">
        <v>9</v>
      </c>
      <c r="E134" s="54">
        <f>ROUND(N132*E132*O132,0)</f>
        <v>0</v>
      </c>
      <c r="F134" s="54">
        <f>ROUND(N132*F132*O132*O133,0)</f>
        <v>0</v>
      </c>
      <c r="G134" s="54">
        <f>ROUND(N132*G132*O132*O133*O134,0)</f>
        <v>0</v>
      </c>
      <c r="H134" s="54">
        <f>ROUND(N132*H132*O132*O133*O134*O135,0)</f>
        <v>0</v>
      </c>
      <c r="I134" s="54">
        <f>ROUND(N132*I132*O132*O133*O134*O135*O136,0)</f>
        <v>0</v>
      </c>
      <c r="J134" s="177">
        <f>SUM(E134:I134)</f>
        <v>0</v>
      </c>
      <c r="M134" s="243"/>
      <c r="N134" s="60"/>
      <c r="O134" s="239">
        <f>IF('Cumulative Budget Request '!L133='Split budget (E)'!$L$1,'Cumulative Budget Request '!O133,0)</f>
        <v>0</v>
      </c>
      <c r="P134" s="240">
        <f>IF('Cumulative Budget Request '!L133='Split budget (E)'!$L$1,'Cumulative Budget Request '!P133,0)</f>
        <v>0</v>
      </c>
      <c r="Q134" s="73">
        <f>IF('Cumulative Budget Request '!L133='Split budget (E)'!$L$1,'Cumulative Budget Request '!Q133,0)</f>
        <v>0</v>
      </c>
      <c r="R134" s="239">
        <f>IF('Cumulative Budget Request '!L133='Split budget (E)'!$L$1,'Cumulative Budget Request '!R133,0)</f>
        <v>0</v>
      </c>
      <c r="S134" s="73"/>
      <c r="T134" s="71"/>
      <c r="U134" s="426"/>
      <c r="V134" s="426"/>
      <c r="W134" s="426"/>
      <c r="X134" s="426"/>
      <c r="Y134" s="426"/>
      <c r="Z134" s="59"/>
      <c r="AA134" s="125"/>
      <c r="AB134" s="125"/>
      <c r="AC134" s="125"/>
      <c r="AD134" s="125"/>
      <c r="AE134" s="125"/>
      <c r="AF134" s="163"/>
      <c r="AH134" s="274" t="s">
        <v>90</v>
      </c>
      <c r="AI134" s="273">
        <f>'Tuition Lookup'!$D13*24</f>
        <v>10584</v>
      </c>
      <c r="AJ134" s="272">
        <f t="shared" si="37"/>
        <v>1764</v>
      </c>
      <c r="AK134" s="277">
        <f t="shared" si="38"/>
        <v>1764</v>
      </c>
      <c r="AL134" s="277">
        <f t="shared" si="38"/>
        <v>1852.2</v>
      </c>
      <c r="AM134" s="277">
        <f t="shared" si="38"/>
        <v>1944.8100000000002</v>
      </c>
      <c r="AN134" s="278">
        <f t="shared" si="38"/>
        <v>2042.0505000000003</v>
      </c>
      <c r="AO134" s="279">
        <f t="shared" si="38"/>
        <v>2144.1530250000005</v>
      </c>
    </row>
    <row r="135" spans="1:41">
      <c r="A135" s="8"/>
      <c r="B135" s="90"/>
      <c r="C135" s="117">
        <f>IF('Cumulative Budget Request '!L134='Split budget (E)'!$L$1,'Cumulative Budget Request '!C134,0)</f>
        <v>0</v>
      </c>
      <c r="D135" s="71" t="s">
        <v>46</v>
      </c>
      <c r="E135" s="54">
        <f>ROUND(E134*$S$153,0)</f>
        <v>0</v>
      </c>
      <c r="F135" s="54">
        <f>ROUND(F134*$S$153,0)</f>
        <v>0</v>
      </c>
      <c r="G135" s="54">
        <f>ROUND(G134*$S$153,0)</f>
        <v>0</v>
      </c>
      <c r="H135" s="54">
        <f>ROUND(H134*$S$153,0)</f>
        <v>0</v>
      </c>
      <c r="I135" s="54">
        <f>ROUND(I134*$S$153,0)</f>
        <v>0</v>
      </c>
      <c r="J135" s="177">
        <f>SUM(E135:I135)</f>
        <v>0</v>
      </c>
      <c r="M135" s="243"/>
      <c r="N135" s="60"/>
      <c r="O135" s="239">
        <f>IF('Cumulative Budget Request '!L134='Split budget (E)'!$L$1,'Cumulative Budget Request '!O134,0)</f>
        <v>0</v>
      </c>
      <c r="P135" s="240">
        <f>IF('Cumulative Budget Request '!L134='Split budget (E)'!$L$1,'Cumulative Budget Request '!P134,0)</f>
        <v>0</v>
      </c>
      <c r="Q135" s="73">
        <f>IF('Cumulative Budget Request '!L134='Split budget (E)'!$L$1,'Cumulative Budget Request '!Q134,0)</f>
        <v>0</v>
      </c>
      <c r="R135" s="239">
        <f>IF('Cumulative Budget Request '!L134='Split budget (E)'!$L$1,'Cumulative Budget Request '!R134,0)</f>
        <v>0</v>
      </c>
      <c r="S135" s="73"/>
      <c r="T135" s="71"/>
      <c r="U135" s="426"/>
      <c r="V135" s="426"/>
      <c r="W135" s="426"/>
      <c r="X135" s="426"/>
      <c r="Y135" s="426"/>
      <c r="Z135" s="59"/>
      <c r="AA135" s="125"/>
      <c r="AB135" s="125"/>
      <c r="AC135" s="125"/>
      <c r="AD135" s="125"/>
      <c r="AE135" s="125"/>
      <c r="AF135" s="163"/>
      <c r="AH135" s="274" t="s">
        <v>91</v>
      </c>
      <c r="AI135" s="273">
        <f>'Tuition Lookup'!$D14*24</f>
        <v>10752</v>
      </c>
      <c r="AJ135" s="272">
        <f t="shared" si="37"/>
        <v>1792</v>
      </c>
      <c r="AK135" s="277">
        <f t="shared" si="38"/>
        <v>1792</v>
      </c>
      <c r="AL135" s="277">
        <f t="shared" si="38"/>
        <v>1881.6000000000001</v>
      </c>
      <c r="AM135" s="277">
        <f t="shared" si="38"/>
        <v>1975.6800000000003</v>
      </c>
      <c r="AN135" s="278">
        <f t="shared" si="38"/>
        <v>2074.4640000000004</v>
      </c>
      <c r="AO135" s="279">
        <f t="shared" si="38"/>
        <v>2178.1872000000003</v>
      </c>
    </row>
    <row r="136" spans="1:41" ht="15">
      <c r="A136" s="8"/>
      <c r="B136" s="90"/>
      <c r="C136" s="117">
        <f>IF('Cumulative Budget Request '!L135='Split budget (E)'!$L$1,'Cumulative Budget Request '!C135,0)</f>
        <v>0</v>
      </c>
      <c r="D136" s="71" t="s">
        <v>47</v>
      </c>
      <c r="E136" s="189">
        <f>ROUND($S$154*E132,0)</f>
        <v>0</v>
      </c>
      <c r="F136" s="189">
        <f>ROUND($S$154*F132,0)</f>
        <v>0</v>
      </c>
      <c r="G136" s="189">
        <f>ROUND($S$154*G132,0)</f>
        <v>0</v>
      </c>
      <c r="H136" s="189">
        <f>ROUND($S$154*H132,0)</f>
        <v>0</v>
      </c>
      <c r="I136" s="189">
        <f>ROUND($S$154*I132,0)</f>
        <v>0</v>
      </c>
      <c r="J136" s="186">
        <f>SUM(E136:I136)</f>
        <v>0</v>
      </c>
      <c r="M136" s="243"/>
      <c r="N136" s="60"/>
      <c r="O136" s="239">
        <f>IF('Cumulative Budget Request '!L135='Split budget (E)'!$L$1,'Cumulative Budget Request '!O135,0)</f>
        <v>0</v>
      </c>
      <c r="P136" s="240">
        <f>IF('Cumulative Budget Request '!L135='Split budget (E)'!$L$1,'Cumulative Budget Request '!P135,0)</f>
        <v>0</v>
      </c>
      <c r="Q136" s="73">
        <f>IF('Cumulative Budget Request '!L135='Split budget (E)'!$L$1,'Cumulative Budget Request '!Q135,0)</f>
        <v>0</v>
      </c>
      <c r="R136" s="239">
        <f>IF('Cumulative Budget Request '!L135='Split budget (E)'!$L$1,'Cumulative Budget Request '!R135,0)</f>
        <v>0</v>
      </c>
      <c r="S136" s="73"/>
      <c r="T136" s="71"/>
      <c r="U136" s="426"/>
      <c r="V136" s="426"/>
      <c r="W136" s="426"/>
      <c r="X136" s="426"/>
      <c r="Y136" s="426"/>
      <c r="Z136" s="59"/>
      <c r="AA136" s="125"/>
      <c r="AB136" s="125"/>
      <c r="AC136" s="125"/>
      <c r="AD136" s="125"/>
      <c r="AE136" s="125"/>
      <c r="AF136" s="163"/>
      <c r="AH136" s="274" t="s">
        <v>92</v>
      </c>
      <c r="AI136" s="273">
        <f>'Tuition Lookup'!$D15*24</f>
        <v>7656</v>
      </c>
      <c r="AJ136" s="272">
        <f t="shared" si="37"/>
        <v>1276</v>
      </c>
      <c r="AK136" s="277">
        <f t="shared" si="38"/>
        <v>1276</v>
      </c>
      <c r="AL136" s="277">
        <f t="shared" si="38"/>
        <v>1339.8</v>
      </c>
      <c r="AM136" s="277">
        <f t="shared" si="38"/>
        <v>1406.79</v>
      </c>
      <c r="AN136" s="278">
        <f t="shared" si="38"/>
        <v>1477.1295</v>
      </c>
      <c r="AO136" s="279">
        <f t="shared" si="38"/>
        <v>1550.9859750000001</v>
      </c>
    </row>
    <row r="137" spans="1:41">
      <c r="A137" s="8"/>
      <c r="B137" s="90"/>
      <c r="C137" s="97"/>
      <c r="D137" s="74" t="s">
        <v>48</v>
      </c>
      <c r="E137" s="190">
        <f>SUM(E135:E136)</f>
        <v>0</v>
      </c>
      <c r="F137" s="190">
        <f t="shared" ref="F137:I137" si="41">SUM(F135:F136)</f>
        <v>0</v>
      </c>
      <c r="G137" s="190">
        <f t="shared" si="41"/>
        <v>0</v>
      </c>
      <c r="H137" s="190">
        <f t="shared" si="41"/>
        <v>0</v>
      </c>
      <c r="I137" s="190">
        <f t="shared" si="41"/>
        <v>0</v>
      </c>
      <c r="J137" s="191">
        <f>SUM(J135:J136)</f>
        <v>0</v>
      </c>
      <c r="M137" s="243"/>
      <c r="N137" s="60"/>
      <c r="O137" s="71"/>
      <c r="P137" s="244"/>
      <c r="Q137" s="73"/>
      <c r="R137" s="71"/>
      <c r="S137" s="73"/>
      <c r="T137" s="71"/>
      <c r="U137" s="428"/>
      <c r="V137" s="429"/>
      <c r="W137" s="427"/>
      <c r="X137" s="427"/>
      <c r="Y137" s="427"/>
      <c r="Z137" s="59"/>
      <c r="AA137" s="125"/>
      <c r="AB137" s="125"/>
      <c r="AC137" s="125"/>
      <c r="AD137" s="125"/>
      <c r="AE137" s="125"/>
      <c r="AF137" s="163"/>
      <c r="AH137" s="274" t="s">
        <v>93</v>
      </c>
      <c r="AI137" s="273">
        <f>'Tuition Lookup'!$D16*24</f>
        <v>7368</v>
      </c>
      <c r="AJ137" s="272">
        <f t="shared" si="37"/>
        <v>1228</v>
      </c>
      <c r="AK137" s="277">
        <f t="shared" si="38"/>
        <v>1228</v>
      </c>
      <c r="AL137" s="277">
        <f t="shared" si="38"/>
        <v>1289.4000000000001</v>
      </c>
      <c r="AM137" s="277">
        <f t="shared" si="38"/>
        <v>1353.8700000000001</v>
      </c>
      <c r="AN137" s="278">
        <f t="shared" si="38"/>
        <v>1421.5635000000002</v>
      </c>
      <c r="AO137" s="279">
        <f t="shared" si="38"/>
        <v>1492.6416750000003</v>
      </c>
    </row>
    <row r="138" spans="1:41">
      <c r="A138" s="8"/>
      <c r="B138" s="90"/>
      <c r="C138" s="97"/>
      <c r="D138" s="71"/>
      <c r="E138" s="19"/>
      <c r="F138" s="19"/>
      <c r="G138" s="19"/>
      <c r="H138" s="19"/>
      <c r="I138" s="19"/>
      <c r="J138" s="125"/>
      <c r="M138" s="243"/>
      <c r="N138" s="60"/>
      <c r="O138" s="32"/>
      <c r="P138" s="60"/>
      <c r="Q138" s="32"/>
      <c r="R138" s="241"/>
      <c r="S138" s="32"/>
      <c r="T138" s="241"/>
      <c r="U138" s="430"/>
      <c r="V138" s="430"/>
      <c r="W138" s="430"/>
      <c r="X138" s="430"/>
      <c r="Y138" s="430"/>
      <c r="Z138" s="59"/>
      <c r="AA138" s="125"/>
      <c r="AB138" s="125"/>
      <c r="AC138" s="125"/>
      <c r="AD138" s="125"/>
      <c r="AE138" s="125"/>
      <c r="AF138" s="163"/>
      <c r="AH138" s="274" t="s">
        <v>94</v>
      </c>
      <c r="AI138" s="273">
        <f>'Tuition Lookup'!$D17*24</f>
        <v>12504</v>
      </c>
      <c r="AJ138" s="272">
        <f t="shared" si="37"/>
        <v>2084</v>
      </c>
      <c r="AK138" s="277">
        <f t="shared" si="38"/>
        <v>2084</v>
      </c>
      <c r="AL138" s="277">
        <f t="shared" si="38"/>
        <v>2188.2000000000003</v>
      </c>
      <c r="AM138" s="277">
        <f t="shared" si="38"/>
        <v>2297.6100000000006</v>
      </c>
      <c r="AN138" s="278">
        <f t="shared" si="38"/>
        <v>2412.4905000000008</v>
      </c>
      <c r="AO138" s="279">
        <f t="shared" si="38"/>
        <v>2533.115025000001</v>
      </c>
    </row>
    <row r="139" spans="1:41">
      <c r="A139" s="417">
        <f>IF('Cumulative Budget Request '!L138='Split budget (E)'!$L$1,'Cumulative Budget Request '!A138,0)</f>
        <v>0</v>
      </c>
      <c r="B139" s="13">
        <f>IF('Cumulative Budget Request '!L138='Split budget (E)'!$L$1,'Cumulative Budget Request '!B138,0)</f>
        <v>0</v>
      </c>
      <c r="C139" s="117">
        <f>IF('Cumulative Budget Request '!L138='Split budget (E)'!$L$1,'Cumulative Budget Request '!C138,0)</f>
        <v>0</v>
      </c>
      <c r="D139" s="32" t="s">
        <v>44</v>
      </c>
      <c r="E139" s="97">
        <f>ROUND($P139*$Q139*R139,6)</f>
        <v>0</v>
      </c>
      <c r="F139" s="97">
        <f>ROUND($P140*$Q140*R140,6)</f>
        <v>0</v>
      </c>
      <c r="G139" s="97">
        <f>ROUND($P141*$Q141*R141,6)</f>
        <v>0</v>
      </c>
      <c r="H139" s="97">
        <f>ROUND($P142*$Q142*R142,6)</f>
        <v>0</v>
      </c>
      <c r="I139" s="97">
        <f>ROUND($P143*$Q143*R143,6)</f>
        <v>0</v>
      </c>
      <c r="J139" s="24"/>
      <c r="M139" s="155">
        <f>IF('Cumulative Budget Request '!L138='Split budget (E)'!$L$1,'Cumulative Budget Request '!M138,0)</f>
        <v>0</v>
      </c>
      <c r="N139" s="242">
        <f>ROUND(M139/12,2)</f>
        <v>0</v>
      </c>
      <c r="O139" s="239">
        <f>IF('Cumulative Budget Request '!L138='Split budget (E)'!$L$1,'Cumulative Budget Request '!O138,0)</f>
        <v>0</v>
      </c>
      <c r="P139" s="240">
        <f>IF('Cumulative Budget Request '!L138='Split budget (E)'!$L$1,'Cumulative Budget Request '!P138,0)</f>
        <v>0</v>
      </c>
      <c r="Q139" s="73">
        <f>IF('Cumulative Budget Request '!L138='Split budget (E)'!$L$1,'Cumulative Budget Request '!Q138,0)</f>
        <v>0</v>
      </c>
      <c r="R139" s="239">
        <f>IF('Cumulative Budget Request '!L138='Split budget (E)'!$L$1,'Cumulative Budget Request '!R138,0)</f>
        <v>0</v>
      </c>
      <c r="S139" s="73"/>
      <c r="T139" s="71"/>
      <c r="U139" s="426">
        <f>IFERROR((E142+E143)/E141,0)</f>
        <v>0</v>
      </c>
      <c r="V139" s="426">
        <f t="shared" ref="V139:Y139" si="42">IFERROR((F142+F143)/F141,0)</f>
        <v>0</v>
      </c>
      <c r="W139" s="426">
        <f t="shared" si="42"/>
        <v>0</v>
      </c>
      <c r="X139" s="426">
        <f t="shared" si="42"/>
        <v>0</v>
      </c>
      <c r="Y139" s="426">
        <f t="shared" si="42"/>
        <v>0</v>
      </c>
      <c r="Z139" s="160">
        <f>C139</f>
        <v>0</v>
      </c>
      <c r="AA139" s="125" t="e">
        <f>ROUND(VLOOKUP($C139,$AH$124:AO176,4,FALSE)*E139,0)</f>
        <v>#N/A</v>
      </c>
      <c r="AB139" s="125" t="e">
        <f>ROUND(VLOOKUP($C140,$AH$124:AO175,5,FALSE)*F139,0)</f>
        <v>#N/A</v>
      </c>
      <c r="AC139" s="125" t="e">
        <f>ROUND(VLOOKUP($C141,$AH$124:AO174,6,FALSE)*G139,0)</f>
        <v>#N/A</v>
      </c>
      <c r="AD139" s="125" t="e">
        <f>ROUND(VLOOKUP($C142,$AH$124:AO174,7,FALSE)*H139,0)</f>
        <v>#N/A</v>
      </c>
      <c r="AE139" s="125" t="e">
        <f>ROUND(VLOOKUP($C143,$AH$124:AO174,8,FALSE)*I139,0)</f>
        <v>#N/A</v>
      </c>
      <c r="AF139" s="163" t="e">
        <f>SUM(AA139:AE139)</f>
        <v>#N/A</v>
      </c>
      <c r="AH139" s="274" t="s">
        <v>95</v>
      </c>
      <c r="AI139" s="273">
        <f>'Tuition Lookup'!$D18*24</f>
        <v>9144</v>
      </c>
      <c r="AJ139" s="272">
        <f t="shared" si="37"/>
        <v>1524</v>
      </c>
      <c r="AK139" s="277">
        <f t="shared" si="38"/>
        <v>1524</v>
      </c>
      <c r="AL139" s="277">
        <f t="shared" si="38"/>
        <v>1600.2</v>
      </c>
      <c r="AM139" s="277">
        <f t="shared" si="38"/>
        <v>1680.21</v>
      </c>
      <c r="AN139" s="278">
        <f t="shared" si="38"/>
        <v>1764.2205000000001</v>
      </c>
      <c r="AO139" s="279">
        <f t="shared" si="38"/>
        <v>1852.4315250000002</v>
      </c>
    </row>
    <row r="140" spans="1:41">
      <c r="B140" s="99"/>
      <c r="C140" s="117">
        <f>IF('Cumulative Budget Request '!L139='Split budget (E)'!$L$1,'Cumulative Budget Request '!C139,0)</f>
        <v>0</v>
      </c>
      <c r="D140" s="32" t="s">
        <v>61</v>
      </c>
      <c r="E140" s="20">
        <f>R140</f>
        <v>0</v>
      </c>
      <c r="F140" s="20">
        <f>R140</f>
        <v>0</v>
      </c>
      <c r="G140" s="20">
        <f>R141</f>
        <v>0</v>
      </c>
      <c r="H140" s="20">
        <f>R142</f>
        <v>0</v>
      </c>
      <c r="I140" s="20">
        <f>R143</f>
        <v>0</v>
      </c>
      <c r="J140" s="24"/>
      <c r="M140" s="243"/>
      <c r="N140" s="242"/>
      <c r="O140" s="239">
        <f>IF('Cumulative Budget Request '!L139='Split budget (E)'!$L$1,'Cumulative Budget Request '!O139,0)</f>
        <v>0</v>
      </c>
      <c r="P140" s="240">
        <f>IF('Cumulative Budget Request '!L139='Split budget (E)'!$L$1,'Cumulative Budget Request '!P139,0)</f>
        <v>0</v>
      </c>
      <c r="Q140" s="73">
        <f>IF('Cumulative Budget Request '!L139='Split budget (E)'!$L$1,'Cumulative Budget Request '!Q139,0)</f>
        <v>0</v>
      </c>
      <c r="R140" s="239">
        <f>IF('Cumulative Budget Request '!L139='Split budget (E)'!$L$1,'Cumulative Budget Request '!R139,0)</f>
        <v>0</v>
      </c>
      <c r="S140" s="73"/>
      <c r="T140" s="71"/>
      <c r="U140" s="426"/>
      <c r="V140" s="426"/>
      <c r="W140" s="426"/>
      <c r="X140" s="426"/>
      <c r="Y140" s="426"/>
      <c r="Z140" s="160"/>
      <c r="AA140" s="125"/>
      <c r="AB140" s="125"/>
      <c r="AC140" s="125"/>
      <c r="AD140" s="125"/>
      <c r="AE140" s="125"/>
      <c r="AF140" s="163"/>
      <c r="AH140" s="274" t="s">
        <v>96</v>
      </c>
      <c r="AI140" s="273">
        <f>'Tuition Lookup'!$D19*24</f>
        <v>12960</v>
      </c>
      <c r="AJ140" s="272">
        <f t="shared" si="37"/>
        <v>2160</v>
      </c>
      <c r="AK140" s="277">
        <f t="shared" si="38"/>
        <v>2160</v>
      </c>
      <c r="AL140" s="277">
        <f t="shared" si="38"/>
        <v>2268</v>
      </c>
      <c r="AM140" s="277">
        <f t="shared" si="38"/>
        <v>2381.4</v>
      </c>
      <c r="AN140" s="278">
        <f t="shared" si="38"/>
        <v>2500.4700000000003</v>
      </c>
      <c r="AO140" s="279">
        <f t="shared" si="38"/>
        <v>2625.4935000000005</v>
      </c>
    </row>
    <row r="141" spans="1:41">
      <c r="A141" s="8"/>
      <c r="B141" s="90"/>
      <c r="C141" s="117">
        <f>IF('Cumulative Budget Request '!L140='Split budget (E)'!$L$1,'Cumulative Budget Request '!C140,0)</f>
        <v>0</v>
      </c>
      <c r="D141" s="71" t="s">
        <v>9</v>
      </c>
      <c r="E141" s="54">
        <f>ROUND(N139*E139*O139,0)</f>
        <v>0</v>
      </c>
      <c r="F141" s="54">
        <f>ROUND(N139*F139*O139*O140,0)</f>
        <v>0</v>
      </c>
      <c r="G141" s="54">
        <f>ROUND(N139*G139*O139*O140*O141,0)</f>
        <v>0</v>
      </c>
      <c r="H141" s="54">
        <f>ROUND(N139*H139*O139*O140*O141*O142,0)</f>
        <v>0</v>
      </c>
      <c r="I141" s="54">
        <f>ROUND(N139*I139*O139*O140*O141*O142*O143,0)</f>
        <v>0</v>
      </c>
      <c r="J141" s="177">
        <f>SUM(E141:I141)</f>
        <v>0</v>
      </c>
      <c r="M141" s="243"/>
      <c r="N141" s="60"/>
      <c r="O141" s="239">
        <f>IF('Cumulative Budget Request '!L140='Split budget (E)'!$L$1,'Cumulative Budget Request '!O140,0)</f>
        <v>0</v>
      </c>
      <c r="P141" s="240">
        <f>IF('Cumulative Budget Request '!L140='Split budget (E)'!$L$1,'Cumulative Budget Request '!P140,0)</f>
        <v>0</v>
      </c>
      <c r="Q141" s="73">
        <f>IF('Cumulative Budget Request '!L140='Split budget (E)'!$L$1,'Cumulative Budget Request '!Q140,0)</f>
        <v>0</v>
      </c>
      <c r="R141" s="239">
        <f>IF('Cumulative Budget Request '!L140='Split budget (E)'!$L$1,'Cumulative Budget Request '!R140,0)</f>
        <v>0</v>
      </c>
      <c r="S141" s="73"/>
      <c r="T141" s="71"/>
      <c r="U141" s="426"/>
      <c r="V141" s="426"/>
      <c r="W141" s="426"/>
      <c r="X141" s="426"/>
      <c r="Y141" s="426"/>
      <c r="Z141" s="59"/>
      <c r="AA141" s="125"/>
      <c r="AB141" s="125"/>
      <c r="AC141" s="125"/>
      <c r="AD141" s="125"/>
      <c r="AE141" s="125"/>
      <c r="AF141" s="163"/>
      <c r="AH141" s="274" t="s">
        <v>97</v>
      </c>
      <c r="AI141" s="273">
        <f>'Tuition Lookup'!$D20*24</f>
        <v>9000</v>
      </c>
      <c r="AJ141" s="272">
        <f t="shared" si="37"/>
        <v>1500</v>
      </c>
      <c r="AK141" s="277">
        <f t="shared" si="38"/>
        <v>1500</v>
      </c>
      <c r="AL141" s="277">
        <f t="shared" si="38"/>
        <v>1575</v>
      </c>
      <c r="AM141" s="277">
        <f t="shared" si="38"/>
        <v>1653.75</v>
      </c>
      <c r="AN141" s="278">
        <f t="shared" si="38"/>
        <v>1736.4375</v>
      </c>
      <c r="AO141" s="279">
        <f t="shared" si="38"/>
        <v>1823.2593750000001</v>
      </c>
    </row>
    <row r="142" spans="1:41">
      <c r="A142" s="8"/>
      <c r="B142" s="90"/>
      <c r="C142" s="117">
        <f>IF('Cumulative Budget Request '!L141='Split budget (E)'!$L$1,'Cumulative Budget Request '!C141,0)</f>
        <v>0</v>
      </c>
      <c r="D142" s="71" t="s">
        <v>46</v>
      </c>
      <c r="E142" s="54">
        <f>ROUND(E141*$S$153,0)</f>
        <v>0</v>
      </c>
      <c r="F142" s="54">
        <f>ROUND(F141*$S$153,0)</f>
        <v>0</v>
      </c>
      <c r="G142" s="54">
        <f>ROUND(G141*$S$153,0)</f>
        <v>0</v>
      </c>
      <c r="H142" s="54">
        <f>ROUND(H141*$S$153,0)</f>
        <v>0</v>
      </c>
      <c r="I142" s="54">
        <f>ROUND(I141*$S$153,0)</f>
        <v>0</v>
      </c>
      <c r="J142" s="177">
        <f>SUM(E142:I142)</f>
        <v>0</v>
      </c>
      <c r="M142" s="243"/>
      <c r="N142" s="60"/>
      <c r="O142" s="239">
        <f>IF('Cumulative Budget Request '!L141='Split budget (E)'!$L$1,'Cumulative Budget Request '!O141,0)</f>
        <v>0</v>
      </c>
      <c r="P142" s="240">
        <f>IF('Cumulative Budget Request '!L141='Split budget (E)'!$L$1,'Cumulative Budget Request '!P141,0)</f>
        <v>0</v>
      </c>
      <c r="Q142" s="73">
        <f>IF('Cumulative Budget Request '!L141='Split budget (E)'!$L$1,'Cumulative Budget Request '!Q141,0)</f>
        <v>0</v>
      </c>
      <c r="R142" s="239">
        <f>IF('Cumulative Budget Request '!L141='Split budget (E)'!$L$1,'Cumulative Budget Request '!R141,0)</f>
        <v>0</v>
      </c>
      <c r="S142" s="73"/>
      <c r="T142" s="71"/>
      <c r="U142" s="426"/>
      <c r="V142" s="426"/>
      <c r="W142" s="426"/>
      <c r="X142" s="426"/>
      <c r="Y142" s="426"/>
      <c r="Z142" s="59"/>
      <c r="AA142" s="125"/>
      <c r="AB142" s="125"/>
      <c r="AC142" s="125"/>
      <c r="AD142" s="125"/>
      <c r="AE142" s="125"/>
      <c r="AF142" s="163"/>
      <c r="AH142" s="274" t="s">
        <v>98</v>
      </c>
      <c r="AI142" s="273">
        <f>'Tuition Lookup'!$D21*24</f>
        <v>12816</v>
      </c>
      <c r="AJ142" s="272">
        <f t="shared" si="37"/>
        <v>2136</v>
      </c>
      <c r="AK142" s="277">
        <f t="shared" ref="AK142:AO151" si="43">AJ142*AK$119</f>
        <v>2136</v>
      </c>
      <c r="AL142" s="277">
        <f t="shared" si="43"/>
        <v>2242.8000000000002</v>
      </c>
      <c r="AM142" s="277">
        <f t="shared" si="43"/>
        <v>2354.9400000000005</v>
      </c>
      <c r="AN142" s="278">
        <f t="shared" si="43"/>
        <v>2472.6870000000008</v>
      </c>
      <c r="AO142" s="279">
        <f t="shared" si="43"/>
        <v>2596.3213500000011</v>
      </c>
    </row>
    <row r="143" spans="1:41" ht="15">
      <c r="A143" s="8"/>
      <c r="B143" s="90"/>
      <c r="C143" s="117">
        <f>IF('Cumulative Budget Request '!L142='Split budget (E)'!$L$1,'Cumulative Budget Request '!C142,0)</f>
        <v>0</v>
      </c>
      <c r="D143" s="71" t="s">
        <v>47</v>
      </c>
      <c r="E143" s="189">
        <f>ROUND($S$154*E139,0)</f>
        <v>0</v>
      </c>
      <c r="F143" s="189">
        <f>ROUND($S$154*F139,0)</f>
        <v>0</v>
      </c>
      <c r="G143" s="189">
        <f>ROUND($S$154*G139,0)</f>
        <v>0</v>
      </c>
      <c r="H143" s="189">
        <f>ROUND($S$154*H139,0)</f>
        <v>0</v>
      </c>
      <c r="I143" s="189">
        <f>ROUND($S$154*I139,0)</f>
        <v>0</v>
      </c>
      <c r="J143" s="186">
        <f>SUM(E143:I143)</f>
        <v>0</v>
      </c>
      <c r="M143" s="243"/>
      <c r="N143" s="60"/>
      <c r="O143" s="239">
        <f>IF('Cumulative Budget Request '!L142='Split budget (E)'!$L$1,'Cumulative Budget Request '!O142,0)</f>
        <v>0</v>
      </c>
      <c r="P143" s="240">
        <f>IF('Cumulative Budget Request '!L142='Split budget (E)'!$L$1,'Cumulative Budget Request '!P142,0)</f>
        <v>0</v>
      </c>
      <c r="Q143" s="73">
        <f>IF('Cumulative Budget Request '!L142='Split budget (E)'!$L$1,'Cumulative Budget Request '!Q142,0)</f>
        <v>0</v>
      </c>
      <c r="R143" s="239">
        <f>IF('Cumulative Budget Request '!L142='Split budget (E)'!$L$1,'Cumulative Budget Request '!R142,0)</f>
        <v>0</v>
      </c>
      <c r="S143" s="73"/>
      <c r="T143" s="71"/>
      <c r="U143" s="426"/>
      <c r="V143" s="426"/>
      <c r="W143" s="426"/>
      <c r="X143" s="426"/>
      <c r="Y143" s="426"/>
      <c r="Z143" s="59"/>
      <c r="AA143" s="125"/>
      <c r="AB143" s="125"/>
      <c r="AC143" s="125"/>
      <c r="AD143" s="125"/>
      <c r="AE143" s="125"/>
      <c r="AF143" s="163"/>
      <c r="AH143" s="274" t="s">
        <v>99</v>
      </c>
      <c r="AI143" s="273">
        <f>'Tuition Lookup'!$D22*24</f>
        <v>9456</v>
      </c>
      <c r="AJ143" s="272">
        <f t="shared" si="37"/>
        <v>1576</v>
      </c>
      <c r="AK143" s="277">
        <f t="shared" si="43"/>
        <v>1576</v>
      </c>
      <c r="AL143" s="277">
        <f t="shared" si="43"/>
        <v>1654.8000000000002</v>
      </c>
      <c r="AM143" s="277">
        <f t="shared" si="43"/>
        <v>1737.5400000000002</v>
      </c>
      <c r="AN143" s="278">
        <f t="shared" si="43"/>
        <v>1824.4170000000004</v>
      </c>
      <c r="AO143" s="279">
        <f t="shared" si="43"/>
        <v>1915.6378500000005</v>
      </c>
    </row>
    <row r="144" spans="1:41" ht="13.5" customHeight="1">
      <c r="A144" s="8"/>
      <c r="B144" s="90"/>
      <c r="C144" s="97"/>
      <c r="D144" s="74" t="s">
        <v>48</v>
      </c>
      <c r="E144" s="190">
        <f>SUM(E142:E143)</f>
        <v>0</v>
      </c>
      <c r="F144" s="190">
        <f t="shared" ref="F144:I144" si="44">SUM(F142:F143)</f>
        <v>0</v>
      </c>
      <c r="G144" s="190">
        <f t="shared" si="44"/>
        <v>0</v>
      </c>
      <c r="H144" s="190">
        <f t="shared" si="44"/>
        <v>0</v>
      </c>
      <c r="I144" s="190">
        <f t="shared" si="44"/>
        <v>0</v>
      </c>
      <c r="J144" s="191">
        <f>SUM(J142:J143)</f>
        <v>0</v>
      </c>
      <c r="M144" s="243"/>
      <c r="N144" s="60"/>
      <c r="O144" s="71"/>
      <c r="P144" s="244"/>
      <c r="Q144" s="73"/>
      <c r="R144" s="71"/>
      <c r="S144" s="73"/>
      <c r="T144" s="71"/>
      <c r="U144" s="428"/>
      <c r="V144" s="429"/>
      <c r="W144" s="427"/>
      <c r="X144" s="427"/>
      <c r="Y144" s="427"/>
      <c r="Z144" s="59"/>
      <c r="AA144" s="125"/>
      <c r="AB144" s="125"/>
      <c r="AC144" s="125"/>
      <c r="AD144" s="125"/>
      <c r="AE144" s="125"/>
      <c r="AF144" s="163"/>
      <c r="AH144" s="274" t="s">
        <v>100</v>
      </c>
      <c r="AI144" s="273">
        <f>'Tuition Lookup'!$D23*24</f>
        <v>8040</v>
      </c>
      <c r="AJ144" s="272">
        <f t="shared" si="37"/>
        <v>1340</v>
      </c>
      <c r="AK144" s="277">
        <f t="shared" si="43"/>
        <v>1340</v>
      </c>
      <c r="AL144" s="277">
        <f t="shared" si="43"/>
        <v>1407</v>
      </c>
      <c r="AM144" s="277">
        <f t="shared" si="43"/>
        <v>1477.3500000000001</v>
      </c>
      <c r="AN144" s="278">
        <f t="shared" si="43"/>
        <v>1551.2175000000002</v>
      </c>
      <c r="AO144" s="279">
        <f t="shared" si="43"/>
        <v>1628.7783750000003</v>
      </c>
    </row>
    <row r="145" spans="1:41">
      <c r="A145" s="8"/>
      <c r="B145" s="90"/>
      <c r="C145" s="97"/>
      <c r="D145" s="71"/>
      <c r="E145" s="15"/>
      <c r="F145" s="15"/>
      <c r="G145" s="15"/>
      <c r="H145" s="15"/>
      <c r="I145" s="15"/>
      <c r="J145" s="24"/>
      <c r="M145" s="243"/>
      <c r="N145" s="60"/>
      <c r="O145" s="32"/>
      <c r="P145" s="60"/>
      <c r="Q145" s="32"/>
      <c r="R145" s="241"/>
      <c r="S145" s="32"/>
      <c r="T145" s="241"/>
      <c r="U145" s="430"/>
      <c r="V145" s="430"/>
      <c r="W145" s="430"/>
      <c r="X145" s="430"/>
      <c r="Y145" s="430"/>
      <c r="Z145" s="59"/>
      <c r="AA145" s="125"/>
      <c r="AB145" s="125"/>
      <c r="AC145" s="125"/>
      <c r="AD145" s="125"/>
      <c r="AE145" s="125"/>
      <c r="AF145" s="163"/>
      <c r="AH145" s="274" t="s">
        <v>101</v>
      </c>
      <c r="AI145" s="273">
        <f>'Tuition Lookup'!$D24*24</f>
        <v>12024</v>
      </c>
      <c r="AJ145" s="272">
        <f t="shared" si="37"/>
        <v>2004</v>
      </c>
      <c r="AK145" s="277">
        <f t="shared" si="43"/>
        <v>2004</v>
      </c>
      <c r="AL145" s="277">
        <f t="shared" si="43"/>
        <v>2104.2000000000003</v>
      </c>
      <c r="AM145" s="277">
        <f t="shared" si="43"/>
        <v>2209.4100000000003</v>
      </c>
      <c r="AN145" s="278">
        <f t="shared" si="43"/>
        <v>2319.8805000000002</v>
      </c>
      <c r="AO145" s="279">
        <f t="shared" si="43"/>
        <v>2435.8745250000002</v>
      </c>
    </row>
    <row r="146" spans="1:41">
      <c r="A146" s="417">
        <f>IF('Cumulative Budget Request '!L145='Split budget (E)'!$L$1,'Cumulative Budget Request '!A145,0)</f>
        <v>0</v>
      </c>
      <c r="B146" s="13">
        <f>IF('Cumulative Budget Request '!L145='Split budget (E)'!$L$1,'Cumulative Budget Request '!B145,0)</f>
        <v>0</v>
      </c>
      <c r="C146" s="117">
        <f>IF('Cumulative Budget Request '!L145='Split budget (E)'!$L$1,'Cumulative Budget Request '!C145,0)</f>
        <v>0</v>
      </c>
      <c r="D146" s="32" t="s">
        <v>44</v>
      </c>
      <c r="E146" s="97">
        <f>ROUND($P146*$Q146*R146,6)</f>
        <v>0</v>
      </c>
      <c r="F146" s="97">
        <f>ROUND($P147*$Q147*R147,6)</f>
        <v>0</v>
      </c>
      <c r="G146" s="97">
        <f>ROUND($P148*$Q148*R148,6)</f>
        <v>0</v>
      </c>
      <c r="H146" s="97">
        <f>ROUND($P149*$Q149*R149,6)</f>
        <v>0</v>
      </c>
      <c r="I146" s="97">
        <f>ROUND($P150*$Q150*R150,6)</f>
        <v>0</v>
      </c>
      <c r="J146" s="24"/>
      <c r="M146" s="155">
        <f>IF('Cumulative Budget Request '!L145='Split budget (E)'!$L$1,'Cumulative Budget Request '!M145,0)</f>
        <v>0</v>
      </c>
      <c r="N146" s="242">
        <f>ROUND(M146/12,2)</f>
        <v>0</v>
      </c>
      <c r="O146" s="239">
        <f>IF('Cumulative Budget Request '!L145='Split budget (E)'!$L$1,'Cumulative Budget Request '!O145,0)</f>
        <v>0</v>
      </c>
      <c r="P146" s="240">
        <f>IF('Cumulative Budget Request '!L145='Split budget (E)'!$L$1,'Cumulative Budget Request '!P145,0)</f>
        <v>0</v>
      </c>
      <c r="Q146" s="73">
        <f>IF('Cumulative Budget Request '!L145='Split budget (E)'!$L$1,'Cumulative Budget Request '!Q145,0)</f>
        <v>0</v>
      </c>
      <c r="R146" s="239">
        <f>IF('Cumulative Budget Request '!L145='Split budget (E)'!$L$1,'Cumulative Budget Request '!R145,0)</f>
        <v>0</v>
      </c>
      <c r="S146" s="73"/>
      <c r="T146" s="71"/>
      <c r="U146" s="426">
        <f>IFERROR((E149+E150)/E148,0)</f>
        <v>0</v>
      </c>
      <c r="V146" s="426">
        <f t="shared" ref="V146:Y146" si="45">IFERROR((F149+F150)/F148,0)</f>
        <v>0</v>
      </c>
      <c r="W146" s="426">
        <f t="shared" si="45"/>
        <v>0</v>
      </c>
      <c r="X146" s="426">
        <f t="shared" si="45"/>
        <v>0</v>
      </c>
      <c r="Y146" s="426">
        <f t="shared" si="45"/>
        <v>0</v>
      </c>
      <c r="Z146" s="160">
        <f>C146</f>
        <v>0</v>
      </c>
      <c r="AA146" s="125" t="e">
        <f>ROUND(VLOOKUP($C146,$AH$124:AO183,4,FALSE)*E146,0)</f>
        <v>#N/A</v>
      </c>
      <c r="AB146" s="125" t="e">
        <f>ROUND(VLOOKUP($C147,$AH$124:AO182,5,FALSE)*F146,0)</f>
        <v>#N/A</v>
      </c>
      <c r="AC146" s="125" t="e">
        <f>ROUND(VLOOKUP($C148,$AH$124:AO181,6,FALSE)*G146,0)</f>
        <v>#N/A</v>
      </c>
      <c r="AD146" s="125" t="e">
        <f>ROUND(VLOOKUP($C149,$AH$124:AO181,7,FALSE)*H146,0)</f>
        <v>#N/A</v>
      </c>
      <c r="AE146" s="125" t="e">
        <f>ROUND(VLOOKUP($C150,$AH$124:AO181,8,FALSE)*I146,0)</f>
        <v>#N/A</v>
      </c>
      <c r="AF146" s="163" t="e">
        <f>SUM(AA146:AE146)</f>
        <v>#N/A</v>
      </c>
      <c r="AH146" s="274" t="s">
        <v>102</v>
      </c>
      <c r="AI146" s="273">
        <f>'Tuition Lookup'!$D25*24</f>
        <v>11736</v>
      </c>
      <c r="AJ146" s="272">
        <f t="shared" si="37"/>
        <v>1956</v>
      </c>
      <c r="AK146" s="277">
        <f t="shared" si="43"/>
        <v>1956</v>
      </c>
      <c r="AL146" s="277">
        <f t="shared" si="43"/>
        <v>2053.8000000000002</v>
      </c>
      <c r="AM146" s="277">
        <f t="shared" si="43"/>
        <v>2156.4900000000002</v>
      </c>
      <c r="AN146" s="278">
        <f t="shared" si="43"/>
        <v>2264.3145000000004</v>
      </c>
      <c r="AO146" s="279">
        <f t="shared" si="43"/>
        <v>2377.5302250000004</v>
      </c>
    </row>
    <row r="147" spans="1:41">
      <c r="B147" s="99"/>
      <c r="C147" s="117">
        <f>IF('Cumulative Budget Request '!L146='Split budget (E)'!$L$1,'Cumulative Budget Request '!C146,0)</f>
        <v>0</v>
      </c>
      <c r="D147" s="32" t="s">
        <v>61</v>
      </c>
      <c r="E147" s="20">
        <f>R147</f>
        <v>0</v>
      </c>
      <c r="F147" s="20">
        <f>R147</f>
        <v>0</v>
      </c>
      <c r="G147" s="20">
        <f>R148</f>
        <v>0</v>
      </c>
      <c r="H147" s="20">
        <f>R149</f>
        <v>0</v>
      </c>
      <c r="I147" s="20">
        <f>R150</f>
        <v>0</v>
      </c>
      <c r="J147" s="24"/>
      <c r="M147" s="243"/>
      <c r="N147" s="242"/>
      <c r="O147" s="239">
        <f>IF('Cumulative Budget Request '!L146='Split budget (E)'!$L$1,'Cumulative Budget Request '!O146,0)</f>
        <v>0</v>
      </c>
      <c r="P147" s="240">
        <f>IF('Cumulative Budget Request '!L146='Split budget (E)'!$L$1,'Cumulative Budget Request '!P146,0)</f>
        <v>0</v>
      </c>
      <c r="Q147" s="73">
        <f>IF('Cumulative Budget Request '!L146='Split budget (E)'!$L$1,'Cumulative Budget Request '!Q146,0)</f>
        <v>0</v>
      </c>
      <c r="R147" s="239">
        <f>IF('Cumulative Budget Request '!L146='Split budget (E)'!$L$1,'Cumulative Budget Request '!R146,0)</f>
        <v>0</v>
      </c>
      <c r="S147" s="73"/>
      <c r="T147" s="71"/>
      <c r="U147" s="426"/>
      <c r="V147" s="426"/>
      <c r="W147" s="426"/>
      <c r="X147" s="426"/>
      <c r="Y147" s="426"/>
      <c r="Z147" s="160"/>
      <c r="AA147" s="125"/>
      <c r="AB147" s="125"/>
      <c r="AC147" s="125"/>
      <c r="AD147" s="125"/>
      <c r="AE147" s="125"/>
      <c r="AF147" s="163"/>
      <c r="AH147" s="274" t="s">
        <v>103</v>
      </c>
      <c r="AI147" s="273">
        <f>'Tuition Lookup'!$D26*24</f>
        <v>9840</v>
      </c>
      <c r="AJ147" s="272">
        <f t="shared" si="37"/>
        <v>1640</v>
      </c>
      <c r="AK147" s="277">
        <f t="shared" si="43"/>
        <v>1640</v>
      </c>
      <c r="AL147" s="277">
        <f t="shared" si="43"/>
        <v>1722</v>
      </c>
      <c r="AM147" s="277">
        <f t="shared" si="43"/>
        <v>1808.1000000000001</v>
      </c>
      <c r="AN147" s="278">
        <f t="shared" si="43"/>
        <v>1898.5050000000003</v>
      </c>
      <c r="AO147" s="279">
        <f t="shared" si="43"/>
        <v>1993.4302500000003</v>
      </c>
    </row>
    <row r="148" spans="1:41">
      <c r="A148" s="8"/>
      <c r="B148" s="90"/>
      <c r="C148" s="117">
        <f>IF('Cumulative Budget Request '!L147='Split budget (E)'!$L$1,'Cumulative Budget Request '!C147,0)</f>
        <v>0</v>
      </c>
      <c r="D148" s="71" t="s">
        <v>9</v>
      </c>
      <c r="E148" s="54">
        <f>ROUND(N146*E146*O146,0)</f>
        <v>0</v>
      </c>
      <c r="F148" s="54">
        <f>ROUND(N146*F146*O146*O147,0)</f>
        <v>0</v>
      </c>
      <c r="G148" s="54">
        <f>ROUND(N146*G146*O146*O147*O148,0)</f>
        <v>0</v>
      </c>
      <c r="H148" s="54">
        <f>ROUND(N146*H146*O146*O147*O148*O149,0)</f>
        <v>0</v>
      </c>
      <c r="I148" s="54">
        <f>ROUND(N146*I146*O146*O147*O148*O149*O150,0)</f>
        <v>0</v>
      </c>
      <c r="J148" s="177">
        <f>SUM(E148:I148)</f>
        <v>0</v>
      </c>
      <c r="M148" s="243"/>
      <c r="N148" s="60"/>
      <c r="O148" s="239">
        <f>IF('Cumulative Budget Request '!L147='Split budget (E)'!$L$1,'Cumulative Budget Request '!O147,0)</f>
        <v>0</v>
      </c>
      <c r="P148" s="240">
        <f>IF('Cumulative Budget Request '!L147='Split budget (E)'!$L$1,'Cumulative Budget Request '!P147,0)</f>
        <v>0</v>
      </c>
      <c r="Q148" s="73">
        <f>IF('Cumulative Budget Request '!L147='Split budget (E)'!$L$1,'Cumulative Budget Request '!Q147,0)</f>
        <v>0</v>
      </c>
      <c r="R148" s="239">
        <f>IF('Cumulative Budget Request '!L147='Split budget (E)'!$L$1,'Cumulative Budget Request '!R147,0)</f>
        <v>0</v>
      </c>
      <c r="S148" s="73"/>
      <c r="T148" s="71"/>
      <c r="U148" s="427"/>
      <c r="V148" s="427"/>
      <c r="W148" s="427"/>
      <c r="X148" s="427"/>
      <c r="Y148" s="427"/>
      <c r="Z148" s="59"/>
      <c r="AA148" s="125"/>
      <c r="AB148" s="125"/>
      <c r="AC148" s="125"/>
      <c r="AD148" s="125"/>
      <c r="AE148" s="125"/>
      <c r="AF148" s="163"/>
      <c r="AH148" s="274" t="s">
        <v>104</v>
      </c>
      <c r="AI148" s="273">
        <f>'Tuition Lookup'!$D27*24</f>
        <v>10104</v>
      </c>
      <c r="AJ148" s="272">
        <f t="shared" si="37"/>
        <v>1684</v>
      </c>
      <c r="AK148" s="277">
        <f t="shared" si="43"/>
        <v>1684</v>
      </c>
      <c r="AL148" s="277">
        <f t="shared" si="43"/>
        <v>1768.2</v>
      </c>
      <c r="AM148" s="277">
        <f t="shared" si="43"/>
        <v>1856.6100000000001</v>
      </c>
      <c r="AN148" s="278">
        <f t="shared" si="43"/>
        <v>1949.4405000000002</v>
      </c>
      <c r="AO148" s="279">
        <f t="shared" si="43"/>
        <v>2046.9125250000002</v>
      </c>
    </row>
    <row r="149" spans="1:41">
      <c r="A149" s="8"/>
      <c r="B149" s="90"/>
      <c r="C149" s="117">
        <f>IF('Cumulative Budget Request '!L148='Split budget (E)'!$L$1,'Cumulative Budget Request '!C148,0)</f>
        <v>0</v>
      </c>
      <c r="D149" s="71" t="s">
        <v>46</v>
      </c>
      <c r="E149" s="54">
        <f>ROUND(E148*$S$153,0)</f>
        <v>0</v>
      </c>
      <c r="F149" s="54">
        <f>ROUND(F148*$S$153,0)</f>
        <v>0</v>
      </c>
      <c r="G149" s="54">
        <f>ROUND(G148*$S$153,0)</f>
        <v>0</v>
      </c>
      <c r="H149" s="54">
        <f>ROUND(H148*$S$153,0)</f>
        <v>0</v>
      </c>
      <c r="I149" s="54">
        <f>ROUND(I148*$S$153,0)</f>
        <v>0</v>
      </c>
      <c r="J149" s="177">
        <f>SUM(E149:I149)</f>
        <v>0</v>
      </c>
      <c r="M149" s="243"/>
      <c r="N149" s="60"/>
      <c r="O149" s="239">
        <f>IF('Cumulative Budget Request '!L148='Split budget (E)'!$L$1,'Cumulative Budget Request '!O148,0)</f>
        <v>0</v>
      </c>
      <c r="P149" s="240">
        <f>IF('Cumulative Budget Request '!L148='Split budget (E)'!$L$1,'Cumulative Budget Request '!P148,0)</f>
        <v>0</v>
      </c>
      <c r="Q149" s="73">
        <f>IF('Cumulative Budget Request '!L148='Split budget (E)'!$L$1,'Cumulative Budget Request '!Q148,0)</f>
        <v>0</v>
      </c>
      <c r="R149" s="239">
        <f>IF('Cumulative Budget Request '!L148='Split budget (E)'!$L$1,'Cumulative Budget Request '!R148,0)</f>
        <v>0</v>
      </c>
      <c r="S149" s="73"/>
      <c r="T149" s="71"/>
      <c r="U149" s="427"/>
      <c r="V149" s="427"/>
      <c r="W149" s="427"/>
      <c r="X149" s="427"/>
      <c r="Y149" s="427"/>
      <c r="Z149" s="59"/>
      <c r="AA149" s="125"/>
      <c r="AB149" s="125"/>
      <c r="AC149" s="125"/>
      <c r="AD149" s="125"/>
      <c r="AE149" s="125"/>
      <c r="AF149" s="163"/>
      <c r="AH149" s="274" t="s">
        <v>105</v>
      </c>
      <c r="AI149" s="273">
        <f>'Tuition Lookup'!$D28*24</f>
        <v>10176</v>
      </c>
      <c r="AJ149" s="272">
        <f t="shared" si="37"/>
        <v>1696</v>
      </c>
      <c r="AK149" s="277">
        <f t="shared" si="43"/>
        <v>1696</v>
      </c>
      <c r="AL149" s="277">
        <f t="shared" si="43"/>
        <v>1780.8000000000002</v>
      </c>
      <c r="AM149" s="277">
        <f t="shared" si="43"/>
        <v>1869.8400000000004</v>
      </c>
      <c r="AN149" s="278">
        <f t="shared" si="43"/>
        <v>1963.3320000000006</v>
      </c>
      <c r="AO149" s="279">
        <f t="shared" si="43"/>
        <v>2061.4986000000008</v>
      </c>
    </row>
    <row r="150" spans="1:41" ht="15">
      <c r="A150" s="8"/>
      <c r="B150" s="90"/>
      <c r="C150" s="117">
        <f>IF('Cumulative Budget Request '!L149='Split budget (E)'!$L$1,'Cumulative Budget Request '!C149,0)</f>
        <v>0</v>
      </c>
      <c r="D150" s="71" t="s">
        <v>47</v>
      </c>
      <c r="E150" s="189">
        <f>ROUND($S$154*E146,0)</f>
        <v>0</v>
      </c>
      <c r="F150" s="189">
        <f>ROUND($S$154*F146,0)</f>
        <v>0</v>
      </c>
      <c r="G150" s="189">
        <f>ROUND($S$154*G146,0)</f>
        <v>0</v>
      </c>
      <c r="H150" s="189">
        <f>ROUND($S$154*H146,0)</f>
        <v>0</v>
      </c>
      <c r="I150" s="189">
        <f>ROUND($S$154*I146,0)</f>
        <v>0</v>
      </c>
      <c r="J150" s="186">
        <f>SUM(E150:I150)</f>
        <v>0</v>
      </c>
      <c r="M150" s="243"/>
      <c r="N150" s="60"/>
      <c r="O150" s="239">
        <f>IF('Cumulative Budget Request '!L149='Split budget (E)'!$L$1,'Cumulative Budget Request '!O149,0)</f>
        <v>0</v>
      </c>
      <c r="P150" s="240">
        <f>IF('Cumulative Budget Request '!L149='Split budget (E)'!$L$1,'Cumulative Budget Request '!P149,0)</f>
        <v>0</v>
      </c>
      <c r="Q150" s="73">
        <f>IF('Cumulative Budget Request '!L149='Split budget (E)'!$L$1,'Cumulative Budget Request '!Q149,0)</f>
        <v>0</v>
      </c>
      <c r="R150" s="239">
        <f>IF('Cumulative Budget Request '!L149='Split budget (E)'!$L$1,'Cumulative Budget Request '!R149,0)</f>
        <v>0</v>
      </c>
      <c r="S150" s="73"/>
      <c r="T150" s="71"/>
      <c r="U150" s="426"/>
      <c r="V150" s="426"/>
      <c r="W150" s="426"/>
      <c r="X150" s="426"/>
      <c r="Y150" s="426"/>
      <c r="Z150" s="59"/>
      <c r="AA150" s="125"/>
      <c r="AB150" s="125"/>
      <c r="AC150" s="125"/>
      <c r="AD150" s="125"/>
      <c r="AE150" s="125"/>
      <c r="AF150" s="163"/>
      <c r="AH150" s="274" t="s">
        <v>106</v>
      </c>
      <c r="AI150" s="273">
        <f>'Tuition Lookup'!$D29*24</f>
        <v>9576</v>
      </c>
      <c r="AJ150" s="272">
        <f t="shared" si="37"/>
        <v>1596</v>
      </c>
      <c r="AK150" s="277">
        <f t="shared" si="43"/>
        <v>1596</v>
      </c>
      <c r="AL150" s="277">
        <f t="shared" si="43"/>
        <v>1675.8000000000002</v>
      </c>
      <c r="AM150" s="277">
        <f t="shared" si="43"/>
        <v>1759.5900000000004</v>
      </c>
      <c r="AN150" s="278">
        <f t="shared" si="43"/>
        <v>1847.5695000000005</v>
      </c>
      <c r="AO150" s="279">
        <f t="shared" si="43"/>
        <v>1939.9479750000007</v>
      </c>
    </row>
    <row r="151" spans="1:41" ht="13.5" thickBot="1">
      <c r="A151" s="8"/>
      <c r="B151" s="90"/>
      <c r="C151" s="97"/>
      <c r="D151" s="74" t="s">
        <v>48</v>
      </c>
      <c r="E151" s="190">
        <f>SUM(E149:E150)</f>
        <v>0</v>
      </c>
      <c r="F151" s="190">
        <f t="shared" ref="F151:I151" si="46">SUM(F149:F150)</f>
        <v>0</v>
      </c>
      <c r="G151" s="190">
        <f t="shared" si="46"/>
        <v>0</v>
      </c>
      <c r="H151" s="190">
        <f t="shared" si="46"/>
        <v>0</v>
      </c>
      <c r="I151" s="190">
        <f t="shared" si="46"/>
        <v>0</v>
      </c>
      <c r="J151" s="191">
        <f>SUM(J149:J150)</f>
        <v>0</v>
      </c>
      <c r="M151" s="17"/>
      <c r="N151" s="31"/>
      <c r="O151" s="31"/>
      <c r="P151" s="31"/>
      <c r="Q151" s="110"/>
      <c r="R151" s="111"/>
      <c r="S151" s="73"/>
      <c r="T151" s="110"/>
      <c r="U151" s="426"/>
      <c r="V151" s="426"/>
      <c r="W151" s="426"/>
      <c r="X151" s="426"/>
      <c r="Y151" s="426"/>
      <c r="Z151" s="161"/>
      <c r="AA151" s="164"/>
      <c r="AB151" s="164"/>
      <c r="AC151" s="164"/>
      <c r="AD151" s="164"/>
      <c r="AE151" s="164"/>
      <c r="AF151" s="165"/>
      <c r="AH151" s="464" t="s">
        <v>107</v>
      </c>
      <c r="AI151" s="276">
        <f>'Tuition Lookup'!$D30*24</f>
        <v>10080</v>
      </c>
      <c r="AJ151" s="465">
        <f t="shared" si="37"/>
        <v>1680</v>
      </c>
      <c r="AK151" s="466">
        <f t="shared" si="43"/>
        <v>1680</v>
      </c>
      <c r="AL151" s="466">
        <f t="shared" si="43"/>
        <v>1764</v>
      </c>
      <c r="AM151" s="466">
        <f t="shared" si="43"/>
        <v>1852.2</v>
      </c>
      <c r="AN151" s="467">
        <f t="shared" si="43"/>
        <v>1944.8100000000002</v>
      </c>
      <c r="AO151" s="468">
        <f t="shared" si="43"/>
        <v>2042.0505000000003</v>
      </c>
    </row>
    <row r="152" spans="1:41" ht="13.5" thickBot="1">
      <c r="A152" s="8"/>
      <c r="B152" s="90"/>
      <c r="C152" s="97"/>
      <c r="D152" s="71"/>
      <c r="E152" s="20"/>
      <c r="F152" s="20"/>
      <c r="G152" s="20"/>
      <c r="H152" s="20"/>
      <c r="I152" s="20"/>
      <c r="J152" s="73"/>
      <c r="M152" s="17"/>
      <c r="T152" s="15"/>
      <c r="U152" s="23"/>
      <c r="V152" s="23"/>
      <c r="W152" s="23"/>
      <c r="X152" s="23"/>
      <c r="Y152" s="23"/>
      <c r="Z152" s="158" t="s">
        <v>30</v>
      </c>
      <c r="AA152" s="166" t="e">
        <f>SUM(AA118:AA151)</f>
        <v>#N/A</v>
      </c>
      <c r="AB152" s="166" t="e">
        <f>SUM(AB118:AB151)</f>
        <v>#N/A</v>
      </c>
      <c r="AC152" s="166" t="e">
        <f t="shared" ref="AC152:AE152" si="47">SUM(AC118:AC151)</f>
        <v>#N/A</v>
      </c>
      <c r="AD152" s="166" t="e">
        <f t="shared" si="47"/>
        <v>#N/A</v>
      </c>
      <c r="AE152" s="166" t="e">
        <f t="shared" si="47"/>
        <v>#N/A</v>
      </c>
      <c r="AF152" s="167" t="e">
        <f>SUM(AA152:AE152)</f>
        <v>#N/A</v>
      </c>
    </row>
    <row r="153" spans="1:41" ht="13.5" customHeight="1" thickBot="1">
      <c r="A153" s="8"/>
      <c r="C153" s="72"/>
      <c r="D153" s="72" t="s">
        <v>108</v>
      </c>
      <c r="E153" s="192">
        <f>SUMIF($D$118:$D$152,"*Salary",E118:E152)</f>
        <v>0</v>
      </c>
      <c r="F153" s="192">
        <f t="shared" ref="F153:I153" si="48">SUMIF($D$118:$D$152,"*Salary",F118:F152)</f>
        <v>0</v>
      </c>
      <c r="G153" s="192">
        <f t="shared" si="48"/>
        <v>0</v>
      </c>
      <c r="H153" s="192">
        <f t="shared" si="48"/>
        <v>0</v>
      </c>
      <c r="I153" s="192">
        <f t="shared" si="48"/>
        <v>0</v>
      </c>
      <c r="J153" s="193">
        <f>SUM(E153:I153)</f>
        <v>0</v>
      </c>
      <c r="M153" s="17"/>
      <c r="N153" s="35" t="s">
        <v>109</v>
      </c>
      <c r="O153" s="411"/>
      <c r="P153" s="411"/>
      <c r="Q153" s="36"/>
      <c r="R153" s="37"/>
      <c r="S153" s="237">
        <f>'Cumulative Budget Request '!S152</f>
        <v>0.11</v>
      </c>
      <c r="T153" s="531" t="str">
        <f>'Cumulative Budget Request '!T152</f>
        <v>Use 0.11 for Students or 0.034 for FICA Exempt</v>
      </c>
      <c r="U153" s="532"/>
      <c r="V153" s="533"/>
    </row>
    <row r="154" spans="1:41" ht="13.5" thickBot="1">
      <c r="A154" s="8"/>
      <c r="C154" s="72"/>
      <c r="D154" s="72" t="s">
        <v>111</v>
      </c>
      <c r="E154" s="194">
        <f>SUMIF($D$118:$D$152,"*Total Fringe",E118:E152)</f>
        <v>0</v>
      </c>
      <c r="F154" s="194">
        <f t="shared" ref="F154:I154" si="49">SUMIF($D$118:$D$152,"*Total Fringe",F118:F152)</f>
        <v>0</v>
      </c>
      <c r="G154" s="194">
        <f t="shared" si="49"/>
        <v>0</v>
      </c>
      <c r="H154" s="194">
        <f t="shared" si="49"/>
        <v>0</v>
      </c>
      <c r="I154" s="194">
        <f t="shared" si="49"/>
        <v>0</v>
      </c>
      <c r="J154" s="195">
        <f>SUM(E154:I154)</f>
        <v>0</v>
      </c>
      <c r="M154" s="14"/>
      <c r="N154" s="197" t="s">
        <v>112</v>
      </c>
      <c r="O154" s="412"/>
      <c r="P154" s="412"/>
      <c r="Q154" s="198"/>
      <c r="R154" s="198"/>
      <c r="S154" s="245">
        <f>'Cumulative Budget Request '!S153</f>
        <v>560</v>
      </c>
      <c r="T154" s="534"/>
      <c r="U154" s="535"/>
      <c r="V154" s="536"/>
    </row>
    <row r="155" spans="1:41" ht="13.5" thickBot="1">
      <c r="A155" s="8"/>
      <c r="C155" s="72"/>
      <c r="D155" s="174"/>
      <c r="E155" s="171"/>
      <c r="F155" s="171"/>
      <c r="G155" s="171"/>
      <c r="H155" s="171"/>
      <c r="I155" s="171"/>
      <c r="J155" s="172"/>
      <c r="M155" s="14"/>
      <c r="N155" s="207"/>
      <c r="O155" s="207"/>
      <c r="P155" s="207"/>
      <c r="Q155" s="208"/>
      <c r="R155" s="208"/>
      <c r="S155" s="209"/>
      <c r="T155" s="23"/>
      <c r="U155" s="23"/>
      <c r="V155" s="23"/>
    </row>
    <row r="156" spans="1:41" ht="13.5" thickBot="1">
      <c r="C156" s="89"/>
      <c r="D156" s="44"/>
      <c r="E156" s="16" t="str">
        <f>E11</f>
        <v>Year 1</v>
      </c>
      <c r="F156" s="16" t="str">
        <f>F11</f>
        <v>Year 2</v>
      </c>
      <c r="G156" s="16" t="str">
        <f>G11</f>
        <v>Year 3</v>
      </c>
      <c r="H156" s="16" t="str">
        <f>H11</f>
        <v>Year 4</v>
      </c>
      <c r="I156" s="16" t="str">
        <f>I11</f>
        <v>Year 5</v>
      </c>
      <c r="J156" s="44" t="s">
        <v>30</v>
      </c>
      <c r="N156" s="500" t="s">
        <v>113</v>
      </c>
      <c r="O156" s="501"/>
      <c r="P156" s="501"/>
      <c r="Q156" s="501"/>
      <c r="R156" s="501"/>
      <c r="S156" s="501"/>
      <c r="T156" s="501"/>
      <c r="U156" s="502"/>
      <c r="V156" s="489" t="s">
        <v>23</v>
      </c>
      <c r="W156" s="489"/>
      <c r="X156" s="489"/>
      <c r="Y156" s="489"/>
      <c r="Z156" s="489"/>
    </row>
    <row r="157" spans="1:41">
      <c r="A157" s="418">
        <f>IF('Cumulative Budget Request '!L157='Split budget (E)'!$L$1,'Cumulative Budget Request '!A156,0)</f>
        <v>0</v>
      </c>
      <c r="B157" s="13" t="str">
        <f>'Cumulative Budget Request '!B156</f>
        <v xml:space="preserve"> </v>
      </c>
      <c r="C157" s="89"/>
      <c r="D157" s="32" t="s">
        <v>61</v>
      </c>
      <c r="E157" s="20">
        <f>Q158</f>
        <v>0</v>
      </c>
      <c r="F157" s="20">
        <f>R158</f>
        <v>0</v>
      </c>
      <c r="G157" s="20">
        <f>S158</f>
        <v>0</v>
      </c>
      <c r="H157" s="20">
        <f>T158</f>
        <v>0</v>
      </c>
      <c r="I157" s="20">
        <f>U158</f>
        <v>0</v>
      </c>
      <c r="J157" s="44"/>
      <c r="N157" s="199"/>
      <c r="O157" s="207"/>
      <c r="P157" s="207"/>
      <c r="Q157" s="200" t="s">
        <v>35</v>
      </c>
      <c r="R157" s="201" t="s">
        <v>36</v>
      </c>
      <c r="S157" s="201" t="s">
        <v>37</v>
      </c>
      <c r="T157" s="200" t="s">
        <v>38</v>
      </c>
      <c r="U157" s="202" t="s">
        <v>39</v>
      </c>
      <c r="V157" s="424" t="s">
        <v>35</v>
      </c>
      <c r="W157" s="425" t="s">
        <v>36</v>
      </c>
      <c r="X157" s="425" t="s">
        <v>37</v>
      </c>
      <c r="Y157" s="425" t="s">
        <v>38</v>
      </c>
      <c r="Z157" s="425" t="s">
        <v>39</v>
      </c>
    </row>
    <row r="158" spans="1:41">
      <c r="A158" s="8"/>
      <c r="C158" s="156"/>
      <c r="D158" s="153" t="s">
        <v>115</v>
      </c>
      <c r="E158" s="180">
        <f>IF('Cumulative Budget Request '!$L157='Split budget (E)'!$L$1,'Cumulative Budget Request '!E157,0)</f>
        <v>0</v>
      </c>
      <c r="F158" s="180">
        <f>IF('Cumulative Budget Request '!$L157='Split budget (E)'!$L$1,'Cumulative Budget Request '!F157,0)</f>
        <v>0</v>
      </c>
      <c r="G158" s="180">
        <f>IF('Cumulative Budget Request '!$L157='Split budget (E)'!$L$1,'Cumulative Budget Request '!G157,0)</f>
        <v>0</v>
      </c>
      <c r="H158" s="180">
        <f>IF('Cumulative Budget Request '!$L157='Split budget (E)'!$L$1,'Cumulative Budget Request '!H157,0)</f>
        <v>0</v>
      </c>
      <c r="I158" s="180">
        <f>IF('Cumulative Budget Request '!$L157='Split budget (E)'!$L$1,'Cumulative Budget Request '!I157,0)</f>
        <v>0</v>
      </c>
      <c r="J158" s="177">
        <f>SUM(E158:I158)</f>
        <v>0</v>
      </c>
      <c r="N158" s="173" t="s">
        <v>116</v>
      </c>
      <c r="O158" s="44"/>
      <c r="P158" s="44"/>
      <c r="Q158" s="239">
        <f>IF('Cumulative Budget Request '!L157='Split budget (E)'!$L$1,'Cumulative Budget Request '!Q157,0)</f>
        <v>0</v>
      </c>
      <c r="R158" s="239">
        <f>IF('Cumulative Budget Request '!L157='Split budget (E)'!$L$1,'Cumulative Budget Request '!R157,0)</f>
        <v>0</v>
      </c>
      <c r="S158" s="239">
        <f>IF('Cumulative Budget Request '!L157='Split budget (E)'!$L$1,'Cumulative Budget Request '!S157,0)</f>
        <v>0</v>
      </c>
      <c r="T158" s="239">
        <f>IF('Cumulative Budget Request '!L157='Split budget (E)'!$L$1,'Cumulative Budget Request '!T157,0)</f>
        <v>0</v>
      </c>
      <c r="U158" s="419">
        <f>IF('Cumulative Budget Request '!L157='Split budget (E)'!$L$1,'Cumulative Budget Request '!U157,0)</f>
        <v>0</v>
      </c>
      <c r="V158" s="426">
        <f>IFERROR((F161+F162)/F160,0)</f>
        <v>0</v>
      </c>
      <c r="W158" s="426">
        <f t="shared" ref="W158:Z158" si="50">IFERROR((G161+G162)/G160,0)</f>
        <v>0</v>
      </c>
      <c r="X158" s="426">
        <f t="shared" si="50"/>
        <v>0</v>
      </c>
      <c r="Y158" s="426">
        <f t="shared" si="50"/>
        <v>0</v>
      </c>
      <c r="Z158" s="426">
        <f t="shared" si="50"/>
        <v>0</v>
      </c>
      <c r="AA158" s="487"/>
      <c r="AB158" s="487"/>
      <c r="AC158" s="487"/>
      <c r="AD158" s="487"/>
      <c r="AE158" s="487"/>
      <c r="AF158" s="487"/>
      <c r="AG158" s="487"/>
      <c r="AH158" s="487"/>
    </row>
    <row r="159" spans="1:41">
      <c r="D159" s="32" t="s">
        <v>46</v>
      </c>
      <c r="E159" s="180">
        <f>IF('Cumulative Budget Request '!$L158='Split budget (E)'!$L$1,'Cumulative Budget Request '!E158,0)</f>
        <v>0</v>
      </c>
      <c r="F159" s="180">
        <f>IF('Cumulative Budget Request '!$L158='Split budget (E)'!$L$1,'Cumulative Budget Request '!F158,0)</f>
        <v>0</v>
      </c>
      <c r="G159" s="180">
        <f>IF('Cumulative Budget Request '!$L158='Split budget (E)'!$L$1,'Cumulative Budget Request '!G158,0)</f>
        <v>0</v>
      </c>
      <c r="H159" s="180">
        <f>IF('Cumulative Budget Request '!$L158='Split budget (E)'!$L$1,'Cumulative Budget Request '!H158,0)</f>
        <v>0</v>
      </c>
      <c r="I159" s="180">
        <f>IF('Cumulative Budget Request '!$L158='Split budget (E)'!$L$1,'Cumulative Budget Request '!I158,0)</f>
        <v>0</v>
      </c>
      <c r="J159" s="177">
        <f>SUM(E159:I159)</f>
        <v>0</v>
      </c>
      <c r="N159" s="173"/>
      <c r="O159" s="44"/>
      <c r="P159" s="44"/>
      <c r="Q159" s="44" t="s">
        <v>117</v>
      </c>
      <c r="R159" s="44" t="s">
        <v>118</v>
      </c>
      <c r="S159" s="44" t="s">
        <v>119</v>
      </c>
      <c r="U159" s="114"/>
      <c r="V159" s="427"/>
      <c r="W159" s="427"/>
      <c r="X159" s="427"/>
      <c r="Y159" s="427"/>
      <c r="Z159" s="427"/>
      <c r="AA159" s="55"/>
      <c r="AB159" s="55"/>
      <c r="AC159" s="55"/>
      <c r="AD159" s="55"/>
      <c r="AE159" s="55"/>
      <c r="AF159" s="55"/>
      <c r="AG159" s="55"/>
      <c r="AH159" s="55"/>
    </row>
    <row r="160" spans="1:41">
      <c r="C160" s="89"/>
      <c r="D160" s="44"/>
      <c r="E160" s="15"/>
      <c r="F160" s="15"/>
      <c r="G160" s="15"/>
      <c r="H160" s="15"/>
      <c r="I160" s="15"/>
      <c r="J160" s="24"/>
      <c r="N160" s="204"/>
      <c r="O160" s="413"/>
      <c r="P160" s="413"/>
      <c r="Q160" s="431">
        <f>IF('Cumulative Budget Request '!L159='Split budget (E)'!$L$1,'Cumulative Budget Request '!Q159,0)</f>
        <v>0</v>
      </c>
      <c r="R160" s="239">
        <f>IF('Cumulative Budget Request '!L159='Split budget (E)'!$L$1,'Cumulative Budget Request '!R159,0)</f>
        <v>0</v>
      </c>
      <c r="S160" s="239">
        <f>IF('Cumulative Budget Request '!L159='Split budget (E)'!$L$1,'Cumulative Budget Request '!S159,0)</f>
        <v>0</v>
      </c>
      <c r="U160" s="114"/>
      <c r="V160" s="427"/>
      <c r="W160" s="427"/>
      <c r="X160" s="427"/>
      <c r="Y160" s="427"/>
      <c r="Z160" s="427"/>
      <c r="AD160" s="55"/>
      <c r="AE160" s="55"/>
      <c r="AF160" s="55"/>
      <c r="AG160" s="55"/>
      <c r="AH160" s="55"/>
    </row>
    <row r="161" spans="1:36">
      <c r="A161" s="418">
        <f>IF('Cumulative Budget Request '!L161='Split budget (E)'!$L$1,'Cumulative Budget Request '!A160,0)</f>
        <v>0</v>
      </c>
      <c r="B161" s="13" t="str">
        <f>'Cumulative Budget Request '!B160</f>
        <v xml:space="preserve"> </v>
      </c>
      <c r="C161" s="89"/>
      <c r="D161" s="32" t="s">
        <v>61</v>
      </c>
      <c r="E161" s="20">
        <f>Q162</f>
        <v>0</v>
      </c>
      <c r="F161" s="20">
        <f>R162</f>
        <v>0</v>
      </c>
      <c r="G161" s="20">
        <f>S162</f>
        <v>0</v>
      </c>
      <c r="H161" s="20">
        <f>T162</f>
        <v>0</v>
      </c>
      <c r="I161" s="20">
        <f>U162</f>
        <v>0</v>
      </c>
      <c r="J161" s="24"/>
      <c r="N161" s="112"/>
      <c r="Q161" s="55"/>
      <c r="R161" s="93"/>
      <c r="S161" s="93"/>
      <c r="T161" s="55"/>
      <c r="U161" s="113"/>
      <c r="V161" s="427"/>
      <c r="W161" s="427"/>
      <c r="X161" s="427"/>
      <c r="Y161" s="427"/>
      <c r="Z161" s="427"/>
      <c r="AA161" s="488"/>
      <c r="AB161" s="488"/>
      <c r="AC161" s="488"/>
      <c r="AD161" s="131"/>
      <c r="AE161" s="131"/>
      <c r="AF161" s="131"/>
      <c r="AG161" s="131"/>
      <c r="AH161" s="131"/>
    </row>
    <row r="162" spans="1:36">
      <c r="A162" s="8"/>
      <c r="C162" s="156"/>
      <c r="D162" s="153" t="s">
        <v>115</v>
      </c>
      <c r="E162" s="180">
        <f>IF('Cumulative Budget Request '!$L161='Split budget (E)'!$L$1,'Cumulative Budget Request '!E161,0)</f>
        <v>0</v>
      </c>
      <c r="F162" s="180">
        <f>IF('Cumulative Budget Request '!$L161='Split budget (E)'!$L$1,'Cumulative Budget Request '!F161,0)</f>
        <v>0</v>
      </c>
      <c r="G162" s="180">
        <f>IF('Cumulative Budget Request '!$L161='Split budget (E)'!$L$1,'Cumulative Budget Request '!G161,0)</f>
        <v>0</v>
      </c>
      <c r="H162" s="180">
        <f>IF('Cumulative Budget Request '!$L161='Split budget (E)'!$L$1,'Cumulative Budget Request '!H161,0)</f>
        <v>0</v>
      </c>
      <c r="I162" s="180">
        <f>IF('Cumulative Budget Request '!$L161='Split budget (E)'!$L$1,'Cumulative Budget Request '!I161,0)</f>
        <v>0</v>
      </c>
      <c r="J162" s="177">
        <f>SUM(E162:I162)</f>
        <v>0</v>
      </c>
      <c r="N162" s="173" t="s">
        <v>121</v>
      </c>
      <c r="O162" s="44"/>
      <c r="P162" s="44"/>
      <c r="Q162" s="239">
        <f>IF('Cumulative Budget Request '!L161='Split budget (E)'!$L$1,'Cumulative Budget Request '!Q161,0)</f>
        <v>0</v>
      </c>
      <c r="R162" s="239">
        <f>IF('Cumulative Budget Request '!L161='Split budget (E)'!$L$1,'Cumulative Budget Request '!R161,0)</f>
        <v>0</v>
      </c>
      <c r="S162" s="239">
        <f>IF('Cumulative Budget Request '!L161='Split budget (E)'!$L$1,'Cumulative Budget Request '!S161,0)</f>
        <v>0</v>
      </c>
      <c r="T162" s="239">
        <f>IF('Cumulative Budget Request '!L161='Split budget (E)'!$L$1,'Cumulative Budget Request '!T161,0)</f>
        <v>0</v>
      </c>
      <c r="U162" s="419">
        <f>IF('Cumulative Budget Request '!L161='Split budget (E)'!$L$1,'Cumulative Budget Request '!U161,0)</f>
        <v>0</v>
      </c>
      <c r="V162" s="426">
        <f>IFERROR((F165+F166)/F164,0)</f>
        <v>0</v>
      </c>
      <c r="W162" s="426">
        <f t="shared" ref="W162:Z162" si="51">IFERROR((G165+G166)/G164,0)</f>
        <v>0</v>
      </c>
      <c r="X162" s="426">
        <f t="shared" si="51"/>
        <v>0</v>
      </c>
      <c r="Y162" s="426">
        <f t="shared" si="51"/>
        <v>0</v>
      </c>
      <c r="Z162" s="426">
        <f t="shared" si="51"/>
        <v>0</v>
      </c>
      <c r="AA162" s="487"/>
      <c r="AB162" s="487"/>
      <c r="AC162" s="487"/>
      <c r="AD162" s="487"/>
      <c r="AE162" s="487"/>
      <c r="AF162" s="487"/>
      <c r="AG162" s="487"/>
      <c r="AH162" s="487"/>
    </row>
    <row r="163" spans="1:36">
      <c r="D163" s="32" t="s">
        <v>46</v>
      </c>
      <c r="E163" s="180">
        <f>IF('Cumulative Budget Request '!$L162='Split budget (E)'!$L$1,'Cumulative Budget Request '!E162,0)</f>
        <v>0</v>
      </c>
      <c r="F163" s="180">
        <f>IF('Cumulative Budget Request '!$L162='Split budget (E)'!$L$1,'Cumulative Budget Request '!F162,0)</f>
        <v>0</v>
      </c>
      <c r="G163" s="180">
        <f>IF('Cumulative Budget Request '!$L162='Split budget (E)'!$L$1,'Cumulative Budget Request '!G162,0)</f>
        <v>0</v>
      </c>
      <c r="H163" s="180">
        <f>IF('Cumulative Budget Request '!$L162='Split budget (E)'!$L$1,'Cumulative Budget Request '!H162,0)</f>
        <v>0</v>
      </c>
      <c r="I163" s="180">
        <f>IF('Cumulative Budget Request '!$L162='Split budget (E)'!$L$1,'Cumulative Budget Request '!I162,0)</f>
        <v>0</v>
      </c>
      <c r="J163" s="177">
        <f>SUM(E163:I163)</f>
        <v>0</v>
      </c>
      <c r="N163" s="173"/>
      <c r="O163" s="44"/>
      <c r="P163" s="44"/>
      <c r="Q163" s="44" t="s">
        <v>117</v>
      </c>
      <c r="R163" s="44" t="s">
        <v>118</v>
      </c>
      <c r="S163" s="44" t="s">
        <v>119</v>
      </c>
      <c r="U163" s="114"/>
      <c r="V163" s="427"/>
      <c r="W163" s="427"/>
      <c r="X163" s="427"/>
      <c r="Y163" s="427"/>
      <c r="Z163" s="427"/>
      <c r="AA163" s="55"/>
      <c r="AB163" s="55"/>
      <c r="AC163" s="55"/>
      <c r="AD163" s="55"/>
      <c r="AE163" s="55"/>
      <c r="AF163" s="55"/>
      <c r="AG163" s="55"/>
      <c r="AH163" s="55"/>
    </row>
    <row r="164" spans="1:36">
      <c r="C164" s="89"/>
      <c r="D164" s="44"/>
      <c r="E164" s="15"/>
      <c r="F164" s="15"/>
      <c r="G164" s="15"/>
      <c r="H164" s="15"/>
      <c r="I164" s="15"/>
      <c r="J164" s="24"/>
      <c r="N164" s="204"/>
      <c r="O164" s="413"/>
      <c r="P164" s="413"/>
      <c r="Q164" s="431">
        <f>IF('Cumulative Budget Request '!L163='Split budget (E)'!$L$1,'Cumulative Budget Request '!Q163,0)</f>
        <v>0</v>
      </c>
      <c r="R164" s="239">
        <f>IF('Cumulative Budget Request '!L163='Split budget (E)'!$L$1,'Cumulative Budget Request '!R163,0)</f>
        <v>0</v>
      </c>
      <c r="S164" s="239">
        <f>IF('Cumulative Budget Request '!L163='Split budget (E)'!$L$1,'Cumulative Budget Request '!S163,0)</f>
        <v>0</v>
      </c>
      <c r="U164" s="114"/>
      <c r="V164" s="427"/>
      <c r="W164" s="427"/>
      <c r="X164" s="427"/>
      <c r="Y164" s="427"/>
      <c r="Z164" s="427"/>
      <c r="AD164" s="55"/>
      <c r="AE164" s="55"/>
      <c r="AF164" s="55"/>
      <c r="AG164" s="55"/>
      <c r="AH164" s="55"/>
    </row>
    <row r="165" spans="1:36">
      <c r="A165" s="418">
        <f>IF('Cumulative Budget Request '!L165='Split budget (E)'!$L$1,'Cumulative Budget Request '!A164,0)</f>
        <v>0</v>
      </c>
      <c r="B165" s="13" t="str">
        <f>'Cumulative Budget Request '!B164</f>
        <v xml:space="preserve"> </v>
      </c>
      <c r="C165" s="89"/>
      <c r="D165" s="32" t="s">
        <v>61</v>
      </c>
      <c r="E165" s="20">
        <f>Q166</f>
        <v>0</v>
      </c>
      <c r="F165" s="20">
        <f>R166</f>
        <v>0</v>
      </c>
      <c r="G165" s="20">
        <f>S166</f>
        <v>0</v>
      </c>
      <c r="H165" s="20">
        <f>T166</f>
        <v>0</v>
      </c>
      <c r="I165" s="20">
        <f>U166</f>
        <v>0</v>
      </c>
      <c r="J165" s="24"/>
      <c r="N165" s="112"/>
      <c r="Q165" s="55"/>
      <c r="R165" s="93"/>
      <c r="S165" s="93"/>
      <c r="T165" s="55"/>
      <c r="U165" s="113"/>
      <c r="V165" s="427"/>
      <c r="W165" s="427"/>
      <c r="X165" s="427"/>
      <c r="Y165" s="427"/>
      <c r="Z165" s="427"/>
      <c r="AA165" s="488"/>
      <c r="AB165" s="488"/>
      <c r="AC165" s="488"/>
      <c r="AD165" s="131"/>
      <c r="AE165" s="131"/>
      <c r="AF165" s="131"/>
      <c r="AG165" s="131"/>
      <c r="AH165" s="131"/>
    </row>
    <row r="166" spans="1:36">
      <c r="C166" s="156"/>
      <c r="D166" s="153" t="s">
        <v>115</v>
      </c>
      <c r="E166" s="180">
        <f>IF('Cumulative Budget Request '!$L165='Split budget (E)'!$L$1,'Cumulative Budget Request '!E165,0)</f>
        <v>0</v>
      </c>
      <c r="F166" s="180">
        <f>IF('Cumulative Budget Request '!$L165='Split budget (E)'!$L$1,'Cumulative Budget Request '!F165,0)</f>
        <v>0</v>
      </c>
      <c r="G166" s="180">
        <f>IF('Cumulative Budget Request '!$L165='Split budget (E)'!$L$1,'Cumulative Budget Request '!G165,0)</f>
        <v>0</v>
      </c>
      <c r="H166" s="180">
        <f>IF('Cumulative Budget Request '!$L165='Split budget (E)'!$L$1,'Cumulative Budget Request '!H165,0)</f>
        <v>0</v>
      </c>
      <c r="I166" s="180">
        <f>IF('Cumulative Budget Request '!$L165='Split budget (E)'!$L$1,'Cumulative Budget Request '!I165,0)</f>
        <v>0</v>
      </c>
      <c r="J166" s="177">
        <f>SUM(E166:I166)</f>
        <v>0</v>
      </c>
      <c r="N166" s="173" t="s">
        <v>123</v>
      </c>
      <c r="O166" s="44"/>
      <c r="P166" s="44"/>
      <c r="Q166" s="239">
        <f>IF('Cumulative Budget Request '!L165='Split budget (E)'!$L$1,'Cumulative Budget Request '!Q165,0)</f>
        <v>0</v>
      </c>
      <c r="R166" s="239">
        <f>IF('Cumulative Budget Request '!L165='Split budget (E)'!$L$1,'Cumulative Budget Request '!R165,0)</f>
        <v>0</v>
      </c>
      <c r="S166" s="239">
        <f>IF('Cumulative Budget Request '!L165='Split budget (E)'!$L$1,'Cumulative Budget Request '!S165,0)</f>
        <v>0</v>
      </c>
      <c r="T166" s="239">
        <f>IF('Cumulative Budget Request '!L165='Split budget (E)'!$L$1,'Cumulative Budget Request '!T165,0)</f>
        <v>0</v>
      </c>
      <c r="U166" s="419">
        <f>IF('Cumulative Budget Request '!L165='Split budget (E)'!$L$1,'Cumulative Budget Request '!U165,0)</f>
        <v>0</v>
      </c>
      <c r="V166" s="426">
        <f>IFERROR((F169+F170)/F168,0)</f>
        <v>0</v>
      </c>
      <c r="W166" s="426">
        <f t="shared" ref="W166:Z166" si="52">IFERROR((G169+G170)/G168,0)</f>
        <v>0</v>
      </c>
      <c r="X166" s="426">
        <f t="shared" si="52"/>
        <v>0</v>
      </c>
      <c r="Y166" s="426">
        <f t="shared" si="52"/>
        <v>0</v>
      </c>
      <c r="Z166" s="426">
        <f t="shared" si="52"/>
        <v>0</v>
      </c>
    </row>
    <row r="167" spans="1:36">
      <c r="A167" s="8"/>
      <c r="D167" s="32" t="s">
        <v>46</v>
      </c>
      <c r="E167" s="180">
        <f>IF('Cumulative Budget Request '!$L166='Split budget (E)'!$L$1,'Cumulative Budget Request '!E166,0)</f>
        <v>0</v>
      </c>
      <c r="F167" s="180">
        <f>IF('Cumulative Budget Request '!$L166='Split budget (E)'!$L$1,'Cumulative Budget Request '!F166,0)</f>
        <v>0</v>
      </c>
      <c r="G167" s="180">
        <f>IF('Cumulative Budget Request '!$L166='Split budget (E)'!$L$1,'Cumulative Budget Request '!G166,0)</f>
        <v>0</v>
      </c>
      <c r="H167" s="180">
        <f>IF('Cumulative Budget Request '!$L166='Split budget (E)'!$L$1,'Cumulative Budget Request '!H166,0)</f>
        <v>0</v>
      </c>
      <c r="I167" s="180">
        <f>IF('Cumulative Budget Request '!$L166='Split budget (E)'!$L$1,'Cumulative Budget Request '!I166,0)</f>
        <v>0</v>
      </c>
      <c r="J167" s="177">
        <f>SUM(E167:I167)</f>
        <v>0</v>
      </c>
      <c r="M167" s="2"/>
      <c r="N167" s="173"/>
      <c r="O167" s="44"/>
      <c r="P167" s="44"/>
      <c r="Q167" s="44" t="s">
        <v>117</v>
      </c>
      <c r="R167" s="44" t="s">
        <v>118</v>
      </c>
      <c r="S167" s="44" t="s">
        <v>119</v>
      </c>
      <c r="U167" s="114"/>
      <c r="V167" s="427"/>
      <c r="W167" s="427"/>
      <c r="X167" s="427"/>
      <c r="Y167" s="427"/>
      <c r="Z167" s="427"/>
    </row>
    <row r="168" spans="1:36">
      <c r="A168" s="8"/>
      <c r="D168" s="32"/>
      <c r="E168" s="180"/>
      <c r="F168" s="180"/>
      <c r="G168" s="180"/>
      <c r="H168" s="180"/>
      <c r="I168" s="180"/>
      <c r="J168" s="177"/>
      <c r="M168" s="2"/>
      <c r="N168" s="204"/>
      <c r="O168" s="413"/>
      <c r="P168" s="413"/>
      <c r="Q168" s="431">
        <f>IF('Cumulative Budget Request '!L167='Split budget (E)'!$L$1,'Cumulative Budget Request '!Q167,0)</f>
        <v>0</v>
      </c>
      <c r="R168" s="239">
        <f>IF('Cumulative Budget Request '!L167='Split budget (E)'!$L$1,'Cumulative Budget Request '!R167,0)</f>
        <v>0</v>
      </c>
      <c r="S168" s="239">
        <f>IF('Cumulative Budget Request '!L167='Split budget (E)'!$L$1,'Cumulative Budget Request '!S167,0)</f>
        <v>0</v>
      </c>
      <c r="U168" s="114"/>
      <c r="V168" s="427"/>
      <c r="W168" s="427"/>
      <c r="X168" s="427"/>
      <c r="Y168" s="427"/>
      <c r="Z168" s="427"/>
    </row>
    <row r="169" spans="1:36" ht="13.5" thickBot="1">
      <c r="A169" s="8"/>
      <c r="C169" s="72"/>
      <c r="D169" s="72" t="s">
        <v>124</v>
      </c>
      <c r="E169" s="181">
        <f>SUMIF($D$156:$D$167,"*Wage",E156:E167)</f>
        <v>0</v>
      </c>
      <c r="F169" s="181">
        <f t="shared" ref="F169:I169" si="53">SUMIF($D$156:$D$167,"*Wage",F156:F167)</f>
        <v>0</v>
      </c>
      <c r="G169" s="181">
        <f t="shared" si="53"/>
        <v>0</v>
      </c>
      <c r="H169" s="181">
        <f t="shared" si="53"/>
        <v>0</v>
      </c>
      <c r="I169" s="181">
        <f t="shared" si="53"/>
        <v>0</v>
      </c>
      <c r="J169" s="182">
        <f>SUM(E169:I169)</f>
        <v>0</v>
      </c>
      <c r="M169" s="2"/>
      <c r="N169" s="303"/>
      <c r="O169" s="305"/>
      <c r="P169" s="305"/>
      <c r="Q169" s="304"/>
      <c r="R169" s="306"/>
      <c r="S169" s="306"/>
      <c r="T169" s="205"/>
      <c r="U169" s="206"/>
      <c r="V169" s="427"/>
      <c r="W169" s="427"/>
      <c r="X169" s="427"/>
      <c r="Y169" s="427"/>
      <c r="Z169" s="427"/>
    </row>
    <row r="170" spans="1:36">
      <c r="A170" s="8"/>
      <c r="C170" s="72"/>
      <c r="D170" s="72" t="s">
        <v>125</v>
      </c>
      <c r="E170" s="54">
        <f>SUMIF($D$156:$D$167,"*Fringe",E156:E167)</f>
        <v>0</v>
      </c>
      <c r="F170" s="54">
        <f t="shared" ref="F170:I170" si="54">SUMIF($D$156:$D$167,"*Fringe",F156:F167)</f>
        <v>0</v>
      </c>
      <c r="G170" s="54">
        <f t="shared" si="54"/>
        <v>0</v>
      </c>
      <c r="H170" s="54">
        <f t="shared" si="54"/>
        <v>0</v>
      </c>
      <c r="I170" s="54">
        <f t="shared" si="54"/>
        <v>0</v>
      </c>
      <c r="J170" s="177">
        <f>SUM(E170:I170)</f>
        <v>0</v>
      </c>
      <c r="M170" s="2"/>
    </row>
    <row r="171" spans="1:36" ht="3.75" customHeight="1" thickBot="1">
      <c r="A171" t="s">
        <v>126</v>
      </c>
      <c r="D171" s="3" t="s">
        <v>51</v>
      </c>
      <c r="E171" s="20"/>
      <c r="F171" s="20"/>
      <c r="G171" s="20"/>
      <c r="H171" s="20"/>
      <c r="I171" s="20"/>
      <c r="J171" s="73"/>
      <c r="M171" s="2"/>
    </row>
    <row r="172" spans="1:36">
      <c r="A172" s="46" t="s">
        <v>127</v>
      </c>
      <c r="B172" s="47"/>
      <c r="C172" s="47"/>
      <c r="D172" s="49"/>
      <c r="E172" s="183">
        <f>SUMIF($D$67:$D$170,"*Total Other Professional Salary",E67:E170)+SUMIF($D$67:$D$170,"*Total Post Doc Salary",E67:E170)+SUMIF($D$67:$D$170,"*Total Graduate Student Salary",E67:E170)+SUMIF($D$67:$D$170,"*Total Hourly Wages",E67:E170)</f>
        <v>0</v>
      </c>
      <c r="F172" s="183">
        <f>SUMIF($D$67:$D$170,"*Total Other Professional Salary",F67:F170)+SUMIF($D$67:$D$170,"*Total Post Doc Salary",F67:F170)+SUMIF($D$67:$D$170,"*Total Graduate Student Salary",F67:F170)+SUMIF($D$67:$D$170,"*Total Hourly Wages",F67:F170)</f>
        <v>0</v>
      </c>
      <c r="G172" s="183">
        <f>SUMIF($D$67:$D$170,"*Total Other Professional Salary",G67:G170)+SUMIF($D$67:$D$170,"*Total Post Doc Salary",G67:G170)+SUMIF($D$67:$D$170,"*Total Graduate Student Salary",G67:G170)+SUMIF($D$67:$D$170,"*Total Hourly Wages",G67:G170)</f>
        <v>0</v>
      </c>
      <c r="H172" s="183">
        <f>SUMIF($D$67:$D$170,"*Total Other Professional Salary",H67:H170)+SUMIF($D$67:$D$170,"*Total Post Doc Salary",H67:H170)+SUMIF($D$67:$D$170,"*Total Graduate Student Salary",H67:H170)+SUMIF($D$67:$D$170,"*Total Hourly Wages",H67:H170)</f>
        <v>0</v>
      </c>
      <c r="I172" s="183">
        <f>SUMIF($D$67:$D$170,"*Total Other Professional Salary",I67:I170)+SUMIF($D$67:$D$170,"*Total Post Doc Salary",I67:I170)+SUMIF($D$67:$D$170,"*Total Graduate Student Salary",I67:I170)+SUMIF($D$67:$D$170,"*Total Hourly Wages",I67:I170)</f>
        <v>0</v>
      </c>
      <c r="J172" s="184">
        <f>SUM(J169,J153,J114,J89)</f>
        <v>0</v>
      </c>
      <c r="M172" s="2"/>
      <c r="N172" s="35" t="s">
        <v>128</v>
      </c>
      <c r="O172" s="411"/>
      <c r="P172" s="411"/>
      <c r="Q172" s="36"/>
      <c r="R172" s="37"/>
      <c r="S172" s="237">
        <f>'Cumulative Budget Request '!S171</f>
        <v>0.11</v>
      </c>
    </row>
    <row r="173" spans="1:36" ht="15.75" thickBot="1">
      <c r="A173" s="46" t="s">
        <v>129</v>
      </c>
      <c r="B173" s="47"/>
      <c r="C173" s="47"/>
      <c r="D173" s="49"/>
      <c r="E173" s="185">
        <f>SUMIF($D$67:$D$170,"*Total Other Professional Fringe",E67:E170)+SUMIF($D$67:$D$170,"*Total Post Doc Fringe",E67:E170)++SUMIF($D$67:$D$170,"*Total Graduate Student Fringe",E67:E170)+SUMIF($D$67:$D$170,"*Total Fringe Benefits",E67:E170)</f>
        <v>0</v>
      </c>
      <c r="F173" s="185">
        <f>SUMIF($D$67:$D$170,"*Total Other Professional Fringe",F67:F170)+SUMIF($D$67:$D$170,"*Total Post Doc Fringe",F67:F170)++SUMIF($D$67:$D$170,"*Total Graduate Student Fringe",F67:F170)+SUMIF($D$67:$D$170,"*Total Fringe Benefits",F67:F170)</f>
        <v>0</v>
      </c>
      <c r="G173" s="185">
        <f>SUMIF($D$67:$D$170,"*Total Other Professional Fringe",G67:G170)+SUMIF($D$67:$D$170,"*Total Post Doc Fringe",G67:G170)++SUMIF($D$67:$D$170,"*Total Graduate Student Fringe",G67:G170)+SUMIF($D$67:$D$170,"*Total Fringe Benefits",G67:G170)</f>
        <v>0</v>
      </c>
      <c r="H173" s="185">
        <f>SUMIF($D$67:$D$170,"*Total Other Professional Fringe",H67:H170)+SUMIF($D$67:$D$170,"*Total Post Doc Fringe",H67:H170)++SUMIF($D$67:$D$170,"*Total Graduate Student Fringe",H67:H170)+SUMIF($D$67:$D$170,"*Total Fringe Benefits",H67:H170)</f>
        <v>0</v>
      </c>
      <c r="I173" s="185">
        <f>SUMIF($D$67:$D$170,"*Total Other Professional Fringe",I67:I170)+SUMIF($D$67:$D$170,"*Total Post Doc Fringe",I67:I170)++SUMIF($D$67:$D$170,"*Total Graduate Student Fringe",I67:I170)+SUMIF($D$67:$D$170,"*Total Fringe Benefits",I67:I170)</f>
        <v>0</v>
      </c>
      <c r="J173" s="186">
        <f>SUM(J170,J154,J115,J90)</f>
        <v>0</v>
      </c>
      <c r="M173" s="2"/>
      <c r="N173" s="40" t="str">
        <f>'Cumulative Budget Request '!N172</f>
        <v>Use 0.11 for non-exempt FICA or 0.034 for FICA Exempt</v>
      </c>
      <c r="O173" s="41"/>
      <c r="P173" s="41"/>
      <c r="Q173" s="41"/>
      <c r="R173" s="41"/>
      <c r="S173" s="42"/>
    </row>
    <row r="174" spans="1:36">
      <c r="A174" s="46" t="s">
        <v>131</v>
      </c>
      <c r="B174" s="47"/>
      <c r="C174" s="92"/>
      <c r="D174" s="92"/>
      <c r="E174" s="183">
        <f>SUM(E172:E173)</f>
        <v>0</v>
      </c>
      <c r="F174" s="183">
        <f>SUM(F172:F173)</f>
        <v>0</v>
      </c>
      <c r="G174" s="183">
        <f>SUM(G172:G173)</f>
        <v>0</v>
      </c>
      <c r="H174" s="183">
        <f>SUM(H172:H173)</f>
        <v>0</v>
      </c>
      <c r="I174" s="183">
        <f>SUM(I172:I173)</f>
        <v>0</v>
      </c>
      <c r="J174" s="184">
        <f>SUM(E174:I174)</f>
        <v>0</v>
      </c>
      <c r="M174" s="2"/>
      <c r="R174" s="2"/>
      <c r="AI174" s="116"/>
    </row>
    <row r="175" spans="1:36" ht="15">
      <c r="A175" s="1"/>
      <c r="B175" s="8"/>
      <c r="D175" s="3"/>
      <c r="E175" s="15"/>
      <c r="F175" s="15"/>
      <c r="G175" s="15"/>
      <c r="H175" s="15"/>
      <c r="I175" s="15"/>
      <c r="J175" s="24"/>
      <c r="M175" s="2"/>
      <c r="N175" s="83"/>
      <c r="O175" s="83"/>
      <c r="P175" s="83"/>
      <c r="Q175" s="2"/>
      <c r="AI175" s="115"/>
    </row>
    <row r="176" spans="1:36">
      <c r="A176" s="1" t="s">
        <v>132</v>
      </c>
      <c r="D176" s="3"/>
      <c r="E176" s="187">
        <f t="shared" ref="E176:I177" si="55">SUM(E62,E172)</f>
        <v>0</v>
      </c>
      <c r="F176" s="187">
        <f t="shared" si="55"/>
        <v>0</v>
      </c>
      <c r="G176" s="187">
        <f t="shared" si="55"/>
        <v>0</v>
      </c>
      <c r="H176" s="187">
        <f t="shared" si="55"/>
        <v>0</v>
      </c>
      <c r="I176" s="187">
        <f t="shared" si="55"/>
        <v>0</v>
      </c>
      <c r="J176" s="188">
        <f>SUM(E176:I176)</f>
        <v>0</v>
      </c>
      <c r="M176" s="2"/>
      <c r="N176" s="2"/>
      <c r="O176" s="2"/>
      <c r="P176" s="2"/>
      <c r="AI176" s="115"/>
      <c r="AJ176" s="8"/>
    </row>
    <row r="177" spans="1:36">
      <c r="A177" s="1" t="s">
        <v>133</v>
      </c>
      <c r="D177" s="3"/>
      <c r="E177" s="187">
        <f t="shared" si="55"/>
        <v>0</v>
      </c>
      <c r="F177" s="187">
        <f t="shared" si="55"/>
        <v>0</v>
      </c>
      <c r="G177" s="187">
        <f t="shared" si="55"/>
        <v>0</v>
      </c>
      <c r="H177" s="187">
        <f t="shared" si="55"/>
        <v>0</v>
      </c>
      <c r="I177" s="187">
        <f t="shared" si="55"/>
        <v>0</v>
      </c>
      <c r="J177" s="188">
        <f>SUM(E177:I177)</f>
        <v>0</v>
      </c>
      <c r="M177" s="2"/>
      <c r="N177" s="2"/>
      <c r="O177" s="2"/>
      <c r="P177" s="2"/>
      <c r="AJ177" s="8"/>
    </row>
    <row r="178" spans="1:36">
      <c r="A178" s="129"/>
      <c r="B178" s="513" t="s">
        <v>134</v>
      </c>
      <c r="C178" s="513"/>
      <c r="D178" s="513"/>
      <c r="E178" s="178">
        <f>SUM(E176:E177)</f>
        <v>0</v>
      </c>
      <c r="F178" s="178">
        <f t="shared" ref="F178:I178" si="56">SUM(F176:F177)</f>
        <v>0</v>
      </c>
      <c r="G178" s="178">
        <f t="shared" si="56"/>
        <v>0</v>
      </c>
      <c r="H178" s="178">
        <f t="shared" si="56"/>
        <v>0</v>
      </c>
      <c r="I178" s="178">
        <f t="shared" si="56"/>
        <v>0</v>
      </c>
      <c r="J178" s="179">
        <f>SUM(E178:I178)</f>
        <v>0</v>
      </c>
      <c r="M178" s="2"/>
      <c r="N178" s="2"/>
      <c r="O178" s="2"/>
      <c r="P178" s="2"/>
    </row>
    <row r="179" spans="1:36">
      <c r="A179" s="1"/>
      <c r="B179" s="8"/>
      <c r="G179" s="2"/>
      <c r="H179" s="2"/>
      <c r="I179" s="2"/>
      <c r="J179" s="45"/>
      <c r="K179" s="2"/>
      <c r="L179" s="2"/>
      <c r="M179" s="2"/>
      <c r="N179" s="2"/>
      <c r="O179" s="2"/>
      <c r="P179" s="2"/>
      <c r="Q179" s="2"/>
    </row>
    <row r="180" spans="1:36">
      <c r="A180" s="1" t="s">
        <v>135</v>
      </c>
      <c r="G180" s="2"/>
      <c r="H180" s="2"/>
      <c r="I180" s="2"/>
      <c r="J180" s="45"/>
      <c r="M180" s="2"/>
      <c r="N180" s="2"/>
      <c r="O180" s="2"/>
      <c r="P180" s="2"/>
      <c r="Q180" s="2"/>
    </row>
    <row r="181" spans="1:36">
      <c r="A181" s="29" t="s">
        <v>136</v>
      </c>
      <c r="G181" s="2"/>
      <c r="H181" s="2"/>
      <c r="I181" s="2"/>
      <c r="J181" s="45"/>
      <c r="K181" s="2"/>
      <c r="L181" s="2"/>
      <c r="M181" s="2"/>
    </row>
    <row r="182" spans="1:36">
      <c r="B182" s="442">
        <f>IF('Cumulative Budget Request '!$L181='Split budget (E)'!$L$1,'Cumulative Budget Request '!B181,0)</f>
        <v>0</v>
      </c>
      <c r="D182" s="3"/>
      <c r="E182" s="180">
        <f>IF('Cumulative Budget Request '!$L181='Split budget (E)'!$L$1,'Cumulative Budget Request '!E181,0)</f>
        <v>0</v>
      </c>
      <c r="F182" s="180">
        <f>IF('Cumulative Budget Request '!$L181='Split budget (E)'!$L$1,'Cumulative Budget Request '!F181,0)</f>
        <v>0</v>
      </c>
      <c r="G182" s="180">
        <f>IF('Cumulative Budget Request '!$L181='Split budget (E)'!$L$1,'Cumulative Budget Request '!G181,0)</f>
        <v>0</v>
      </c>
      <c r="H182" s="180">
        <f>IF('Cumulative Budget Request '!$L181='Split budget (E)'!$L$1,'Cumulative Budget Request '!H181,0)</f>
        <v>0</v>
      </c>
      <c r="I182" s="180">
        <f>IF('Cumulative Budget Request '!$L181='Split budget (E)'!$L$1,'Cumulative Budget Request '!I181,0)</f>
        <v>0</v>
      </c>
      <c r="J182" s="177">
        <f>SUM(E182:I182)</f>
        <v>0</v>
      </c>
      <c r="K182" s="2"/>
      <c r="L182" s="2"/>
      <c r="M182" s="2"/>
      <c r="Q182" s="225"/>
      <c r="R182" s="225"/>
      <c r="S182" s="225"/>
      <c r="T182" s="4"/>
    </row>
    <row r="183" spans="1:36">
      <c r="B183" s="442">
        <f>IF('Cumulative Budget Request '!$L182='Split budget (E)'!$L$1,'Cumulative Budget Request '!B182,0)</f>
        <v>0</v>
      </c>
      <c r="D183" s="3"/>
      <c r="E183" s="180">
        <f>IF('Cumulative Budget Request '!$L182='Split budget (E)'!$L$1,'Cumulative Budget Request '!E182,0)</f>
        <v>0</v>
      </c>
      <c r="F183" s="180">
        <f>IF('Cumulative Budget Request '!$L182='Split budget (E)'!$L$1,'Cumulative Budget Request '!F182,0)</f>
        <v>0</v>
      </c>
      <c r="G183" s="180">
        <f>IF('Cumulative Budget Request '!$L182='Split budget (E)'!$L$1,'Cumulative Budget Request '!G182,0)</f>
        <v>0</v>
      </c>
      <c r="H183" s="180">
        <f>IF('Cumulative Budget Request '!$L182='Split budget (E)'!$L$1,'Cumulative Budget Request '!H182,0)</f>
        <v>0</v>
      </c>
      <c r="I183" s="180">
        <f>IF('Cumulative Budget Request '!$L182='Split budget (E)'!$L$1,'Cumulative Budget Request '!I182,0)</f>
        <v>0</v>
      </c>
      <c r="J183" s="177">
        <f>SUM(E183:I183)</f>
        <v>0</v>
      </c>
      <c r="K183" s="2"/>
      <c r="L183" s="2"/>
      <c r="M183" s="2"/>
    </row>
    <row r="184" spans="1:36">
      <c r="A184" s="476" t="s">
        <v>138</v>
      </c>
      <c r="B184" s="476"/>
      <c r="C184" s="476"/>
      <c r="D184" s="476"/>
      <c r="E184" s="210">
        <f>SUM(E182:E183)</f>
        <v>0</v>
      </c>
      <c r="F184" s="210">
        <f t="shared" ref="F184:I184" si="57">SUM(F182:F183)</f>
        <v>0</v>
      </c>
      <c r="G184" s="210">
        <f t="shared" si="57"/>
        <v>0</v>
      </c>
      <c r="H184" s="210">
        <f t="shared" si="57"/>
        <v>0</v>
      </c>
      <c r="I184" s="210">
        <f t="shared" si="57"/>
        <v>0</v>
      </c>
      <c r="J184" s="211">
        <f>SUM(J182:J183)</f>
        <v>0</v>
      </c>
      <c r="K184" s="2"/>
      <c r="L184" s="2"/>
      <c r="M184" s="2"/>
      <c r="N184" s="2"/>
      <c r="O184" s="2"/>
      <c r="P184" s="2"/>
    </row>
    <row r="185" spans="1:36">
      <c r="E185" s="3"/>
      <c r="F185" s="2"/>
      <c r="G185" s="2"/>
      <c r="H185" s="2"/>
      <c r="I185" s="2"/>
      <c r="J185" s="45"/>
      <c r="K185" s="2"/>
      <c r="L185" s="2"/>
      <c r="M185" s="2"/>
      <c r="N185" s="2"/>
      <c r="O185" s="2"/>
      <c r="P185" s="2"/>
    </row>
    <row r="186" spans="1:36">
      <c r="A186" s="1" t="s">
        <v>139</v>
      </c>
      <c r="B186" s="93"/>
      <c r="C186" s="8"/>
      <c r="D186" s="258" t="s">
        <v>140</v>
      </c>
      <c r="E186" s="135">
        <f>IF('Cumulative Budget Request '!$L185='Split budget (E)'!$L$1,'Cumulative Budget Request '!E185,0)</f>
        <v>0</v>
      </c>
      <c r="F186" s="135">
        <f>IF('Cumulative Budget Request '!$L185='Split budget (E)'!$L$1,'Cumulative Budget Request '!F185,0)</f>
        <v>0</v>
      </c>
      <c r="G186" s="135">
        <f>IF('Cumulative Budget Request '!$L185='Split budget (E)'!$L$1,'Cumulative Budget Request '!G185,0)</f>
        <v>0</v>
      </c>
      <c r="H186" s="135">
        <f>IF('Cumulative Budget Request '!$L185='Split budget (E)'!$L$1,'Cumulative Budget Request '!H185,0)</f>
        <v>0</v>
      </c>
      <c r="I186" s="135">
        <f>IF('Cumulative Budget Request '!$L185='Split budget (E)'!$L$1,'Cumulative Budget Request '!I185,0)</f>
        <v>0</v>
      </c>
      <c r="J186" s="94"/>
      <c r="K186" s="2"/>
      <c r="L186" s="2"/>
      <c r="M186" s="2"/>
    </row>
    <row r="187" spans="1:36">
      <c r="D187" s="258" t="s">
        <v>141</v>
      </c>
      <c r="E187" s="135">
        <f>IF('Cumulative Budget Request '!$L186='Split budget (E)'!$L$1,'Cumulative Budget Request '!E186,0)</f>
        <v>0</v>
      </c>
      <c r="F187" s="135">
        <f>IF('Cumulative Budget Request '!$L186='Split budget (E)'!$L$1,'Cumulative Budget Request '!F186,0)</f>
        <v>0</v>
      </c>
      <c r="G187" s="135">
        <f>IF('Cumulative Budget Request '!$L186='Split budget (E)'!$L$1,'Cumulative Budget Request '!G186,0)</f>
        <v>0</v>
      </c>
      <c r="H187" s="135">
        <f>IF('Cumulative Budget Request '!$L186='Split budget (E)'!$L$1,'Cumulative Budget Request '!H186,0)</f>
        <v>0</v>
      </c>
      <c r="I187" s="135">
        <f>IF('Cumulative Budget Request '!$L186='Split budget (E)'!$L$1,'Cumulative Budget Request '!I186,0)</f>
        <v>0</v>
      </c>
      <c r="J187" s="94"/>
      <c r="K187" s="2"/>
      <c r="L187" s="2"/>
      <c r="M187" s="2"/>
    </row>
    <row r="188" spans="1:36">
      <c r="A188" s="1" t="s">
        <v>142</v>
      </c>
      <c r="B188" s="93"/>
      <c r="C188" s="8"/>
      <c r="D188" s="258" t="s">
        <v>143</v>
      </c>
      <c r="E188" s="135">
        <f>IF('Cumulative Budget Request '!$L187='Split budget (E)'!$L$1,'Cumulative Budget Request '!E187,0)</f>
        <v>0</v>
      </c>
      <c r="F188" s="135">
        <f>IF('Cumulative Budget Request '!$L187='Split budget (E)'!$L$1,'Cumulative Budget Request '!F187,0)</f>
        <v>0</v>
      </c>
      <c r="G188" s="135">
        <f>IF('Cumulative Budget Request '!$L187='Split budget (E)'!$L$1,'Cumulative Budget Request '!G187,0)</f>
        <v>0</v>
      </c>
      <c r="H188" s="135">
        <f>IF('Cumulative Budget Request '!$L187='Split budget (E)'!$L$1,'Cumulative Budget Request '!H187,0)</f>
        <v>0</v>
      </c>
      <c r="I188" s="135">
        <f>IF('Cumulative Budget Request '!$L187='Split budget (E)'!$L$1,'Cumulative Budget Request '!I187,0)</f>
        <v>0</v>
      </c>
      <c r="J188" s="94"/>
      <c r="K188" s="2"/>
      <c r="L188" s="2"/>
      <c r="M188" s="2"/>
    </row>
    <row r="189" spans="1:36">
      <c r="A189" s="474">
        <f>IF('Cumulative Budget Request '!$L188='Split budget (E)'!$L$1,'Cumulative Budget Request '!A188,0)</f>
        <v>0</v>
      </c>
      <c r="D189" s="258" t="s">
        <v>144</v>
      </c>
      <c r="E189" s="135">
        <f>IF('Cumulative Budget Request '!$L188='Split budget (E)'!$L$1,'Cumulative Budget Request '!E188,0)</f>
        <v>0</v>
      </c>
      <c r="F189" s="135">
        <f>IF('Cumulative Budget Request '!$L188='Split budget (E)'!$L$1,'Cumulative Budget Request '!F188,0)</f>
        <v>0</v>
      </c>
      <c r="G189" s="135">
        <f>IF('Cumulative Budget Request '!$L188='Split budget (E)'!$L$1,'Cumulative Budget Request '!G188,0)</f>
        <v>0</v>
      </c>
      <c r="H189" s="135">
        <f>IF('Cumulative Budget Request '!$L188='Split budget (E)'!$L$1,'Cumulative Budget Request '!H188,0)</f>
        <v>0</v>
      </c>
      <c r="I189" s="135">
        <f>IF('Cumulative Budget Request '!$L188='Split budget (E)'!$L$1,'Cumulative Budget Request '!I188,0)</f>
        <v>0</v>
      </c>
      <c r="J189" s="45"/>
      <c r="K189" s="2"/>
      <c r="L189" s="2"/>
      <c r="M189" s="2"/>
    </row>
    <row r="190" spans="1:36">
      <c r="A190" s="474"/>
      <c r="B190" s="89" t="s">
        <v>145</v>
      </c>
      <c r="C190" s="89" t="s">
        <v>146</v>
      </c>
      <c r="D190" s="25"/>
      <c r="E190" s="13"/>
      <c r="F190" s="13"/>
      <c r="G190" s="13"/>
      <c r="H190" s="13"/>
      <c r="I190" s="13"/>
      <c r="J190" s="45"/>
      <c r="K190" s="2"/>
      <c r="L190" s="2"/>
      <c r="M190" s="2"/>
    </row>
    <row r="191" spans="1:36">
      <c r="A191" s="475"/>
      <c r="B191" s="88" t="s">
        <v>147</v>
      </c>
      <c r="C191" s="134">
        <f>IF('Cumulative Budget Request '!$L190='Split budget (E)'!$L$1,'Cumulative Budget Request '!C190,0)</f>
        <v>0</v>
      </c>
      <c r="D191" s="25"/>
      <c r="E191" s="180">
        <f>IF('Cumulative Budget Request '!$L190='Split budget (E)'!$L$1,'Cumulative Budget Request '!E190,0)</f>
        <v>0</v>
      </c>
      <c r="F191" s="180">
        <f>IF('Cumulative Budget Request '!$L190='Split budget (E)'!$L$1,'Cumulative Budget Request '!F190,0)</f>
        <v>0</v>
      </c>
      <c r="G191" s="180">
        <f>IF('Cumulative Budget Request '!$L190='Split budget (E)'!$L$1,'Cumulative Budget Request '!G190,0)</f>
        <v>0</v>
      </c>
      <c r="H191" s="180">
        <f>IF('Cumulative Budget Request '!$L190='Split budget (E)'!$L$1,'Cumulative Budget Request '!H190,0)</f>
        <v>0</v>
      </c>
      <c r="I191" s="180">
        <f>IF('Cumulative Budget Request '!$L190='Split budget (E)'!$L$1,'Cumulative Budget Request '!I190,0)</f>
        <v>0</v>
      </c>
      <c r="J191" s="177">
        <f t="shared" ref="J191:J196" si="58">SUM(E191:I191)</f>
        <v>0</v>
      </c>
      <c r="K191" s="2"/>
      <c r="L191" s="2"/>
      <c r="M191" s="2"/>
    </row>
    <row r="192" spans="1:36">
      <c r="A192" s="475"/>
      <c r="B192" s="88" t="s">
        <v>148</v>
      </c>
      <c r="C192" s="134">
        <f>IF('Cumulative Budget Request '!$L191='Split budget (E)'!$L$1,'Cumulative Budget Request '!C191,0)</f>
        <v>0</v>
      </c>
      <c r="D192" s="25"/>
      <c r="E192" s="180">
        <f>IF('Cumulative Budget Request '!$L191='Split budget (E)'!$L$1,'Cumulative Budget Request '!E191,0)</f>
        <v>0</v>
      </c>
      <c r="F192" s="180">
        <f>IF('Cumulative Budget Request '!$L191='Split budget (E)'!$L$1,'Cumulative Budget Request '!F191,0)</f>
        <v>0</v>
      </c>
      <c r="G192" s="180">
        <f>IF('Cumulative Budget Request '!$L191='Split budget (E)'!$L$1,'Cumulative Budget Request '!G191,0)</f>
        <v>0</v>
      </c>
      <c r="H192" s="180">
        <f>IF('Cumulative Budget Request '!$L191='Split budget (E)'!$L$1,'Cumulative Budget Request '!H191,0)</f>
        <v>0</v>
      </c>
      <c r="I192" s="180">
        <f>IF('Cumulative Budget Request '!$L191='Split budget (E)'!$L$1,'Cumulative Budget Request '!I191,0)</f>
        <v>0</v>
      </c>
      <c r="J192" s="177">
        <f t="shared" si="58"/>
        <v>0</v>
      </c>
      <c r="K192" s="2"/>
      <c r="L192" s="2"/>
      <c r="M192" s="2"/>
    </row>
    <row r="193" spans="1:16">
      <c r="A193" s="475"/>
      <c r="B193" s="88" t="s">
        <v>149</v>
      </c>
      <c r="C193" s="134">
        <f>IF('Cumulative Budget Request '!$L192='Split budget (E)'!$L$1,'Cumulative Budget Request '!C192,0)</f>
        <v>0</v>
      </c>
      <c r="D193" s="25"/>
      <c r="E193" s="180">
        <f>IF('Cumulative Budget Request '!$L192='Split budget (E)'!$L$1,'Cumulative Budget Request '!E192,0)</f>
        <v>0</v>
      </c>
      <c r="F193" s="180">
        <f>IF('Cumulative Budget Request '!$L192='Split budget (E)'!$L$1,'Cumulative Budget Request '!F192,0)</f>
        <v>0</v>
      </c>
      <c r="G193" s="180">
        <f>IF('Cumulative Budget Request '!$L192='Split budget (E)'!$L$1,'Cumulative Budget Request '!G192,0)</f>
        <v>0</v>
      </c>
      <c r="H193" s="180">
        <f>IF('Cumulative Budget Request '!$L192='Split budget (E)'!$L$1,'Cumulative Budget Request '!H192,0)</f>
        <v>0</v>
      </c>
      <c r="I193" s="180">
        <f>IF('Cumulative Budget Request '!$L192='Split budget (E)'!$L$1,'Cumulative Budget Request '!I192,0)</f>
        <v>0</v>
      </c>
      <c r="J193" s="177">
        <f t="shared" si="58"/>
        <v>0</v>
      </c>
      <c r="K193" s="2"/>
      <c r="L193" s="2"/>
      <c r="M193" s="2"/>
    </row>
    <row r="194" spans="1:16">
      <c r="A194" s="475"/>
      <c r="B194" s="88" t="s">
        <v>150</v>
      </c>
      <c r="C194" s="134">
        <f>IF('Cumulative Budget Request '!$L193='Split budget (E)'!$L$1,'Cumulative Budget Request '!C193,0)</f>
        <v>0</v>
      </c>
      <c r="D194" s="25"/>
      <c r="E194" s="180">
        <f>IF('Cumulative Budget Request '!$L193='Split budget (E)'!$L$1,'Cumulative Budget Request '!E193,0)</f>
        <v>0</v>
      </c>
      <c r="F194" s="180">
        <f>IF('Cumulative Budget Request '!$L193='Split budget (E)'!$L$1,'Cumulative Budget Request '!F193,0)</f>
        <v>0</v>
      </c>
      <c r="G194" s="180">
        <f>IF('Cumulative Budget Request '!$L193='Split budget (E)'!$L$1,'Cumulative Budget Request '!G193,0)</f>
        <v>0</v>
      </c>
      <c r="H194" s="180">
        <f>IF('Cumulative Budget Request '!$L193='Split budget (E)'!$L$1,'Cumulative Budget Request '!H193,0)</f>
        <v>0</v>
      </c>
      <c r="I194" s="180">
        <f>IF('Cumulative Budget Request '!$L193='Split budget (E)'!$L$1,'Cumulative Budget Request '!I193,0)</f>
        <v>0</v>
      </c>
      <c r="J194" s="177">
        <f t="shared" si="58"/>
        <v>0</v>
      </c>
      <c r="K194" s="2"/>
      <c r="L194" s="2"/>
      <c r="M194" s="2"/>
    </row>
    <row r="195" spans="1:16">
      <c r="A195" s="475"/>
      <c r="B195" s="88" t="s">
        <v>151</v>
      </c>
      <c r="C195" s="134">
        <f>IF('Cumulative Budget Request '!$L194='Split budget (E)'!$L$1,'Cumulative Budget Request '!C194,0)</f>
        <v>0</v>
      </c>
      <c r="D195" s="25"/>
      <c r="E195" s="180">
        <f>IF('Cumulative Budget Request '!$L194='Split budget (E)'!$L$1,'Cumulative Budget Request '!E194,0)</f>
        <v>0</v>
      </c>
      <c r="F195" s="180">
        <f>IF('Cumulative Budget Request '!$L194='Split budget (E)'!$L$1,'Cumulative Budget Request '!F194,0)</f>
        <v>0</v>
      </c>
      <c r="G195" s="180">
        <f>IF('Cumulative Budget Request '!$L194='Split budget (E)'!$L$1,'Cumulative Budget Request '!G194,0)</f>
        <v>0</v>
      </c>
      <c r="H195" s="180">
        <f>IF('Cumulative Budget Request '!$L194='Split budget (E)'!$L$1,'Cumulative Budget Request '!H194,0)</f>
        <v>0</v>
      </c>
      <c r="I195" s="180">
        <f>IF('Cumulative Budget Request '!$L194='Split budget (E)'!$L$1,'Cumulative Budget Request '!I194,0)</f>
        <v>0</v>
      </c>
      <c r="J195" s="177">
        <f t="shared" si="58"/>
        <v>0</v>
      </c>
      <c r="K195" s="2"/>
      <c r="L195" s="2"/>
      <c r="M195" s="2"/>
    </row>
    <row r="196" spans="1:16">
      <c r="A196" s="475"/>
      <c r="B196" s="88" t="s">
        <v>63</v>
      </c>
      <c r="C196" s="134">
        <f>IF('Cumulative Budget Request '!$L195='Split budget (E)'!$L$1,'Cumulative Budget Request '!C195,0)</f>
        <v>0</v>
      </c>
      <c r="D196" s="25"/>
      <c r="E196" s="180">
        <f>IF('Cumulative Budget Request '!$L195='Split budget (E)'!$L$1,'Cumulative Budget Request '!E195,0)</f>
        <v>0</v>
      </c>
      <c r="F196" s="180">
        <f>IF('Cumulative Budget Request '!$L195='Split budget (E)'!$L$1,'Cumulative Budget Request '!F195,0)</f>
        <v>0</v>
      </c>
      <c r="G196" s="180">
        <f>IF('Cumulative Budget Request '!$L195='Split budget (E)'!$L$1,'Cumulative Budget Request '!G195,0)</f>
        <v>0</v>
      </c>
      <c r="H196" s="180">
        <f>IF('Cumulative Budget Request '!$L195='Split budget (E)'!$L$1,'Cumulative Budget Request '!H195,0)</f>
        <v>0</v>
      </c>
      <c r="I196" s="180">
        <f>IF('Cumulative Budget Request '!$L195='Split budget (E)'!$L$1,'Cumulative Budget Request '!I195,0)</f>
        <v>0</v>
      </c>
      <c r="J196" s="177">
        <f t="shared" si="58"/>
        <v>0</v>
      </c>
      <c r="K196" s="2"/>
      <c r="L196" s="2"/>
      <c r="M196" s="2"/>
    </row>
    <row r="197" spans="1:16">
      <c r="A197" s="476" t="s">
        <v>138</v>
      </c>
      <c r="B197" s="476"/>
      <c r="C197" s="476"/>
      <c r="D197" s="476"/>
      <c r="E197" s="210">
        <f>SUM(E191:E196)</f>
        <v>0</v>
      </c>
      <c r="F197" s="210">
        <f t="shared" ref="F197:J197" si="59">SUM(F191:F196)</f>
        <v>0</v>
      </c>
      <c r="G197" s="210">
        <f t="shared" si="59"/>
        <v>0</v>
      </c>
      <c r="H197" s="210">
        <f t="shared" si="59"/>
        <v>0</v>
      </c>
      <c r="I197" s="210">
        <f t="shared" si="59"/>
        <v>0</v>
      </c>
      <c r="J197" s="211">
        <f t="shared" si="59"/>
        <v>0</v>
      </c>
      <c r="K197" s="2"/>
      <c r="L197" s="2"/>
      <c r="M197" s="7"/>
    </row>
    <row r="198" spans="1:16">
      <c r="E198" s="3"/>
      <c r="F198" s="2"/>
      <c r="G198" s="2"/>
      <c r="H198" s="2"/>
      <c r="I198" s="2"/>
      <c r="J198" s="45"/>
      <c r="K198" s="2"/>
      <c r="L198" s="2"/>
      <c r="M198" s="2"/>
      <c r="N198" s="2"/>
      <c r="O198" s="2"/>
      <c r="P198" s="2"/>
    </row>
    <row r="199" spans="1:16">
      <c r="A199" s="1" t="s">
        <v>139</v>
      </c>
      <c r="B199" s="93"/>
      <c r="C199" s="8"/>
      <c r="D199" s="258" t="s">
        <v>140</v>
      </c>
      <c r="E199" s="135">
        <f>IF('Cumulative Budget Request '!$L198='Split budget (E)'!$L$1,'Cumulative Budget Request '!E198,0)</f>
        <v>0</v>
      </c>
      <c r="F199" s="135">
        <f>IF('Cumulative Budget Request '!$L198='Split budget (E)'!$L$1,'Cumulative Budget Request '!F198,0)</f>
        <v>0</v>
      </c>
      <c r="G199" s="135">
        <f>IF('Cumulative Budget Request '!$L198='Split budget (E)'!$L$1,'Cumulative Budget Request '!G198,0)</f>
        <v>0</v>
      </c>
      <c r="H199" s="135">
        <f>IF('Cumulative Budget Request '!$L198='Split budget (E)'!$L$1,'Cumulative Budget Request '!H198,0)</f>
        <v>0</v>
      </c>
      <c r="I199" s="135">
        <f>IF('Cumulative Budget Request '!$L198='Split budget (E)'!$L$1,'Cumulative Budget Request '!I198,0)</f>
        <v>0</v>
      </c>
      <c r="J199" s="94"/>
      <c r="K199" s="2"/>
      <c r="L199" s="2"/>
      <c r="M199" s="2"/>
    </row>
    <row r="200" spans="1:16">
      <c r="D200" s="258" t="s">
        <v>141</v>
      </c>
      <c r="E200" s="135">
        <f>IF('Cumulative Budget Request '!$L199='Split budget (E)'!$L$1,'Cumulative Budget Request '!E199,0)</f>
        <v>0</v>
      </c>
      <c r="F200" s="135">
        <f>IF('Cumulative Budget Request '!$L199='Split budget (E)'!$L$1,'Cumulative Budget Request '!F199,0)</f>
        <v>0</v>
      </c>
      <c r="G200" s="135">
        <f>IF('Cumulative Budget Request '!$L199='Split budget (E)'!$L$1,'Cumulative Budget Request '!G199,0)</f>
        <v>0</v>
      </c>
      <c r="H200" s="135">
        <f>IF('Cumulative Budget Request '!$L199='Split budget (E)'!$L$1,'Cumulative Budget Request '!H199,0)</f>
        <v>0</v>
      </c>
      <c r="I200" s="135">
        <f>IF('Cumulative Budget Request '!$L199='Split budget (E)'!$L$1,'Cumulative Budget Request '!I199,0)</f>
        <v>0</v>
      </c>
      <c r="J200" s="94"/>
      <c r="K200" s="2"/>
      <c r="L200" s="2"/>
      <c r="M200" s="2"/>
    </row>
    <row r="201" spans="1:16">
      <c r="A201" s="1" t="s">
        <v>142</v>
      </c>
      <c r="B201" s="93"/>
      <c r="C201" s="8"/>
      <c r="D201" s="258" t="s">
        <v>143</v>
      </c>
      <c r="E201" s="135">
        <f>IF('Cumulative Budget Request '!$L200='Split budget (E)'!$L$1,'Cumulative Budget Request '!E200,0)</f>
        <v>0</v>
      </c>
      <c r="F201" s="135">
        <f>IF('Cumulative Budget Request '!$L200='Split budget (E)'!$L$1,'Cumulative Budget Request '!F200,0)</f>
        <v>0</v>
      </c>
      <c r="G201" s="135">
        <f>IF('Cumulative Budget Request '!$L200='Split budget (E)'!$L$1,'Cumulative Budget Request '!G200,0)</f>
        <v>0</v>
      </c>
      <c r="H201" s="135">
        <f>IF('Cumulative Budget Request '!$L200='Split budget (E)'!$L$1,'Cumulative Budget Request '!H200,0)</f>
        <v>0</v>
      </c>
      <c r="I201" s="135">
        <f>IF('Cumulative Budget Request '!$L200='Split budget (E)'!$L$1,'Cumulative Budget Request '!I200,0)</f>
        <v>0</v>
      </c>
      <c r="J201" s="94"/>
      <c r="K201" s="2"/>
      <c r="L201" s="2"/>
      <c r="M201" s="2"/>
    </row>
    <row r="202" spans="1:16">
      <c r="A202" s="474">
        <f>IF('Cumulative Budget Request '!$L201='Split budget (E)'!$L$1,'Cumulative Budget Request '!A201,0)</f>
        <v>0</v>
      </c>
      <c r="D202" s="258" t="s">
        <v>144</v>
      </c>
      <c r="E202" s="135">
        <f>IF('Cumulative Budget Request '!$L201='Split budget (E)'!$L$1,'Cumulative Budget Request '!E201,0)</f>
        <v>0</v>
      </c>
      <c r="F202" s="135">
        <f>IF('Cumulative Budget Request '!$L201='Split budget (E)'!$L$1,'Cumulative Budget Request '!F201,0)</f>
        <v>0</v>
      </c>
      <c r="G202" s="135">
        <f>IF('Cumulative Budget Request '!$L201='Split budget (E)'!$L$1,'Cumulative Budget Request '!G201,0)</f>
        <v>0</v>
      </c>
      <c r="H202" s="135">
        <f>IF('Cumulative Budget Request '!$L201='Split budget (E)'!$L$1,'Cumulative Budget Request '!H201,0)</f>
        <v>0</v>
      </c>
      <c r="I202" s="135">
        <f>IF('Cumulative Budget Request '!$L201='Split budget (E)'!$L$1,'Cumulative Budget Request '!I201,0)</f>
        <v>0</v>
      </c>
      <c r="J202" s="45"/>
      <c r="K202" s="2"/>
      <c r="L202" s="2"/>
      <c r="M202" s="2"/>
    </row>
    <row r="203" spans="1:16">
      <c r="A203" s="474"/>
      <c r="B203" s="89" t="s">
        <v>145</v>
      </c>
      <c r="C203" s="89" t="s">
        <v>146</v>
      </c>
      <c r="D203" s="25"/>
      <c r="E203" s="13"/>
      <c r="F203" s="13"/>
      <c r="G203" s="13"/>
      <c r="H203" s="13"/>
      <c r="I203" s="13"/>
      <c r="J203" s="45"/>
      <c r="K203" s="2"/>
      <c r="L203" s="2"/>
      <c r="M203" s="2"/>
    </row>
    <row r="204" spans="1:16">
      <c r="A204" s="475"/>
      <c r="B204" s="88" t="s">
        <v>147</v>
      </c>
      <c r="C204" s="134">
        <f>IF('Cumulative Budget Request '!$L203='Split budget (E)'!$L$1,'Cumulative Budget Request '!C203,0)</f>
        <v>0</v>
      </c>
      <c r="D204" s="25"/>
      <c r="E204" s="180">
        <f>IF('Cumulative Budget Request '!$L203='Split budget (E)'!$L$1,'Cumulative Budget Request '!E203,0)</f>
        <v>0</v>
      </c>
      <c r="F204" s="180">
        <f>IF('Cumulative Budget Request '!$L203='Split budget (E)'!$L$1,'Cumulative Budget Request '!F203,0)</f>
        <v>0</v>
      </c>
      <c r="G204" s="180">
        <f>IF('Cumulative Budget Request '!$L203='Split budget (E)'!$L$1,'Cumulative Budget Request '!G203,0)</f>
        <v>0</v>
      </c>
      <c r="H204" s="180">
        <f>IF('Cumulative Budget Request '!$L203='Split budget (E)'!$L$1,'Cumulative Budget Request '!H203,0)</f>
        <v>0</v>
      </c>
      <c r="I204" s="180">
        <f>IF('Cumulative Budget Request '!$L203='Split budget (E)'!$L$1,'Cumulative Budget Request '!I203,0)</f>
        <v>0</v>
      </c>
      <c r="J204" s="177">
        <f t="shared" ref="J204:J209" si="60">SUM(E204:I204)</f>
        <v>0</v>
      </c>
      <c r="K204" s="2"/>
      <c r="L204" s="2"/>
      <c r="M204" s="2"/>
    </row>
    <row r="205" spans="1:16">
      <c r="A205" s="475"/>
      <c r="B205" s="88" t="s">
        <v>148</v>
      </c>
      <c r="C205" s="134">
        <f>IF('Cumulative Budget Request '!$L204='Split budget (E)'!$L$1,'Cumulative Budget Request '!C204,0)</f>
        <v>0</v>
      </c>
      <c r="D205" s="25"/>
      <c r="E205" s="180">
        <f>IF('Cumulative Budget Request '!$L204='Split budget (E)'!$L$1,'Cumulative Budget Request '!E204,0)</f>
        <v>0</v>
      </c>
      <c r="F205" s="180">
        <f>IF('Cumulative Budget Request '!$L204='Split budget (E)'!$L$1,'Cumulative Budget Request '!F204,0)</f>
        <v>0</v>
      </c>
      <c r="G205" s="180">
        <f>IF('Cumulative Budget Request '!$L204='Split budget (E)'!$L$1,'Cumulative Budget Request '!G204,0)</f>
        <v>0</v>
      </c>
      <c r="H205" s="180">
        <f>IF('Cumulative Budget Request '!$L204='Split budget (E)'!$L$1,'Cumulative Budget Request '!H204,0)</f>
        <v>0</v>
      </c>
      <c r="I205" s="180">
        <f>IF('Cumulative Budget Request '!$L204='Split budget (E)'!$L$1,'Cumulative Budget Request '!I204,0)</f>
        <v>0</v>
      </c>
      <c r="J205" s="177">
        <f t="shared" si="60"/>
        <v>0</v>
      </c>
      <c r="K205" s="2"/>
      <c r="L205" s="2"/>
      <c r="M205" s="2"/>
    </row>
    <row r="206" spans="1:16">
      <c r="A206" s="475"/>
      <c r="B206" s="88" t="s">
        <v>149</v>
      </c>
      <c r="C206" s="134">
        <f>IF('Cumulative Budget Request '!$L205='Split budget (E)'!$L$1,'Cumulative Budget Request '!C205,0)</f>
        <v>0</v>
      </c>
      <c r="D206" s="25"/>
      <c r="E206" s="180">
        <f>IF('Cumulative Budget Request '!$L205='Split budget (E)'!$L$1,'Cumulative Budget Request '!E205,0)</f>
        <v>0</v>
      </c>
      <c r="F206" s="180">
        <f>IF('Cumulative Budget Request '!$L205='Split budget (E)'!$L$1,'Cumulative Budget Request '!F205,0)</f>
        <v>0</v>
      </c>
      <c r="G206" s="180">
        <f>IF('Cumulative Budget Request '!$L205='Split budget (E)'!$L$1,'Cumulative Budget Request '!G205,0)</f>
        <v>0</v>
      </c>
      <c r="H206" s="180">
        <f>IF('Cumulative Budget Request '!$L205='Split budget (E)'!$L$1,'Cumulative Budget Request '!H205,0)</f>
        <v>0</v>
      </c>
      <c r="I206" s="180">
        <f>IF('Cumulative Budget Request '!$L205='Split budget (E)'!$L$1,'Cumulative Budget Request '!I205,0)</f>
        <v>0</v>
      </c>
      <c r="J206" s="177">
        <f t="shared" si="60"/>
        <v>0</v>
      </c>
      <c r="K206" s="2"/>
      <c r="L206" s="2"/>
      <c r="M206" s="2"/>
    </row>
    <row r="207" spans="1:16">
      <c r="A207" s="475"/>
      <c r="B207" s="88" t="s">
        <v>150</v>
      </c>
      <c r="C207" s="134">
        <f>IF('Cumulative Budget Request '!$L206='Split budget (E)'!$L$1,'Cumulative Budget Request '!C206,0)</f>
        <v>0</v>
      </c>
      <c r="D207" s="25"/>
      <c r="E207" s="180">
        <f>IF('Cumulative Budget Request '!$L206='Split budget (E)'!$L$1,'Cumulative Budget Request '!E206,0)</f>
        <v>0</v>
      </c>
      <c r="F207" s="180">
        <f>IF('Cumulative Budget Request '!$L206='Split budget (E)'!$L$1,'Cumulative Budget Request '!F206,0)</f>
        <v>0</v>
      </c>
      <c r="G207" s="180">
        <f>IF('Cumulative Budget Request '!$L206='Split budget (E)'!$L$1,'Cumulative Budget Request '!G206,0)</f>
        <v>0</v>
      </c>
      <c r="H207" s="180">
        <f>IF('Cumulative Budget Request '!$L206='Split budget (E)'!$L$1,'Cumulative Budget Request '!H206,0)</f>
        <v>0</v>
      </c>
      <c r="I207" s="180">
        <f>IF('Cumulative Budget Request '!$L206='Split budget (E)'!$L$1,'Cumulative Budget Request '!I206,0)</f>
        <v>0</v>
      </c>
      <c r="J207" s="177">
        <f t="shared" si="60"/>
        <v>0</v>
      </c>
      <c r="K207" s="2"/>
      <c r="L207" s="2"/>
      <c r="M207" s="2"/>
    </row>
    <row r="208" spans="1:16">
      <c r="A208" s="475"/>
      <c r="B208" s="88" t="s">
        <v>151</v>
      </c>
      <c r="C208" s="134">
        <f>IF('Cumulative Budget Request '!$L207='Split budget (E)'!$L$1,'Cumulative Budget Request '!C207,0)</f>
        <v>0</v>
      </c>
      <c r="D208" s="25"/>
      <c r="E208" s="180">
        <f>IF('Cumulative Budget Request '!$L207='Split budget (E)'!$L$1,'Cumulative Budget Request '!E207,0)</f>
        <v>0</v>
      </c>
      <c r="F208" s="180">
        <f>IF('Cumulative Budget Request '!$L207='Split budget (E)'!$L$1,'Cumulative Budget Request '!F207,0)</f>
        <v>0</v>
      </c>
      <c r="G208" s="180">
        <f>IF('Cumulative Budget Request '!$L207='Split budget (E)'!$L$1,'Cumulative Budget Request '!G207,0)</f>
        <v>0</v>
      </c>
      <c r="H208" s="180">
        <f>IF('Cumulative Budget Request '!$L207='Split budget (E)'!$L$1,'Cumulative Budget Request '!H207,0)</f>
        <v>0</v>
      </c>
      <c r="I208" s="180">
        <f>IF('Cumulative Budget Request '!$L207='Split budget (E)'!$L$1,'Cumulative Budget Request '!I207,0)</f>
        <v>0</v>
      </c>
      <c r="J208" s="177">
        <f t="shared" si="60"/>
        <v>0</v>
      </c>
      <c r="K208" s="2"/>
      <c r="L208" s="2"/>
      <c r="M208" s="2"/>
    </row>
    <row r="209" spans="1:17">
      <c r="A209" s="475"/>
      <c r="B209" s="88" t="s">
        <v>63</v>
      </c>
      <c r="C209" s="134">
        <f>IF('Cumulative Budget Request '!$L208='Split budget (E)'!$L$1,'Cumulative Budget Request '!C208,0)</f>
        <v>0</v>
      </c>
      <c r="D209" s="25"/>
      <c r="E209" s="180">
        <f>IF('Cumulative Budget Request '!$L208='Split budget (E)'!$L$1,'Cumulative Budget Request '!E208,0)</f>
        <v>0</v>
      </c>
      <c r="F209" s="180">
        <f>IF('Cumulative Budget Request '!$L208='Split budget (E)'!$L$1,'Cumulative Budget Request '!F208,0)</f>
        <v>0</v>
      </c>
      <c r="G209" s="180">
        <f>IF('Cumulative Budget Request '!$L208='Split budget (E)'!$L$1,'Cumulative Budget Request '!G208,0)</f>
        <v>0</v>
      </c>
      <c r="H209" s="180">
        <f>IF('Cumulative Budget Request '!$L208='Split budget (E)'!$L$1,'Cumulative Budget Request '!H208,0)</f>
        <v>0</v>
      </c>
      <c r="I209" s="180">
        <f>IF('Cumulative Budget Request '!$L208='Split budget (E)'!$L$1,'Cumulative Budget Request '!I208,0)</f>
        <v>0</v>
      </c>
      <c r="J209" s="177">
        <f t="shared" si="60"/>
        <v>0</v>
      </c>
      <c r="K209" s="2"/>
      <c r="L209" s="2"/>
      <c r="M209" s="2"/>
    </row>
    <row r="210" spans="1:17">
      <c r="A210" s="476" t="s">
        <v>138</v>
      </c>
      <c r="B210" s="476"/>
      <c r="C210" s="476"/>
      <c r="D210" s="476"/>
      <c r="E210" s="210">
        <f>SUM(E204:E209)</f>
        <v>0</v>
      </c>
      <c r="F210" s="210">
        <f t="shared" ref="F210:J210" si="61">SUM(F204:F209)</f>
        <v>0</v>
      </c>
      <c r="G210" s="210">
        <f t="shared" si="61"/>
        <v>0</v>
      </c>
      <c r="H210" s="210">
        <f t="shared" si="61"/>
        <v>0</v>
      </c>
      <c r="I210" s="210">
        <f t="shared" si="61"/>
        <v>0</v>
      </c>
      <c r="J210" s="211">
        <f t="shared" si="61"/>
        <v>0</v>
      </c>
      <c r="K210" s="2"/>
      <c r="L210" s="2"/>
      <c r="M210" s="7"/>
    </row>
    <row r="211" spans="1:17">
      <c r="A211" s="95"/>
      <c r="B211" s="513" t="s">
        <v>152</v>
      </c>
      <c r="C211" s="513"/>
      <c r="D211" s="513"/>
      <c r="E211" s="214">
        <f ca="1">SUMIF($A$182:$D$210,"*Total Trip", E182:E210)</f>
        <v>0</v>
      </c>
      <c r="F211" s="214">
        <f t="shared" ref="F211:I211" ca="1" si="62">SUMIF($A$182:$D$210,"*Total Trip", F182:F210)</f>
        <v>0</v>
      </c>
      <c r="G211" s="214">
        <f t="shared" ca="1" si="62"/>
        <v>0</v>
      </c>
      <c r="H211" s="214">
        <f t="shared" ca="1" si="62"/>
        <v>0</v>
      </c>
      <c r="I211" s="214">
        <f t="shared" ca="1" si="62"/>
        <v>0</v>
      </c>
      <c r="J211" s="215">
        <f ca="1">SUM(E211:I211)</f>
        <v>0</v>
      </c>
      <c r="K211" s="2"/>
      <c r="L211" s="2"/>
      <c r="M211" s="2"/>
      <c r="N211" s="2"/>
      <c r="O211" s="2"/>
      <c r="P211" s="2"/>
      <c r="Q211" s="2"/>
    </row>
    <row r="212" spans="1:17">
      <c r="A212" s="26"/>
      <c r="B212" s="27"/>
      <c r="C212" s="27"/>
      <c r="D212" s="27"/>
      <c r="E212" s="27"/>
      <c r="F212" s="27"/>
      <c r="G212" s="28"/>
      <c r="H212" s="28"/>
      <c r="I212" s="28"/>
      <c r="J212" s="96"/>
      <c r="K212" s="28"/>
      <c r="L212" s="28"/>
      <c r="M212" s="2"/>
      <c r="N212" s="2"/>
      <c r="O212" s="2"/>
      <c r="P212" s="2"/>
      <c r="Q212" s="2"/>
    </row>
    <row r="213" spans="1:17">
      <c r="A213" s="29" t="s">
        <v>153</v>
      </c>
      <c r="G213" s="2"/>
      <c r="H213" s="2"/>
      <c r="I213" s="2"/>
      <c r="J213" s="45"/>
      <c r="K213" s="2"/>
      <c r="L213" s="2"/>
      <c r="M213" s="2"/>
    </row>
    <row r="214" spans="1:17">
      <c r="B214" s="442">
        <f>IF('Cumulative Budget Request '!$L213='Split budget (E)'!$L$1,'Cumulative Budget Request '!B213,0)</f>
        <v>0</v>
      </c>
      <c r="D214" s="3"/>
      <c r="E214" s="180">
        <f>IF('Cumulative Budget Request '!$L213='Split budget (E)'!$L$1,'Cumulative Budget Request '!E213,0)</f>
        <v>0</v>
      </c>
      <c r="F214" s="180">
        <f>IF('Cumulative Budget Request '!$L213='Split budget (E)'!$L$1,'Cumulative Budget Request '!F213,0)</f>
        <v>0</v>
      </c>
      <c r="G214" s="180">
        <f>IF('Cumulative Budget Request '!$L213='Split budget (E)'!$L$1,'Cumulative Budget Request '!G213,0)</f>
        <v>0</v>
      </c>
      <c r="H214" s="180">
        <f>IF('Cumulative Budget Request '!$L213='Split budget (E)'!$L$1,'Cumulative Budget Request '!H213,0)</f>
        <v>0</v>
      </c>
      <c r="I214" s="180">
        <f>IF('Cumulative Budget Request '!$L213='Split budget (E)'!$L$1,'Cumulative Budget Request '!I213,0)</f>
        <v>0</v>
      </c>
      <c r="J214" s="91">
        <f>SUM(E214:I214)</f>
        <v>0</v>
      </c>
      <c r="K214" s="2"/>
      <c r="L214" s="2"/>
      <c r="M214" s="2"/>
    </row>
    <row r="215" spans="1:17">
      <c r="B215" s="442">
        <f>IF('Cumulative Budget Request '!$L214='Split budget (E)'!$L$1,'Cumulative Budget Request '!B214,0)</f>
        <v>0</v>
      </c>
      <c r="D215" s="3"/>
      <c r="E215" s="180">
        <f>IF('Cumulative Budget Request '!$L214='Split budget (E)'!$L$1,'Cumulative Budget Request '!E214,0)</f>
        <v>0</v>
      </c>
      <c r="F215" s="180">
        <f>IF('Cumulative Budget Request '!$L214='Split budget (E)'!$L$1,'Cumulative Budget Request '!F214,0)</f>
        <v>0</v>
      </c>
      <c r="G215" s="180">
        <f>IF('Cumulative Budget Request '!$L214='Split budget (E)'!$L$1,'Cumulative Budget Request '!G214,0)</f>
        <v>0</v>
      </c>
      <c r="H215" s="180">
        <f>IF('Cumulative Budget Request '!$L214='Split budget (E)'!$L$1,'Cumulative Budget Request '!H214,0)</f>
        <v>0</v>
      </c>
      <c r="I215" s="180">
        <f>IF('Cumulative Budget Request '!$L214='Split budget (E)'!$L$1,'Cumulative Budget Request '!I214,0)</f>
        <v>0</v>
      </c>
      <c r="J215" s="91">
        <f>SUM(E215:I215)</f>
        <v>0</v>
      </c>
      <c r="K215" s="2"/>
      <c r="L215" s="2"/>
      <c r="M215" s="2"/>
    </row>
    <row r="216" spans="1:17">
      <c r="A216" s="476" t="s">
        <v>138</v>
      </c>
      <c r="B216" s="476"/>
      <c r="C216" s="476"/>
      <c r="D216" s="476"/>
      <c r="E216" s="210">
        <f>SUM(E214:E215)</f>
        <v>0</v>
      </c>
      <c r="F216" s="210">
        <f t="shared" ref="F216:I216" si="63">SUM(F214:F215)</f>
        <v>0</v>
      </c>
      <c r="G216" s="210">
        <f t="shared" si="63"/>
        <v>0</v>
      </c>
      <c r="H216" s="210">
        <f t="shared" si="63"/>
        <v>0</v>
      </c>
      <c r="I216" s="210">
        <f t="shared" si="63"/>
        <v>0</v>
      </c>
      <c r="J216" s="213">
        <f>SUM(J214:J215)</f>
        <v>0</v>
      </c>
      <c r="K216" s="2"/>
      <c r="L216" s="2"/>
      <c r="M216" s="2"/>
      <c r="N216" s="2"/>
      <c r="O216" s="2"/>
      <c r="P216" s="2"/>
    </row>
    <row r="217" spans="1:17">
      <c r="E217" s="3"/>
      <c r="F217" s="2"/>
      <c r="G217" s="2"/>
      <c r="H217" s="2"/>
      <c r="I217" s="2"/>
      <c r="J217" s="45"/>
      <c r="K217" s="2"/>
      <c r="L217" s="2"/>
      <c r="M217" s="2"/>
      <c r="N217" s="2"/>
      <c r="O217" s="2"/>
      <c r="P217" s="2"/>
    </row>
    <row r="218" spans="1:17">
      <c r="A218" s="1" t="s">
        <v>139</v>
      </c>
      <c r="B218" s="93"/>
      <c r="C218" s="8"/>
      <c r="D218" s="258" t="s">
        <v>140</v>
      </c>
      <c r="E218" s="135">
        <f>IF('Cumulative Budget Request '!$L217='Split budget (E)'!$L$1,'Cumulative Budget Request '!E217,0)</f>
        <v>0</v>
      </c>
      <c r="F218" s="135">
        <f>IF('Cumulative Budget Request '!$L217='Split budget (E)'!$L$1,'Cumulative Budget Request '!F217,0)</f>
        <v>0</v>
      </c>
      <c r="G218" s="135">
        <f>IF('Cumulative Budget Request '!$L217='Split budget (E)'!$L$1,'Cumulative Budget Request '!G217,0)</f>
        <v>0</v>
      </c>
      <c r="H218" s="135">
        <f>IF('Cumulative Budget Request '!$L217='Split budget (E)'!$L$1,'Cumulative Budget Request '!H217,0)</f>
        <v>0</v>
      </c>
      <c r="I218" s="135">
        <f>IF('Cumulative Budget Request '!$L217='Split budget (E)'!$L$1,'Cumulative Budget Request '!I217,0)</f>
        <v>0</v>
      </c>
      <c r="J218" s="94"/>
      <c r="K218" s="2"/>
      <c r="L218" s="2"/>
      <c r="M218" s="2"/>
    </row>
    <row r="219" spans="1:17">
      <c r="D219" s="258" t="s">
        <v>141</v>
      </c>
      <c r="E219" s="135">
        <f>IF('Cumulative Budget Request '!$L218='Split budget (E)'!$L$1,'Cumulative Budget Request '!E218,0)</f>
        <v>0</v>
      </c>
      <c r="F219" s="135">
        <f>IF('Cumulative Budget Request '!$L218='Split budget (E)'!$L$1,'Cumulative Budget Request '!F218,0)</f>
        <v>0</v>
      </c>
      <c r="G219" s="135">
        <f>IF('Cumulative Budget Request '!$L218='Split budget (E)'!$L$1,'Cumulative Budget Request '!G218,0)</f>
        <v>0</v>
      </c>
      <c r="H219" s="135">
        <f>IF('Cumulative Budget Request '!$L218='Split budget (E)'!$L$1,'Cumulative Budget Request '!H218,0)</f>
        <v>0</v>
      </c>
      <c r="I219" s="135">
        <f>IF('Cumulative Budget Request '!$L218='Split budget (E)'!$L$1,'Cumulative Budget Request '!I218,0)</f>
        <v>0</v>
      </c>
      <c r="J219" s="94"/>
      <c r="K219" s="2"/>
      <c r="L219" s="2"/>
      <c r="M219" s="2"/>
    </row>
    <row r="220" spans="1:17">
      <c r="A220" s="1" t="s">
        <v>142</v>
      </c>
      <c r="B220" s="93"/>
      <c r="C220" s="8"/>
      <c r="D220" s="258" t="s">
        <v>143</v>
      </c>
      <c r="E220" s="135">
        <f>IF('Cumulative Budget Request '!$L219='Split budget (E)'!$L$1,'Cumulative Budget Request '!E219,0)</f>
        <v>0</v>
      </c>
      <c r="F220" s="135">
        <f>IF('Cumulative Budget Request '!$L219='Split budget (E)'!$L$1,'Cumulative Budget Request '!F219,0)</f>
        <v>0</v>
      </c>
      <c r="G220" s="135">
        <f>IF('Cumulative Budget Request '!$L219='Split budget (E)'!$L$1,'Cumulative Budget Request '!G219,0)</f>
        <v>0</v>
      </c>
      <c r="H220" s="135">
        <f>IF('Cumulative Budget Request '!$L219='Split budget (E)'!$L$1,'Cumulative Budget Request '!H219,0)</f>
        <v>0</v>
      </c>
      <c r="I220" s="135">
        <f>IF('Cumulative Budget Request '!$L219='Split budget (E)'!$L$1,'Cumulative Budget Request '!I219,0)</f>
        <v>0</v>
      </c>
      <c r="J220" s="94"/>
      <c r="K220" s="2"/>
      <c r="L220" s="2"/>
      <c r="M220" s="2"/>
    </row>
    <row r="221" spans="1:17">
      <c r="A221" s="474">
        <f>IF('Cumulative Budget Request '!$L220='Split budget (E)'!$L$1,'Cumulative Budget Request '!A220,0)</f>
        <v>0</v>
      </c>
      <c r="D221" s="258" t="s">
        <v>144</v>
      </c>
      <c r="E221" s="135">
        <f>IF('Cumulative Budget Request '!$L220='Split budget (E)'!$L$1,'Cumulative Budget Request '!E220,0)</f>
        <v>0</v>
      </c>
      <c r="F221" s="135">
        <f>IF('Cumulative Budget Request '!$L220='Split budget (E)'!$L$1,'Cumulative Budget Request '!F220,0)</f>
        <v>0</v>
      </c>
      <c r="G221" s="135">
        <f>IF('Cumulative Budget Request '!$L220='Split budget (E)'!$L$1,'Cumulative Budget Request '!G220,0)</f>
        <v>0</v>
      </c>
      <c r="H221" s="135">
        <f>IF('Cumulative Budget Request '!$L220='Split budget (E)'!$L$1,'Cumulative Budget Request '!H220,0)</f>
        <v>0</v>
      </c>
      <c r="I221" s="135">
        <f>IF('Cumulative Budget Request '!$L220='Split budget (E)'!$L$1,'Cumulative Budget Request '!I220,0)</f>
        <v>0</v>
      </c>
      <c r="J221" s="45"/>
      <c r="K221" s="2"/>
      <c r="L221" s="2"/>
      <c r="M221" s="2"/>
    </row>
    <row r="222" spans="1:17">
      <c r="A222" s="474"/>
      <c r="B222" s="89" t="s">
        <v>145</v>
      </c>
      <c r="C222" s="89" t="s">
        <v>146</v>
      </c>
      <c r="D222" s="25"/>
      <c r="E222" s="13"/>
      <c r="F222" s="13"/>
      <c r="G222" s="13"/>
      <c r="H222" s="13"/>
      <c r="I222" s="13"/>
      <c r="J222" s="45"/>
      <c r="K222" s="2"/>
      <c r="L222" s="2"/>
      <c r="M222" s="2"/>
    </row>
    <row r="223" spans="1:17">
      <c r="A223" s="475"/>
      <c r="B223" s="88" t="s">
        <v>147</v>
      </c>
      <c r="C223" s="134">
        <f>IF('Cumulative Budget Request '!$L222='Split budget (E)'!$L$1,'Cumulative Budget Request '!C222,0)</f>
        <v>0</v>
      </c>
      <c r="D223" s="25"/>
      <c r="E223" s="180">
        <f>IF('Cumulative Budget Request '!$L222='Split budget (E)'!$L$1,'Cumulative Budget Request '!E222,0)</f>
        <v>0</v>
      </c>
      <c r="F223" s="180">
        <f>IF('Cumulative Budget Request '!$L222='Split budget (E)'!$L$1,'Cumulative Budget Request '!F222,0)</f>
        <v>0</v>
      </c>
      <c r="G223" s="180">
        <f>IF('Cumulative Budget Request '!$L222='Split budget (E)'!$L$1,'Cumulative Budget Request '!G222,0)</f>
        <v>0</v>
      </c>
      <c r="H223" s="180">
        <f>IF('Cumulative Budget Request '!$L222='Split budget (E)'!$L$1,'Cumulative Budget Request '!H222,0)</f>
        <v>0</v>
      </c>
      <c r="I223" s="180">
        <f>IF('Cumulative Budget Request '!$L222='Split budget (E)'!$L$1,'Cumulative Budget Request '!I222,0)</f>
        <v>0</v>
      </c>
      <c r="J223" s="177">
        <f t="shared" ref="J223:J228" si="64">SUM(E223:I223)</f>
        <v>0</v>
      </c>
      <c r="K223" s="2"/>
      <c r="L223" s="2"/>
      <c r="M223" s="2"/>
    </row>
    <row r="224" spans="1:17">
      <c r="A224" s="475"/>
      <c r="B224" s="88" t="s">
        <v>148</v>
      </c>
      <c r="C224" s="134">
        <f>IF('Cumulative Budget Request '!$L223='Split budget (E)'!$L$1,'Cumulative Budget Request '!C223,0)</f>
        <v>0</v>
      </c>
      <c r="D224" s="25"/>
      <c r="E224" s="180">
        <f>IF('Cumulative Budget Request '!$L223='Split budget (E)'!$L$1,'Cumulative Budget Request '!E223,0)</f>
        <v>0</v>
      </c>
      <c r="F224" s="180">
        <f>IF('Cumulative Budget Request '!$L223='Split budget (E)'!$L$1,'Cumulative Budget Request '!F223,0)</f>
        <v>0</v>
      </c>
      <c r="G224" s="180">
        <f>IF('Cumulative Budget Request '!$L223='Split budget (E)'!$L$1,'Cumulative Budget Request '!G223,0)</f>
        <v>0</v>
      </c>
      <c r="H224" s="180">
        <f>IF('Cumulative Budget Request '!$L223='Split budget (E)'!$L$1,'Cumulative Budget Request '!H223,0)</f>
        <v>0</v>
      </c>
      <c r="I224" s="180">
        <f>IF('Cumulative Budget Request '!$L223='Split budget (E)'!$L$1,'Cumulative Budget Request '!I223,0)</f>
        <v>0</v>
      </c>
      <c r="J224" s="177">
        <f t="shared" si="64"/>
        <v>0</v>
      </c>
      <c r="K224" s="2"/>
      <c r="L224" s="2"/>
      <c r="M224" s="2"/>
    </row>
    <row r="225" spans="1:16">
      <c r="A225" s="475"/>
      <c r="B225" s="88" t="s">
        <v>149</v>
      </c>
      <c r="C225" s="134">
        <f>IF('Cumulative Budget Request '!$L224='Split budget (E)'!$L$1,'Cumulative Budget Request '!C224,0)</f>
        <v>0</v>
      </c>
      <c r="D225" s="25"/>
      <c r="E225" s="180">
        <f>IF('Cumulative Budget Request '!$L224='Split budget (E)'!$L$1,'Cumulative Budget Request '!E224,0)</f>
        <v>0</v>
      </c>
      <c r="F225" s="180">
        <f>IF('Cumulative Budget Request '!$L224='Split budget (E)'!$L$1,'Cumulative Budget Request '!F224,0)</f>
        <v>0</v>
      </c>
      <c r="G225" s="180">
        <f>IF('Cumulative Budget Request '!$L224='Split budget (E)'!$L$1,'Cumulative Budget Request '!G224,0)</f>
        <v>0</v>
      </c>
      <c r="H225" s="180">
        <f>IF('Cumulative Budget Request '!$L224='Split budget (E)'!$L$1,'Cumulative Budget Request '!H224,0)</f>
        <v>0</v>
      </c>
      <c r="I225" s="180">
        <f>IF('Cumulative Budget Request '!$L224='Split budget (E)'!$L$1,'Cumulative Budget Request '!I224,0)</f>
        <v>0</v>
      </c>
      <c r="J225" s="177">
        <f t="shared" si="64"/>
        <v>0</v>
      </c>
      <c r="K225" s="2"/>
      <c r="L225" s="2"/>
      <c r="M225" s="2"/>
    </row>
    <row r="226" spans="1:16">
      <c r="A226" s="475"/>
      <c r="B226" s="88" t="s">
        <v>150</v>
      </c>
      <c r="C226" s="134">
        <f>IF('Cumulative Budget Request '!$L225='Split budget (E)'!$L$1,'Cumulative Budget Request '!C225,0)</f>
        <v>0</v>
      </c>
      <c r="D226" s="25"/>
      <c r="E226" s="180">
        <f>IF('Cumulative Budget Request '!$L225='Split budget (E)'!$L$1,'Cumulative Budget Request '!E225,0)</f>
        <v>0</v>
      </c>
      <c r="F226" s="180">
        <f>IF('Cumulative Budget Request '!$L225='Split budget (E)'!$L$1,'Cumulative Budget Request '!F225,0)</f>
        <v>0</v>
      </c>
      <c r="G226" s="180">
        <f>IF('Cumulative Budget Request '!$L225='Split budget (E)'!$L$1,'Cumulative Budget Request '!G225,0)</f>
        <v>0</v>
      </c>
      <c r="H226" s="180">
        <f>IF('Cumulative Budget Request '!$L225='Split budget (E)'!$L$1,'Cumulative Budget Request '!H225,0)</f>
        <v>0</v>
      </c>
      <c r="I226" s="180">
        <f>IF('Cumulative Budget Request '!$L225='Split budget (E)'!$L$1,'Cumulative Budget Request '!I225,0)</f>
        <v>0</v>
      </c>
      <c r="J226" s="177">
        <f t="shared" si="64"/>
        <v>0</v>
      </c>
      <c r="K226" s="2"/>
      <c r="L226" s="2"/>
      <c r="M226" s="2"/>
    </row>
    <row r="227" spans="1:16">
      <c r="A227" s="475"/>
      <c r="B227" s="88" t="s">
        <v>151</v>
      </c>
      <c r="C227" s="134">
        <f>IF('Cumulative Budget Request '!$L226='Split budget (E)'!$L$1,'Cumulative Budget Request '!C226,0)</f>
        <v>0</v>
      </c>
      <c r="D227" s="25"/>
      <c r="E227" s="180">
        <f>IF('Cumulative Budget Request '!$L226='Split budget (E)'!$L$1,'Cumulative Budget Request '!E226,0)</f>
        <v>0</v>
      </c>
      <c r="F227" s="180">
        <f>IF('Cumulative Budget Request '!$L226='Split budget (E)'!$L$1,'Cumulative Budget Request '!F226,0)</f>
        <v>0</v>
      </c>
      <c r="G227" s="180">
        <f>IF('Cumulative Budget Request '!$L226='Split budget (E)'!$L$1,'Cumulative Budget Request '!G226,0)</f>
        <v>0</v>
      </c>
      <c r="H227" s="180">
        <f>IF('Cumulative Budget Request '!$L226='Split budget (E)'!$L$1,'Cumulative Budget Request '!H226,0)</f>
        <v>0</v>
      </c>
      <c r="I227" s="180">
        <f>IF('Cumulative Budget Request '!$L226='Split budget (E)'!$L$1,'Cumulative Budget Request '!I226,0)</f>
        <v>0</v>
      </c>
      <c r="J227" s="177">
        <f t="shared" si="64"/>
        <v>0</v>
      </c>
      <c r="K227" s="2"/>
      <c r="L227" s="2"/>
      <c r="M227" s="2"/>
    </row>
    <row r="228" spans="1:16">
      <c r="A228" s="475"/>
      <c r="B228" s="88" t="s">
        <v>63</v>
      </c>
      <c r="C228" s="134">
        <f>IF('Cumulative Budget Request '!$L227='Split budget (E)'!$L$1,'Cumulative Budget Request '!C227,0)</f>
        <v>0</v>
      </c>
      <c r="D228" s="25"/>
      <c r="E228" s="180">
        <f>IF('Cumulative Budget Request '!$L227='Split budget (E)'!$L$1,'Cumulative Budget Request '!E227,0)</f>
        <v>0</v>
      </c>
      <c r="F228" s="180">
        <f>IF('Cumulative Budget Request '!$L227='Split budget (E)'!$L$1,'Cumulative Budget Request '!F227,0)</f>
        <v>0</v>
      </c>
      <c r="G228" s="180">
        <f>IF('Cumulative Budget Request '!$L227='Split budget (E)'!$L$1,'Cumulative Budget Request '!G227,0)</f>
        <v>0</v>
      </c>
      <c r="H228" s="180">
        <f>IF('Cumulative Budget Request '!$L227='Split budget (E)'!$L$1,'Cumulative Budget Request '!H227,0)</f>
        <v>0</v>
      </c>
      <c r="I228" s="180">
        <f>IF('Cumulative Budget Request '!$L227='Split budget (E)'!$L$1,'Cumulative Budget Request '!I227,0)</f>
        <v>0</v>
      </c>
      <c r="J228" s="177">
        <f t="shared" si="64"/>
        <v>0</v>
      </c>
      <c r="K228" s="2"/>
      <c r="L228" s="2"/>
      <c r="M228" s="2"/>
    </row>
    <row r="229" spans="1:16">
      <c r="A229" s="476" t="s">
        <v>138</v>
      </c>
      <c r="B229" s="476"/>
      <c r="C229" s="476"/>
      <c r="D229" s="476"/>
      <c r="E229" s="210">
        <f>SUM(E223:E228)</f>
        <v>0</v>
      </c>
      <c r="F229" s="210">
        <f t="shared" ref="F229:I229" si="65">SUM(F223:F228)</f>
        <v>0</v>
      </c>
      <c r="G229" s="210">
        <f t="shared" si="65"/>
        <v>0</v>
      </c>
      <c r="H229" s="210">
        <f t="shared" si="65"/>
        <v>0</v>
      </c>
      <c r="I229" s="210">
        <f t="shared" si="65"/>
        <v>0</v>
      </c>
      <c r="J229" s="211">
        <f t="shared" ref="J229" si="66">SUM(J223:J228)</f>
        <v>0</v>
      </c>
      <c r="K229" s="2"/>
      <c r="L229" s="2"/>
      <c r="M229" s="7"/>
    </row>
    <row r="230" spans="1:16">
      <c r="E230" s="3"/>
      <c r="F230" s="2"/>
      <c r="G230" s="2"/>
      <c r="H230" s="2"/>
      <c r="I230" s="2"/>
      <c r="J230" s="45"/>
      <c r="K230" s="2"/>
      <c r="L230" s="2"/>
      <c r="M230" s="2"/>
      <c r="N230" s="2"/>
      <c r="O230" s="2"/>
      <c r="P230" s="2"/>
    </row>
    <row r="231" spans="1:16">
      <c r="A231" s="1" t="s">
        <v>139</v>
      </c>
      <c r="B231" s="93"/>
      <c r="C231" s="8"/>
      <c r="D231" s="258" t="s">
        <v>140</v>
      </c>
      <c r="E231" s="135">
        <f>IF('Cumulative Budget Request '!$L230='Split budget (E)'!$L$1,'Cumulative Budget Request '!E230,0)</f>
        <v>0</v>
      </c>
      <c r="F231" s="135">
        <f>IF('Cumulative Budget Request '!$L230='Split budget (E)'!$L$1,'Cumulative Budget Request '!F230,0)</f>
        <v>0</v>
      </c>
      <c r="G231" s="135">
        <f>IF('Cumulative Budget Request '!$L230='Split budget (E)'!$L$1,'Cumulative Budget Request '!G230,0)</f>
        <v>0</v>
      </c>
      <c r="H231" s="135">
        <f>IF('Cumulative Budget Request '!$L230='Split budget (E)'!$L$1,'Cumulative Budget Request '!H230,0)</f>
        <v>0</v>
      </c>
      <c r="I231" s="135">
        <f>IF('Cumulative Budget Request '!$L230='Split budget (E)'!$L$1,'Cumulative Budget Request '!I230,0)</f>
        <v>0</v>
      </c>
      <c r="J231" s="94"/>
      <c r="K231" s="2"/>
      <c r="L231" s="2"/>
      <c r="M231" s="2"/>
    </row>
    <row r="232" spans="1:16">
      <c r="D232" s="258" t="s">
        <v>141</v>
      </c>
      <c r="E232" s="135">
        <f>IF('Cumulative Budget Request '!$L231='Split budget (E)'!$L$1,'Cumulative Budget Request '!E231,0)</f>
        <v>0</v>
      </c>
      <c r="F232" s="135">
        <f>IF('Cumulative Budget Request '!$L231='Split budget (E)'!$L$1,'Cumulative Budget Request '!F231,0)</f>
        <v>0</v>
      </c>
      <c r="G232" s="135">
        <f>IF('Cumulative Budget Request '!$L231='Split budget (E)'!$L$1,'Cumulative Budget Request '!G231,0)</f>
        <v>0</v>
      </c>
      <c r="H232" s="135">
        <f>IF('Cumulative Budget Request '!$L231='Split budget (E)'!$L$1,'Cumulative Budget Request '!H231,0)</f>
        <v>0</v>
      </c>
      <c r="I232" s="135">
        <f>IF('Cumulative Budget Request '!$L231='Split budget (E)'!$L$1,'Cumulative Budget Request '!I231,0)</f>
        <v>0</v>
      </c>
      <c r="J232" s="94"/>
      <c r="K232" s="2"/>
      <c r="L232" s="2"/>
      <c r="M232" s="2"/>
    </row>
    <row r="233" spans="1:16">
      <c r="A233" s="1" t="s">
        <v>142</v>
      </c>
      <c r="B233" s="93"/>
      <c r="C233" s="8"/>
      <c r="D233" s="258" t="s">
        <v>143</v>
      </c>
      <c r="E233" s="135">
        <f>IF('Cumulative Budget Request '!$L232='Split budget (E)'!$L$1,'Cumulative Budget Request '!E232,0)</f>
        <v>0</v>
      </c>
      <c r="F233" s="135">
        <f>IF('Cumulative Budget Request '!$L232='Split budget (E)'!$L$1,'Cumulative Budget Request '!F232,0)</f>
        <v>0</v>
      </c>
      <c r="G233" s="135">
        <f>IF('Cumulative Budget Request '!$L232='Split budget (E)'!$L$1,'Cumulative Budget Request '!G232,0)</f>
        <v>0</v>
      </c>
      <c r="H233" s="135">
        <f>IF('Cumulative Budget Request '!$L232='Split budget (E)'!$L$1,'Cumulative Budget Request '!H232,0)</f>
        <v>0</v>
      </c>
      <c r="I233" s="135">
        <f>IF('Cumulative Budget Request '!$L232='Split budget (E)'!$L$1,'Cumulative Budget Request '!I232,0)</f>
        <v>0</v>
      </c>
      <c r="J233" s="94"/>
      <c r="K233" s="2"/>
      <c r="L233" s="2"/>
      <c r="M233" s="2"/>
    </row>
    <row r="234" spans="1:16">
      <c r="A234" s="474">
        <f>IF('Cumulative Budget Request '!$L233='Split budget (E)'!$L$1,'Cumulative Budget Request '!A233,0)</f>
        <v>0</v>
      </c>
      <c r="D234" s="258" t="s">
        <v>144</v>
      </c>
      <c r="E234" s="135">
        <f>IF('Cumulative Budget Request '!$L233='Split budget (E)'!$L$1,'Cumulative Budget Request '!E233,0)</f>
        <v>0</v>
      </c>
      <c r="F234" s="135">
        <f>IF('Cumulative Budget Request '!$L233='Split budget (E)'!$L$1,'Cumulative Budget Request '!F233,0)</f>
        <v>0</v>
      </c>
      <c r="G234" s="135">
        <f>IF('Cumulative Budget Request '!$L233='Split budget (E)'!$L$1,'Cumulative Budget Request '!G233,0)</f>
        <v>0</v>
      </c>
      <c r="H234" s="135">
        <f>IF('Cumulative Budget Request '!$L233='Split budget (E)'!$L$1,'Cumulative Budget Request '!H233,0)</f>
        <v>0</v>
      </c>
      <c r="I234" s="135">
        <f>IF('Cumulative Budget Request '!$L233='Split budget (E)'!$L$1,'Cumulative Budget Request '!I233,0)</f>
        <v>0</v>
      </c>
      <c r="J234" s="45"/>
      <c r="K234" s="2"/>
      <c r="L234" s="2"/>
      <c r="M234" s="2"/>
    </row>
    <row r="235" spans="1:16">
      <c r="A235" s="474"/>
      <c r="B235" s="89" t="s">
        <v>145</v>
      </c>
      <c r="C235" s="89" t="s">
        <v>146</v>
      </c>
      <c r="D235" s="25"/>
      <c r="E235" s="13"/>
      <c r="F235" s="13"/>
      <c r="G235" s="13"/>
      <c r="H235" s="13"/>
      <c r="I235" s="13"/>
      <c r="J235" s="45"/>
      <c r="K235" s="2"/>
      <c r="L235" s="2"/>
      <c r="M235" s="2"/>
    </row>
    <row r="236" spans="1:16">
      <c r="A236" s="475"/>
      <c r="B236" s="88" t="s">
        <v>147</v>
      </c>
      <c r="C236" s="134">
        <f>IF('Cumulative Budget Request '!$L235='Split budget (E)'!$L$1,'Cumulative Budget Request '!C235,0)</f>
        <v>0</v>
      </c>
      <c r="D236" s="25"/>
      <c r="E236" s="180">
        <f>IF('Cumulative Budget Request '!$L235='Split budget (E)'!$L$1,'Cumulative Budget Request '!E235,0)</f>
        <v>0</v>
      </c>
      <c r="F236" s="180">
        <f>IF('Cumulative Budget Request '!$L235='Split budget (E)'!$L$1,'Cumulative Budget Request '!F235,0)</f>
        <v>0</v>
      </c>
      <c r="G236" s="180">
        <f>IF('Cumulative Budget Request '!$L235='Split budget (E)'!$L$1,'Cumulative Budget Request '!G235,0)</f>
        <v>0</v>
      </c>
      <c r="H236" s="180">
        <f>IF('Cumulative Budget Request '!$L235='Split budget (E)'!$L$1,'Cumulative Budget Request '!H235,0)</f>
        <v>0</v>
      </c>
      <c r="I236" s="180">
        <f>IF('Cumulative Budget Request '!$L235='Split budget (E)'!$L$1,'Cumulative Budget Request '!I235,0)</f>
        <v>0</v>
      </c>
      <c r="J236" s="177">
        <f t="shared" ref="J236:J241" si="67">SUM(E236:I236)</f>
        <v>0</v>
      </c>
      <c r="K236" s="2"/>
      <c r="L236" s="2"/>
      <c r="M236" s="2"/>
    </row>
    <row r="237" spans="1:16">
      <c r="A237" s="475"/>
      <c r="B237" s="88" t="s">
        <v>148</v>
      </c>
      <c r="C237" s="134">
        <f>IF('Cumulative Budget Request '!$L236='Split budget (E)'!$L$1,'Cumulative Budget Request '!C236,0)</f>
        <v>0</v>
      </c>
      <c r="D237" s="25"/>
      <c r="E237" s="180">
        <f>IF('Cumulative Budget Request '!$L236='Split budget (E)'!$L$1,'Cumulative Budget Request '!E236,0)</f>
        <v>0</v>
      </c>
      <c r="F237" s="180">
        <f>IF('Cumulative Budget Request '!$L236='Split budget (E)'!$L$1,'Cumulative Budget Request '!F236,0)</f>
        <v>0</v>
      </c>
      <c r="G237" s="180">
        <f>IF('Cumulative Budget Request '!$L236='Split budget (E)'!$L$1,'Cumulative Budget Request '!G236,0)</f>
        <v>0</v>
      </c>
      <c r="H237" s="180">
        <f>IF('Cumulative Budget Request '!$L236='Split budget (E)'!$L$1,'Cumulative Budget Request '!H236,0)</f>
        <v>0</v>
      </c>
      <c r="I237" s="180">
        <f>IF('Cumulative Budget Request '!$L236='Split budget (E)'!$L$1,'Cumulative Budget Request '!I236,0)</f>
        <v>0</v>
      </c>
      <c r="J237" s="177">
        <f t="shared" si="67"/>
        <v>0</v>
      </c>
      <c r="K237" s="2"/>
      <c r="L237" s="2"/>
      <c r="M237" s="2"/>
    </row>
    <row r="238" spans="1:16">
      <c r="A238" s="475"/>
      <c r="B238" s="88" t="s">
        <v>149</v>
      </c>
      <c r="C238" s="134">
        <f>IF('Cumulative Budget Request '!$L237='Split budget (E)'!$L$1,'Cumulative Budget Request '!C237,0)</f>
        <v>0</v>
      </c>
      <c r="D238" s="25"/>
      <c r="E238" s="180">
        <f>IF('Cumulative Budget Request '!$L237='Split budget (E)'!$L$1,'Cumulative Budget Request '!E237,0)</f>
        <v>0</v>
      </c>
      <c r="F238" s="180">
        <f>IF('Cumulative Budget Request '!$L237='Split budget (E)'!$L$1,'Cumulative Budget Request '!F237,0)</f>
        <v>0</v>
      </c>
      <c r="G238" s="180">
        <f>IF('Cumulative Budget Request '!$L237='Split budget (E)'!$L$1,'Cumulative Budget Request '!G237,0)</f>
        <v>0</v>
      </c>
      <c r="H238" s="180">
        <f>IF('Cumulative Budget Request '!$L237='Split budget (E)'!$L$1,'Cumulative Budget Request '!H237,0)</f>
        <v>0</v>
      </c>
      <c r="I238" s="180">
        <f>IF('Cumulative Budget Request '!$L237='Split budget (E)'!$L$1,'Cumulative Budget Request '!I237,0)</f>
        <v>0</v>
      </c>
      <c r="J238" s="177">
        <f t="shared" si="67"/>
        <v>0</v>
      </c>
      <c r="K238" s="2"/>
      <c r="L238" s="2"/>
      <c r="M238" s="2"/>
    </row>
    <row r="239" spans="1:16">
      <c r="A239" s="475"/>
      <c r="B239" s="88" t="s">
        <v>150</v>
      </c>
      <c r="C239" s="134">
        <f>IF('Cumulative Budget Request '!$L238='Split budget (E)'!$L$1,'Cumulative Budget Request '!C238,0)</f>
        <v>0</v>
      </c>
      <c r="D239" s="25"/>
      <c r="E239" s="180">
        <f>IF('Cumulative Budget Request '!$L238='Split budget (E)'!$L$1,'Cumulative Budget Request '!E238,0)</f>
        <v>0</v>
      </c>
      <c r="F239" s="180">
        <f>IF('Cumulative Budget Request '!$L238='Split budget (E)'!$L$1,'Cumulative Budget Request '!F238,0)</f>
        <v>0</v>
      </c>
      <c r="G239" s="180">
        <f>IF('Cumulative Budget Request '!$L238='Split budget (E)'!$L$1,'Cumulative Budget Request '!G238,0)</f>
        <v>0</v>
      </c>
      <c r="H239" s="180">
        <f>IF('Cumulative Budget Request '!$L238='Split budget (E)'!$L$1,'Cumulative Budget Request '!H238,0)</f>
        <v>0</v>
      </c>
      <c r="I239" s="180">
        <f>IF('Cumulative Budget Request '!$L238='Split budget (E)'!$L$1,'Cumulative Budget Request '!I238,0)</f>
        <v>0</v>
      </c>
      <c r="J239" s="177">
        <f t="shared" si="67"/>
        <v>0</v>
      </c>
      <c r="K239" s="2"/>
      <c r="L239" s="2"/>
      <c r="M239" s="2"/>
    </row>
    <row r="240" spans="1:16">
      <c r="A240" s="475"/>
      <c r="B240" s="88" t="s">
        <v>151</v>
      </c>
      <c r="C240" s="134">
        <f>IF('Cumulative Budget Request '!$L239='Split budget (E)'!$L$1,'Cumulative Budget Request '!C239,0)</f>
        <v>0</v>
      </c>
      <c r="D240" s="25"/>
      <c r="E240" s="180">
        <f>IF('Cumulative Budget Request '!$L239='Split budget (E)'!$L$1,'Cumulative Budget Request '!E239,0)</f>
        <v>0</v>
      </c>
      <c r="F240" s="180">
        <f>IF('Cumulative Budget Request '!$L239='Split budget (E)'!$L$1,'Cumulative Budget Request '!F239,0)</f>
        <v>0</v>
      </c>
      <c r="G240" s="180">
        <f>IF('Cumulative Budget Request '!$L239='Split budget (E)'!$L$1,'Cumulative Budget Request '!G239,0)</f>
        <v>0</v>
      </c>
      <c r="H240" s="180">
        <f>IF('Cumulative Budget Request '!$L239='Split budget (E)'!$L$1,'Cumulative Budget Request '!H239,0)</f>
        <v>0</v>
      </c>
      <c r="I240" s="180">
        <f>IF('Cumulative Budget Request '!$L239='Split budget (E)'!$L$1,'Cumulative Budget Request '!I239,0)</f>
        <v>0</v>
      </c>
      <c r="J240" s="177">
        <f t="shared" si="67"/>
        <v>0</v>
      </c>
      <c r="K240" s="2"/>
      <c r="L240" s="2"/>
      <c r="M240" s="2"/>
    </row>
    <row r="241" spans="1:17">
      <c r="A241" s="475"/>
      <c r="B241" s="88" t="s">
        <v>63</v>
      </c>
      <c r="C241" s="134">
        <f>IF('Cumulative Budget Request '!$L240='Split budget (E)'!$L$1,'Cumulative Budget Request '!C240,0)</f>
        <v>0</v>
      </c>
      <c r="D241" s="25"/>
      <c r="E241" s="180">
        <f>IF('Cumulative Budget Request '!$L240='Split budget (E)'!$L$1,'Cumulative Budget Request '!E240,0)</f>
        <v>0</v>
      </c>
      <c r="F241" s="180">
        <f>IF('Cumulative Budget Request '!$L240='Split budget (E)'!$L$1,'Cumulative Budget Request '!F240,0)</f>
        <v>0</v>
      </c>
      <c r="G241" s="180">
        <f>IF('Cumulative Budget Request '!$L240='Split budget (E)'!$L$1,'Cumulative Budget Request '!G240,0)</f>
        <v>0</v>
      </c>
      <c r="H241" s="180">
        <f>IF('Cumulative Budget Request '!$L240='Split budget (E)'!$L$1,'Cumulative Budget Request '!H240,0)</f>
        <v>0</v>
      </c>
      <c r="I241" s="180">
        <f>IF('Cumulative Budget Request '!$L240='Split budget (E)'!$L$1,'Cumulative Budget Request '!I240,0)</f>
        <v>0</v>
      </c>
      <c r="J241" s="177">
        <f t="shared" si="67"/>
        <v>0</v>
      </c>
      <c r="K241" s="2"/>
      <c r="L241" s="2"/>
      <c r="M241" s="2"/>
    </row>
    <row r="242" spans="1:17">
      <c r="A242" s="476" t="s">
        <v>138</v>
      </c>
      <c r="B242" s="476"/>
      <c r="C242" s="476"/>
      <c r="D242" s="476"/>
      <c r="E242" s="210">
        <f>SUM(E236:E241)</f>
        <v>0</v>
      </c>
      <c r="F242" s="210">
        <f t="shared" ref="F242:J242" si="68">SUM(F236:F241)</f>
        <v>0</v>
      </c>
      <c r="G242" s="210">
        <f t="shared" si="68"/>
        <v>0</v>
      </c>
      <c r="H242" s="210">
        <f t="shared" si="68"/>
        <v>0</v>
      </c>
      <c r="I242" s="210">
        <f t="shared" si="68"/>
        <v>0</v>
      </c>
      <c r="J242" s="211">
        <f t="shared" si="68"/>
        <v>0</v>
      </c>
      <c r="K242" s="2"/>
      <c r="L242" s="2"/>
      <c r="M242" s="7"/>
    </row>
    <row r="243" spans="1:17">
      <c r="A243" s="95"/>
      <c r="B243" s="513" t="s">
        <v>154</v>
      </c>
      <c r="C243" s="513"/>
      <c r="D243" s="513"/>
      <c r="E243" s="178">
        <f ca="1">SUMIF($A$214:$D$242,"*Total Trip", E214:E242)</f>
        <v>0</v>
      </c>
      <c r="F243" s="178">
        <f t="shared" ref="F243:I243" ca="1" si="69">SUMIF($A$214:$D$242,"*Total Trip", F214:F242)</f>
        <v>0</v>
      </c>
      <c r="G243" s="178">
        <f t="shared" ca="1" si="69"/>
        <v>0</v>
      </c>
      <c r="H243" s="178">
        <f t="shared" ca="1" si="69"/>
        <v>0</v>
      </c>
      <c r="I243" s="178">
        <f t="shared" ca="1" si="69"/>
        <v>0</v>
      </c>
      <c r="J243" s="179">
        <f ca="1">SUM(E243:I243)</f>
        <v>0</v>
      </c>
      <c r="K243" s="2"/>
      <c r="L243" s="2"/>
      <c r="M243" s="2"/>
      <c r="N243" s="2"/>
      <c r="O243" s="2"/>
      <c r="P243" s="2"/>
      <c r="Q243" s="2"/>
    </row>
    <row r="244" spans="1:17">
      <c r="A244" s="26"/>
      <c r="B244" s="27"/>
      <c r="C244" s="27"/>
      <c r="D244" s="27"/>
      <c r="E244" s="27"/>
      <c r="F244" s="27"/>
      <c r="G244" s="28"/>
      <c r="H244" s="28"/>
      <c r="I244" s="28"/>
      <c r="J244" s="96"/>
      <c r="K244" s="28"/>
      <c r="L244" s="28"/>
      <c r="N244" s="7"/>
      <c r="O244" s="7"/>
      <c r="P244" s="7"/>
    </row>
    <row r="245" spans="1:17">
      <c r="A245" s="29" t="s">
        <v>155</v>
      </c>
      <c r="J245" s="31"/>
      <c r="N245" s="7"/>
      <c r="O245" s="7"/>
      <c r="P245" s="7"/>
    </row>
    <row r="246" spans="1:17">
      <c r="A246" s="8"/>
      <c r="B246" s="443">
        <f>IF('Cumulative Budget Request '!$L245='Split budget (E)'!$L$1,'Cumulative Budget Request '!B245,0)</f>
        <v>0</v>
      </c>
      <c r="C246" s="8"/>
      <c r="E246" s="267">
        <f>IF('Cumulative Budget Request '!$L245='Split budget (E)'!$L$1,'Cumulative Budget Request '!E245,0)</f>
        <v>0</v>
      </c>
      <c r="F246" s="267">
        <f>IF('Cumulative Budget Request '!$L245='Split budget (E)'!$L$1,'Cumulative Budget Request '!F245,0)</f>
        <v>0</v>
      </c>
      <c r="G246" s="267">
        <f>IF('Cumulative Budget Request '!$L245='Split budget (E)'!$L$1,'Cumulative Budget Request '!G245,0)</f>
        <v>0</v>
      </c>
      <c r="H246" s="267">
        <f>IF('Cumulative Budget Request '!$L245='Split budget (E)'!$L$1,'Cumulative Budget Request '!H245,0)</f>
        <v>0</v>
      </c>
      <c r="I246" s="267">
        <f>IF('Cumulative Budget Request '!$L245='Split budget (E)'!$L$1,'Cumulative Budget Request '!I245,0)</f>
        <v>0</v>
      </c>
      <c r="J246" s="177">
        <f>SUM(E246:I246)</f>
        <v>0</v>
      </c>
    </row>
    <row r="247" spans="1:17">
      <c r="A247" s="8"/>
      <c r="B247" s="443">
        <f>IF('Cumulative Budget Request '!$L246='Split budget (E)'!$L$1,'Cumulative Budget Request '!B246,0)</f>
        <v>0</v>
      </c>
      <c r="C247" s="8"/>
      <c r="E247" s="267">
        <f>IF('Cumulative Budget Request '!$L246='Split budget (E)'!$L$1,'Cumulative Budget Request '!E246,0)</f>
        <v>0</v>
      </c>
      <c r="F247" s="267">
        <f>IF('Cumulative Budget Request '!$L246='Split budget (E)'!$L$1,'Cumulative Budget Request '!F246,0)</f>
        <v>0</v>
      </c>
      <c r="G247" s="267">
        <f>IF('Cumulative Budget Request '!$L246='Split budget (E)'!$L$1,'Cumulative Budget Request '!G246,0)</f>
        <v>0</v>
      </c>
      <c r="H247" s="267">
        <f>IF('Cumulative Budget Request '!$L246='Split budget (E)'!$L$1,'Cumulative Budget Request '!H246,0)</f>
        <v>0</v>
      </c>
      <c r="I247" s="267">
        <f>IF('Cumulative Budget Request '!$L246='Split budget (E)'!$L$1,'Cumulative Budget Request '!I246,0)</f>
        <v>0</v>
      </c>
      <c r="J247" s="177">
        <f t="shared" ref="J247:J248" si="70">SUM(E247:I247)</f>
        <v>0</v>
      </c>
    </row>
    <row r="248" spans="1:17">
      <c r="A248" s="8"/>
      <c r="B248" s="443">
        <f>IF('Cumulative Budget Request '!$L247='Split budget (E)'!$L$1,'Cumulative Budget Request '!B247,0)</f>
        <v>0</v>
      </c>
      <c r="C248" s="8"/>
      <c r="E248" s="267">
        <f>IF('Cumulative Budget Request '!$L247='Split budget (E)'!$L$1,'Cumulative Budget Request '!E247,0)</f>
        <v>0</v>
      </c>
      <c r="F248" s="267">
        <f>IF('Cumulative Budget Request '!$L247='Split budget (E)'!$L$1,'Cumulative Budget Request '!F247,0)</f>
        <v>0</v>
      </c>
      <c r="G248" s="267">
        <f>IF('Cumulative Budget Request '!$L247='Split budget (E)'!$L$1,'Cumulative Budget Request '!G247,0)</f>
        <v>0</v>
      </c>
      <c r="H248" s="267">
        <f>IF('Cumulative Budget Request '!$L247='Split budget (E)'!$L$1,'Cumulative Budget Request '!H247,0)</f>
        <v>0</v>
      </c>
      <c r="I248" s="267">
        <f>IF('Cumulative Budget Request '!$L247='Split budget (E)'!$L$1,'Cumulative Budget Request '!I247,0)</f>
        <v>0</v>
      </c>
      <c r="J248" s="177">
        <f t="shared" si="70"/>
        <v>0</v>
      </c>
    </row>
    <row r="249" spans="1:17">
      <c r="A249" s="8"/>
      <c r="B249" s="443">
        <f>IF('Cumulative Budget Request '!$L248='Split budget (E)'!$L$1,'Cumulative Budget Request '!B248,0)</f>
        <v>0</v>
      </c>
      <c r="C249" s="8"/>
      <c r="E249" s="267">
        <f>IF('Cumulative Budget Request '!$L248='Split budget (E)'!$L$1,'Cumulative Budget Request '!E248,0)</f>
        <v>0</v>
      </c>
      <c r="F249" s="267">
        <f>IF('Cumulative Budget Request '!$L248='Split budget (E)'!$L$1,'Cumulative Budget Request '!F248,0)</f>
        <v>0</v>
      </c>
      <c r="G249" s="267">
        <f>IF('Cumulative Budget Request '!$L248='Split budget (E)'!$L$1,'Cumulative Budget Request '!G248,0)</f>
        <v>0</v>
      </c>
      <c r="H249" s="267">
        <f>IF('Cumulative Budget Request '!$L248='Split budget (E)'!$L$1,'Cumulative Budget Request '!H248,0)</f>
        <v>0</v>
      </c>
      <c r="I249" s="267">
        <f>IF('Cumulative Budget Request '!$L248='Split budget (E)'!$L$1,'Cumulative Budget Request '!I248,0)</f>
        <v>0</v>
      </c>
      <c r="J249" s="177">
        <f>SUM(E249:I249)</f>
        <v>0</v>
      </c>
    </row>
    <row r="250" spans="1:17">
      <c r="A250" s="406"/>
      <c r="B250" s="513" t="s">
        <v>159</v>
      </c>
      <c r="C250" s="513"/>
      <c r="D250" s="513"/>
      <c r="E250" s="178">
        <f>SUM(E246:E249)</f>
        <v>0</v>
      </c>
      <c r="F250" s="178">
        <f t="shared" ref="F250:J250" si="71">SUM(F246:F249)</f>
        <v>0</v>
      </c>
      <c r="G250" s="178">
        <f t="shared" si="71"/>
        <v>0</v>
      </c>
      <c r="H250" s="178">
        <f t="shared" si="71"/>
        <v>0</v>
      </c>
      <c r="I250" s="178">
        <f t="shared" si="71"/>
        <v>0</v>
      </c>
      <c r="J250" s="179">
        <f t="shared" si="71"/>
        <v>0</v>
      </c>
    </row>
    <row r="251" spans="1:17">
      <c r="A251" s="8"/>
      <c r="G251" s="15"/>
      <c r="H251" s="15"/>
      <c r="I251" s="15"/>
      <c r="J251" s="24"/>
      <c r="K251" s="19"/>
      <c r="L251" s="15"/>
      <c r="N251" s="7"/>
      <c r="O251" s="7"/>
      <c r="P251" s="7"/>
    </row>
    <row r="252" spans="1:17" ht="13.5" customHeight="1">
      <c r="A252" s="29" t="s">
        <v>160</v>
      </c>
      <c r="B252" s="8"/>
      <c r="J252" s="31"/>
    </row>
    <row r="253" spans="1:17" ht="13.5" customHeight="1">
      <c r="A253" s="29"/>
      <c r="B253" s="443">
        <f>IF('Cumulative Budget Request '!$L252='Split budget (E)'!$L$1,'Cumulative Budget Request '!B252,0)</f>
        <v>0</v>
      </c>
      <c r="C253" s="8"/>
      <c r="E253" s="267">
        <f>IF('Cumulative Budget Request '!$L252='Split budget (E)'!$L$1,'Cumulative Budget Request '!E252,0)</f>
        <v>0</v>
      </c>
      <c r="F253" s="267">
        <f>IF('Cumulative Budget Request '!$L252='Split budget (E)'!$L$1,'Cumulative Budget Request '!F252,0)</f>
        <v>0</v>
      </c>
      <c r="G253" s="267">
        <f>IF('Cumulative Budget Request '!$L252='Split budget (E)'!$L$1,'Cumulative Budget Request '!G252,0)</f>
        <v>0</v>
      </c>
      <c r="H253" s="267">
        <f>IF('Cumulative Budget Request '!$L252='Split budget (E)'!$L$1,'Cumulative Budget Request '!H252,0)</f>
        <v>0</v>
      </c>
      <c r="I253" s="267">
        <f>IF('Cumulative Budget Request '!$L252='Split budget (E)'!$L$1,'Cumulative Budget Request '!I252,0)</f>
        <v>0</v>
      </c>
      <c r="J253" s="177">
        <f>SUM(E253:I253)</f>
        <v>0</v>
      </c>
    </row>
    <row r="254" spans="1:17" ht="13.5" customHeight="1">
      <c r="A254" s="29"/>
      <c r="B254" s="443">
        <f>IF('Cumulative Budget Request '!$L253='Split budget (E)'!$L$1,'Cumulative Budget Request '!B253,0)</f>
        <v>0</v>
      </c>
      <c r="C254" s="8"/>
      <c r="E254" s="267">
        <f>IF('Cumulative Budget Request '!$L253='Split budget (E)'!$L$1,'Cumulative Budget Request '!E253,0)</f>
        <v>0</v>
      </c>
      <c r="F254" s="267">
        <f>IF('Cumulative Budget Request '!$L253='Split budget (E)'!$L$1,'Cumulative Budget Request '!F253,0)</f>
        <v>0</v>
      </c>
      <c r="G254" s="267">
        <f>IF('Cumulative Budget Request '!$L253='Split budget (E)'!$L$1,'Cumulative Budget Request '!G253,0)</f>
        <v>0</v>
      </c>
      <c r="H254" s="267">
        <f>IF('Cumulative Budget Request '!$L253='Split budget (E)'!$L$1,'Cumulative Budget Request '!H253,0)</f>
        <v>0</v>
      </c>
      <c r="I254" s="267">
        <f>IF('Cumulative Budget Request '!$L253='Split budget (E)'!$L$1,'Cumulative Budget Request '!I253,0)</f>
        <v>0</v>
      </c>
      <c r="J254" s="177">
        <f>SUM(E254:I254)</f>
        <v>0</v>
      </c>
    </row>
    <row r="255" spans="1:17">
      <c r="A255" s="102"/>
      <c r="B255" s="513" t="s">
        <v>161</v>
      </c>
      <c r="C255" s="513"/>
      <c r="D255" s="513"/>
      <c r="E255" s="178">
        <f>SUM(E253:E254)</f>
        <v>0</v>
      </c>
      <c r="F255" s="178">
        <f>SUM(F253:F254)</f>
        <v>0</v>
      </c>
      <c r="G255" s="178">
        <f t="shared" ref="G255:I255" si="72">SUM(G253:G254)</f>
        <v>0</v>
      </c>
      <c r="H255" s="178">
        <f t="shared" si="72"/>
        <v>0</v>
      </c>
      <c r="I255" s="178">
        <f t="shared" si="72"/>
        <v>0</v>
      </c>
      <c r="J255" s="179">
        <f>SUM(J253:J254)</f>
        <v>0</v>
      </c>
    </row>
    <row r="256" spans="1:17">
      <c r="A256" s="8"/>
      <c r="D256" s="3"/>
      <c r="E256" s="15"/>
      <c r="F256" s="15"/>
      <c r="G256" s="15"/>
      <c r="H256" s="15"/>
      <c r="I256" s="19"/>
      <c r="J256" s="24"/>
    </row>
    <row r="257" spans="1:36">
      <c r="A257" s="29" t="s">
        <v>162</v>
      </c>
      <c r="D257" s="3"/>
      <c r="E257" s="15"/>
      <c r="F257" s="15"/>
      <c r="G257" s="15"/>
      <c r="H257" s="15"/>
      <c r="I257" s="19"/>
      <c r="J257" s="24"/>
      <c r="N257" s="7"/>
      <c r="O257" s="7"/>
      <c r="P257" s="7"/>
    </row>
    <row r="258" spans="1:36">
      <c r="B258" s="443">
        <f>IF('Cumulative Budget Request '!$L257='Split budget (E)'!$L$1,'Cumulative Budget Request '!B257,0)</f>
        <v>0</v>
      </c>
      <c r="C258" s="8"/>
      <c r="E258" s="267">
        <f>IF('Cumulative Budget Request '!$L257='Split budget (E)'!$L$1,'Cumulative Budget Request '!E257,0)</f>
        <v>0</v>
      </c>
      <c r="F258" s="267">
        <f>IF('Cumulative Budget Request '!$L257='Split budget (E)'!$L$1,'Cumulative Budget Request '!F257,0)</f>
        <v>0</v>
      </c>
      <c r="G258" s="267">
        <f>IF('Cumulative Budget Request '!$L257='Split budget (E)'!$L$1,'Cumulative Budget Request '!G257,0)</f>
        <v>0</v>
      </c>
      <c r="H258" s="267">
        <f>IF('Cumulative Budget Request '!$L257='Split budget (E)'!$L$1,'Cumulative Budget Request '!H257,0)</f>
        <v>0</v>
      </c>
      <c r="I258" s="267">
        <f>IF('Cumulative Budget Request '!$L257='Split budget (E)'!$L$1,'Cumulative Budget Request '!I257,0)</f>
        <v>0</v>
      </c>
      <c r="J258" s="177">
        <f t="shared" ref="J258:J263" si="73">SUM(E258:I258)</f>
        <v>0</v>
      </c>
    </row>
    <row r="259" spans="1:36">
      <c r="B259" s="443">
        <f>IF('Cumulative Budget Request '!$L258='Split budget (E)'!$L$1,'Cumulative Budget Request '!B258,0)</f>
        <v>0</v>
      </c>
      <c r="C259" s="8"/>
      <c r="E259" s="267">
        <f>IF('Cumulative Budget Request '!$L258='Split budget (E)'!$L$1,'Cumulative Budget Request '!E258,0)</f>
        <v>0</v>
      </c>
      <c r="F259" s="267">
        <f>IF('Cumulative Budget Request '!$L258='Split budget (E)'!$L$1,'Cumulative Budget Request '!F258,0)</f>
        <v>0</v>
      </c>
      <c r="G259" s="267">
        <f>IF('Cumulative Budget Request '!$L258='Split budget (E)'!$L$1,'Cumulative Budget Request '!G258,0)</f>
        <v>0</v>
      </c>
      <c r="H259" s="267">
        <f>IF('Cumulative Budget Request '!$L258='Split budget (E)'!$L$1,'Cumulative Budget Request '!H258,0)</f>
        <v>0</v>
      </c>
      <c r="I259" s="267">
        <f>IF('Cumulative Budget Request '!$L258='Split budget (E)'!$L$1,'Cumulative Budget Request '!I258,0)</f>
        <v>0</v>
      </c>
      <c r="J259" s="177">
        <f t="shared" si="73"/>
        <v>0</v>
      </c>
      <c r="M259" s="2"/>
    </row>
    <row r="260" spans="1:36">
      <c r="B260" s="443">
        <f>IF('Cumulative Budget Request '!$L259='Split budget (E)'!$L$1,'Cumulative Budget Request '!B259,0)</f>
        <v>0</v>
      </c>
      <c r="C260" s="8"/>
      <c r="E260" s="267">
        <f>IF('Cumulative Budget Request '!$L259='Split budget (E)'!$L$1,'Cumulative Budget Request '!E259,0)</f>
        <v>0</v>
      </c>
      <c r="F260" s="267">
        <f>IF('Cumulative Budget Request '!$L259='Split budget (E)'!$L$1,'Cumulative Budget Request '!F259,0)</f>
        <v>0</v>
      </c>
      <c r="G260" s="267">
        <f>IF('Cumulative Budget Request '!$L259='Split budget (E)'!$L$1,'Cumulative Budget Request '!G259,0)</f>
        <v>0</v>
      </c>
      <c r="H260" s="267">
        <f>IF('Cumulative Budget Request '!$L259='Split budget (E)'!$L$1,'Cumulative Budget Request '!H259,0)</f>
        <v>0</v>
      </c>
      <c r="I260" s="267">
        <f>IF('Cumulative Budget Request '!$L259='Split budget (E)'!$L$1,'Cumulative Budget Request '!I259,0)</f>
        <v>0</v>
      </c>
      <c r="J260" s="177">
        <f t="shared" si="73"/>
        <v>0</v>
      </c>
      <c r="K260" s="2"/>
      <c r="L260" s="2"/>
      <c r="M260" s="2"/>
    </row>
    <row r="261" spans="1:36">
      <c r="B261" s="443">
        <f>IF('Cumulative Budget Request '!$L260='Split budget (E)'!$L$1,'Cumulative Budget Request '!B260,0)</f>
        <v>0</v>
      </c>
      <c r="C261" s="8"/>
      <c r="E261" s="267">
        <f>IF('Cumulative Budget Request '!$L260='Split budget (E)'!$L$1,'Cumulative Budget Request '!E260,0)</f>
        <v>0</v>
      </c>
      <c r="F261" s="267">
        <f>IF('Cumulative Budget Request '!$L260='Split budget (E)'!$L$1,'Cumulative Budget Request '!F260,0)</f>
        <v>0</v>
      </c>
      <c r="G261" s="267">
        <f>IF('Cumulative Budget Request '!$L260='Split budget (E)'!$L$1,'Cumulative Budget Request '!G260,0)</f>
        <v>0</v>
      </c>
      <c r="H261" s="267">
        <f>IF('Cumulative Budget Request '!$L260='Split budget (E)'!$L$1,'Cumulative Budget Request '!H260,0)</f>
        <v>0</v>
      </c>
      <c r="I261" s="267">
        <f>IF('Cumulative Budget Request '!$L260='Split budget (E)'!$L$1,'Cumulative Budget Request '!I260,0)</f>
        <v>0</v>
      </c>
      <c r="J261" s="177">
        <f t="shared" si="73"/>
        <v>0</v>
      </c>
      <c r="K261" s="2"/>
      <c r="L261" s="2"/>
      <c r="M261" s="2"/>
    </row>
    <row r="262" spans="1:36">
      <c r="B262" s="443">
        <f>IF('Cumulative Budget Request '!$L261='Split budget (E)'!$L$1,'Cumulative Budget Request '!B261,0)</f>
        <v>0</v>
      </c>
      <c r="C262" s="8"/>
      <c r="E262" s="267">
        <f>IF('Cumulative Budget Request '!$L261='Split budget (E)'!$L$1,'Cumulative Budget Request '!E261,0)</f>
        <v>0</v>
      </c>
      <c r="F262" s="267">
        <f>IF('Cumulative Budget Request '!$L261='Split budget (E)'!$L$1,'Cumulative Budget Request '!F261,0)</f>
        <v>0</v>
      </c>
      <c r="G262" s="267">
        <f>IF('Cumulative Budget Request '!$L261='Split budget (E)'!$L$1,'Cumulative Budget Request '!G261,0)</f>
        <v>0</v>
      </c>
      <c r="H262" s="267">
        <f>IF('Cumulative Budget Request '!$L261='Split budget (E)'!$L$1,'Cumulative Budget Request '!H261,0)</f>
        <v>0</v>
      </c>
      <c r="I262" s="267">
        <f>IF('Cumulative Budget Request '!$L261='Split budget (E)'!$L$1,'Cumulative Budget Request '!I261,0)</f>
        <v>0</v>
      </c>
      <c r="J262" s="177">
        <f t="shared" si="73"/>
        <v>0</v>
      </c>
      <c r="K262" s="2"/>
      <c r="L262" s="2"/>
      <c r="M262" s="2"/>
    </row>
    <row r="263" spans="1:36">
      <c r="B263" s="443">
        <f>IF('Cumulative Budget Request '!$L262='Split budget (E)'!$L$1,'Cumulative Budget Request '!B262,0)</f>
        <v>0</v>
      </c>
      <c r="C263" s="8"/>
      <c r="E263" s="267">
        <f>IF('Cumulative Budget Request '!$L262='Split budget (E)'!$L$1,'Cumulative Budget Request '!E262,0)</f>
        <v>0</v>
      </c>
      <c r="F263" s="267">
        <f>IF('Cumulative Budget Request '!$L262='Split budget (E)'!$L$1,'Cumulative Budget Request '!F262,0)</f>
        <v>0</v>
      </c>
      <c r="G263" s="267">
        <f>IF('Cumulative Budget Request '!$L262='Split budget (E)'!$L$1,'Cumulative Budget Request '!G262,0)</f>
        <v>0</v>
      </c>
      <c r="H263" s="267">
        <f>IF('Cumulative Budget Request '!$L262='Split budget (E)'!$L$1,'Cumulative Budget Request '!H262,0)</f>
        <v>0</v>
      </c>
      <c r="I263" s="267">
        <f>IF('Cumulative Budget Request '!$L262='Split budget (E)'!$L$1,'Cumulative Budget Request '!I262,0)</f>
        <v>0</v>
      </c>
      <c r="J263" s="177">
        <f t="shared" si="73"/>
        <v>0</v>
      </c>
      <c r="K263" s="2"/>
      <c r="L263" s="2"/>
      <c r="M263" s="2"/>
    </row>
    <row r="264" spans="1:36">
      <c r="A264" s="406"/>
      <c r="B264" s="525" t="s">
        <v>170</v>
      </c>
      <c r="C264" s="525"/>
      <c r="D264" s="525"/>
      <c r="E264" s="178">
        <f t="shared" ref="E264:J264" si="74">SUM(E258:E263)</f>
        <v>0</v>
      </c>
      <c r="F264" s="178">
        <f t="shared" si="74"/>
        <v>0</v>
      </c>
      <c r="G264" s="178">
        <f t="shared" si="74"/>
        <v>0</v>
      </c>
      <c r="H264" s="178">
        <f t="shared" si="74"/>
        <v>0</v>
      </c>
      <c r="I264" s="178">
        <f t="shared" si="74"/>
        <v>0</v>
      </c>
      <c r="J264" s="179">
        <f t="shared" si="74"/>
        <v>0</v>
      </c>
      <c r="K264" s="2"/>
      <c r="L264" s="2"/>
      <c r="M264" s="2"/>
    </row>
    <row r="265" spans="1:36">
      <c r="A265" s="8"/>
      <c r="G265" s="15"/>
      <c r="H265" s="15"/>
      <c r="I265" s="15"/>
      <c r="J265" s="24"/>
      <c r="K265" s="19"/>
      <c r="L265" s="335"/>
      <c r="M265" s="2"/>
      <c r="N265" s="2"/>
      <c r="O265" s="2"/>
      <c r="P265" s="2"/>
      <c r="Q265" s="2"/>
    </row>
    <row r="266" spans="1:36" ht="13.5" thickBot="1">
      <c r="A266" s="29" t="s">
        <v>171</v>
      </c>
      <c r="J266" s="31"/>
      <c r="N266" s="7"/>
      <c r="O266" s="7"/>
      <c r="P266" s="7"/>
    </row>
    <row r="267" spans="1:36" ht="14.25" thickTop="1" thickBot="1">
      <c r="A267" s="8"/>
      <c r="B267" s="443">
        <f>IF('Cumulative Budget Request '!$L266='Split budget (E)'!$L$1,'Cumulative Budget Request '!B266,0)</f>
        <v>0</v>
      </c>
      <c r="C267" s="8"/>
      <c r="E267" s="267">
        <f>IF('Cumulative Budget Request '!$L266='Split budget (E)'!$L$1,'Cumulative Budget Request '!E266,0)</f>
        <v>0</v>
      </c>
      <c r="F267" s="267">
        <f>IF('Cumulative Budget Request '!$L266='Split budget (E)'!$L$1,'Cumulative Budget Request '!F266,0)</f>
        <v>0</v>
      </c>
      <c r="G267" s="267">
        <f>IF('Cumulative Budget Request '!$L266='Split budget (E)'!$L$1,'Cumulative Budget Request '!G266,0)</f>
        <v>0</v>
      </c>
      <c r="H267" s="267">
        <f>IF('Cumulative Budget Request '!$L266='Split budget (E)'!$L$1,'Cumulative Budget Request '!H266,0)</f>
        <v>0</v>
      </c>
      <c r="I267" s="267">
        <f>IF('Cumulative Budget Request '!$L266='Split budget (E)'!$L$1,'Cumulative Budget Request '!I266,0)</f>
        <v>0</v>
      </c>
      <c r="J267" s="177">
        <f t="shared" ref="J267:J270" si="75">SUM(E267:I267)</f>
        <v>0</v>
      </c>
      <c r="L267" s="22"/>
      <c r="M267" s="439" t="s">
        <v>173</v>
      </c>
      <c r="N267" s="440"/>
      <c r="O267" s="440"/>
      <c r="P267" s="440"/>
      <c r="Q267" s="441"/>
    </row>
    <row r="268" spans="1:36" ht="13.5" thickTop="1">
      <c r="A268" s="8"/>
      <c r="B268" s="443">
        <f>IF('Cumulative Budget Request '!$L267='Split budget (E)'!$L$1,'Cumulative Budget Request '!B267,0)</f>
        <v>0</v>
      </c>
      <c r="C268" s="8"/>
      <c r="E268" s="267">
        <f>IF('Cumulative Budget Request '!$L267='Split budget (E)'!$L$1,'Cumulative Budget Request '!E267,0)</f>
        <v>0</v>
      </c>
      <c r="F268" s="267">
        <f>IF('Cumulative Budget Request '!$L267='Split budget (E)'!$L$1,'Cumulative Budget Request '!F267,0)</f>
        <v>0</v>
      </c>
      <c r="G268" s="267">
        <f>IF('Cumulative Budget Request '!$L267='Split budget (E)'!$L$1,'Cumulative Budget Request '!G267,0)</f>
        <v>0</v>
      </c>
      <c r="H268" s="267">
        <f>IF('Cumulative Budget Request '!$L267='Split budget (E)'!$L$1,'Cumulative Budget Request '!H267,0)</f>
        <v>0</v>
      </c>
      <c r="I268" s="267">
        <f>IF('Cumulative Budget Request '!$L267='Split budget (E)'!$L$1,'Cumulative Budget Request '!I267,0)</f>
        <v>0</v>
      </c>
      <c r="J268" s="177">
        <f t="shared" si="75"/>
        <v>0</v>
      </c>
      <c r="L268" s="22"/>
      <c r="M268" s="435" t="s">
        <v>174</v>
      </c>
      <c r="N268" s="436"/>
      <c r="O268" s="436"/>
      <c r="P268" s="437"/>
      <c r="Q268" s="438"/>
      <c r="R268" s="433"/>
      <c r="S268" s="433"/>
      <c r="T268" s="434"/>
      <c r="AI268" s="116"/>
    </row>
    <row r="269" spans="1:36">
      <c r="A269" s="8"/>
      <c r="B269" s="443">
        <f>IF('Cumulative Budget Request '!$L268='Split budget (E)'!$L$1,'Cumulative Budget Request '!B268,0)</f>
        <v>0</v>
      </c>
      <c r="C269" s="8"/>
      <c r="E269" s="267">
        <f>IF('Cumulative Budget Request '!$L268='Split budget (E)'!$L$1,'Cumulative Budget Request '!E268,0)</f>
        <v>0</v>
      </c>
      <c r="F269" s="267">
        <f>IF('Cumulative Budget Request '!$L268='Split budget (E)'!$L$1,'Cumulative Budget Request '!F268,0)</f>
        <v>0</v>
      </c>
      <c r="G269" s="267">
        <f>IF('Cumulative Budget Request '!$L268='Split budget (E)'!$L$1,'Cumulative Budget Request '!G268,0)</f>
        <v>0</v>
      </c>
      <c r="H269" s="267">
        <f>IF('Cumulative Budget Request '!$L268='Split budget (E)'!$L$1,'Cumulative Budget Request '!H268,0)</f>
        <v>0</v>
      </c>
      <c r="I269" s="267">
        <f>IF('Cumulative Budget Request '!$L268='Split budget (E)'!$L$1,'Cumulative Budget Request '!I268,0)</f>
        <v>0</v>
      </c>
      <c r="J269" s="177">
        <f t="shared" si="75"/>
        <v>0</v>
      </c>
      <c r="L269" s="22"/>
      <c r="M269" s="514" t="s">
        <v>175</v>
      </c>
      <c r="N269" s="515"/>
      <c r="O269" s="515"/>
      <c r="P269" s="515"/>
      <c r="Q269" s="515"/>
      <c r="R269" s="515"/>
      <c r="S269" s="515"/>
      <c r="T269" s="516"/>
      <c r="AI269" s="115"/>
    </row>
    <row r="270" spans="1:36" ht="13.5" thickBot="1">
      <c r="A270" s="8"/>
      <c r="B270" s="443">
        <f>IF('Cumulative Budget Request '!$L269='Split budget (E)'!$L$1,'Cumulative Budget Request '!B269,0)</f>
        <v>0</v>
      </c>
      <c r="C270" s="8"/>
      <c r="E270" s="267">
        <f>IF('Cumulative Budget Request '!$L269='Split budget (E)'!$L$1,'Cumulative Budget Request '!E269,0)</f>
        <v>0</v>
      </c>
      <c r="F270" s="267">
        <f>IF('Cumulative Budget Request '!$L269='Split budget (E)'!$L$1,'Cumulative Budget Request '!F269,0)</f>
        <v>0</v>
      </c>
      <c r="G270" s="267">
        <f>IF('Cumulative Budget Request '!$L269='Split budget (E)'!$L$1,'Cumulative Budget Request '!G269,0)</f>
        <v>0</v>
      </c>
      <c r="H270" s="267">
        <f>IF('Cumulative Budget Request '!$L269='Split budget (E)'!$L$1,'Cumulative Budget Request '!H269,0)</f>
        <v>0</v>
      </c>
      <c r="I270" s="267">
        <f>IF('Cumulative Budget Request '!$L269='Split budget (E)'!$L$1,'Cumulative Budget Request '!I269,0)</f>
        <v>0</v>
      </c>
      <c r="J270" s="177">
        <f t="shared" si="75"/>
        <v>0</v>
      </c>
      <c r="L270" s="22"/>
      <c r="M270" s="527" t="s">
        <v>176</v>
      </c>
      <c r="N270" s="528"/>
      <c r="O270" s="528"/>
      <c r="P270" s="528"/>
      <c r="Q270" s="528"/>
      <c r="R270" s="528"/>
      <c r="S270" s="528"/>
      <c r="T270" s="529"/>
      <c r="AI270" s="115"/>
      <c r="AJ270" s="8"/>
    </row>
    <row r="271" spans="1:36">
      <c r="A271" s="406"/>
      <c r="B271" s="513" t="s">
        <v>177</v>
      </c>
      <c r="C271" s="513"/>
      <c r="D271" s="513"/>
      <c r="E271" s="178">
        <f>SUM(E267:E270)</f>
        <v>0</v>
      </c>
      <c r="F271" s="178">
        <f t="shared" ref="F271:J271" si="76">SUM(F267:F270)</f>
        <v>0</v>
      </c>
      <c r="G271" s="178">
        <f t="shared" si="76"/>
        <v>0</v>
      </c>
      <c r="H271" s="178">
        <f t="shared" si="76"/>
        <v>0</v>
      </c>
      <c r="I271" s="178">
        <f t="shared" si="76"/>
        <v>0</v>
      </c>
      <c r="J271" s="179">
        <f t="shared" si="76"/>
        <v>0</v>
      </c>
      <c r="AJ271" s="8"/>
    </row>
    <row r="272" spans="1:36">
      <c r="A272" s="8"/>
      <c r="G272" s="15"/>
      <c r="H272" s="15"/>
      <c r="I272" s="15"/>
      <c r="J272" s="24"/>
      <c r="K272" s="19"/>
      <c r="L272" s="15"/>
      <c r="M272" s="2"/>
      <c r="N272" s="2"/>
      <c r="O272" s="2"/>
      <c r="P272" s="2"/>
      <c r="Q272" s="2"/>
    </row>
    <row r="273" spans="1:34">
      <c r="A273" s="29" t="s">
        <v>178</v>
      </c>
      <c r="E273" s="15"/>
      <c r="F273" s="15"/>
      <c r="G273" s="15"/>
      <c r="H273" s="15"/>
      <c r="I273" s="19"/>
      <c r="J273" s="24"/>
      <c r="K273" s="2"/>
      <c r="L273" s="2"/>
      <c r="M273" s="118" t="s">
        <v>179</v>
      </c>
      <c r="N273" s="119"/>
      <c r="O273" s="119"/>
      <c r="P273" s="119"/>
      <c r="Q273" s="119"/>
      <c r="R273" s="119"/>
    </row>
    <row r="274" spans="1:34">
      <c r="A274" s="8"/>
      <c r="B274" s="8">
        <f t="shared" ref="B274:B293" si="77">B340</f>
        <v>0</v>
      </c>
      <c r="C274" s="8" t="str">
        <f>'Cumulative Budget Request '!C273</f>
        <v xml:space="preserve"> </v>
      </c>
      <c r="E274" s="267">
        <f>IF('Cumulative Budget Request '!$L273='Split budget (E)'!$L$1,'Cumulative Budget Request '!E273,0)</f>
        <v>0</v>
      </c>
      <c r="F274" s="267">
        <f>IF('Cumulative Budget Request '!$L273='Split budget (E)'!$L$1,'Cumulative Budget Request '!F273,0)</f>
        <v>0</v>
      </c>
      <c r="G274" s="267">
        <f>IF('Cumulative Budget Request '!$L273='Split budget (E)'!$L$1,'Cumulative Budget Request '!G273,0)</f>
        <v>0</v>
      </c>
      <c r="H274" s="267">
        <f>IF('Cumulative Budget Request '!$L273='Split budget (E)'!$L$1,'Cumulative Budget Request '!H273,0)</f>
        <v>0</v>
      </c>
      <c r="I274" s="267">
        <f>IF('Cumulative Budget Request '!$L273='Split budget (E)'!$L$1,'Cumulative Budget Request '!I273,0)</f>
        <v>0</v>
      </c>
      <c r="J274" s="177">
        <f>SUM(E274:I274)</f>
        <v>0</v>
      </c>
      <c r="K274" s="2"/>
      <c r="L274" s="2"/>
      <c r="M274" s="123" t="s">
        <v>180</v>
      </c>
      <c r="N274" s="124"/>
      <c r="O274" s="124"/>
      <c r="P274" s="124"/>
      <c r="Q274" s="124"/>
      <c r="R274" s="124"/>
    </row>
    <row r="275" spans="1:34">
      <c r="A275" s="8"/>
      <c r="B275" s="8">
        <f t="shared" si="77"/>
        <v>0</v>
      </c>
      <c r="C275" s="8" t="str">
        <f>'Cumulative Budget Request '!C274</f>
        <v xml:space="preserve"> </v>
      </c>
      <c r="E275" s="267">
        <f>IF('Cumulative Budget Request '!$L274='Split budget (E)'!$L$1,'Cumulative Budget Request '!E274,0)</f>
        <v>0</v>
      </c>
      <c r="F275" s="267">
        <f>IF('Cumulative Budget Request '!$L274='Split budget (E)'!$L$1,'Cumulative Budget Request '!F274,0)</f>
        <v>0</v>
      </c>
      <c r="G275" s="267">
        <f>IF('Cumulative Budget Request '!$L274='Split budget (E)'!$L$1,'Cumulative Budget Request '!G274,0)</f>
        <v>0</v>
      </c>
      <c r="H275" s="267">
        <f>IF('Cumulative Budget Request '!$L274='Split budget (E)'!$L$1,'Cumulative Budget Request '!H274,0)</f>
        <v>0</v>
      </c>
      <c r="I275" s="267">
        <f>IF('Cumulative Budget Request '!$L274='Split budget (E)'!$L$1,'Cumulative Budget Request '!I274,0)</f>
        <v>0</v>
      </c>
      <c r="J275" s="177">
        <f t="shared" ref="J275:J276" si="78">SUM(E275:I275)</f>
        <v>0</v>
      </c>
      <c r="K275" s="2"/>
      <c r="L275" s="2"/>
      <c r="M275" s="123" t="s">
        <v>181</v>
      </c>
      <c r="N275" s="124"/>
      <c r="O275" s="124"/>
      <c r="P275" s="124"/>
      <c r="Q275" s="124"/>
      <c r="R275" s="124"/>
      <c r="AA275" s="143"/>
      <c r="AB275" s="143"/>
      <c r="AC275" s="143"/>
      <c r="AD275" s="143"/>
      <c r="AE275" s="143"/>
      <c r="AF275" s="143"/>
      <c r="AG275" s="143"/>
      <c r="AH275" s="143"/>
    </row>
    <row r="276" spans="1:34">
      <c r="A276" s="8"/>
      <c r="B276" s="8">
        <f t="shared" si="77"/>
        <v>0</v>
      </c>
      <c r="C276" s="8" t="str">
        <f>'Cumulative Budget Request '!C275</f>
        <v xml:space="preserve"> </v>
      </c>
      <c r="E276" s="267">
        <f>IF('Cumulative Budget Request '!$L275='Split budget (E)'!$L$1,'Cumulative Budget Request '!E275,0)</f>
        <v>0</v>
      </c>
      <c r="F276" s="267">
        <f>IF('Cumulative Budget Request '!$L275='Split budget (E)'!$L$1,'Cumulative Budget Request '!F275,0)</f>
        <v>0</v>
      </c>
      <c r="G276" s="267">
        <f>IF('Cumulative Budget Request '!$L275='Split budget (E)'!$L$1,'Cumulative Budget Request '!G275,0)</f>
        <v>0</v>
      </c>
      <c r="H276" s="267">
        <f>IF('Cumulative Budget Request '!$L275='Split budget (E)'!$L$1,'Cumulative Budget Request '!H275,0)</f>
        <v>0</v>
      </c>
      <c r="I276" s="267">
        <f>IF('Cumulative Budget Request '!$L275='Split budget (E)'!$L$1,'Cumulative Budget Request '!I275,0)</f>
        <v>0</v>
      </c>
      <c r="J276" s="177">
        <f t="shared" si="78"/>
        <v>0</v>
      </c>
      <c r="K276" s="2"/>
      <c r="L276" s="2"/>
      <c r="M276" s="2"/>
      <c r="AA276" s="8"/>
      <c r="AB276" s="8"/>
      <c r="AC276" s="8"/>
      <c r="AD276" s="8"/>
      <c r="AE276" s="8"/>
      <c r="AF276" s="8"/>
      <c r="AG276" s="8"/>
      <c r="AH276" s="8"/>
    </row>
    <row r="277" spans="1:34" hidden="1">
      <c r="A277" s="8"/>
      <c r="B277" s="8">
        <f t="shared" si="77"/>
        <v>0</v>
      </c>
      <c r="C277" s="8" t="str">
        <f>'Cumulative Budget Request '!C276</f>
        <v xml:space="preserve"> </v>
      </c>
      <c r="E277" s="267">
        <f>IF('Cumulative Budget Request '!$L276='Split budget (E)'!$L$1,'Cumulative Budget Request '!E276,0)</f>
        <v>0</v>
      </c>
      <c r="F277" s="267">
        <f>IF('Cumulative Budget Request '!$L276='Split budget (E)'!$L$1,'Cumulative Budget Request '!F276,0)</f>
        <v>0</v>
      </c>
      <c r="G277" s="267">
        <f>IF('Cumulative Budget Request '!$L276='Split budget (E)'!$L$1,'Cumulative Budget Request '!G276,0)</f>
        <v>0</v>
      </c>
      <c r="H277" s="267">
        <f>IF('Cumulative Budget Request '!$L276='Split budget (E)'!$L$1,'Cumulative Budget Request '!H276,0)</f>
        <v>0</v>
      </c>
      <c r="I277" s="267">
        <f>IF('Cumulative Budget Request '!$L276='Split budget (E)'!$L$1,'Cumulative Budget Request '!I276,0)</f>
        <v>0</v>
      </c>
      <c r="J277" s="177">
        <f>SUM(E277:I277)</f>
        <v>0</v>
      </c>
      <c r="K277" s="2"/>
      <c r="L277" s="2"/>
      <c r="M277" s="2"/>
      <c r="N277" s="2"/>
      <c r="O277" s="2"/>
      <c r="P277" s="2"/>
      <c r="AA277" s="143"/>
      <c r="AB277" s="143"/>
      <c r="AC277" s="143"/>
      <c r="AD277" s="143"/>
      <c r="AE277" s="143"/>
      <c r="AF277" s="143"/>
      <c r="AG277" s="143"/>
      <c r="AH277" s="143"/>
    </row>
    <row r="278" spans="1:34" hidden="1">
      <c r="A278" s="8"/>
      <c r="B278" s="8">
        <f t="shared" si="77"/>
        <v>0</v>
      </c>
      <c r="C278" s="8" t="str">
        <f>'Cumulative Budget Request '!C277</f>
        <v xml:space="preserve"> </v>
      </c>
      <c r="E278" s="267">
        <f>IF('Cumulative Budget Request '!$L277='Split budget (E)'!$L$1,'Cumulative Budget Request '!E277,0)</f>
        <v>0</v>
      </c>
      <c r="F278" s="267">
        <f>IF('Cumulative Budget Request '!$L277='Split budget (E)'!$L$1,'Cumulative Budget Request '!F277,0)</f>
        <v>0</v>
      </c>
      <c r="G278" s="267">
        <f>IF('Cumulative Budget Request '!$L277='Split budget (E)'!$L$1,'Cumulative Budget Request '!G277,0)</f>
        <v>0</v>
      </c>
      <c r="H278" s="267">
        <f>IF('Cumulative Budget Request '!$L277='Split budget (E)'!$L$1,'Cumulative Budget Request '!H277,0)</f>
        <v>0</v>
      </c>
      <c r="I278" s="267">
        <f>IF('Cumulative Budget Request '!$L277='Split budget (E)'!$L$1,'Cumulative Budget Request '!I277,0)</f>
        <v>0</v>
      </c>
      <c r="J278" s="177">
        <f t="shared" ref="J278:J293" si="79">SUM(E278:I278)</f>
        <v>0</v>
      </c>
      <c r="K278" s="2"/>
      <c r="L278" s="2"/>
      <c r="M278" s="2"/>
      <c r="N278" s="2"/>
      <c r="O278" s="2"/>
      <c r="P278" s="2"/>
    </row>
    <row r="279" spans="1:34" hidden="1">
      <c r="A279" s="8"/>
      <c r="B279" s="8">
        <f t="shared" si="77"/>
        <v>0</v>
      </c>
      <c r="C279" s="8" t="str">
        <f>'Cumulative Budget Request '!C278</f>
        <v xml:space="preserve"> </v>
      </c>
      <c r="E279" s="267">
        <f>IF('Cumulative Budget Request '!$L278='Split budget (E)'!$L$1,'Cumulative Budget Request '!E278,0)</f>
        <v>0</v>
      </c>
      <c r="F279" s="267">
        <f>IF('Cumulative Budget Request '!$L278='Split budget (E)'!$L$1,'Cumulative Budget Request '!F278,0)</f>
        <v>0</v>
      </c>
      <c r="G279" s="267">
        <f>IF('Cumulative Budget Request '!$L278='Split budget (E)'!$L$1,'Cumulative Budget Request '!G278,0)</f>
        <v>0</v>
      </c>
      <c r="H279" s="267">
        <f>IF('Cumulative Budget Request '!$L278='Split budget (E)'!$L$1,'Cumulative Budget Request '!H278,0)</f>
        <v>0</v>
      </c>
      <c r="I279" s="267">
        <f>IF('Cumulative Budget Request '!$L278='Split budget (E)'!$L$1,'Cumulative Budget Request '!I278,0)</f>
        <v>0</v>
      </c>
      <c r="J279" s="177">
        <f t="shared" si="79"/>
        <v>0</v>
      </c>
      <c r="K279" s="2"/>
      <c r="L279" s="2"/>
      <c r="M279" s="2"/>
      <c r="N279" s="2"/>
      <c r="O279" s="2"/>
      <c r="P279" s="2"/>
    </row>
    <row r="280" spans="1:34" hidden="1">
      <c r="A280" s="8"/>
      <c r="B280" s="8">
        <f t="shared" si="77"/>
        <v>0</v>
      </c>
      <c r="C280" s="8" t="str">
        <f>'Cumulative Budget Request '!C279</f>
        <v xml:space="preserve"> </v>
      </c>
      <c r="E280" s="267">
        <f>IF('Cumulative Budget Request '!$L279='Split budget (E)'!$L$1,'Cumulative Budget Request '!E279,0)</f>
        <v>0</v>
      </c>
      <c r="F280" s="267">
        <f>IF('Cumulative Budget Request '!$L279='Split budget (E)'!$L$1,'Cumulative Budget Request '!F279,0)</f>
        <v>0</v>
      </c>
      <c r="G280" s="267">
        <f>IF('Cumulative Budget Request '!$L279='Split budget (E)'!$L$1,'Cumulative Budget Request '!G279,0)</f>
        <v>0</v>
      </c>
      <c r="H280" s="267">
        <f>IF('Cumulative Budget Request '!$L279='Split budget (E)'!$L$1,'Cumulative Budget Request '!H279,0)</f>
        <v>0</v>
      </c>
      <c r="I280" s="267">
        <f>IF('Cumulative Budget Request '!$L279='Split budget (E)'!$L$1,'Cumulative Budget Request '!I279,0)</f>
        <v>0</v>
      </c>
      <c r="J280" s="177">
        <f t="shared" si="79"/>
        <v>0</v>
      </c>
      <c r="K280" s="2"/>
      <c r="L280" s="2"/>
      <c r="M280" s="2"/>
      <c r="N280" s="2"/>
      <c r="O280" s="2"/>
      <c r="P280" s="2"/>
    </row>
    <row r="281" spans="1:34" hidden="1">
      <c r="A281" s="8"/>
      <c r="B281" s="8">
        <f t="shared" si="77"/>
        <v>0</v>
      </c>
      <c r="C281" s="8" t="str">
        <f>'Cumulative Budget Request '!C280</f>
        <v xml:space="preserve"> </v>
      </c>
      <c r="E281" s="267">
        <f>IF('Cumulative Budget Request '!$L280='Split budget (E)'!$L$1,'Cumulative Budget Request '!E280,0)</f>
        <v>0</v>
      </c>
      <c r="F281" s="267">
        <f>IF('Cumulative Budget Request '!$L280='Split budget (E)'!$L$1,'Cumulative Budget Request '!F280,0)</f>
        <v>0</v>
      </c>
      <c r="G281" s="267">
        <f>IF('Cumulative Budget Request '!$L280='Split budget (E)'!$L$1,'Cumulative Budget Request '!G280,0)</f>
        <v>0</v>
      </c>
      <c r="H281" s="267">
        <f>IF('Cumulative Budget Request '!$L280='Split budget (E)'!$L$1,'Cumulative Budget Request '!H280,0)</f>
        <v>0</v>
      </c>
      <c r="I281" s="267">
        <f>IF('Cumulative Budget Request '!$L280='Split budget (E)'!$L$1,'Cumulative Budget Request '!I280,0)</f>
        <v>0</v>
      </c>
      <c r="J281" s="177">
        <f t="shared" si="79"/>
        <v>0</v>
      </c>
      <c r="K281" s="2"/>
      <c r="L281" s="2"/>
      <c r="M281" s="2"/>
      <c r="N281" s="2"/>
      <c r="O281" s="2"/>
      <c r="P281" s="2"/>
    </row>
    <row r="282" spans="1:34" hidden="1">
      <c r="A282" s="8"/>
      <c r="B282" s="8">
        <f t="shared" si="77"/>
        <v>0</v>
      </c>
      <c r="C282" s="8" t="str">
        <f>'Cumulative Budget Request '!C281</f>
        <v xml:space="preserve"> </v>
      </c>
      <c r="E282" s="267">
        <f>IF('Cumulative Budget Request '!$L281='Split budget (E)'!$L$1,'Cumulative Budget Request '!E281,0)</f>
        <v>0</v>
      </c>
      <c r="F282" s="267">
        <f>IF('Cumulative Budget Request '!$L281='Split budget (E)'!$L$1,'Cumulative Budget Request '!F281,0)</f>
        <v>0</v>
      </c>
      <c r="G282" s="267">
        <f>IF('Cumulative Budget Request '!$L281='Split budget (E)'!$L$1,'Cumulative Budget Request '!G281,0)</f>
        <v>0</v>
      </c>
      <c r="H282" s="267">
        <f>IF('Cumulative Budget Request '!$L281='Split budget (E)'!$L$1,'Cumulative Budget Request '!H281,0)</f>
        <v>0</v>
      </c>
      <c r="I282" s="267">
        <f>IF('Cumulative Budget Request '!$L281='Split budget (E)'!$L$1,'Cumulative Budget Request '!I281,0)</f>
        <v>0</v>
      </c>
      <c r="J282" s="177">
        <f t="shared" si="79"/>
        <v>0</v>
      </c>
      <c r="K282" s="2"/>
      <c r="L282" s="2"/>
      <c r="M282" s="2"/>
      <c r="N282" s="2"/>
      <c r="O282" s="2"/>
      <c r="P282" s="2"/>
      <c r="AA282" s="150"/>
      <c r="AB282" s="150"/>
      <c r="AC282" s="150"/>
      <c r="AD282" s="150"/>
      <c r="AE282" s="150"/>
      <c r="AF282" s="150"/>
      <c r="AG282" s="150"/>
      <c r="AH282" s="150"/>
    </row>
    <row r="283" spans="1:34" hidden="1">
      <c r="A283" s="8"/>
      <c r="B283" s="8">
        <f t="shared" si="77"/>
        <v>0</v>
      </c>
      <c r="C283" s="8" t="str">
        <f>'Cumulative Budget Request '!C282</f>
        <v xml:space="preserve"> </v>
      </c>
      <c r="E283" s="267">
        <f>IF('Cumulative Budget Request '!$L282='Split budget (E)'!$L$1,'Cumulative Budget Request '!E282,0)</f>
        <v>0</v>
      </c>
      <c r="F283" s="267">
        <f>IF('Cumulative Budget Request '!$L282='Split budget (E)'!$L$1,'Cumulative Budget Request '!F282,0)</f>
        <v>0</v>
      </c>
      <c r="G283" s="267">
        <f>IF('Cumulative Budget Request '!$L282='Split budget (E)'!$L$1,'Cumulative Budget Request '!G282,0)</f>
        <v>0</v>
      </c>
      <c r="H283" s="267">
        <f>IF('Cumulative Budget Request '!$L282='Split budget (E)'!$L$1,'Cumulative Budget Request '!H282,0)</f>
        <v>0</v>
      </c>
      <c r="I283" s="267">
        <f>IF('Cumulative Budget Request '!$L282='Split budget (E)'!$L$1,'Cumulative Budget Request '!I282,0)</f>
        <v>0</v>
      </c>
      <c r="J283" s="177">
        <f t="shared" si="79"/>
        <v>0</v>
      </c>
      <c r="K283" s="2"/>
      <c r="L283" s="2"/>
      <c r="M283" s="2"/>
      <c r="N283" s="2"/>
      <c r="O283" s="2"/>
      <c r="P283" s="2"/>
    </row>
    <row r="284" spans="1:34" hidden="1">
      <c r="A284" s="8"/>
      <c r="B284" s="8">
        <f t="shared" si="77"/>
        <v>0</v>
      </c>
      <c r="C284" s="8" t="str">
        <f>'Cumulative Budget Request '!C283</f>
        <v xml:space="preserve"> </v>
      </c>
      <c r="E284" s="267">
        <f>IF('Cumulative Budget Request '!$L283='Split budget (E)'!$L$1,'Cumulative Budget Request '!E283,0)</f>
        <v>0</v>
      </c>
      <c r="F284" s="267">
        <f>IF('Cumulative Budget Request '!$L283='Split budget (E)'!$L$1,'Cumulative Budget Request '!F283,0)</f>
        <v>0</v>
      </c>
      <c r="G284" s="267">
        <f>IF('Cumulative Budget Request '!$L283='Split budget (E)'!$L$1,'Cumulative Budget Request '!G283,0)</f>
        <v>0</v>
      </c>
      <c r="H284" s="267">
        <f>IF('Cumulative Budget Request '!$L283='Split budget (E)'!$L$1,'Cumulative Budget Request '!H283,0)</f>
        <v>0</v>
      </c>
      <c r="I284" s="267">
        <f>IF('Cumulative Budget Request '!$L283='Split budget (E)'!$L$1,'Cumulative Budget Request '!I283,0)</f>
        <v>0</v>
      </c>
      <c r="J284" s="177">
        <f t="shared" si="79"/>
        <v>0</v>
      </c>
      <c r="K284" s="2"/>
      <c r="L284" s="2"/>
      <c r="M284" s="2"/>
      <c r="N284" s="2"/>
      <c r="O284" s="2"/>
      <c r="P284" s="2"/>
      <c r="AA284" s="150"/>
      <c r="AB284" s="150"/>
      <c r="AC284" s="150"/>
      <c r="AD284" s="150"/>
      <c r="AE284" s="150"/>
      <c r="AF284" s="150"/>
      <c r="AG284" s="150"/>
      <c r="AH284" s="150"/>
    </row>
    <row r="285" spans="1:34" hidden="1">
      <c r="A285" s="8"/>
      <c r="B285" s="8">
        <f t="shared" si="77"/>
        <v>0</v>
      </c>
      <c r="C285" s="8" t="str">
        <f>'Cumulative Budget Request '!C284</f>
        <v xml:space="preserve"> </v>
      </c>
      <c r="E285" s="267">
        <f>IF('Cumulative Budget Request '!$L284='Split budget (E)'!$L$1,'Cumulative Budget Request '!E284,0)</f>
        <v>0</v>
      </c>
      <c r="F285" s="267">
        <f>IF('Cumulative Budget Request '!$L284='Split budget (E)'!$L$1,'Cumulative Budget Request '!F284,0)</f>
        <v>0</v>
      </c>
      <c r="G285" s="267">
        <f>IF('Cumulative Budget Request '!$L284='Split budget (E)'!$L$1,'Cumulative Budget Request '!G284,0)</f>
        <v>0</v>
      </c>
      <c r="H285" s="267">
        <f>IF('Cumulative Budget Request '!$L284='Split budget (E)'!$L$1,'Cumulative Budget Request '!H284,0)</f>
        <v>0</v>
      </c>
      <c r="I285" s="267">
        <f>IF('Cumulative Budget Request '!$L284='Split budget (E)'!$L$1,'Cumulative Budget Request '!I284,0)</f>
        <v>0</v>
      </c>
      <c r="J285" s="177">
        <f t="shared" si="79"/>
        <v>0</v>
      </c>
      <c r="K285" s="2"/>
      <c r="L285" s="2"/>
      <c r="M285" s="2"/>
      <c r="N285" s="2"/>
      <c r="O285" s="2"/>
      <c r="P285" s="2"/>
    </row>
    <row r="286" spans="1:34" hidden="1">
      <c r="A286" s="8"/>
      <c r="B286" s="8">
        <f t="shared" si="77"/>
        <v>0</v>
      </c>
      <c r="C286" s="8" t="str">
        <f>'Cumulative Budget Request '!C285</f>
        <v xml:space="preserve"> </v>
      </c>
      <c r="E286" s="267">
        <f>IF('Cumulative Budget Request '!$L285='Split budget (E)'!$L$1,'Cumulative Budget Request '!E285,0)</f>
        <v>0</v>
      </c>
      <c r="F286" s="267">
        <f>IF('Cumulative Budget Request '!$L285='Split budget (E)'!$L$1,'Cumulative Budget Request '!F285,0)</f>
        <v>0</v>
      </c>
      <c r="G286" s="267">
        <f>IF('Cumulative Budget Request '!$L285='Split budget (E)'!$L$1,'Cumulative Budget Request '!G285,0)</f>
        <v>0</v>
      </c>
      <c r="H286" s="267">
        <f>IF('Cumulative Budget Request '!$L285='Split budget (E)'!$L$1,'Cumulative Budget Request '!H285,0)</f>
        <v>0</v>
      </c>
      <c r="I286" s="267">
        <f>IF('Cumulative Budget Request '!$L285='Split budget (E)'!$L$1,'Cumulative Budget Request '!I285,0)</f>
        <v>0</v>
      </c>
      <c r="J286" s="177">
        <f t="shared" si="79"/>
        <v>0</v>
      </c>
      <c r="K286" s="2"/>
      <c r="L286" s="2"/>
      <c r="M286" s="2"/>
      <c r="N286" s="2"/>
      <c r="O286" s="2"/>
      <c r="P286" s="2"/>
      <c r="AA286" s="150"/>
      <c r="AB286" s="150"/>
      <c r="AC286" s="150"/>
      <c r="AD286" s="150"/>
      <c r="AE286" s="150"/>
      <c r="AF286" s="150"/>
      <c r="AG286" s="150"/>
      <c r="AH286" s="150"/>
    </row>
    <row r="287" spans="1:34" hidden="1">
      <c r="A287" s="8"/>
      <c r="B287" s="8">
        <f t="shared" si="77"/>
        <v>0</v>
      </c>
      <c r="C287" s="8" t="str">
        <f>'Cumulative Budget Request '!C286</f>
        <v xml:space="preserve"> </v>
      </c>
      <c r="E287" s="267">
        <f>IF('Cumulative Budget Request '!$L286='Split budget (E)'!$L$1,'Cumulative Budget Request '!E286,0)</f>
        <v>0</v>
      </c>
      <c r="F287" s="267">
        <f>IF('Cumulative Budget Request '!$L286='Split budget (E)'!$L$1,'Cumulative Budget Request '!F286,0)</f>
        <v>0</v>
      </c>
      <c r="G287" s="267">
        <f>IF('Cumulative Budget Request '!$L286='Split budget (E)'!$L$1,'Cumulative Budget Request '!G286,0)</f>
        <v>0</v>
      </c>
      <c r="H287" s="267">
        <f>IF('Cumulative Budget Request '!$L286='Split budget (E)'!$L$1,'Cumulative Budget Request '!H286,0)</f>
        <v>0</v>
      </c>
      <c r="I287" s="267">
        <f>IF('Cumulative Budget Request '!$L286='Split budget (E)'!$L$1,'Cumulative Budget Request '!I286,0)</f>
        <v>0</v>
      </c>
      <c r="J287" s="177">
        <f t="shared" si="79"/>
        <v>0</v>
      </c>
      <c r="K287" s="2"/>
      <c r="L287" s="2"/>
      <c r="M287" s="2"/>
      <c r="N287" s="2"/>
      <c r="O287" s="2"/>
      <c r="P287" s="2"/>
    </row>
    <row r="288" spans="1:34" hidden="1">
      <c r="A288" s="8"/>
      <c r="B288" s="8">
        <f t="shared" si="77"/>
        <v>0</v>
      </c>
      <c r="C288" s="8" t="str">
        <f>'Cumulative Budget Request '!C287</f>
        <v xml:space="preserve"> </v>
      </c>
      <c r="E288" s="267">
        <f>IF('Cumulative Budget Request '!$L287='Split budget (E)'!$L$1,'Cumulative Budget Request '!E287,0)</f>
        <v>0</v>
      </c>
      <c r="F288" s="267">
        <f>IF('Cumulative Budget Request '!$L287='Split budget (E)'!$L$1,'Cumulative Budget Request '!F287,0)</f>
        <v>0</v>
      </c>
      <c r="G288" s="267">
        <f>IF('Cumulative Budget Request '!$L287='Split budget (E)'!$L$1,'Cumulative Budget Request '!G287,0)</f>
        <v>0</v>
      </c>
      <c r="H288" s="267">
        <f>IF('Cumulative Budget Request '!$L287='Split budget (E)'!$L$1,'Cumulative Budget Request '!H287,0)</f>
        <v>0</v>
      </c>
      <c r="I288" s="267">
        <f>IF('Cumulative Budget Request '!$L287='Split budget (E)'!$L$1,'Cumulative Budget Request '!I287,0)</f>
        <v>0</v>
      </c>
      <c r="J288" s="177">
        <f t="shared" si="79"/>
        <v>0</v>
      </c>
      <c r="K288" s="2"/>
      <c r="L288" s="2"/>
      <c r="M288" s="2"/>
      <c r="N288" s="2"/>
      <c r="O288" s="2"/>
      <c r="P288" s="2"/>
    </row>
    <row r="289" spans="1:34" hidden="1">
      <c r="A289" s="8"/>
      <c r="B289" s="8">
        <f t="shared" si="77"/>
        <v>0</v>
      </c>
      <c r="C289" s="8" t="str">
        <f>'Cumulative Budget Request '!C288</f>
        <v xml:space="preserve"> </v>
      </c>
      <c r="E289" s="267">
        <f>IF('Cumulative Budget Request '!$L288='Split budget (E)'!$L$1,'Cumulative Budget Request '!E288,0)</f>
        <v>0</v>
      </c>
      <c r="F289" s="267">
        <f>IF('Cumulative Budget Request '!$L288='Split budget (E)'!$L$1,'Cumulative Budget Request '!F288,0)</f>
        <v>0</v>
      </c>
      <c r="G289" s="267">
        <f>IF('Cumulative Budget Request '!$L288='Split budget (E)'!$L$1,'Cumulative Budget Request '!G288,0)</f>
        <v>0</v>
      </c>
      <c r="H289" s="267">
        <f>IF('Cumulative Budget Request '!$L288='Split budget (E)'!$L$1,'Cumulative Budget Request '!H288,0)</f>
        <v>0</v>
      </c>
      <c r="I289" s="267">
        <f>IF('Cumulative Budget Request '!$L288='Split budget (E)'!$L$1,'Cumulative Budget Request '!I288,0)</f>
        <v>0</v>
      </c>
      <c r="J289" s="177">
        <f t="shared" si="79"/>
        <v>0</v>
      </c>
      <c r="K289" s="2"/>
      <c r="L289" s="2"/>
      <c r="M289" s="2"/>
      <c r="N289" s="2"/>
      <c r="O289" s="2"/>
      <c r="P289" s="2"/>
    </row>
    <row r="290" spans="1:34" hidden="1">
      <c r="A290" s="8"/>
      <c r="B290" s="8">
        <f t="shared" si="77"/>
        <v>0</v>
      </c>
      <c r="C290" s="8" t="str">
        <f>'Cumulative Budget Request '!C289</f>
        <v xml:space="preserve"> </v>
      </c>
      <c r="E290" s="267">
        <f>IF('Cumulative Budget Request '!$L289='Split budget (E)'!$L$1,'Cumulative Budget Request '!E289,0)</f>
        <v>0</v>
      </c>
      <c r="F290" s="267">
        <f>IF('Cumulative Budget Request '!$L289='Split budget (E)'!$L$1,'Cumulative Budget Request '!F289,0)</f>
        <v>0</v>
      </c>
      <c r="G290" s="267">
        <f>IF('Cumulative Budget Request '!$L289='Split budget (E)'!$L$1,'Cumulative Budget Request '!G289,0)</f>
        <v>0</v>
      </c>
      <c r="H290" s="267">
        <f>IF('Cumulative Budget Request '!$L289='Split budget (E)'!$L$1,'Cumulative Budget Request '!H289,0)</f>
        <v>0</v>
      </c>
      <c r="I290" s="267">
        <f>IF('Cumulative Budget Request '!$L289='Split budget (E)'!$L$1,'Cumulative Budget Request '!I289,0)</f>
        <v>0</v>
      </c>
      <c r="J290" s="177">
        <f t="shared" si="79"/>
        <v>0</v>
      </c>
      <c r="K290" s="2"/>
      <c r="L290" s="2"/>
      <c r="M290" s="2"/>
      <c r="N290" s="2"/>
      <c r="O290" s="2"/>
      <c r="P290" s="2"/>
    </row>
    <row r="291" spans="1:34" hidden="1">
      <c r="A291" s="8"/>
      <c r="B291" s="8">
        <f t="shared" si="77"/>
        <v>0</v>
      </c>
      <c r="C291" s="8" t="str">
        <f>'Cumulative Budget Request '!C290</f>
        <v xml:space="preserve"> </v>
      </c>
      <c r="E291" s="267">
        <f>IF('Cumulative Budget Request '!$L290='Split budget (E)'!$L$1,'Cumulative Budget Request '!E290,0)</f>
        <v>0</v>
      </c>
      <c r="F291" s="267">
        <f>IF('Cumulative Budget Request '!$L290='Split budget (E)'!$L$1,'Cumulative Budget Request '!F290,0)</f>
        <v>0</v>
      </c>
      <c r="G291" s="267">
        <f>IF('Cumulative Budget Request '!$L290='Split budget (E)'!$L$1,'Cumulative Budget Request '!G290,0)</f>
        <v>0</v>
      </c>
      <c r="H291" s="267">
        <f>IF('Cumulative Budget Request '!$L290='Split budget (E)'!$L$1,'Cumulative Budget Request '!H290,0)</f>
        <v>0</v>
      </c>
      <c r="I291" s="267">
        <f>IF('Cumulative Budget Request '!$L290='Split budget (E)'!$L$1,'Cumulative Budget Request '!I290,0)</f>
        <v>0</v>
      </c>
      <c r="J291" s="177">
        <f t="shared" si="79"/>
        <v>0</v>
      </c>
      <c r="K291" s="2"/>
      <c r="L291" s="2"/>
      <c r="M291" s="2"/>
      <c r="N291" s="2"/>
      <c r="O291" s="2"/>
      <c r="P291" s="2"/>
    </row>
    <row r="292" spans="1:34" hidden="1">
      <c r="A292" s="8"/>
      <c r="B292" s="8">
        <f t="shared" si="77"/>
        <v>0</v>
      </c>
      <c r="C292" s="8" t="str">
        <f>'Cumulative Budget Request '!C291</f>
        <v xml:space="preserve"> </v>
      </c>
      <c r="E292" s="267">
        <f>IF('Cumulative Budget Request '!$L291='Split budget (E)'!$L$1,'Cumulative Budget Request '!E291,0)</f>
        <v>0</v>
      </c>
      <c r="F292" s="267">
        <f>IF('Cumulative Budget Request '!$L291='Split budget (E)'!$L$1,'Cumulative Budget Request '!F291,0)</f>
        <v>0</v>
      </c>
      <c r="G292" s="267">
        <f>IF('Cumulative Budget Request '!$L291='Split budget (E)'!$L$1,'Cumulative Budget Request '!G291,0)</f>
        <v>0</v>
      </c>
      <c r="H292" s="267">
        <f>IF('Cumulative Budget Request '!$L291='Split budget (E)'!$L$1,'Cumulative Budget Request '!H291,0)</f>
        <v>0</v>
      </c>
      <c r="I292" s="267">
        <f>IF('Cumulative Budget Request '!$L291='Split budget (E)'!$L$1,'Cumulative Budget Request '!I291,0)</f>
        <v>0</v>
      </c>
      <c r="J292" s="177">
        <f t="shared" si="79"/>
        <v>0</v>
      </c>
      <c r="K292" s="2"/>
      <c r="L292" s="2"/>
      <c r="M292" s="2"/>
      <c r="N292" s="2"/>
      <c r="O292" s="2"/>
      <c r="P292" s="2"/>
    </row>
    <row r="293" spans="1:34" hidden="1">
      <c r="A293" s="8"/>
      <c r="B293" s="8">
        <f t="shared" si="77"/>
        <v>0</v>
      </c>
      <c r="C293" s="8" t="str">
        <f>'Cumulative Budget Request '!C292</f>
        <v xml:space="preserve"> </v>
      </c>
      <c r="E293" s="267">
        <f>IF('Cumulative Budget Request '!$L292='Split budget (E)'!$L$1,'Cumulative Budget Request '!E292,0)</f>
        <v>0</v>
      </c>
      <c r="F293" s="267">
        <f>IF('Cumulative Budget Request '!$L292='Split budget (E)'!$L$1,'Cumulative Budget Request '!F292,0)</f>
        <v>0</v>
      </c>
      <c r="G293" s="267">
        <f>IF('Cumulative Budget Request '!$L292='Split budget (E)'!$L$1,'Cumulative Budget Request '!G292,0)</f>
        <v>0</v>
      </c>
      <c r="H293" s="267">
        <f>IF('Cumulative Budget Request '!$L292='Split budget (E)'!$L$1,'Cumulative Budget Request '!H292,0)</f>
        <v>0</v>
      </c>
      <c r="I293" s="267">
        <f>IF('Cumulative Budget Request '!$L292='Split budget (E)'!$L$1,'Cumulative Budget Request '!I292,0)</f>
        <v>0</v>
      </c>
      <c r="J293" s="177">
        <f t="shared" si="79"/>
        <v>0</v>
      </c>
      <c r="K293" s="2"/>
      <c r="L293" s="2"/>
      <c r="M293" s="2"/>
      <c r="N293" s="2"/>
      <c r="O293" s="2"/>
      <c r="P293" s="2"/>
    </row>
    <row r="294" spans="1:34">
      <c r="A294" s="406"/>
      <c r="B294" s="525" t="s">
        <v>182</v>
      </c>
      <c r="C294" s="525"/>
      <c r="D294" s="525"/>
      <c r="E294" s="178">
        <f t="shared" ref="E294:J294" si="80">SUM(E273:E293)</f>
        <v>0</v>
      </c>
      <c r="F294" s="178">
        <f t="shared" si="80"/>
        <v>0</v>
      </c>
      <c r="G294" s="178">
        <f t="shared" si="80"/>
        <v>0</v>
      </c>
      <c r="H294" s="178">
        <f t="shared" si="80"/>
        <v>0</v>
      </c>
      <c r="I294" s="178">
        <f t="shared" si="80"/>
        <v>0</v>
      </c>
      <c r="J294" s="179">
        <f t="shared" si="80"/>
        <v>0</v>
      </c>
      <c r="K294" s="2"/>
      <c r="L294" s="2"/>
      <c r="M294" s="2"/>
      <c r="N294" s="2"/>
      <c r="O294" s="2"/>
      <c r="P294" s="2"/>
    </row>
    <row r="295" spans="1:34">
      <c r="A295" s="8"/>
      <c r="B295" s="8"/>
      <c r="E295" s="15"/>
      <c r="F295" s="15"/>
      <c r="G295" s="15"/>
      <c r="H295" s="15"/>
      <c r="I295" s="15"/>
      <c r="J295" s="24"/>
      <c r="K295" s="2"/>
      <c r="L295" s="2"/>
      <c r="M295" s="2"/>
      <c r="N295" s="2"/>
      <c r="O295" s="2"/>
      <c r="P295" s="2"/>
    </row>
    <row r="296" spans="1:34">
      <c r="A296" s="29" t="s">
        <v>183</v>
      </c>
      <c r="G296" s="15"/>
      <c r="H296" s="15"/>
      <c r="I296" s="15"/>
      <c r="J296" s="24"/>
      <c r="K296" s="15"/>
      <c r="L296" s="15"/>
      <c r="M296" s="2"/>
      <c r="N296" s="2"/>
      <c r="O296" s="2"/>
      <c r="P296" s="2"/>
      <c r="Q296" s="2"/>
      <c r="R296" s="2"/>
    </row>
    <row r="297" spans="1:34">
      <c r="B297" s="443">
        <f>IF('Cumulative Budget Request '!$L296='Split budget (E)'!$L$1,'Cumulative Budget Request '!B296,0)</f>
        <v>0</v>
      </c>
      <c r="C297" s="8"/>
      <c r="E297" s="267">
        <f>IF('Cumulative Budget Request '!$L296='Split budget (E)'!$L$1,'Cumulative Budget Request '!E296,0)</f>
        <v>0</v>
      </c>
      <c r="F297" s="267">
        <f>IF('Cumulative Budget Request '!$L296='Split budget (E)'!$L$1,'Cumulative Budget Request '!F296,0)</f>
        <v>0</v>
      </c>
      <c r="G297" s="267">
        <f>IF('Cumulative Budget Request '!$L296='Split budget (E)'!$L$1,'Cumulative Budget Request '!G296,0)</f>
        <v>0</v>
      </c>
      <c r="H297" s="267">
        <f>IF('Cumulative Budget Request '!$L296='Split budget (E)'!$L$1,'Cumulative Budget Request '!H296,0)</f>
        <v>0</v>
      </c>
      <c r="I297" s="267">
        <f>IF('Cumulative Budget Request '!$L296='Split budget (E)'!$L$1,'Cumulative Budget Request '!I296,0)</f>
        <v>0</v>
      </c>
      <c r="J297" s="177">
        <f>SUM(E297:I297)</f>
        <v>0</v>
      </c>
      <c r="K297" s="2"/>
      <c r="L297" s="2"/>
      <c r="M297" s="2"/>
      <c r="N297" s="2"/>
      <c r="O297" s="2"/>
      <c r="P297" s="2"/>
    </row>
    <row r="298" spans="1:34" ht="15">
      <c r="B298" s="443">
        <f>IF('Cumulative Budget Request '!$L297='Split budget (E)'!$L$1,'Cumulative Budget Request '!B297,0)</f>
        <v>0</v>
      </c>
      <c r="C298" s="8"/>
      <c r="E298" s="267">
        <f>IF('Cumulative Budget Request '!$L297='Split budget (E)'!$L$1,'Cumulative Budget Request '!E297,0)</f>
        <v>0</v>
      </c>
      <c r="F298" s="267">
        <f>IF('Cumulative Budget Request '!$L297='Split budget (E)'!$L$1,'Cumulative Budget Request '!F297,0)</f>
        <v>0</v>
      </c>
      <c r="G298" s="267">
        <f>IF('Cumulative Budget Request '!$L297='Split budget (E)'!$L$1,'Cumulative Budget Request '!G297,0)</f>
        <v>0</v>
      </c>
      <c r="H298" s="267">
        <f>IF('Cumulative Budget Request '!$L297='Split budget (E)'!$L$1,'Cumulative Budget Request '!H297,0)</f>
        <v>0</v>
      </c>
      <c r="I298" s="267">
        <f>IF('Cumulative Budget Request '!$L297='Split budget (E)'!$L$1,'Cumulative Budget Request '!I297,0)</f>
        <v>0</v>
      </c>
      <c r="J298" s="177">
        <f t="shared" ref="J298" si="81">SUM(E298:I298)</f>
        <v>0</v>
      </c>
      <c r="K298" s="2"/>
      <c r="L298" s="2"/>
      <c r="M298" s="2"/>
      <c r="N298" s="2"/>
      <c r="O298" s="2"/>
      <c r="P298" s="2"/>
      <c r="AA298" s="107"/>
      <c r="AB298" s="107"/>
      <c r="AC298" s="107"/>
      <c r="AD298" s="107"/>
      <c r="AE298" s="107"/>
      <c r="AF298" s="107"/>
      <c r="AG298" s="107"/>
      <c r="AH298" s="107"/>
    </row>
    <row r="299" spans="1:34">
      <c r="B299" s="443">
        <f>IF('Cumulative Budget Request '!$L298='Split budget (E)'!$L$1,'Cumulative Budget Request '!B298,0)</f>
        <v>0</v>
      </c>
      <c r="C299" s="8"/>
      <c r="E299" s="267">
        <f>IF('Cumulative Budget Request '!$L298='Split budget (E)'!$L$1,'Cumulative Budget Request '!E298,0)</f>
        <v>0</v>
      </c>
      <c r="F299" s="267">
        <f>IF('Cumulative Budget Request '!$L298='Split budget (E)'!$L$1,'Cumulative Budget Request '!F298,0)</f>
        <v>0</v>
      </c>
      <c r="G299" s="267">
        <f>IF('Cumulative Budget Request '!$L298='Split budget (E)'!$L$1,'Cumulative Budget Request '!G298,0)</f>
        <v>0</v>
      </c>
      <c r="H299" s="267">
        <f>IF('Cumulative Budget Request '!$L298='Split budget (E)'!$L$1,'Cumulative Budget Request '!H298,0)</f>
        <v>0</v>
      </c>
      <c r="I299" s="267">
        <f>IF('Cumulative Budget Request '!$L298='Split budget (E)'!$L$1,'Cumulative Budget Request '!I298,0)</f>
        <v>0</v>
      </c>
      <c r="J299" s="177">
        <f>SUM(E299:I299)</f>
        <v>0</v>
      </c>
      <c r="K299" s="2"/>
      <c r="L299" s="2"/>
      <c r="M299" s="85"/>
      <c r="N299" s="85"/>
      <c r="O299" s="85"/>
      <c r="P299" s="85"/>
      <c r="Q299" s="85"/>
      <c r="R299" s="85"/>
    </row>
    <row r="300" spans="1:34" ht="12.75" customHeight="1">
      <c r="A300" s="108"/>
      <c r="B300" s="525" t="s">
        <v>187</v>
      </c>
      <c r="C300" s="525"/>
      <c r="D300" s="525"/>
      <c r="E300" s="178">
        <f t="shared" ref="E300:J300" si="82">SUM(E297:E299)</f>
        <v>0</v>
      </c>
      <c r="F300" s="178">
        <f t="shared" si="82"/>
        <v>0</v>
      </c>
      <c r="G300" s="178">
        <f t="shared" si="82"/>
        <v>0</v>
      </c>
      <c r="H300" s="178">
        <f t="shared" si="82"/>
        <v>0</v>
      </c>
      <c r="I300" s="178">
        <f t="shared" si="82"/>
        <v>0</v>
      </c>
      <c r="J300" s="179">
        <f t="shared" si="82"/>
        <v>0</v>
      </c>
      <c r="K300" s="2"/>
      <c r="L300" s="2"/>
      <c r="M300" s="85"/>
      <c r="N300" s="85"/>
      <c r="O300" s="85"/>
      <c r="P300" s="85"/>
      <c r="Q300" s="85"/>
      <c r="R300" s="85"/>
      <c r="S300" s="85"/>
    </row>
    <row r="301" spans="1:34">
      <c r="A301" s="26"/>
      <c r="B301" s="27"/>
      <c r="C301" s="27"/>
      <c r="D301" s="27"/>
      <c r="E301" s="27"/>
      <c r="F301" s="27"/>
      <c r="G301" s="28"/>
      <c r="H301" s="28"/>
      <c r="I301" s="28"/>
      <c r="J301" s="96"/>
      <c r="K301" s="28"/>
      <c r="L301" s="28"/>
      <c r="N301" s="7"/>
      <c r="O301" s="7"/>
      <c r="P301" s="7"/>
    </row>
    <row r="302" spans="1:34" ht="15">
      <c r="A302" s="29" t="s">
        <v>188</v>
      </c>
      <c r="C302" s="133"/>
      <c r="F302"/>
      <c r="J302" s="31"/>
      <c r="M302" s="86"/>
    </row>
    <row r="303" spans="1:34">
      <c r="A303" s="443">
        <f>IF('Cumulative Budget Request '!$L302='Split budget (E)'!$L$1,'Cumulative Budget Request '!A302,0)</f>
        <v>0</v>
      </c>
      <c r="B303" s="8" t="str">
        <f>'Cumulative Budget Request '!B302</f>
        <v xml:space="preserve"> </v>
      </c>
      <c r="C303" s="8" t="str">
        <f>'Cumulative Budget Request '!C302</f>
        <v xml:space="preserve"> </v>
      </c>
      <c r="E303" s="267">
        <f>IF('Cumulative Budget Request '!$L302='Split budget (E)'!$L$1,'Cumulative Budget Request '!E302,0)</f>
        <v>0</v>
      </c>
      <c r="F303" s="267">
        <f>IF('Cumulative Budget Request '!$L302='Split budget (E)'!$L$1,'Cumulative Budget Request '!F302,0)</f>
        <v>0</v>
      </c>
      <c r="G303" s="267">
        <f>IF('Cumulative Budget Request '!$L302='Split budget (E)'!$L$1,'Cumulative Budget Request '!G302,0)</f>
        <v>0</v>
      </c>
      <c r="H303" s="267">
        <f>IF('Cumulative Budget Request '!$L302='Split budget (E)'!$L$1,'Cumulative Budget Request '!H302,0)</f>
        <v>0</v>
      </c>
      <c r="I303" s="267">
        <f>IF('Cumulative Budget Request '!$L302='Split budget (E)'!$L$1,'Cumulative Budget Request '!I302,0)</f>
        <v>0</v>
      </c>
      <c r="J303" s="177">
        <f>SUM(E303:I303)</f>
        <v>0</v>
      </c>
      <c r="M303" s="86"/>
    </row>
    <row r="304" spans="1:34">
      <c r="A304" s="443">
        <f>IF('Cumulative Budget Request '!$L303='Split budget (E)'!$L$1,'Cumulative Budget Request '!A303,0)</f>
        <v>0</v>
      </c>
      <c r="B304" s="8" t="str">
        <f>'Cumulative Budget Request '!B303</f>
        <v xml:space="preserve"> </v>
      </c>
      <c r="C304" s="8" t="str">
        <f>'Cumulative Budget Request '!C303</f>
        <v xml:space="preserve"> </v>
      </c>
      <c r="E304" s="267">
        <f>IF('Cumulative Budget Request '!$L303='Split budget (E)'!$L$1,'Cumulative Budget Request '!E303,0)</f>
        <v>0</v>
      </c>
      <c r="F304" s="267">
        <f>IF('Cumulative Budget Request '!$L303='Split budget (E)'!$L$1,'Cumulative Budget Request '!F303,0)</f>
        <v>0</v>
      </c>
      <c r="G304" s="267">
        <f>IF('Cumulative Budget Request '!$L303='Split budget (E)'!$L$1,'Cumulative Budget Request '!G303,0)</f>
        <v>0</v>
      </c>
      <c r="H304" s="267">
        <f>IF('Cumulative Budget Request '!$L303='Split budget (E)'!$L$1,'Cumulative Budget Request '!H303,0)</f>
        <v>0</v>
      </c>
      <c r="I304" s="267">
        <f>IF('Cumulative Budget Request '!$L303='Split budget (E)'!$L$1,'Cumulative Budget Request '!I303,0)</f>
        <v>0</v>
      </c>
      <c r="J304" s="177">
        <f>SUM(E304:I304)</f>
        <v>0</v>
      </c>
      <c r="M304" s="86"/>
    </row>
    <row r="305" spans="1:19" ht="15.75" customHeight="1">
      <c r="A305" s="443">
        <f>IF('Cumulative Budget Request '!$L304='Split budget (E)'!$L$1,'Cumulative Budget Request '!A304,0)</f>
        <v>0</v>
      </c>
      <c r="B305" s="8" t="str">
        <f>'Cumulative Budget Request '!B304</f>
        <v xml:space="preserve"> </v>
      </c>
      <c r="C305" s="8" t="str">
        <f>'Cumulative Budget Request '!C304</f>
        <v xml:space="preserve"> </v>
      </c>
      <c r="E305" s="267">
        <f>IF('Cumulative Budget Request '!$L304='Split budget (E)'!$L$1,'Cumulative Budget Request '!E304,0)</f>
        <v>0</v>
      </c>
      <c r="F305" s="267">
        <f>IF('Cumulative Budget Request '!$L304='Split budget (E)'!$L$1,'Cumulative Budget Request '!F304,0)</f>
        <v>0</v>
      </c>
      <c r="G305" s="267">
        <f>IF('Cumulative Budget Request '!$L304='Split budget (E)'!$L$1,'Cumulative Budget Request '!G304,0)</f>
        <v>0</v>
      </c>
      <c r="H305" s="267">
        <f>IF('Cumulative Budget Request '!$L304='Split budget (E)'!$L$1,'Cumulative Budget Request '!H304,0)</f>
        <v>0</v>
      </c>
      <c r="I305" s="267">
        <f>IF('Cumulative Budget Request '!$L304='Split budget (E)'!$L$1,'Cumulative Budget Request '!I304,0)</f>
        <v>0</v>
      </c>
      <c r="J305" s="177">
        <f>SUM(E305:I305)</f>
        <v>0</v>
      </c>
      <c r="M305" s="503" t="s">
        <v>192</v>
      </c>
      <c r="N305" s="503"/>
      <c r="O305" s="432"/>
      <c r="P305" s="432"/>
    </row>
    <row r="306" spans="1:19">
      <c r="A306" s="443">
        <f>IF('Cumulative Budget Request '!$L305='Split budget (E)'!$L$1,'Cumulative Budget Request '!A305,0)</f>
        <v>0</v>
      </c>
      <c r="B306" s="8" t="str">
        <f>'Cumulative Budget Request '!B305</f>
        <v xml:space="preserve"> </v>
      </c>
      <c r="C306" s="8" t="str">
        <f>'Cumulative Budget Request '!C305</f>
        <v xml:space="preserve"> </v>
      </c>
      <c r="E306" s="267">
        <f>IF('Cumulative Budget Request '!$L305='Split budget (E)'!$L$1,'Cumulative Budget Request '!E305,0)</f>
        <v>0</v>
      </c>
      <c r="F306" s="267">
        <f>IF('Cumulative Budget Request '!$L305='Split budget (E)'!$L$1,'Cumulative Budget Request '!F305,0)</f>
        <v>0</v>
      </c>
      <c r="G306" s="267">
        <f>IF('Cumulative Budget Request '!$L305='Split budget (E)'!$L$1,'Cumulative Budget Request '!G305,0)</f>
        <v>0</v>
      </c>
      <c r="H306" s="267">
        <f>IF('Cumulative Budget Request '!$L305='Split budget (E)'!$L$1,'Cumulative Budget Request '!H305,0)</f>
        <v>0</v>
      </c>
      <c r="I306" s="267">
        <f>IF('Cumulative Budget Request '!$L305='Split budget (E)'!$L$1,'Cumulative Budget Request '!I305,0)</f>
        <v>0</v>
      </c>
      <c r="J306" s="177">
        <f t="shared" ref="J306:J309" si="83">SUM(E306:I306)</f>
        <v>0</v>
      </c>
      <c r="M306" s="503"/>
      <c r="N306" s="503"/>
      <c r="O306" s="432"/>
      <c r="P306" s="432"/>
    </row>
    <row r="307" spans="1:19">
      <c r="A307" s="443">
        <f>IF('Cumulative Budget Request '!$L306='Split budget (E)'!$L$1,'Cumulative Budget Request '!A306,0)</f>
        <v>0</v>
      </c>
      <c r="B307" s="8" t="str">
        <f>'Cumulative Budget Request '!B306</f>
        <v xml:space="preserve"> </v>
      </c>
      <c r="C307" s="8" t="str">
        <f>'Cumulative Budget Request '!C306</f>
        <v xml:space="preserve"> </v>
      </c>
      <c r="E307" s="267">
        <f>IF('Cumulative Budget Request '!$L306='Split budget (E)'!$L$1,'Cumulative Budget Request '!E306,0)</f>
        <v>0</v>
      </c>
      <c r="F307" s="267">
        <f>IF('Cumulative Budget Request '!$L306='Split budget (E)'!$L$1,'Cumulative Budget Request '!F306,0)</f>
        <v>0</v>
      </c>
      <c r="G307" s="267">
        <f>IF('Cumulative Budget Request '!$L306='Split budget (E)'!$L$1,'Cumulative Budget Request '!G306,0)</f>
        <v>0</v>
      </c>
      <c r="H307" s="267">
        <f>IF('Cumulative Budget Request '!$L306='Split budget (E)'!$L$1,'Cumulative Budget Request '!H306,0)</f>
        <v>0</v>
      </c>
      <c r="I307" s="267">
        <f>IF('Cumulative Budget Request '!$L306='Split budget (E)'!$L$1,'Cumulative Budget Request '!I306,0)</f>
        <v>0</v>
      </c>
      <c r="J307" s="177">
        <f t="shared" si="83"/>
        <v>0</v>
      </c>
      <c r="M307" s="86"/>
    </row>
    <row r="308" spans="1:19" hidden="1">
      <c r="A308" s="443">
        <f>IF('Cumulative Budget Request '!$L307='Split budget (E)'!$L$1,'Cumulative Budget Request '!A307,0)</f>
        <v>0</v>
      </c>
      <c r="B308" s="8" t="str">
        <f>'Cumulative Budget Request '!B307</f>
        <v xml:space="preserve"> </v>
      </c>
      <c r="C308" s="8" t="str">
        <f>'Cumulative Budget Request '!C307</f>
        <v xml:space="preserve"> </v>
      </c>
      <c r="E308" s="267">
        <f>IF('Cumulative Budget Request '!$L307='Split budget (E)'!$L$1,'Cumulative Budget Request '!E307,0)</f>
        <v>0</v>
      </c>
      <c r="F308" s="267">
        <f>IF('Cumulative Budget Request '!$L307='Split budget (E)'!$L$1,'Cumulative Budget Request '!F307,0)</f>
        <v>0</v>
      </c>
      <c r="G308" s="267">
        <f>IF('Cumulative Budget Request '!$L307='Split budget (E)'!$L$1,'Cumulative Budget Request '!G307,0)</f>
        <v>0</v>
      </c>
      <c r="H308" s="267">
        <f>IF('Cumulative Budget Request '!$L307='Split budget (E)'!$L$1,'Cumulative Budget Request '!H307,0)</f>
        <v>0</v>
      </c>
      <c r="I308" s="267">
        <f>IF('Cumulative Budget Request '!$L307='Split budget (E)'!$L$1,'Cumulative Budget Request '!I307,0)</f>
        <v>0</v>
      </c>
      <c r="J308" s="177">
        <f t="shared" si="83"/>
        <v>0</v>
      </c>
      <c r="M308" s="86"/>
    </row>
    <row r="309" spans="1:19" hidden="1">
      <c r="A309" s="443">
        <f>IF('Cumulative Budget Request '!$L308='Split budget (E)'!$L$1,'Cumulative Budget Request '!A308,0)</f>
        <v>0</v>
      </c>
      <c r="B309" s="8" t="str">
        <f>'Cumulative Budget Request '!B308</f>
        <v xml:space="preserve"> </v>
      </c>
      <c r="C309" s="8" t="str">
        <f>'Cumulative Budget Request '!C308</f>
        <v xml:space="preserve"> </v>
      </c>
      <c r="E309" s="267">
        <f>IF('Cumulative Budget Request '!$L308='Split budget (E)'!$L$1,'Cumulative Budget Request '!E308,0)</f>
        <v>0</v>
      </c>
      <c r="F309" s="267">
        <f>IF('Cumulative Budget Request '!$L308='Split budget (E)'!$L$1,'Cumulative Budget Request '!F308,0)</f>
        <v>0</v>
      </c>
      <c r="G309" s="267">
        <f>IF('Cumulative Budget Request '!$L308='Split budget (E)'!$L$1,'Cumulative Budget Request '!G308,0)</f>
        <v>0</v>
      </c>
      <c r="H309" s="267">
        <f>IF('Cumulative Budget Request '!$L308='Split budget (E)'!$L$1,'Cumulative Budget Request '!H308,0)</f>
        <v>0</v>
      </c>
      <c r="I309" s="267">
        <f>IF('Cumulative Budget Request '!$L308='Split budget (E)'!$L$1,'Cumulative Budget Request '!I308,0)</f>
        <v>0</v>
      </c>
      <c r="J309" s="177">
        <f t="shared" si="83"/>
        <v>0</v>
      </c>
      <c r="M309" s="86"/>
    </row>
    <row r="310" spans="1:19" hidden="1">
      <c r="A310" s="443">
        <f>IF('Cumulative Budget Request '!$L309='Split budget (E)'!$L$1,'Cumulative Budget Request '!A309,0)</f>
        <v>0</v>
      </c>
      <c r="B310" s="8" t="str">
        <f>'Cumulative Budget Request '!B309</f>
        <v xml:space="preserve"> </v>
      </c>
      <c r="C310" s="8" t="str">
        <f>'Cumulative Budget Request '!C309</f>
        <v xml:space="preserve"> </v>
      </c>
      <c r="E310" s="267">
        <f>IF('Cumulative Budget Request '!$L309='Split budget (E)'!$L$1,'Cumulative Budget Request '!E309,0)</f>
        <v>0</v>
      </c>
      <c r="F310" s="267">
        <f>IF('Cumulative Budget Request '!$L309='Split budget (E)'!$L$1,'Cumulative Budget Request '!F309,0)</f>
        <v>0</v>
      </c>
      <c r="G310" s="267">
        <f>IF('Cumulative Budget Request '!$L309='Split budget (E)'!$L$1,'Cumulative Budget Request '!G309,0)</f>
        <v>0</v>
      </c>
      <c r="H310" s="267">
        <f>IF('Cumulative Budget Request '!$L309='Split budget (E)'!$L$1,'Cumulative Budget Request '!H309,0)</f>
        <v>0</v>
      </c>
      <c r="I310" s="267">
        <f>IF('Cumulative Budget Request '!$L309='Split budget (E)'!$L$1,'Cumulative Budget Request '!I309,0)</f>
        <v>0</v>
      </c>
      <c r="J310" s="177">
        <f>SUM(E310:I310)</f>
        <v>0</v>
      </c>
      <c r="M310" s="86"/>
    </row>
    <row r="311" spans="1:19">
      <c r="B311" s="13"/>
      <c r="D311" s="175" t="s">
        <v>193</v>
      </c>
      <c r="E311" s="444">
        <f>IF('Cumulative Budget Request '!$L310='Split budget (E)'!$L$1,'Cumulative Budget Request '!E310,0)</f>
        <v>0</v>
      </c>
      <c r="F311" s="444">
        <f>IF('Cumulative Budget Request '!$L310='Split budget (E)'!$L$1,'Cumulative Budget Request '!F310,0)</f>
        <v>0</v>
      </c>
      <c r="G311" s="444">
        <f>IF('Cumulative Budget Request '!$L310='Split budget (E)'!$L$1,'Cumulative Budget Request '!G310,0)</f>
        <v>0</v>
      </c>
      <c r="H311" s="444">
        <f>IF('Cumulative Budget Request '!$L310='Split budget (E)'!$L$1,'Cumulative Budget Request '!H310,0)</f>
        <v>0</v>
      </c>
      <c r="I311" s="444">
        <f>IF('Cumulative Budget Request '!$L310='Split budget (E)'!$L$1,'Cumulative Budget Request '!I310,0)</f>
        <v>0</v>
      </c>
      <c r="J311" s="125"/>
    </row>
    <row r="312" spans="1:19">
      <c r="A312" s="406"/>
      <c r="B312" s="513" t="s">
        <v>194</v>
      </c>
      <c r="C312" s="513"/>
      <c r="D312" s="513"/>
      <c r="E312" s="178">
        <f t="shared" ref="E312:J312" si="84">SUM(E303:E310)</f>
        <v>0</v>
      </c>
      <c r="F312" s="178">
        <f t="shared" si="84"/>
        <v>0</v>
      </c>
      <c r="G312" s="178">
        <f t="shared" si="84"/>
        <v>0</v>
      </c>
      <c r="H312" s="178">
        <f t="shared" si="84"/>
        <v>0</v>
      </c>
      <c r="I312" s="178">
        <f t="shared" si="84"/>
        <v>0</v>
      </c>
      <c r="J312" s="179">
        <f t="shared" si="84"/>
        <v>0</v>
      </c>
      <c r="M312" s="2"/>
    </row>
    <row r="313" spans="1:19">
      <c r="A313" s="8"/>
      <c r="B313" s="8"/>
      <c r="E313" s="15"/>
      <c r="F313" s="15"/>
      <c r="G313" s="15"/>
      <c r="H313" s="15"/>
      <c r="I313" s="15"/>
      <c r="J313" s="24"/>
      <c r="K313" s="2"/>
      <c r="L313" s="2"/>
    </row>
    <row r="314" spans="1:19" ht="12.75" customHeight="1">
      <c r="A314" s="29" t="s">
        <v>195</v>
      </c>
      <c r="G314" s="15"/>
      <c r="H314" s="15"/>
      <c r="I314" s="15"/>
      <c r="J314" s="24"/>
      <c r="K314" s="15"/>
      <c r="L314" s="15"/>
      <c r="M314" s="504" t="s">
        <v>196</v>
      </c>
      <c r="N314" s="504"/>
      <c r="O314" s="504"/>
      <c r="P314" s="504"/>
      <c r="Q314" s="504"/>
      <c r="R314" s="504"/>
      <c r="S314" s="504"/>
    </row>
    <row r="315" spans="1:19">
      <c r="A315" s="89" t="s">
        <v>40</v>
      </c>
      <c r="B315" s="89" t="s">
        <v>41</v>
      </c>
      <c r="C315" s="89" t="s">
        <v>80</v>
      </c>
      <c r="G315" s="15"/>
      <c r="H315" s="15"/>
      <c r="I315" s="15"/>
      <c r="J315" s="24"/>
      <c r="K315" s="15"/>
      <c r="L315" s="15"/>
      <c r="M315" s="504"/>
      <c r="N315" s="504"/>
      <c r="O315" s="504"/>
      <c r="P315" s="504"/>
      <c r="Q315" s="504"/>
      <c r="R315" s="504"/>
      <c r="S315" s="504"/>
    </row>
    <row r="316" spans="1:19">
      <c r="A316" s="176">
        <f>A118</f>
        <v>0</v>
      </c>
      <c r="B316" s="23">
        <f>B118</f>
        <v>0</v>
      </c>
      <c r="C316" s="116">
        <f>C118</f>
        <v>0</v>
      </c>
      <c r="E316" s="267">
        <f>IF('Cumulative Budget Request '!$L315='Split budget (E)'!$L$1,'Cumulative Budget Request '!E315,0)</f>
        <v>0</v>
      </c>
      <c r="F316" s="267">
        <f>IF('Cumulative Budget Request '!$L315='Split budget (E)'!$L$1,'Cumulative Budget Request '!F315,0)</f>
        <v>0</v>
      </c>
      <c r="G316" s="267">
        <f>IF('Cumulative Budget Request '!$L315='Split budget (E)'!$L$1,'Cumulative Budget Request '!G315,0)</f>
        <v>0</v>
      </c>
      <c r="H316" s="267">
        <f>IF('Cumulative Budget Request '!$L315='Split budget (E)'!$L$1,'Cumulative Budget Request '!H315,0)</f>
        <v>0</v>
      </c>
      <c r="I316" s="267">
        <f>IF('Cumulative Budget Request '!$L315='Split budget (E)'!$L$1,'Cumulative Budget Request '!I315,0)</f>
        <v>0</v>
      </c>
      <c r="J316" s="177">
        <f>SUM(E316:I316)</f>
        <v>0</v>
      </c>
      <c r="K316" s="15"/>
      <c r="L316" s="15"/>
      <c r="M316" s="123" t="s">
        <v>197</v>
      </c>
      <c r="N316" s="256"/>
      <c r="O316" s="256"/>
      <c r="P316" s="256"/>
      <c r="Q316" s="256"/>
      <c r="R316" s="256"/>
      <c r="S316" s="1"/>
    </row>
    <row r="317" spans="1:19">
      <c r="A317" s="176">
        <f>A125</f>
        <v>0</v>
      </c>
      <c r="B317" s="23">
        <f>B125</f>
        <v>0</v>
      </c>
      <c r="C317" s="116">
        <f>C125</f>
        <v>0</v>
      </c>
      <c r="E317" s="267">
        <f>IF('Cumulative Budget Request '!$L316='Split budget (E)'!$L$1,'Cumulative Budget Request '!E316,0)</f>
        <v>0</v>
      </c>
      <c r="F317" s="267">
        <f>IF('Cumulative Budget Request '!$L316='Split budget (E)'!$L$1,'Cumulative Budget Request '!F316,0)</f>
        <v>0</v>
      </c>
      <c r="G317" s="267">
        <f>IF('Cumulative Budget Request '!$L316='Split budget (E)'!$L$1,'Cumulative Budget Request '!G316,0)</f>
        <v>0</v>
      </c>
      <c r="H317" s="267">
        <f>IF('Cumulative Budget Request '!$L316='Split budget (E)'!$L$1,'Cumulative Budget Request '!H316,0)</f>
        <v>0</v>
      </c>
      <c r="I317" s="267">
        <f>IF('Cumulative Budget Request '!$L316='Split budget (E)'!$L$1,'Cumulative Budget Request '!I316,0)</f>
        <v>0</v>
      </c>
      <c r="J317" s="177">
        <f>SUM(E317:I317)</f>
        <v>0</v>
      </c>
      <c r="K317" s="15"/>
      <c r="L317" s="15"/>
      <c r="M317" s="2"/>
      <c r="N317" s="2"/>
      <c r="O317" s="2"/>
      <c r="P317" s="2"/>
      <c r="Q317" s="2"/>
      <c r="R317" s="2"/>
    </row>
    <row r="318" spans="1:19">
      <c r="A318" s="176">
        <f>A132</f>
        <v>0</v>
      </c>
      <c r="B318" s="23">
        <f>B132</f>
        <v>0</v>
      </c>
      <c r="C318" s="116">
        <f>C132</f>
        <v>0</v>
      </c>
      <c r="E318" s="267">
        <f>IF('Cumulative Budget Request '!$L317='Split budget (E)'!$L$1,'Cumulative Budget Request '!E317,0)</f>
        <v>0</v>
      </c>
      <c r="F318" s="267">
        <f>IF('Cumulative Budget Request '!$L317='Split budget (E)'!$L$1,'Cumulative Budget Request '!F317,0)</f>
        <v>0</v>
      </c>
      <c r="G318" s="267">
        <f>IF('Cumulative Budget Request '!$L317='Split budget (E)'!$L$1,'Cumulative Budget Request '!G317,0)</f>
        <v>0</v>
      </c>
      <c r="H318" s="267">
        <f>IF('Cumulative Budget Request '!$L317='Split budget (E)'!$L$1,'Cumulative Budget Request '!H317,0)</f>
        <v>0</v>
      </c>
      <c r="I318" s="267">
        <f>IF('Cumulative Budget Request '!$L317='Split budget (E)'!$L$1,'Cumulative Budget Request '!I317,0)</f>
        <v>0</v>
      </c>
      <c r="J318" s="177">
        <f>SUM(E318:I318)</f>
        <v>0</v>
      </c>
      <c r="K318" s="15"/>
      <c r="L318" s="15"/>
      <c r="M318" s="2"/>
      <c r="N318" s="2"/>
      <c r="O318" s="2"/>
      <c r="P318" s="2"/>
      <c r="Q318" s="2"/>
      <c r="R318" s="2"/>
    </row>
    <row r="319" spans="1:19">
      <c r="A319" s="176">
        <f>A139</f>
        <v>0</v>
      </c>
      <c r="B319" s="23">
        <f>B139</f>
        <v>0</v>
      </c>
      <c r="C319" s="116">
        <f>C139</f>
        <v>0</v>
      </c>
      <c r="E319" s="267">
        <f>IF('Cumulative Budget Request '!$L318='Split budget (E)'!$L$1,'Cumulative Budget Request '!E318,0)</f>
        <v>0</v>
      </c>
      <c r="F319" s="267">
        <f>IF('Cumulative Budget Request '!$L318='Split budget (E)'!$L$1,'Cumulative Budget Request '!F318,0)</f>
        <v>0</v>
      </c>
      <c r="G319" s="267">
        <f>IF('Cumulative Budget Request '!$L318='Split budget (E)'!$L$1,'Cumulative Budget Request '!G318,0)</f>
        <v>0</v>
      </c>
      <c r="H319" s="267">
        <f>IF('Cumulative Budget Request '!$L318='Split budget (E)'!$L$1,'Cumulative Budget Request '!H318,0)</f>
        <v>0</v>
      </c>
      <c r="I319" s="267">
        <f>IF('Cumulative Budget Request '!$L318='Split budget (E)'!$L$1,'Cumulative Budget Request '!I318,0)</f>
        <v>0</v>
      </c>
      <c r="J319" s="177">
        <f>SUM(E319:I319)</f>
        <v>0</v>
      </c>
      <c r="K319" s="15"/>
      <c r="L319" s="15"/>
      <c r="M319" s="2"/>
      <c r="N319" s="2"/>
      <c r="O319" s="2"/>
      <c r="P319" s="2"/>
      <c r="Q319" s="2"/>
      <c r="R319" s="2"/>
    </row>
    <row r="320" spans="1:19" ht="12.75" customHeight="1">
      <c r="A320" s="176">
        <f>A146</f>
        <v>0</v>
      </c>
      <c r="B320" s="99">
        <f>B146</f>
        <v>0</v>
      </c>
      <c r="C320" s="116">
        <f>C146</f>
        <v>0</v>
      </c>
      <c r="E320" s="267">
        <f>IF('Cumulative Budget Request '!$L319='Split budget (E)'!$L$1,'Cumulative Budget Request '!E319,0)</f>
        <v>0</v>
      </c>
      <c r="F320" s="267">
        <f>IF('Cumulative Budget Request '!$L319='Split budget (E)'!$L$1,'Cumulative Budget Request '!F319,0)</f>
        <v>0</v>
      </c>
      <c r="G320" s="267">
        <f>IF('Cumulative Budget Request '!$L319='Split budget (E)'!$L$1,'Cumulative Budget Request '!G319,0)</f>
        <v>0</v>
      </c>
      <c r="H320" s="267">
        <f>IF('Cumulative Budget Request '!$L319='Split budget (E)'!$L$1,'Cumulative Budget Request '!H319,0)</f>
        <v>0</v>
      </c>
      <c r="I320" s="267">
        <f>IF('Cumulative Budget Request '!$L319='Split budget (E)'!$L$1,'Cumulative Budget Request '!I319,0)</f>
        <v>0</v>
      </c>
      <c r="J320" s="177">
        <f>SUM(E320:I320)</f>
        <v>0</v>
      </c>
      <c r="K320" s="2"/>
      <c r="L320" s="2"/>
    </row>
    <row r="321" spans="1:45" ht="12.75" customHeight="1">
      <c r="A321" s="108"/>
      <c r="B321" s="525" t="s">
        <v>198</v>
      </c>
      <c r="C321" s="525"/>
      <c r="D321" s="525"/>
      <c r="E321" s="178">
        <f t="shared" ref="E321:J321" si="85">SUM(E316:E320)</f>
        <v>0</v>
      </c>
      <c r="F321" s="178">
        <f t="shared" si="85"/>
        <v>0</v>
      </c>
      <c r="G321" s="178">
        <f t="shared" si="85"/>
        <v>0</v>
      </c>
      <c r="H321" s="178">
        <f t="shared" si="85"/>
        <v>0</v>
      </c>
      <c r="I321" s="178">
        <f t="shared" si="85"/>
        <v>0</v>
      </c>
      <c r="J321" s="179">
        <f t="shared" si="85"/>
        <v>0</v>
      </c>
      <c r="K321" s="2"/>
      <c r="L321" s="2"/>
    </row>
    <row r="322" spans="1:45">
      <c r="A322" s="8"/>
      <c r="B322" s="8"/>
      <c r="E322" s="15"/>
      <c r="F322" s="15"/>
      <c r="G322" s="15"/>
      <c r="H322" s="15"/>
      <c r="I322" s="15"/>
      <c r="J322" s="24"/>
      <c r="K322" s="2"/>
      <c r="L322" s="2"/>
      <c r="M322" s="2"/>
      <c r="N322" s="2"/>
      <c r="O322" s="2"/>
      <c r="P322" s="2"/>
    </row>
    <row r="323" spans="1:45" ht="3.75" customHeight="1">
      <c r="E323" s="20"/>
      <c r="F323" s="20"/>
      <c r="G323" s="20"/>
      <c r="H323" s="20"/>
      <c r="I323" s="20"/>
      <c r="J323" s="73"/>
      <c r="K323" s="2"/>
      <c r="L323" s="2"/>
      <c r="M323" s="2"/>
      <c r="N323" s="2"/>
      <c r="O323" s="2"/>
      <c r="P323" s="2"/>
    </row>
    <row r="324" spans="1:45" s="143" customFormat="1" ht="20.100000000000001" customHeight="1">
      <c r="A324" s="524" t="s">
        <v>199</v>
      </c>
      <c r="B324" s="524"/>
      <c r="C324" s="140"/>
      <c r="D324" s="141"/>
      <c r="E324" s="224">
        <f ca="1">(SUM(E178:E271)+E360)-(SUMIF($A178:$D271,"*Total Trip",E178:E271)+SUMIF($B178:$D271,"*Total Domestic Travel",E178:E271)+SUMIF($B178:$D271,"*Total Foreign Travel",E178:E271)+SUMIF($B178:$D271,"*Total Supplies",E178:E271)+SUMIF($B178:$D271,"Total Publications",E178:E271)+SUMIF($B178:$D271,"*Total Other Costs",E178:E271)+SUMIF($B178:$D271,"*Total Modular Budget Calculation",E178:E271)+SUMIF($D178:$D271,"*# Trips/Yr",E178:E271)+SUMIF($D178:$D271,"*# Persons/Yr",E178:E271)+SUMIF($D178:$D271,"*# Days Per Diem/Yr",E178:E271)+SUMIF($D178:$D271,"*# Days Lodging/Yr",E178:E271)+SUMIF($D178:$D271,"*TOTAL NUMBER PARTICIPANTS PER YEAR",E178:E271))</f>
        <v>0</v>
      </c>
      <c r="F324" s="224">
        <f t="shared" ref="F324:I324" ca="1" si="86">(SUM(F178:F271)+F360)-(SUMIF($A178:$D271,"*Total Trip",F178:F271)+SUMIF($B178:$D271,"*Total Domestic Travel",F178:F271)+SUMIF($B178:$D271,"*Total Foreign Travel",F178:F271)+SUMIF($B178:$D271,"*Total Supplies",F178:F271)+SUMIF($B178:$D271,"Total Publications",F178:F271)+SUMIF($B178:$D271,"*Total Other Costs",F178:F271)+SUMIF($B178:$D271,"*Total Modular Budget Calculation",F178:F271)+SUMIF($D178:$D271,"*# Trips/Yr",F178:F271)+SUMIF($D178:$D271,"*# Persons/Yr",F178:F271)+SUMIF($D178:$D271,"*# Days Per Diem/Yr",F178:F271)+SUMIF($D178:$D271,"*# Days Lodging/Yr",F178:F271)+SUMIF($D178:$D271,"*TOTAL NUMBER PARTICIPANTS PER YEAR",F178:F271))</f>
        <v>0</v>
      </c>
      <c r="G324" s="224">
        <f t="shared" ca="1" si="86"/>
        <v>0</v>
      </c>
      <c r="H324" s="224">
        <f t="shared" ca="1" si="86"/>
        <v>0</v>
      </c>
      <c r="I324" s="224">
        <f t="shared" ca="1" si="86"/>
        <v>0</v>
      </c>
      <c r="J324" s="217">
        <f ca="1">SUM(E324:I324)</f>
        <v>0</v>
      </c>
      <c r="K324" s="142"/>
      <c r="L324" s="142"/>
      <c r="W324"/>
      <c r="X324"/>
      <c r="Y324"/>
      <c r="Z324"/>
      <c r="AA324"/>
      <c r="AB324"/>
      <c r="AC324"/>
      <c r="AD324"/>
      <c r="AE324"/>
      <c r="AF324"/>
      <c r="AG324"/>
      <c r="AH324"/>
      <c r="AI324"/>
      <c r="AJ324"/>
      <c r="AK324"/>
      <c r="AL324"/>
      <c r="AM324"/>
      <c r="AN324"/>
      <c r="AO324"/>
      <c r="AP324"/>
      <c r="AQ324"/>
      <c r="AR324"/>
      <c r="AS324"/>
    </row>
    <row r="325" spans="1:45" s="8" customFormat="1" ht="3.75" customHeight="1">
      <c r="J325" s="20"/>
      <c r="K325" s="20"/>
      <c r="L325" s="20"/>
      <c r="M325" s="22"/>
      <c r="N325" s="22"/>
      <c r="O325" s="22"/>
      <c r="P325" s="22"/>
      <c r="Q325" s="22"/>
      <c r="R325" s="22"/>
      <c r="W325"/>
      <c r="X325"/>
      <c r="Y325"/>
      <c r="Z325"/>
      <c r="AA325"/>
      <c r="AB325"/>
      <c r="AC325"/>
      <c r="AD325"/>
      <c r="AE325"/>
      <c r="AF325"/>
      <c r="AG325"/>
      <c r="AH325"/>
      <c r="AI325"/>
      <c r="AJ325"/>
      <c r="AK325"/>
      <c r="AL325"/>
      <c r="AM325"/>
      <c r="AN325"/>
      <c r="AO325"/>
      <c r="AP325"/>
      <c r="AQ325"/>
      <c r="AR325"/>
      <c r="AS325"/>
    </row>
    <row r="326" spans="1:45" s="143" customFormat="1" ht="20.100000000000001" customHeight="1">
      <c r="A326" s="524" t="s">
        <v>200</v>
      </c>
      <c r="B326" s="524"/>
      <c r="C326" s="144"/>
      <c r="D326" s="145"/>
      <c r="E326" s="216">
        <f ca="1">SUM(E272:E324)-(SUMIF($B265:$D324,"*Total SubRecipient Costs",E265:E324)+SUMIF($B265:$D324,"*Total Capital Equipment",E265:E324)+SUMIF($B265:$D324,"Total Tuition &amp; Fees",E265:E324)+SUMIF($B265:$D324,"*Total Participant Support Costs",E265:E324))-E311-E360</f>
        <v>0</v>
      </c>
      <c r="F326" s="216">
        <f t="shared" ref="F326:I326" ca="1" si="87">SUM(F272:F324)-(SUMIF($B265:$D324,"*Total SubRecipient Costs",F265:F324)+SUMIF($B265:$D324,"*Total Capital Equipment",F265:F324)+SUMIF($B265:$D324,"Total Tuition &amp; Fees",F265:F324)+SUMIF($B265:$D324,"*Total Participant Support Costs",F265:F324))-F311-F360</f>
        <v>0</v>
      </c>
      <c r="G326" s="216">
        <f t="shared" ca="1" si="87"/>
        <v>0</v>
      </c>
      <c r="H326" s="216">
        <f t="shared" ca="1" si="87"/>
        <v>0</v>
      </c>
      <c r="I326" s="216">
        <f t="shared" ca="1" si="87"/>
        <v>0</v>
      </c>
      <c r="J326" s="217">
        <f ca="1">SUM(E326:I326)</f>
        <v>0</v>
      </c>
      <c r="K326" s="146"/>
      <c r="L326" s="146"/>
      <c r="M326" s="147"/>
      <c r="N326" s="147"/>
      <c r="O326" s="147"/>
      <c r="P326" s="147"/>
      <c r="AA326"/>
      <c r="AB326"/>
      <c r="AC326"/>
      <c r="AD326"/>
      <c r="AE326"/>
      <c r="AF326"/>
      <c r="AG326"/>
      <c r="AH326"/>
    </row>
    <row r="327" spans="1:45" ht="3.75" customHeight="1">
      <c r="G327" s="19"/>
      <c r="H327" s="19"/>
      <c r="I327" s="19"/>
      <c r="J327" s="125"/>
      <c r="K327" s="19"/>
      <c r="L327" s="15"/>
      <c r="Q327" s="2"/>
      <c r="R327" s="2"/>
      <c r="W327" s="8"/>
      <c r="X327" s="8"/>
      <c r="Y327" s="8"/>
      <c r="Z327" s="8"/>
      <c r="AI327" s="8"/>
      <c r="AJ327" s="8"/>
      <c r="AK327" s="8"/>
      <c r="AL327" s="8"/>
      <c r="AM327" s="8"/>
      <c r="AN327" s="8"/>
      <c r="AO327" s="8"/>
      <c r="AP327" s="8"/>
      <c r="AQ327" s="8"/>
      <c r="AR327" s="8"/>
      <c r="AS327" s="8"/>
    </row>
    <row r="328" spans="1:45">
      <c r="A328" s="1" t="s">
        <v>201</v>
      </c>
      <c r="C328" s="55"/>
      <c r="D328" s="55" t="s">
        <v>202</v>
      </c>
      <c r="E328" s="457">
        <f>M330</f>
        <v>0.38</v>
      </c>
      <c r="F328" s="457">
        <f>M332</f>
        <v>0.38</v>
      </c>
      <c r="G328" s="457">
        <f>M333</f>
        <v>0.38</v>
      </c>
      <c r="H328" s="457">
        <f>M334</f>
        <v>0.38</v>
      </c>
      <c r="I328" s="457">
        <f>M335</f>
        <v>0.38</v>
      </c>
      <c r="J328" s="24"/>
      <c r="K328" s="15"/>
      <c r="L328" s="15"/>
      <c r="W328" s="143"/>
      <c r="X328" s="143"/>
      <c r="Y328" s="143"/>
      <c r="Z328" s="143"/>
      <c r="AI328" s="143"/>
      <c r="AJ328" s="143"/>
      <c r="AK328" s="143"/>
      <c r="AL328" s="143"/>
      <c r="AM328" s="143"/>
      <c r="AN328" s="143"/>
      <c r="AO328" s="143"/>
      <c r="AP328" s="143"/>
      <c r="AQ328" s="143"/>
      <c r="AR328" s="143"/>
      <c r="AS328" s="143"/>
    </row>
    <row r="329" spans="1:45" ht="13.5" thickBot="1">
      <c r="A329" s="1"/>
      <c r="C329" s="55"/>
      <c r="D329" s="55" t="s">
        <v>203</v>
      </c>
      <c r="E329" s="457" t="str">
        <f>O330</f>
        <v>MTDC</v>
      </c>
      <c r="F329" s="457" t="str">
        <f>O332</f>
        <v>MTDC</v>
      </c>
      <c r="G329" s="457" t="str">
        <f>O333</f>
        <v>MTDC</v>
      </c>
      <c r="H329" s="457" t="str">
        <f>O334</f>
        <v>MTDC</v>
      </c>
      <c r="I329" s="457" t="str">
        <f>O335</f>
        <v>MTDC</v>
      </c>
      <c r="J329" s="24"/>
      <c r="K329" s="15"/>
      <c r="L329" s="15"/>
      <c r="W329" s="143"/>
      <c r="X329" s="143"/>
      <c r="Y329" s="143"/>
      <c r="Z329" s="143"/>
      <c r="AI329" s="143"/>
      <c r="AJ329" s="143"/>
      <c r="AK329" s="143"/>
      <c r="AL329" s="143"/>
      <c r="AM329" s="143"/>
      <c r="AN329" s="143"/>
      <c r="AO329" s="143"/>
      <c r="AP329" s="143"/>
      <c r="AQ329" s="143"/>
      <c r="AR329" s="143"/>
      <c r="AS329" s="143"/>
    </row>
    <row r="330" spans="1:45" ht="15" customHeight="1" thickBot="1">
      <c r="A330" s="8"/>
      <c r="C330" s="137"/>
      <c r="D330" s="138"/>
      <c r="E330" s="218">
        <f ca="1">IF(O330="MTDC",ROUND(E324*M330,0),IF(O330="TDC",ROUND(E326*M330,0),"ERROR"))</f>
        <v>0</v>
      </c>
      <c r="F330" s="218">
        <f ca="1">IF(O332="MTDC",ROUND(F324*M332,0),IF(O332="TDC",ROUND(F326*M332,0),"ERROR"))</f>
        <v>0</v>
      </c>
      <c r="G330" s="218">
        <f ca="1">IF(O333="MTDC",ROUND(G324*M333,0),IF(O333="TDC",ROUND(G326*M333,0),"ERROR"))</f>
        <v>0</v>
      </c>
      <c r="H330" s="218">
        <f ca="1">IF(O334="MTDC",ROUND(H324*M334,0),IF(O334="TDC",ROUND(H326*M334,0),"ERROR"))</f>
        <v>0</v>
      </c>
      <c r="I330" s="218">
        <f ca="1">IF(O335="MTDC",ROUND(I324*M335,0),IF(O335="TDC",ROUND(I326*M335,0),"ERROR"))</f>
        <v>0</v>
      </c>
      <c r="J330" s="219">
        <f ca="1">SUM(E330:I330)</f>
        <v>0</v>
      </c>
      <c r="K330" s="2"/>
      <c r="L330" s="2"/>
      <c r="M330" s="151">
        <f>'Cumulative Budget Request '!M329</f>
        <v>0.38</v>
      </c>
      <c r="N330" s="13" t="s">
        <v>204</v>
      </c>
      <c r="O330" s="152" t="str">
        <f>'Cumulative Budget Request '!O329</f>
        <v>MTDC</v>
      </c>
      <c r="P330" s="13" t="s">
        <v>35</v>
      </c>
    </row>
    <row r="331" spans="1:45" ht="3.75" customHeight="1" thickBot="1">
      <c r="F331"/>
      <c r="J331" s="73"/>
      <c r="K331" s="20"/>
      <c r="L331" s="20"/>
      <c r="M331" s="22"/>
      <c r="N331" s="2"/>
      <c r="O331" s="2"/>
      <c r="P331" s="2"/>
      <c r="Q331" s="2"/>
      <c r="R331" s="2"/>
    </row>
    <row r="332" spans="1:45" s="150" customFormat="1" ht="20.100000000000001" customHeight="1" thickBot="1">
      <c r="A332" s="140" t="s">
        <v>206</v>
      </c>
      <c r="B332" s="148"/>
      <c r="C332" s="148"/>
      <c r="D332" s="148"/>
      <c r="E332" s="216">
        <f ca="1">SUM(E326,E330)</f>
        <v>0</v>
      </c>
      <c r="F332" s="216">
        <f t="shared" ref="F332:I332" ca="1" si="88">SUM(F326,F330)</f>
        <v>0</v>
      </c>
      <c r="G332" s="216">
        <f t="shared" ca="1" si="88"/>
        <v>0</v>
      </c>
      <c r="H332" s="216">
        <f t="shared" ca="1" si="88"/>
        <v>0</v>
      </c>
      <c r="I332" s="216">
        <f t="shared" ca="1" si="88"/>
        <v>0</v>
      </c>
      <c r="J332" s="217">
        <f ca="1">SUM(E332:I332)</f>
        <v>0</v>
      </c>
      <c r="K332" s="149"/>
      <c r="L332" s="149"/>
      <c r="M332" s="151">
        <f>'Cumulative Budget Request '!M331</f>
        <v>0.38</v>
      </c>
      <c r="N332" s="13" t="s">
        <v>204</v>
      </c>
      <c r="O332" s="152" t="str">
        <f>'Cumulative Budget Request '!O331</f>
        <v>MTDC</v>
      </c>
      <c r="P332" s="359" t="s">
        <v>36</v>
      </c>
      <c r="W332"/>
      <c r="X332"/>
      <c r="Y332"/>
      <c r="Z332"/>
      <c r="AA332"/>
      <c r="AB332"/>
      <c r="AC332"/>
      <c r="AD332"/>
      <c r="AE332"/>
      <c r="AF332"/>
      <c r="AG332"/>
      <c r="AH332"/>
      <c r="AI332"/>
      <c r="AJ332"/>
      <c r="AK332"/>
      <c r="AL332"/>
      <c r="AM332"/>
      <c r="AN332"/>
      <c r="AO332"/>
      <c r="AP332"/>
      <c r="AQ332"/>
      <c r="AR332"/>
      <c r="AS332"/>
    </row>
    <row r="333" spans="1:45" ht="13.5" thickBot="1">
      <c r="A333" s="139"/>
      <c r="M333" s="151">
        <f>'Cumulative Budget Request '!M332</f>
        <v>0.38</v>
      </c>
      <c r="N333" s="13" t="s">
        <v>204</v>
      </c>
      <c r="O333" s="152" t="str">
        <f>'Cumulative Budget Request '!O332</f>
        <v>MTDC</v>
      </c>
      <c r="P333" s="13" t="s">
        <v>37</v>
      </c>
    </row>
    <row r="334" spans="1:45" ht="13.5" thickBot="1">
      <c r="A334" s="139"/>
      <c r="M334" s="151">
        <f>'Cumulative Budget Request '!M333</f>
        <v>0.38</v>
      </c>
      <c r="N334" s="13" t="s">
        <v>204</v>
      </c>
      <c r="O334" s="152" t="str">
        <f>'Cumulative Budget Request '!O333</f>
        <v>MTDC</v>
      </c>
      <c r="P334" s="13" t="s">
        <v>38</v>
      </c>
    </row>
    <row r="335" spans="1:45" ht="13.5" thickBot="1">
      <c r="E335" s="19"/>
      <c r="F335" s="15"/>
      <c r="G335" s="19"/>
      <c r="H335" s="19"/>
      <c r="I335" s="19"/>
      <c r="J335" s="19"/>
      <c r="M335" s="151">
        <f>'Cumulative Budget Request '!M334</f>
        <v>0.38</v>
      </c>
      <c r="N335" s="13" t="s">
        <v>204</v>
      </c>
      <c r="O335" s="152" t="str">
        <f>'Cumulative Budget Request '!O334</f>
        <v>MTDC</v>
      </c>
      <c r="P335" s="13" t="s">
        <v>39</v>
      </c>
    </row>
    <row r="336" spans="1:45" ht="15.75">
      <c r="A336" s="506" t="s">
        <v>213</v>
      </c>
      <c r="B336" s="506"/>
      <c r="C336" s="506"/>
      <c r="D336" s="506"/>
      <c r="E336" s="506"/>
      <c r="F336" s="506"/>
      <c r="G336" s="506"/>
      <c r="H336" s="506"/>
      <c r="I336" s="506"/>
      <c r="J336" s="506"/>
    </row>
    <row r="337" spans="2:48" ht="15" customHeight="1" thickBot="1">
      <c r="B337" s="539" t="s">
        <v>229</v>
      </c>
      <c r="C337" s="539"/>
      <c r="D337" s="539"/>
      <c r="E337" s="539"/>
      <c r="F337" s="539"/>
      <c r="G337" s="539"/>
      <c r="H337" s="539"/>
      <c r="I337" s="539"/>
      <c r="J337" s="539"/>
      <c r="K337" s="249"/>
      <c r="L337" s="22"/>
      <c r="M337" s="249"/>
      <c r="N337" s="249"/>
      <c r="O337" s="249"/>
      <c r="P337" s="249"/>
      <c r="Q337" s="249"/>
      <c r="R337" s="249"/>
      <c r="S337" s="249"/>
      <c r="T337" s="249"/>
      <c r="U337" s="249"/>
    </row>
    <row r="338" spans="2:48" ht="15">
      <c r="B338" s="479" t="s">
        <v>230</v>
      </c>
      <c r="C338" s="480"/>
      <c r="D338" s="480"/>
      <c r="E338" s="480"/>
      <c r="F338" s="480"/>
      <c r="G338" s="480"/>
      <c r="H338" s="480"/>
      <c r="I338" s="480"/>
      <c r="J338" s="481"/>
      <c r="M338" s="123" t="s">
        <v>181</v>
      </c>
      <c r="N338" s="124"/>
      <c r="O338" s="124"/>
      <c r="P338" s="124"/>
      <c r="Q338" s="124"/>
      <c r="R338" s="124"/>
      <c r="S338" s="124"/>
      <c r="T338" s="124"/>
      <c r="W338" s="55"/>
      <c r="Z338" s="107"/>
      <c r="AI338" s="107"/>
      <c r="AJ338" s="107"/>
      <c r="AK338" s="107"/>
      <c r="AL338" s="107"/>
      <c r="AM338" s="107"/>
      <c r="AN338" s="107"/>
      <c r="AO338" s="107"/>
      <c r="AP338" s="107"/>
      <c r="AQ338" s="107"/>
      <c r="AR338" s="107"/>
      <c r="AS338" s="107"/>
      <c r="AT338" s="107"/>
      <c r="AU338" s="107"/>
      <c r="AV338" s="107"/>
    </row>
    <row r="339" spans="2:48">
      <c r="B339" s="477" t="s">
        <v>231</v>
      </c>
      <c r="C339" s="478"/>
      <c r="D339" s="478"/>
      <c r="E339" s="246" t="s">
        <v>35</v>
      </c>
      <c r="F339" s="246" t="s">
        <v>36</v>
      </c>
      <c r="G339" s="247" t="s">
        <v>37</v>
      </c>
      <c r="H339" s="247" t="s">
        <v>38</v>
      </c>
      <c r="I339" s="247" t="s">
        <v>39</v>
      </c>
      <c r="J339" s="248" t="s">
        <v>30</v>
      </c>
    </row>
    <row r="340" spans="2:48">
      <c r="B340" s="482">
        <f>IF('Cumulative Budget Request '!$L386='Split budget (E)'!$L$1,'Cumulative Budget Request '!B386,0)</f>
        <v>0</v>
      </c>
      <c r="C340" s="483"/>
      <c r="D340" s="483"/>
      <c r="E340" s="286">
        <f>IF('Cumulative Budget Request '!$L386='Split budget (E)'!$L$1,'Cumulative Budget Request '!E386,0)</f>
        <v>0</v>
      </c>
      <c r="F340" s="286">
        <f>IF('Cumulative Budget Request '!$L386='Split budget (E)'!$L$1,'Cumulative Budget Request '!F386,0)</f>
        <v>0</v>
      </c>
      <c r="G340" s="286">
        <f>IF('Cumulative Budget Request '!$L386='Split budget (E)'!$L$1,'Cumulative Budget Request '!G386,0)</f>
        <v>0</v>
      </c>
      <c r="H340" s="286">
        <f>IF('Cumulative Budget Request '!$L386='Split budget (E)'!$L$1,'Cumulative Budget Request '!H386,0)</f>
        <v>0</v>
      </c>
      <c r="I340" s="286">
        <f>IF('Cumulative Budget Request '!$L386='Split budget (E)'!$L$1,'Cumulative Budget Request '!I386,0)</f>
        <v>0</v>
      </c>
      <c r="J340" s="420">
        <f>SUM(E340:I340)</f>
        <v>0</v>
      </c>
      <c r="W340" s="250"/>
    </row>
    <row r="341" spans="2:48">
      <c r="B341" s="469">
        <f>IF('Cumulative Budget Request '!$L387='Split budget (E)'!$L$1,'Cumulative Budget Request '!B387,0)</f>
        <v>0</v>
      </c>
      <c r="C341" s="470"/>
      <c r="D341" s="470"/>
      <c r="E341" s="286">
        <f>IF('Cumulative Budget Request '!$L387='Split budget (E)'!$L$1,'Cumulative Budget Request '!E387,0)</f>
        <v>0</v>
      </c>
      <c r="F341" s="286">
        <f>IF('Cumulative Budget Request '!$L387='Split budget (E)'!$L$1,'Cumulative Budget Request '!F387,0)</f>
        <v>0</v>
      </c>
      <c r="G341" s="286">
        <f>IF('Cumulative Budget Request '!$L387='Split budget (E)'!$L$1,'Cumulative Budget Request '!G387,0)</f>
        <v>0</v>
      </c>
      <c r="H341" s="286">
        <f>IF('Cumulative Budget Request '!$L387='Split budget (E)'!$L$1,'Cumulative Budget Request '!H387,0)</f>
        <v>0</v>
      </c>
      <c r="I341" s="286">
        <f>IF('Cumulative Budget Request '!$L387='Split budget (E)'!$L$1,'Cumulative Budget Request '!I387,0)</f>
        <v>0</v>
      </c>
      <c r="J341" s="420">
        <f t="shared" ref="J341:J359" si="89">SUM(E341:I341)</f>
        <v>0</v>
      </c>
      <c r="W341" s="250"/>
    </row>
    <row r="342" spans="2:48">
      <c r="B342" s="469">
        <f>IF('Cumulative Budget Request '!$L388='Split budget (E)'!$L$1,'Cumulative Budget Request '!B388,0)</f>
        <v>0</v>
      </c>
      <c r="C342" s="470"/>
      <c r="D342" s="470"/>
      <c r="E342" s="286">
        <f>IF('Cumulative Budget Request '!$L388='Split budget (E)'!$L$1,'Cumulative Budget Request '!E388,0)</f>
        <v>0</v>
      </c>
      <c r="F342" s="286">
        <f>IF('Cumulative Budget Request '!$L388='Split budget (E)'!$L$1,'Cumulative Budget Request '!F388,0)</f>
        <v>0</v>
      </c>
      <c r="G342" s="286">
        <f>IF('Cumulative Budget Request '!$L388='Split budget (E)'!$L$1,'Cumulative Budget Request '!G388,0)</f>
        <v>0</v>
      </c>
      <c r="H342" s="286">
        <f>IF('Cumulative Budget Request '!$L388='Split budget (E)'!$L$1,'Cumulative Budget Request '!H388,0)</f>
        <v>0</v>
      </c>
      <c r="I342" s="286">
        <f>IF('Cumulative Budget Request '!$L388='Split budget (E)'!$L$1,'Cumulative Budget Request '!I388,0)</f>
        <v>0</v>
      </c>
      <c r="J342" s="420">
        <f t="shared" si="89"/>
        <v>0</v>
      </c>
      <c r="W342" s="250"/>
    </row>
    <row r="343" spans="2:48" hidden="1">
      <c r="B343" s="469">
        <f>IF('Cumulative Budget Request '!$L389='Split budget (E)'!$L$1,'Cumulative Budget Request '!B389,0)</f>
        <v>0</v>
      </c>
      <c r="C343" s="470"/>
      <c r="D343" s="470"/>
      <c r="E343" s="286">
        <f>IF('Cumulative Budget Request '!$L389='Split budget (E)'!$L$1,'Cumulative Budget Request '!E389,0)</f>
        <v>0</v>
      </c>
      <c r="F343" s="286">
        <f>IF('Cumulative Budget Request '!$L389='Split budget (E)'!$L$1,'Cumulative Budget Request '!F389,0)</f>
        <v>0</v>
      </c>
      <c r="G343" s="286">
        <f>IF('Cumulative Budget Request '!$L389='Split budget (E)'!$L$1,'Cumulative Budget Request '!G389,0)</f>
        <v>0</v>
      </c>
      <c r="H343" s="286">
        <f>IF('Cumulative Budget Request '!$L389='Split budget (E)'!$L$1,'Cumulative Budget Request '!H389,0)</f>
        <v>0</v>
      </c>
      <c r="I343" s="286">
        <f>IF('Cumulative Budget Request '!$L389='Split budget (E)'!$L$1,'Cumulative Budget Request '!I389,0)</f>
        <v>0</v>
      </c>
      <c r="J343" s="420">
        <f t="shared" si="89"/>
        <v>0</v>
      </c>
      <c r="W343" s="250"/>
    </row>
    <row r="344" spans="2:48" hidden="1">
      <c r="B344" s="469">
        <f>IF('Cumulative Budget Request '!$L390='Split budget (E)'!$L$1,'Cumulative Budget Request '!B390,0)</f>
        <v>0</v>
      </c>
      <c r="C344" s="470"/>
      <c r="D344" s="470"/>
      <c r="E344" s="286">
        <f>IF('Cumulative Budget Request '!$L390='Split budget (E)'!$L$1,'Cumulative Budget Request '!E390,0)</f>
        <v>0</v>
      </c>
      <c r="F344" s="286">
        <f>IF('Cumulative Budget Request '!$L390='Split budget (E)'!$L$1,'Cumulative Budget Request '!F390,0)</f>
        <v>0</v>
      </c>
      <c r="G344" s="286">
        <f>IF('Cumulative Budget Request '!$L390='Split budget (E)'!$L$1,'Cumulative Budget Request '!G390,0)</f>
        <v>0</v>
      </c>
      <c r="H344" s="286">
        <f>IF('Cumulative Budget Request '!$L390='Split budget (E)'!$L$1,'Cumulative Budget Request '!H390,0)</f>
        <v>0</v>
      </c>
      <c r="I344" s="286">
        <f>IF('Cumulative Budget Request '!$L390='Split budget (E)'!$L$1,'Cumulative Budget Request '!I390,0)</f>
        <v>0</v>
      </c>
      <c r="J344" s="420">
        <f t="shared" si="89"/>
        <v>0</v>
      </c>
      <c r="W344" s="250"/>
    </row>
    <row r="345" spans="2:48" hidden="1">
      <c r="B345" s="469">
        <f>IF('Cumulative Budget Request '!$L391='Split budget (E)'!$L$1,'Cumulative Budget Request '!B391,0)</f>
        <v>0</v>
      </c>
      <c r="C345" s="470"/>
      <c r="D345" s="470"/>
      <c r="E345" s="286">
        <f>IF('Cumulative Budget Request '!$L391='Split budget (E)'!$L$1,'Cumulative Budget Request '!E391,0)</f>
        <v>0</v>
      </c>
      <c r="F345" s="286">
        <f>IF('Cumulative Budget Request '!$L391='Split budget (E)'!$L$1,'Cumulative Budget Request '!F391,0)</f>
        <v>0</v>
      </c>
      <c r="G345" s="286">
        <f>IF('Cumulative Budget Request '!$L391='Split budget (E)'!$L$1,'Cumulative Budget Request '!G391,0)</f>
        <v>0</v>
      </c>
      <c r="H345" s="286">
        <f>IF('Cumulative Budget Request '!$L391='Split budget (E)'!$L$1,'Cumulative Budget Request '!H391,0)</f>
        <v>0</v>
      </c>
      <c r="I345" s="286">
        <f>IF('Cumulative Budget Request '!$L391='Split budget (E)'!$L$1,'Cumulative Budget Request '!I391,0)</f>
        <v>0</v>
      </c>
      <c r="J345" s="420">
        <f t="shared" si="89"/>
        <v>0</v>
      </c>
      <c r="W345" s="250"/>
    </row>
    <row r="346" spans="2:48" hidden="1">
      <c r="B346" s="469">
        <f>IF('Cumulative Budget Request '!$L392='Split budget (E)'!$L$1,'Cumulative Budget Request '!B392,0)</f>
        <v>0</v>
      </c>
      <c r="C346" s="470"/>
      <c r="D346" s="470"/>
      <c r="E346" s="286">
        <f>IF('Cumulative Budget Request '!$L392='Split budget (E)'!$L$1,'Cumulative Budget Request '!E392,0)</f>
        <v>0</v>
      </c>
      <c r="F346" s="286">
        <f>IF('Cumulative Budget Request '!$L392='Split budget (E)'!$L$1,'Cumulative Budget Request '!F392,0)</f>
        <v>0</v>
      </c>
      <c r="G346" s="286">
        <f>IF('Cumulative Budget Request '!$L392='Split budget (E)'!$L$1,'Cumulative Budget Request '!G392,0)</f>
        <v>0</v>
      </c>
      <c r="H346" s="286">
        <f>IF('Cumulative Budget Request '!$L392='Split budget (E)'!$L$1,'Cumulative Budget Request '!H392,0)</f>
        <v>0</v>
      </c>
      <c r="I346" s="286">
        <f>IF('Cumulative Budget Request '!$L392='Split budget (E)'!$L$1,'Cumulative Budget Request '!I392,0)</f>
        <v>0</v>
      </c>
      <c r="J346" s="420">
        <f t="shared" si="89"/>
        <v>0</v>
      </c>
      <c r="W346" s="250"/>
    </row>
    <row r="347" spans="2:48" hidden="1">
      <c r="B347" s="469">
        <f>IF('Cumulative Budget Request '!$L393='Split budget (E)'!$L$1,'Cumulative Budget Request '!B393,0)</f>
        <v>0</v>
      </c>
      <c r="C347" s="470"/>
      <c r="D347" s="470"/>
      <c r="E347" s="286">
        <f>IF('Cumulative Budget Request '!$L393='Split budget (E)'!$L$1,'Cumulative Budget Request '!E393,0)</f>
        <v>0</v>
      </c>
      <c r="F347" s="286">
        <f>IF('Cumulative Budget Request '!$L393='Split budget (E)'!$L$1,'Cumulative Budget Request '!F393,0)</f>
        <v>0</v>
      </c>
      <c r="G347" s="286">
        <f>IF('Cumulative Budget Request '!$L393='Split budget (E)'!$L$1,'Cumulative Budget Request '!G393,0)</f>
        <v>0</v>
      </c>
      <c r="H347" s="286">
        <f>IF('Cumulative Budget Request '!$L393='Split budget (E)'!$L$1,'Cumulative Budget Request '!H393,0)</f>
        <v>0</v>
      </c>
      <c r="I347" s="286">
        <f>IF('Cumulative Budget Request '!$L393='Split budget (E)'!$L$1,'Cumulative Budget Request '!I393,0)</f>
        <v>0</v>
      </c>
      <c r="J347" s="420">
        <f t="shared" si="89"/>
        <v>0</v>
      </c>
      <c r="W347" s="250"/>
    </row>
    <row r="348" spans="2:48" hidden="1">
      <c r="B348" s="469">
        <f>IF('Cumulative Budget Request '!$L394='Split budget (E)'!$L$1,'Cumulative Budget Request '!B394,0)</f>
        <v>0</v>
      </c>
      <c r="C348" s="470"/>
      <c r="D348" s="470"/>
      <c r="E348" s="286">
        <f>IF('Cumulative Budget Request '!$L394='Split budget (E)'!$L$1,'Cumulative Budget Request '!E394,0)</f>
        <v>0</v>
      </c>
      <c r="F348" s="286">
        <f>IF('Cumulative Budget Request '!$L394='Split budget (E)'!$L$1,'Cumulative Budget Request '!F394,0)</f>
        <v>0</v>
      </c>
      <c r="G348" s="286">
        <f>IF('Cumulative Budget Request '!$L394='Split budget (E)'!$L$1,'Cumulative Budget Request '!G394,0)</f>
        <v>0</v>
      </c>
      <c r="H348" s="286">
        <f>IF('Cumulative Budget Request '!$L394='Split budget (E)'!$L$1,'Cumulative Budget Request '!H394,0)</f>
        <v>0</v>
      </c>
      <c r="I348" s="286">
        <f>IF('Cumulative Budget Request '!$L394='Split budget (E)'!$L$1,'Cumulative Budget Request '!I394,0)</f>
        <v>0</v>
      </c>
      <c r="J348" s="420">
        <f t="shared" si="89"/>
        <v>0</v>
      </c>
      <c r="W348" s="250"/>
    </row>
    <row r="349" spans="2:48" hidden="1">
      <c r="B349" s="469">
        <f>IF('Cumulative Budget Request '!$L395='Split budget (E)'!$L$1,'Cumulative Budget Request '!B395,0)</f>
        <v>0</v>
      </c>
      <c r="C349" s="470"/>
      <c r="D349" s="470"/>
      <c r="E349" s="286">
        <f>IF('Cumulative Budget Request '!$L395='Split budget (E)'!$L$1,'Cumulative Budget Request '!E395,0)</f>
        <v>0</v>
      </c>
      <c r="F349" s="286">
        <f>IF('Cumulative Budget Request '!$L395='Split budget (E)'!$L$1,'Cumulative Budget Request '!F395,0)</f>
        <v>0</v>
      </c>
      <c r="G349" s="286">
        <f>IF('Cumulative Budget Request '!$L395='Split budget (E)'!$L$1,'Cumulative Budget Request '!G395,0)</f>
        <v>0</v>
      </c>
      <c r="H349" s="286">
        <f>IF('Cumulative Budget Request '!$L395='Split budget (E)'!$L$1,'Cumulative Budget Request '!H395,0)</f>
        <v>0</v>
      </c>
      <c r="I349" s="286">
        <f>IF('Cumulative Budget Request '!$L395='Split budget (E)'!$L$1,'Cumulative Budget Request '!I395,0)</f>
        <v>0</v>
      </c>
      <c r="J349" s="420">
        <f t="shared" si="89"/>
        <v>0</v>
      </c>
      <c r="W349" s="250"/>
    </row>
    <row r="350" spans="2:48" hidden="1">
      <c r="B350" s="469">
        <f>IF('Cumulative Budget Request '!$L396='Split budget (E)'!$L$1,'Cumulative Budget Request '!B396,0)</f>
        <v>0</v>
      </c>
      <c r="C350" s="470"/>
      <c r="D350" s="470"/>
      <c r="E350" s="286">
        <f>IF('Cumulative Budget Request '!$L396='Split budget (E)'!$L$1,'Cumulative Budget Request '!E396,0)</f>
        <v>0</v>
      </c>
      <c r="F350" s="286">
        <f>IF('Cumulative Budget Request '!$L396='Split budget (E)'!$L$1,'Cumulative Budget Request '!F396,0)</f>
        <v>0</v>
      </c>
      <c r="G350" s="286">
        <f>IF('Cumulative Budget Request '!$L396='Split budget (E)'!$L$1,'Cumulative Budget Request '!G396,0)</f>
        <v>0</v>
      </c>
      <c r="H350" s="286">
        <f>IF('Cumulative Budget Request '!$L396='Split budget (E)'!$L$1,'Cumulative Budget Request '!H396,0)</f>
        <v>0</v>
      </c>
      <c r="I350" s="286">
        <f>IF('Cumulative Budget Request '!$L396='Split budget (E)'!$L$1,'Cumulative Budget Request '!I396,0)</f>
        <v>0</v>
      </c>
      <c r="J350" s="420">
        <f t="shared" si="89"/>
        <v>0</v>
      </c>
      <c r="W350" s="250"/>
    </row>
    <row r="351" spans="2:48" hidden="1">
      <c r="B351" s="469">
        <f>IF('Cumulative Budget Request '!$L397='Split budget (E)'!$L$1,'Cumulative Budget Request '!B397,0)</f>
        <v>0</v>
      </c>
      <c r="C351" s="470"/>
      <c r="D351" s="470"/>
      <c r="E351" s="286">
        <f>IF('Cumulative Budget Request '!$L397='Split budget (E)'!$L$1,'Cumulative Budget Request '!E397,0)</f>
        <v>0</v>
      </c>
      <c r="F351" s="286">
        <f>IF('Cumulative Budget Request '!$L397='Split budget (E)'!$L$1,'Cumulative Budget Request '!F397,0)</f>
        <v>0</v>
      </c>
      <c r="G351" s="286">
        <f>IF('Cumulative Budget Request '!$L397='Split budget (E)'!$L$1,'Cumulative Budget Request '!G397,0)</f>
        <v>0</v>
      </c>
      <c r="H351" s="286">
        <f>IF('Cumulative Budget Request '!$L397='Split budget (E)'!$L$1,'Cumulative Budget Request '!H397,0)</f>
        <v>0</v>
      </c>
      <c r="I351" s="286">
        <f>IF('Cumulative Budget Request '!$L397='Split budget (E)'!$L$1,'Cumulative Budget Request '!I397,0)</f>
        <v>0</v>
      </c>
      <c r="J351" s="420">
        <f t="shared" si="89"/>
        <v>0</v>
      </c>
      <c r="W351" s="250"/>
    </row>
    <row r="352" spans="2:48" hidden="1">
      <c r="B352" s="469">
        <f>IF('Cumulative Budget Request '!$L398='Split budget (E)'!$L$1,'Cumulative Budget Request '!B398,0)</f>
        <v>0</v>
      </c>
      <c r="C352" s="470"/>
      <c r="D352" s="470"/>
      <c r="E352" s="286">
        <f>IF('Cumulative Budget Request '!$L398='Split budget (E)'!$L$1,'Cumulative Budget Request '!E398,0)</f>
        <v>0</v>
      </c>
      <c r="F352" s="286">
        <f>IF('Cumulative Budget Request '!$L398='Split budget (E)'!$L$1,'Cumulative Budget Request '!F398,0)</f>
        <v>0</v>
      </c>
      <c r="G352" s="286">
        <f>IF('Cumulative Budget Request '!$L398='Split budget (E)'!$L$1,'Cumulative Budget Request '!G398,0)</f>
        <v>0</v>
      </c>
      <c r="H352" s="286">
        <f>IF('Cumulative Budget Request '!$L398='Split budget (E)'!$L$1,'Cumulative Budget Request '!H398,0)</f>
        <v>0</v>
      </c>
      <c r="I352" s="286">
        <f>IF('Cumulative Budget Request '!$L398='Split budget (E)'!$L$1,'Cumulative Budget Request '!I398,0)</f>
        <v>0</v>
      </c>
      <c r="J352" s="420">
        <f t="shared" si="89"/>
        <v>0</v>
      </c>
      <c r="W352" s="250"/>
    </row>
    <row r="353" spans="2:35" hidden="1">
      <c r="B353" s="469">
        <f>IF('Cumulative Budget Request '!$L399='Split budget (E)'!$L$1,'Cumulative Budget Request '!B399,0)</f>
        <v>0</v>
      </c>
      <c r="C353" s="470"/>
      <c r="D353" s="470"/>
      <c r="E353" s="286">
        <f>IF('Cumulative Budget Request '!$L399='Split budget (E)'!$L$1,'Cumulative Budget Request '!E399,0)</f>
        <v>0</v>
      </c>
      <c r="F353" s="286">
        <f>IF('Cumulative Budget Request '!$L399='Split budget (E)'!$L$1,'Cumulative Budget Request '!F399,0)</f>
        <v>0</v>
      </c>
      <c r="G353" s="286">
        <f>IF('Cumulative Budget Request '!$L399='Split budget (E)'!$L$1,'Cumulative Budget Request '!G399,0)</f>
        <v>0</v>
      </c>
      <c r="H353" s="286">
        <f>IF('Cumulative Budget Request '!$L399='Split budget (E)'!$L$1,'Cumulative Budget Request '!H399,0)</f>
        <v>0</v>
      </c>
      <c r="I353" s="286">
        <f>IF('Cumulative Budget Request '!$L399='Split budget (E)'!$L$1,'Cumulative Budget Request '!I399,0)</f>
        <v>0</v>
      </c>
      <c r="J353" s="420">
        <f t="shared" si="89"/>
        <v>0</v>
      </c>
      <c r="W353" s="250"/>
    </row>
    <row r="354" spans="2:35" hidden="1">
      <c r="B354" s="469">
        <f>IF('Cumulative Budget Request '!$L400='Split budget (E)'!$L$1,'Cumulative Budget Request '!B400,0)</f>
        <v>0</v>
      </c>
      <c r="C354" s="470"/>
      <c r="D354" s="470"/>
      <c r="E354" s="286">
        <f>IF('Cumulative Budget Request '!$L400='Split budget (E)'!$L$1,'Cumulative Budget Request '!E400,0)</f>
        <v>0</v>
      </c>
      <c r="F354" s="286">
        <f>IF('Cumulative Budget Request '!$L400='Split budget (E)'!$L$1,'Cumulative Budget Request '!F400,0)</f>
        <v>0</v>
      </c>
      <c r="G354" s="286">
        <f>IF('Cumulative Budget Request '!$L400='Split budget (E)'!$L$1,'Cumulative Budget Request '!G400,0)</f>
        <v>0</v>
      </c>
      <c r="H354" s="286">
        <f>IF('Cumulative Budget Request '!$L400='Split budget (E)'!$L$1,'Cumulative Budget Request '!H400,0)</f>
        <v>0</v>
      </c>
      <c r="I354" s="286">
        <f>IF('Cumulative Budget Request '!$L400='Split budget (E)'!$L$1,'Cumulative Budget Request '!I400,0)</f>
        <v>0</v>
      </c>
      <c r="J354" s="420">
        <f t="shared" si="89"/>
        <v>0</v>
      </c>
      <c r="W354" s="250"/>
    </row>
    <row r="355" spans="2:35" hidden="1">
      <c r="B355" s="469">
        <f>IF('Cumulative Budget Request '!$L401='Split budget (E)'!$L$1,'Cumulative Budget Request '!B401,0)</f>
        <v>0</v>
      </c>
      <c r="C355" s="470"/>
      <c r="D355" s="470"/>
      <c r="E355" s="286">
        <f>IF('Cumulative Budget Request '!$L401='Split budget (E)'!$L$1,'Cumulative Budget Request '!E401,0)</f>
        <v>0</v>
      </c>
      <c r="F355" s="286">
        <f>IF('Cumulative Budget Request '!$L401='Split budget (E)'!$L$1,'Cumulative Budget Request '!F401,0)</f>
        <v>0</v>
      </c>
      <c r="G355" s="286">
        <f>IF('Cumulative Budget Request '!$L401='Split budget (E)'!$L$1,'Cumulative Budget Request '!G401,0)</f>
        <v>0</v>
      </c>
      <c r="H355" s="286">
        <f>IF('Cumulative Budget Request '!$L401='Split budget (E)'!$L$1,'Cumulative Budget Request '!H401,0)</f>
        <v>0</v>
      </c>
      <c r="I355" s="286">
        <f>IF('Cumulative Budget Request '!$L401='Split budget (E)'!$L$1,'Cumulative Budget Request '!I401,0)</f>
        <v>0</v>
      </c>
      <c r="J355" s="420">
        <f t="shared" si="89"/>
        <v>0</v>
      </c>
      <c r="W355" s="250"/>
    </row>
    <row r="356" spans="2:35" hidden="1">
      <c r="B356" s="469">
        <f>IF('Cumulative Budget Request '!$L402='Split budget (E)'!$L$1,'Cumulative Budget Request '!B402,0)</f>
        <v>0</v>
      </c>
      <c r="C356" s="470"/>
      <c r="D356" s="470"/>
      <c r="E356" s="286">
        <f>IF('Cumulative Budget Request '!$L402='Split budget (E)'!$L$1,'Cumulative Budget Request '!E402,0)</f>
        <v>0</v>
      </c>
      <c r="F356" s="286">
        <f>IF('Cumulative Budget Request '!$L402='Split budget (E)'!$L$1,'Cumulative Budget Request '!F402,0)</f>
        <v>0</v>
      </c>
      <c r="G356" s="286">
        <f>IF('Cumulative Budget Request '!$L402='Split budget (E)'!$L$1,'Cumulative Budget Request '!G402,0)</f>
        <v>0</v>
      </c>
      <c r="H356" s="286">
        <f>IF('Cumulative Budget Request '!$L402='Split budget (E)'!$L$1,'Cumulative Budget Request '!H402,0)</f>
        <v>0</v>
      </c>
      <c r="I356" s="286">
        <f>IF('Cumulative Budget Request '!$L402='Split budget (E)'!$L$1,'Cumulative Budget Request '!I402,0)</f>
        <v>0</v>
      </c>
      <c r="J356" s="420">
        <f t="shared" si="89"/>
        <v>0</v>
      </c>
      <c r="W356" s="250"/>
    </row>
    <row r="357" spans="2:35" hidden="1">
      <c r="B357" s="469">
        <f>IF('Cumulative Budget Request '!$L403='Split budget (E)'!$L$1,'Cumulative Budget Request '!B403,0)</f>
        <v>0</v>
      </c>
      <c r="C357" s="470"/>
      <c r="D357" s="470"/>
      <c r="E357" s="286">
        <f>IF('Cumulative Budget Request '!$L403='Split budget (E)'!$L$1,'Cumulative Budget Request '!E403,0)</f>
        <v>0</v>
      </c>
      <c r="F357" s="286">
        <f>IF('Cumulative Budget Request '!$L403='Split budget (E)'!$L$1,'Cumulative Budget Request '!F403,0)</f>
        <v>0</v>
      </c>
      <c r="G357" s="286">
        <f>IF('Cumulative Budget Request '!$L403='Split budget (E)'!$L$1,'Cumulative Budget Request '!G403,0)</f>
        <v>0</v>
      </c>
      <c r="H357" s="286">
        <f>IF('Cumulative Budget Request '!$L403='Split budget (E)'!$L$1,'Cumulative Budget Request '!H403,0)</f>
        <v>0</v>
      </c>
      <c r="I357" s="286">
        <f>IF('Cumulative Budget Request '!$L403='Split budget (E)'!$L$1,'Cumulative Budget Request '!I403,0)</f>
        <v>0</v>
      </c>
      <c r="J357" s="420">
        <f t="shared" si="89"/>
        <v>0</v>
      </c>
      <c r="W357" s="250"/>
    </row>
    <row r="358" spans="2:35" hidden="1">
      <c r="B358" s="469">
        <f>IF('Cumulative Budget Request '!$L404='Split budget (E)'!$L$1,'Cumulative Budget Request '!B404,0)</f>
        <v>0</v>
      </c>
      <c r="C358" s="470"/>
      <c r="D358" s="470"/>
      <c r="E358" s="286">
        <f>IF('Cumulative Budget Request '!$L404='Split budget (E)'!$L$1,'Cumulative Budget Request '!E404,0)</f>
        <v>0</v>
      </c>
      <c r="F358" s="286">
        <f>IF('Cumulative Budget Request '!$L404='Split budget (E)'!$L$1,'Cumulative Budget Request '!F404,0)</f>
        <v>0</v>
      </c>
      <c r="G358" s="286">
        <f>IF('Cumulative Budget Request '!$L404='Split budget (E)'!$L$1,'Cumulative Budget Request '!G404,0)</f>
        <v>0</v>
      </c>
      <c r="H358" s="286">
        <f>IF('Cumulative Budget Request '!$L404='Split budget (E)'!$L$1,'Cumulative Budget Request '!H404,0)</f>
        <v>0</v>
      </c>
      <c r="I358" s="286">
        <f>IF('Cumulative Budget Request '!$L404='Split budget (E)'!$L$1,'Cumulative Budget Request '!I404,0)</f>
        <v>0</v>
      </c>
      <c r="J358" s="420">
        <f t="shared" si="89"/>
        <v>0</v>
      </c>
      <c r="W358" s="250"/>
    </row>
    <row r="359" spans="2:35" ht="15" hidden="1">
      <c r="B359" s="537">
        <f>IF('Cumulative Budget Request '!$L405='Split budget (E)'!$L$1,'Cumulative Budget Request '!B405,0)</f>
        <v>0</v>
      </c>
      <c r="C359" s="538"/>
      <c r="D359" s="538"/>
      <c r="E359" s="286">
        <f>IF('Cumulative Budget Request '!$L405='Split budget (E)'!$L$1,'Cumulative Budget Request '!E405,0)</f>
        <v>0</v>
      </c>
      <c r="F359" s="286">
        <f>IF('Cumulative Budget Request '!$L405='Split budget (E)'!$L$1,'Cumulative Budget Request '!F405,0)</f>
        <v>0</v>
      </c>
      <c r="G359" s="286">
        <f>IF('Cumulative Budget Request '!$L405='Split budget (E)'!$L$1,'Cumulative Budget Request '!G405,0)</f>
        <v>0</v>
      </c>
      <c r="H359" s="286">
        <f>IF('Cumulative Budget Request '!$L405='Split budget (E)'!$L$1,'Cumulative Budget Request '!H405,0)</f>
        <v>0</v>
      </c>
      <c r="I359" s="286">
        <f>IF('Cumulative Budget Request '!$L405='Split budget (E)'!$L$1,'Cumulative Budget Request '!I405,0)</f>
        <v>0</v>
      </c>
      <c r="J359" s="421">
        <f t="shared" si="89"/>
        <v>0</v>
      </c>
      <c r="W359" s="251"/>
    </row>
    <row r="360" spans="2:35" ht="13.5" thickBot="1">
      <c r="B360" s="471" t="s">
        <v>30</v>
      </c>
      <c r="C360" s="472"/>
      <c r="D360" s="472"/>
      <c r="E360" s="423">
        <f>SUM(E340:E359)</f>
        <v>0</v>
      </c>
      <c r="F360" s="423">
        <f t="shared" ref="F360:J360" si="90">SUM(F340:F359)</f>
        <v>0</v>
      </c>
      <c r="G360" s="423">
        <f t="shared" si="90"/>
        <v>0</v>
      </c>
      <c r="H360" s="423">
        <f t="shared" si="90"/>
        <v>0</v>
      </c>
      <c r="I360" s="423">
        <f t="shared" si="90"/>
        <v>0</v>
      </c>
      <c r="J360" s="422">
        <f t="shared" si="90"/>
        <v>0</v>
      </c>
      <c r="V360" s="1"/>
      <c r="W360" s="250"/>
    </row>
    <row r="361" spans="2:35" ht="13.5" thickBot="1">
      <c r="F361"/>
      <c r="H361" s="19"/>
      <c r="I361" s="15"/>
      <c r="J361" s="19"/>
      <c r="K361" s="19"/>
      <c r="L361" s="15"/>
      <c r="M361" s="19"/>
      <c r="N361" s="19"/>
      <c r="O361" s="19"/>
      <c r="P361" s="19"/>
    </row>
    <row r="362" spans="2:35">
      <c r="B362" s="479" t="s">
        <v>252</v>
      </c>
      <c r="C362" s="480"/>
      <c r="D362" s="480"/>
      <c r="E362" s="480"/>
      <c r="F362" s="480"/>
      <c r="G362" s="480"/>
      <c r="H362" s="480"/>
      <c r="I362" s="480"/>
      <c r="J362" s="481"/>
      <c r="K362" s="19"/>
      <c r="L362" s="15"/>
      <c r="M362" s="19"/>
      <c r="N362" s="19"/>
      <c r="O362" s="19"/>
      <c r="P362" s="19"/>
      <c r="AI362" s="1"/>
    </row>
    <row r="363" spans="2:35">
      <c r="B363" s="477" t="s">
        <v>231</v>
      </c>
      <c r="C363" s="478"/>
      <c r="D363" s="478"/>
      <c r="E363" s="246" t="s">
        <v>35</v>
      </c>
      <c r="F363" s="246" t="s">
        <v>36</v>
      </c>
      <c r="G363" s="247" t="s">
        <v>37</v>
      </c>
      <c r="H363" s="247" t="s">
        <v>38</v>
      </c>
      <c r="I363" s="247" t="s">
        <v>39</v>
      </c>
      <c r="J363" s="248" t="s">
        <v>30</v>
      </c>
      <c r="K363" s="19"/>
      <c r="L363" s="15"/>
      <c r="M363" s="19"/>
      <c r="N363" s="19"/>
      <c r="O363" s="19"/>
      <c r="P363" s="19"/>
    </row>
    <row r="364" spans="2:35">
      <c r="B364" s="482">
        <f t="shared" ref="B364:B384" si="91">B340</f>
        <v>0</v>
      </c>
      <c r="C364" s="483"/>
      <c r="D364" s="483"/>
      <c r="E364" s="286">
        <f>IF('Cumulative Budget Request '!$L410='Split budget (E)'!$L$1,'Cumulative Budget Request '!E410,0)</f>
        <v>0</v>
      </c>
      <c r="F364" s="286">
        <f>IF('Cumulative Budget Request '!$L410='Split budget (E)'!$L$1,'Cumulative Budget Request '!F410,0)</f>
        <v>0</v>
      </c>
      <c r="G364" s="286">
        <f>IF('Cumulative Budget Request '!$L410='Split budget (E)'!$L$1,'Cumulative Budget Request '!G410,0)</f>
        <v>0</v>
      </c>
      <c r="H364" s="286">
        <f>IF('Cumulative Budget Request '!$L410='Split budget (E)'!$L$1,'Cumulative Budget Request '!H410,0)</f>
        <v>0</v>
      </c>
      <c r="I364" s="286">
        <f>IF('Cumulative Budget Request '!$L410='Split budget (E)'!$L$1,'Cumulative Budget Request '!I410,0)</f>
        <v>0</v>
      </c>
      <c r="J364" s="420">
        <f t="shared" ref="J364:J383" si="92">SUM(E364:I364)</f>
        <v>0</v>
      </c>
      <c r="K364" s="19"/>
      <c r="L364" s="15"/>
      <c r="M364" s="19"/>
      <c r="N364" s="19"/>
      <c r="O364" s="19"/>
      <c r="P364" s="19"/>
    </row>
    <row r="365" spans="2:35">
      <c r="B365" s="469">
        <f t="shared" si="91"/>
        <v>0</v>
      </c>
      <c r="C365" s="470"/>
      <c r="D365" s="470"/>
      <c r="E365" s="286">
        <f>IF('Cumulative Budget Request '!$L411='Split budget (E)'!$L$1,'Cumulative Budget Request '!E411,0)</f>
        <v>0</v>
      </c>
      <c r="F365" s="286">
        <f>IF('Cumulative Budget Request '!$L411='Split budget (E)'!$L$1,'Cumulative Budget Request '!F411,0)</f>
        <v>0</v>
      </c>
      <c r="G365" s="286">
        <f>IF('Cumulative Budget Request '!$L411='Split budget (E)'!$L$1,'Cumulative Budget Request '!G411,0)</f>
        <v>0</v>
      </c>
      <c r="H365" s="286">
        <f>IF('Cumulative Budget Request '!$L411='Split budget (E)'!$L$1,'Cumulative Budget Request '!H411,0)</f>
        <v>0</v>
      </c>
      <c r="I365" s="286">
        <f>IF('Cumulative Budget Request '!$L411='Split budget (E)'!$L$1,'Cumulative Budget Request '!I411,0)</f>
        <v>0</v>
      </c>
      <c r="J365" s="420">
        <f t="shared" si="92"/>
        <v>0</v>
      </c>
      <c r="K365" s="19"/>
      <c r="L365" s="15"/>
      <c r="M365" s="19"/>
      <c r="N365" s="19"/>
      <c r="O365" s="19"/>
      <c r="P365" s="19"/>
    </row>
    <row r="366" spans="2:35">
      <c r="B366" s="469">
        <f t="shared" si="91"/>
        <v>0</v>
      </c>
      <c r="C366" s="470"/>
      <c r="D366" s="470"/>
      <c r="E366" s="286">
        <f>IF('Cumulative Budget Request '!$L412='Split budget (E)'!$L$1,'Cumulative Budget Request '!E412,0)</f>
        <v>0</v>
      </c>
      <c r="F366" s="286">
        <f>IF('Cumulative Budget Request '!$L412='Split budget (E)'!$L$1,'Cumulative Budget Request '!F412,0)</f>
        <v>0</v>
      </c>
      <c r="G366" s="286">
        <f>IF('Cumulative Budget Request '!$L412='Split budget (E)'!$L$1,'Cumulative Budget Request '!G412,0)</f>
        <v>0</v>
      </c>
      <c r="H366" s="286">
        <f>IF('Cumulative Budget Request '!$L412='Split budget (E)'!$L$1,'Cumulative Budget Request '!H412,0)</f>
        <v>0</v>
      </c>
      <c r="I366" s="286">
        <f>IF('Cumulative Budget Request '!$L412='Split budget (E)'!$L$1,'Cumulative Budget Request '!I412,0)</f>
        <v>0</v>
      </c>
      <c r="J366" s="420">
        <f t="shared" si="92"/>
        <v>0</v>
      </c>
      <c r="K366" s="19"/>
      <c r="L366" s="15"/>
      <c r="M366" s="19"/>
      <c r="N366" s="19"/>
      <c r="O366" s="19"/>
      <c r="P366" s="19"/>
    </row>
    <row r="367" spans="2:35" hidden="1">
      <c r="B367" s="469">
        <f t="shared" si="91"/>
        <v>0</v>
      </c>
      <c r="C367" s="470"/>
      <c r="D367" s="470"/>
      <c r="E367" s="286">
        <f>IF('Cumulative Budget Request '!$L413='Split budget (E)'!$L$1,'Cumulative Budget Request '!E413,0)</f>
        <v>0</v>
      </c>
      <c r="F367" s="286">
        <f>IF('Cumulative Budget Request '!$L413='Split budget (E)'!$L$1,'Cumulative Budget Request '!F413,0)</f>
        <v>0</v>
      </c>
      <c r="G367" s="286">
        <f>IF('Cumulative Budget Request '!$L413='Split budget (E)'!$L$1,'Cumulative Budget Request '!G413,0)</f>
        <v>0</v>
      </c>
      <c r="H367" s="286">
        <f>IF('Cumulative Budget Request '!$L413='Split budget (E)'!$L$1,'Cumulative Budget Request '!H413,0)</f>
        <v>0</v>
      </c>
      <c r="I367" s="286">
        <f>IF('Cumulative Budget Request '!$L413='Split budget (E)'!$L$1,'Cumulative Budget Request '!I413,0)</f>
        <v>0</v>
      </c>
      <c r="J367" s="420">
        <f t="shared" si="92"/>
        <v>0</v>
      </c>
      <c r="K367" s="19"/>
      <c r="L367" s="15"/>
      <c r="M367" s="19"/>
      <c r="N367" s="19"/>
      <c r="O367" s="19"/>
      <c r="P367" s="19"/>
    </row>
    <row r="368" spans="2:35" hidden="1">
      <c r="B368" s="469">
        <f t="shared" si="91"/>
        <v>0</v>
      </c>
      <c r="C368" s="470"/>
      <c r="D368" s="470"/>
      <c r="E368" s="286">
        <f>IF('Cumulative Budget Request '!$L414='Split budget (E)'!$L$1,'Cumulative Budget Request '!E414,0)</f>
        <v>0</v>
      </c>
      <c r="F368" s="286">
        <f>IF('Cumulative Budget Request '!$L414='Split budget (E)'!$L$1,'Cumulative Budget Request '!F414,0)</f>
        <v>0</v>
      </c>
      <c r="G368" s="286">
        <f>IF('Cumulative Budget Request '!$L414='Split budget (E)'!$L$1,'Cumulative Budget Request '!G414,0)</f>
        <v>0</v>
      </c>
      <c r="H368" s="286">
        <f>IF('Cumulative Budget Request '!$L414='Split budget (E)'!$L$1,'Cumulative Budget Request '!H414,0)</f>
        <v>0</v>
      </c>
      <c r="I368" s="286">
        <f>IF('Cumulative Budget Request '!$L414='Split budget (E)'!$L$1,'Cumulative Budget Request '!I414,0)</f>
        <v>0</v>
      </c>
      <c r="J368" s="420">
        <f t="shared" si="92"/>
        <v>0</v>
      </c>
      <c r="K368" s="19"/>
      <c r="L368" s="15"/>
      <c r="M368" s="19"/>
      <c r="N368" s="19"/>
      <c r="O368" s="19"/>
      <c r="P368" s="19"/>
    </row>
    <row r="369" spans="2:16" hidden="1">
      <c r="B369" s="469">
        <f t="shared" si="91"/>
        <v>0</v>
      </c>
      <c r="C369" s="470"/>
      <c r="D369" s="470"/>
      <c r="E369" s="286">
        <f>IF('Cumulative Budget Request '!$L415='Split budget (E)'!$L$1,'Cumulative Budget Request '!E415,0)</f>
        <v>0</v>
      </c>
      <c r="F369" s="286">
        <f>IF('Cumulative Budget Request '!$L415='Split budget (E)'!$L$1,'Cumulative Budget Request '!F415,0)</f>
        <v>0</v>
      </c>
      <c r="G369" s="286">
        <f>IF('Cumulative Budget Request '!$L415='Split budget (E)'!$L$1,'Cumulative Budget Request '!G415,0)</f>
        <v>0</v>
      </c>
      <c r="H369" s="286">
        <f>IF('Cumulative Budget Request '!$L415='Split budget (E)'!$L$1,'Cumulative Budget Request '!H415,0)</f>
        <v>0</v>
      </c>
      <c r="I369" s="286">
        <f>IF('Cumulative Budget Request '!$L415='Split budget (E)'!$L$1,'Cumulative Budget Request '!I415,0)</f>
        <v>0</v>
      </c>
      <c r="J369" s="420">
        <f t="shared" si="92"/>
        <v>0</v>
      </c>
      <c r="K369" s="19"/>
      <c r="L369" s="15"/>
      <c r="M369" s="19"/>
      <c r="N369" s="19"/>
      <c r="O369" s="19"/>
      <c r="P369" s="19"/>
    </row>
    <row r="370" spans="2:16" hidden="1">
      <c r="B370" s="469">
        <f t="shared" si="91"/>
        <v>0</v>
      </c>
      <c r="C370" s="470"/>
      <c r="D370" s="470"/>
      <c r="E370" s="286">
        <f>IF('Cumulative Budget Request '!$L416='Split budget (E)'!$L$1,'Cumulative Budget Request '!E416,0)</f>
        <v>0</v>
      </c>
      <c r="F370" s="286">
        <f>IF('Cumulative Budget Request '!$L416='Split budget (E)'!$L$1,'Cumulative Budget Request '!F416,0)</f>
        <v>0</v>
      </c>
      <c r="G370" s="286">
        <f>IF('Cumulative Budget Request '!$L416='Split budget (E)'!$L$1,'Cumulative Budget Request '!G416,0)</f>
        <v>0</v>
      </c>
      <c r="H370" s="286">
        <f>IF('Cumulative Budget Request '!$L416='Split budget (E)'!$L$1,'Cumulative Budget Request '!H416,0)</f>
        <v>0</v>
      </c>
      <c r="I370" s="286">
        <f>IF('Cumulative Budget Request '!$L416='Split budget (E)'!$L$1,'Cumulative Budget Request '!I416,0)</f>
        <v>0</v>
      </c>
      <c r="J370" s="420">
        <f t="shared" si="92"/>
        <v>0</v>
      </c>
      <c r="K370" s="19"/>
      <c r="L370" s="15"/>
      <c r="M370" s="19"/>
      <c r="N370" s="19"/>
      <c r="O370" s="19"/>
      <c r="P370" s="19"/>
    </row>
    <row r="371" spans="2:16" hidden="1">
      <c r="B371" s="469">
        <f t="shared" si="91"/>
        <v>0</v>
      </c>
      <c r="C371" s="470"/>
      <c r="D371" s="470"/>
      <c r="E371" s="286">
        <f>IF('Cumulative Budget Request '!$L417='Split budget (E)'!$L$1,'Cumulative Budget Request '!E417,0)</f>
        <v>0</v>
      </c>
      <c r="F371" s="286">
        <f>IF('Cumulative Budget Request '!$L417='Split budget (E)'!$L$1,'Cumulative Budget Request '!F417,0)</f>
        <v>0</v>
      </c>
      <c r="G371" s="286">
        <f>IF('Cumulative Budget Request '!$L417='Split budget (E)'!$L$1,'Cumulative Budget Request '!G417,0)</f>
        <v>0</v>
      </c>
      <c r="H371" s="286">
        <f>IF('Cumulative Budget Request '!$L417='Split budget (E)'!$L$1,'Cumulative Budget Request '!H417,0)</f>
        <v>0</v>
      </c>
      <c r="I371" s="286">
        <f>IF('Cumulative Budget Request '!$L417='Split budget (E)'!$L$1,'Cumulative Budget Request '!I417,0)</f>
        <v>0</v>
      </c>
      <c r="J371" s="420">
        <f t="shared" si="92"/>
        <v>0</v>
      </c>
      <c r="K371" s="19"/>
      <c r="L371" s="15"/>
      <c r="M371" s="19"/>
      <c r="N371" s="19"/>
      <c r="O371" s="19"/>
      <c r="P371" s="19"/>
    </row>
    <row r="372" spans="2:16" hidden="1">
      <c r="B372" s="469">
        <f t="shared" si="91"/>
        <v>0</v>
      </c>
      <c r="C372" s="470"/>
      <c r="D372" s="470"/>
      <c r="E372" s="286">
        <f>IF('Cumulative Budget Request '!$L418='Split budget (E)'!$L$1,'Cumulative Budget Request '!E418,0)</f>
        <v>0</v>
      </c>
      <c r="F372" s="286">
        <f>IF('Cumulative Budget Request '!$L418='Split budget (E)'!$L$1,'Cumulative Budget Request '!F418,0)</f>
        <v>0</v>
      </c>
      <c r="G372" s="286">
        <f>IF('Cumulative Budget Request '!$L418='Split budget (E)'!$L$1,'Cumulative Budget Request '!G418,0)</f>
        <v>0</v>
      </c>
      <c r="H372" s="286">
        <f>IF('Cumulative Budget Request '!$L418='Split budget (E)'!$L$1,'Cumulative Budget Request '!H418,0)</f>
        <v>0</v>
      </c>
      <c r="I372" s="286">
        <f>IF('Cumulative Budget Request '!$L418='Split budget (E)'!$L$1,'Cumulative Budget Request '!I418,0)</f>
        <v>0</v>
      </c>
      <c r="J372" s="420">
        <f t="shared" si="92"/>
        <v>0</v>
      </c>
      <c r="K372" s="19"/>
      <c r="L372" s="15"/>
      <c r="M372" s="19"/>
      <c r="N372" s="19"/>
      <c r="O372" s="19"/>
      <c r="P372" s="19"/>
    </row>
    <row r="373" spans="2:16" hidden="1">
      <c r="B373" s="469">
        <f t="shared" si="91"/>
        <v>0</v>
      </c>
      <c r="C373" s="470"/>
      <c r="D373" s="470"/>
      <c r="E373" s="286">
        <f>IF('Cumulative Budget Request '!$L419='Split budget (E)'!$L$1,'Cumulative Budget Request '!E419,0)</f>
        <v>0</v>
      </c>
      <c r="F373" s="286">
        <f>IF('Cumulative Budget Request '!$L419='Split budget (E)'!$L$1,'Cumulative Budget Request '!F419,0)</f>
        <v>0</v>
      </c>
      <c r="G373" s="286">
        <f>IF('Cumulative Budget Request '!$L419='Split budget (E)'!$L$1,'Cumulative Budget Request '!G419,0)</f>
        <v>0</v>
      </c>
      <c r="H373" s="286">
        <f>IF('Cumulative Budget Request '!$L419='Split budget (E)'!$L$1,'Cumulative Budget Request '!H419,0)</f>
        <v>0</v>
      </c>
      <c r="I373" s="286">
        <f>IF('Cumulative Budget Request '!$L419='Split budget (E)'!$L$1,'Cumulative Budget Request '!I419,0)</f>
        <v>0</v>
      </c>
      <c r="J373" s="420">
        <f t="shared" si="92"/>
        <v>0</v>
      </c>
      <c r="K373" s="19"/>
      <c r="L373" s="15"/>
      <c r="M373" s="19"/>
      <c r="N373" s="19"/>
      <c r="O373" s="19"/>
      <c r="P373" s="19"/>
    </row>
    <row r="374" spans="2:16" hidden="1">
      <c r="B374" s="469">
        <f t="shared" si="91"/>
        <v>0</v>
      </c>
      <c r="C374" s="470"/>
      <c r="D374" s="470"/>
      <c r="E374" s="286">
        <f>IF('Cumulative Budget Request '!$L420='Split budget (E)'!$L$1,'Cumulative Budget Request '!E420,0)</f>
        <v>0</v>
      </c>
      <c r="F374" s="286">
        <f>IF('Cumulative Budget Request '!$L420='Split budget (E)'!$L$1,'Cumulative Budget Request '!F420,0)</f>
        <v>0</v>
      </c>
      <c r="G374" s="286">
        <f>IF('Cumulative Budget Request '!$L420='Split budget (E)'!$L$1,'Cumulative Budget Request '!G420,0)</f>
        <v>0</v>
      </c>
      <c r="H374" s="286">
        <f>IF('Cumulative Budget Request '!$L420='Split budget (E)'!$L$1,'Cumulative Budget Request '!H420,0)</f>
        <v>0</v>
      </c>
      <c r="I374" s="286">
        <f>IF('Cumulative Budget Request '!$L420='Split budget (E)'!$L$1,'Cumulative Budget Request '!I420,0)</f>
        <v>0</v>
      </c>
      <c r="J374" s="420">
        <f t="shared" si="92"/>
        <v>0</v>
      </c>
      <c r="K374" s="19"/>
      <c r="L374" s="15"/>
      <c r="M374" s="19"/>
      <c r="N374" s="19"/>
      <c r="O374" s="19"/>
      <c r="P374" s="19"/>
    </row>
    <row r="375" spans="2:16" hidden="1">
      <c r="B375" s="469">
        <f t="shared" si="91"/>
        <v>0</v>
      </c>
      <c r="C375" s="470"/>
      <c r="D375" s="470"/>
      <c r="E375" s="286">
        <f>IF('Cumulative Budget Request '!$L421='Split budget (E)'!$L$1,'Cumulative Budget Request '!E421,0)</f>
        <v>0</v>
      </c>
      <c r="F375" s="286">
        <f>IF('Cumulative Budget Request '!$L421='Split budget (E)'!$L$1,'Cumulative Budget Request '!F421,0)</f>
        <v>0</v>
      </c>
      <c r="G375" s="286">
        <f>IF('Cumulative Budget Request '!$L421='Split budget (E)'!$L$1,'Cumulative Budget Request '!G421,0)</f>
        <v>0</v>
      </c>
      <c r="H375" s="286">
        <f>IF('Cumulative Budget Request '!$L421='Split budget (E)'!$L$1,'Cumulative Budget Request '!H421,0)</f>
        <v>0</v>
      </c>
      <c r="I375" s="286">
        <f>IF('Cumulative Budget Request '!$L421='Split budget (E)'!$L$1,'Cumulative Budget Request '!I421,0)</f>
        <v>0</v>
      </c>
      <c r="J375" s="420">
        <f t="shared" si="92"/>
        <v>0</v>
      </c>
      <c r="K375" s="19"/>
      <c r="L375" s="15"/>
      <c r="M375" s="19"/>
      <c r="N375" s="19"/>
      <c r="O375" s="19"/>
      <c r="P375" s="19"/>
    </row>
    <row r="376" spans="2:16" hidden="1">
      <c r="B376" s="469">
        <f t="shared" si="91"/>
        <v>0</v>
      </c>
      <c r="C376" s="470"/>
      <c r="D376" s="470"/>
      <c r="E376" s="286">
        <f>IF('Cumulative Budget Request '!$L422='Split budget (E)'!$L$1,'Cumulative Budget Request '!E422,0)</f>
        <v>0</v>
      </c>
      <c r="F376" s="286">
        <f>IF('Cumulative Budget Request '!$L422='Split budget (E)'!$L$1,'Cumulative Budget Request '!F422,0)</f>
        <v>0</v>
      </c>
      <c r="G376" s="286">
        <f>IF('Cumulative Budget Request '!$L422='Split budget (E)'!$L$1,'Cumulative Budget Request '!G422,0)</f>
        <v>0</v>
      </c>
      <c r="H376" s="286">
        <f>IF('Cumulative Budget Request '!$L422='Split budget (E)'!$L$1,'Cumulative Budget Request '!H422,0)</f>
        <v>0</v>
      </c>
      <c r="I376" s="286">
        <f>IF('Cumulative Budget Request '!$L422='Split budget (E)'!$L$1,'Cumulative Budget Request '!I422,0)</f>
        <v>0</v>
      </c>
      <c r="J376" s="420">
        <f t="shared" si="92"/>
        <v>0</v>
      </c>
      <c r="K376" s="19"/>
      <c r="L376" s="15"/>
      <c r="M376" s="19"/>
      <c r="N376" s="19"/>
      <c r="O376" s="19"/>
      <c r="P376" s="19"/>
    </row>
    <row r="377" spans="2:16" hidden="1">
      <c r="B377" s="469">
        <f t="shared" si="91"/>
        <v>0</v>
      </c>
      <c r="C377" s="470"/>
      <c r="D377" s="470"/>
      <c r="E377" s="286">
        <f>IF('Cumulative Budget Request '!$L423='Split budget (E)'!$L$1,'Cumulative Budget Request '!E423,0)</f>
        <v>0</v>
      </c>
      <c r="F377" s="286">
        <f>IF('Cumulative Budget Request '!$L423='Split budget (E)'!$L$1,'Cumulative Budget Request '!F423,0)</f>
        <v>0</v>
      </c>
      <c r="G377" s="286">
        <f>IF('Cumulative Budget Request '!$L423='Split budget (E)'!$L$1,'Cumulative Budget Request '!G423,0)</f>
        <v>0</v>
      </c>
      <c r="H377" s="286">
        <f>IF('Cumulative Budget Request '!$L423='Split budget (E)'!$L$1,'Cumulative Budget Request '!H423,0)</f>
        <v>0</v>
      </c>
      <c r="I377" s="286">
        <f>IF('Cumulative Budget Request '!$L423='Split budget (E)'!$L$1,'Cumulative Budget Request '!I423,0)</f>
        <v>0</v>
      </c>
      <c r="J377" s="420">
        <f t="shared" si="92"/>
        <v>0</v>
      </c>
      <c r="K377" s="19"/>
      <c r="L377" s="15"/>
      <c r="M377" s="19"/>
      <c r="N377" s="19"/>
      <c r="O377" s="19"/>
      <c r="P377" s="19"/>
    </row>
    <row r="378" spans="2:16" hidden="1">
      <c r="B378" s="469">
        <f t="shared" si="91"/>
        <v>0</v>
      </c>
      <c r="C378" s="470"/>
      <c r="D378" s="470"/>
      <c r="E378" s="286">
        <f>IF('Cumulative Budget Request '!$L424='Split budget (E)'!$L$1,'Cumulative Budget Request '!E424,0)</f>
        <v>0</v>
      </c>
      <c r="F378" s="286">
        <f>IF('Cumulative Budget Request '!$L424='Split budget (E)'!$L$1,'Cumulative Budget Request '!F424,0)</f>
        <v>0</v>
      </c>
      <c r="G378" s="286">
        <f>IF('Cumulative Budget Request '!$L424='Split budget (E)'!$L$1,'Cumulative Budget Request '!G424,0)</f>
        <v>0</v>
      </c>
      <c r="H378" s="286">
        <f>IF('Cumulative Budget Request '!$L424='Split budget (E)'!$L$1,'Cumulative Budget Request '!H424,0)</f>
        <v>0</v>
      </c>
      <c r="I378" s="286">
        <f>IF('Cumulative Budget Request '!$L424='Split budget (E)'!$L$1,'Cumulative Budget Request '!I424,0)</f>
        <v>0</v>
      </c>
      <c r="J378" s="420">
        <f t="shared" si="92"/>
        <v>0</v>
      </c>
      <c r="K378" s="19"/>
      <c r="L378" s="15"/>
      <c r="M378" s="19"/>
      <c r="N378" s="19"/>
      <c r="O378" s="19"/>
      <c r="P378" s="19"/>
    </row>
    <row r="379" spans="2:16" hidden="1">
      <c r="B379" s="469">
        <f t="shared" si="91"/>
        <v>0</v>
      </c>
      <c r="C379" s="470"/>
      <c r="D379" s="470"/>
      <c r="E379" s="286">
        <f>IF('Cumulative Budget Request '!$L425='Split budget (E)'!$L$1,'Cumulative Budget Request '!E425,0)</f>
        <v>0</v>
      </c>
      <c r="F379" s="286">
        <f>IF('Cumulative Budget Request '!$L425='Split budget (E)'!$L$1,'Cumulative Budget Request '!F425,0)</f>
        <v>0</v>
      </c>
      <c r="G379" s="286">
        <f>IF('Cumulative Budget Request '!$L425='Split budget (E)'!$L$1,'Cumulative Budget Request '!G425,0)</f>
        <v>0</v>
      </c>
      <c r="H379" s="286">
        <f>IF('Cumulative Budget Request '!$L425='Split budget (E)'!$L$1,'Cumulative Budget Request '!H425,0)</f>
        <v>0</v>
      </c>
      <c r="I379" s="286">
        <f>IF('Cumulative Budget Request '!$L425='Split budget (E)'!$L$1,'Cumulative Budget Request '!I425,0)</f>
        <v>0</v>
      </c>
      <c r="J379" s="420">
        <f t="shared" si="92"/>
        <v>0</v>
      </c>
      <c r="K379" s="19"/>
      <c r="L379" s="15"/>
      <c r="M379" s="19"/>
      <c r="N379" s="19"/>
      <c r="O379" s="19"/>
      <c r="P379" s="19"/>
    </row>
    <row r="380" spans="2:16" hidden="1">
      <c r="B380" s="469">
        <f t="shared" si="91"/>
        <v>0</v>
      </c>
      <c r="C380" s="470"/>
      <c r="D380" s="470"/>
      <c r="E380" s="286">
        <f>IF('Cumulative Budget Request '!$L426='Split budget (E)'!$L$1,'Cumulative Budget Request '!E426,0)</f>
        <v>0</v>
      </c>
      <c r="F380" s="286">
        <f>IF('Cumulative Budget Request '!$L426='Split budget (E)'!$L$1,'Cumulative Budget Request '!F426,0)</f>
        <v>0</v>
      </c>
      <c r="G380" s="286">
        <f>IF('Cumulative Budget Request '!$L426='Split budget (E)'!$L$1,'Cumulative Budget Request '!G426,0)</f>
        <v>0</v>
      </c>
      <c r="H380" s="286">
        <f>IF('Cumulative Budget Request '!$L426='Split budget (E)'!$L$1,'Cumulative Budget Request '!H426,0)</f>
        <v>0</v>
      </c>
      <c r="I380" s="286">
        <f>IF('Cumulative Budget Request '!$L426='Split budget (E)'!$L$1,'Cumulative Budget Request '!I426,0)</f>
        <v>0</v>
      </c>
      <c r="J380" s="420">
        <f t="shared" si="92"/>
        <v>0</v>
      </c>
      <c r="K380" s="19"/>
      <c r="L380" s="15"/>
      <c r="M380" s="19"/>
      <c r="N380" s="19"/>
      <c r="O380" s="19"/>
      <c r="P380" s="19"/>
    </row>
    <row r="381" spans="2:16" hidden="1">
      <c r="B381" s="469">
        <f t="shared" si="91"/>
        <v>0</v>
      </c>
      <c r="C381" s="470"/>
      <c r="D381" s="470"/>
      <c r="E381" s="286">
        <f>IF('Cumulative Budget Request '!$L427='Split budget (E)'!$L$1,'Cumulative Budget Request '!E427,0)</f>
        <v>0</v>
      </c>
      <c r="F381" s="286">
        <f>IF('Cumulative Budget Request '!$L427='Split budget (E)'!$L$1,'Cumulative Budget Request '!F427,0)</f>
        <v>0</v>
      </c>
      <c r="G381" s="286">
        <f>IF('Cumulative Budget Request '!$L427='Split budget (E)'!$L$1,'Cumulative Budget Request '!G427,0)</f>
        <v>0</v>
      </c>
      <c r="H381" s="286">
        <f>IF('Cumulative Budget Request '!$L427='Split budget (E)'!$L$1,'Cumulative Budget Request '!H427,0)</f>
        <v>0</v>
      </c>
      <c r="I381" s="286">
        <f>IF('Cumulative Budget Request '!$L427='Split budget (E)'!$L$1,'Cumulative Budget Request '!I427,0)</f>
        <v>0</v>
      </c>
      <c r="J381" s="420">
        <f t="shared" si="92"/>
        <v>0</v>
      </c>
      <c r="K381" s="19"/>
      <c r="L381" s="15"/>
      <c r="M381" s="19"/>
      <c r="N381" s="19"/>
      <c r="O381" s="19"/>
      <c r="P381" s="19"/>
    </row>
    <row r="382" spans="2:16" hidden="1">
      <c r="B382" s="469">
        <f t="shared" si="91"/>
        <v>0</v>
      </c>
      <c r="C382" s="470"/>
      <c r="D382" s="470"/>
      <c r="E382" s="286">
        <f>IF('Cumulative Budget Request '!$L428='Split budget (E)'!$L$1,'Cumulative Budget Request '!E428,0)</f>
        <v>0</v>
      </c>
      <c r="F382" s="286">
        <f>IF('Cumulative Budget Request '!$L428='Split budget (E)'!$L$1,'Cumulative Budget Request '!F428,0)</f>
        <v>0</v>
      </c>
      <c r="G382" s="286">
        <f>IF('Cumulative Budget Request '!$L428='Split budget (E)'!$L$1,'Cumulative Budget Request '!G428,0)</f>
        <v>0</v>
      </c>
      <c r="H382" s="286">
        <f>IF('Cumulative Budget Request '!$L428='Split budget (E)'!$L$1,'Cumulative Budget Request '!H428,0)</f>
        <v>0</v>
      </c>
      <c r="I382" s="286">
        <f>IF('Cumulative Budget Request '!$L428='Split budget (E)'!$L$1,'Cumulative Budget Request '!I428,0)</f>
        <v>0</v>
      </c>
      <c r="J382" s="420">
        <f t="shared" si="92"/>
        <v>0</v>
      </c>
      <c r="K382" s="19"/>
      <c r="L382" s="15"/>
      <c r="M382" s="19"/>
      <c r="N382" s="19"/>
      <c r="O382" s="19"/>
      <c r="P382" s="19"/>
    </row>
    <row r="383" spans="2:16" hidden="1">
      <c r="B383" s="537">
        <f t="shared" si="91"/>
        <v>0</v>
      </c>
      <c r="C383" s="538"/>
      <c r="D383" s="538"/>
      <c r="E383" s="286">
        <f>IF('Cumulative Budget Request '!$L429='Split budget (E)'!$L$1,'Cumulative Budget Request '!E429,0)</f>
        <v>0</v>
      </c>
      <c r="F383" s="286">
        <f>IF('Cumulative Budget Request '!$L429='Split budget (E)'!$L$1,'Cumulative Budget Request '!F429,0)</f>
        <v>0</v>
      </c>
      <c r="G383" s="286">
        <f>IF('Cumulative Budget Request '!$L429='Split budget (E)'!$L$1,'Cumulative Budget Request '!G429,0)</f>
        <v>0</v>
      </c>
      <c r="H383" s="286">
        <f>IF('Cumulative Budget Request '!$L429='Split budget (E)'!$L$1,'Cumulative Budget Request '!H429,0)</f>
        <v>0</v>
      </c>
      <c r="I383" s="286">
        <f>IF('Cumulative Budget Request '!$L429='Split budget (E)'!$L$1,'Cumulative Budget Request '!I429,0)</f>
        <v>0</v>
      </c>
      <c r="J383" s="421">
        <f t="shared" si="92"/>
        <v>0</v>
      </c>
      <c r="K383" s="19"/>
      <c r="L383" s="15"/>
      <c r="M383" s="19"/>
      <c r="N383" s="19"/>
      <c r="O383" s="19"/>
      <c r="P383" s="19"/>
    </row>
    <row r="384" spans="2:16" ht="13.5" thickBot="1">
      <c r="B384" s="471" t="str">
        <f t="shared" si="91"/>
        <v>TOTAL</v>
      </c>
      <c r="C384" s="472"/>
      <c r="D384" s="472"/>
      <c r="E384" s="423">
        <f>SUM(E364:E383)</f>
        <v>0</v>
      </c>
      <c r="F384" s="423">
        <f t="shared" ref="F384:I384" si="93">SUM(F364:F383)</f>
        <v>0</v>
      </c>
      <c r="G384" s="423">
        <f t="shared" si="93"/>
        <v>0</v>
      </c>
      <c r="H384" s="423">
        <f t="shared" si="93"/>
        <v>0</v>
      </c>
      <c r="I384" s="423">
        <f t="shared" si="93"/>
        <v>0</v>
      </c>
      <c r="J384" s="422">
        <f>SUM(J364:J383)</f>
        <v>0</v>
      </c>
      <c r="K384" s="19"/>
      <c r="L384" s="15"/>
      <c r="M384" s="19"/>
      <c r="N384" s="19"/>
      <c r="O384" s="19"/>
      <c r="P384" s="19"/>
    </row>
    <row r="385" spans="2:10" ht="13.5" thickBot="1">
      <c r="E385" s="19"/>
      <c r="F385" s="15"/>
      <c r="G385" s="19"/>
      <c r="H385" s="19"/>
      <c r="I385" s="19"/>
      <c r="J385" s="19"/>
    </row>
    <row r="386" spans="2:10" ht="13.15" customHeight="1">
      <c r="B386" s="479" t="s">
        <v>182</v>
      </c>
      <c r="C386" s="480"/>
      <c r="D386" s="480"/>
      <c r="E386" s="480"/>
      <c r="F386" s="480"/>
      <c r="G386" s="480"/>
      <c r="H386" s="480"/>
      <c r="I386" s="480"/>
      <c r="J386" s="481"/>
    </row>
    <row r="387" spans="2:10">
      <c r="B387" s="477" t="s">
        <v>231</v>
      </c>
      <c r="C387" s="478"/>
      <c r="D387" s="478"/>
      <c r="E387" s="246" t="s">
        <v>35</v>
      </c>
      <c r="F387" s="246" t="s">
        <v>36</v>
      </c>
      <c r="G387" s="247" t="s">
        <v>37</v>
      </c>
      <c r="H387" s="247" t="s">
        <v>38</v>
      </c>
      <c r="I387" s="247" t="s">
        <v>39</v>
      </c>
      <c r="J387" s="248" t="s">
        <v>30</v>
      </c>
    </row>
    <row r="388" spans="2:10">
      <c r="B388" s="482">
        <f t="shared" ref="B388:B408" si="94">B364</f>
        <v>0</v>
      </c>
      <c r="C388" s="483"/>
      <c r="D388" s="483"/>
      <c r="E388" s="286">
        <f>IF('Cumulative Budget Request '!$L434='Split budget (E)'!$L$1,'Cumulative Budget Request '!E434,0)</f>
        <v>0</v>
      </c>
      <c r="F388" s="286">
        <f>IF('Cumulative Budget Request '!$L434='Split budget (E)'!$L$1,'Cumulative Budget Request '!F434,0)</f>
        <v>0</v>
      </c>
      <c r="G388" s="286">
        <f>IF('Cumulative Budget Request '!$L434='Split budget (E)'!$L$1,'Cumulative Budget Request '!G434,0)</f>
        <v>0</v>
      </c>
      <c r="H388" s="286">
        <f>IF('Cumulative Budget Request '!$L434='Split budget (E)'!$L$1,'Cumulative Budget Request '!H434,0)</f>
        <v>0</v>
      </c>
      <c r="I388" s="286">
        <f>IF('Cumulative Budget Request '!$L434='Split budget (E)'!$L$1,'Cumulative Budget Request '!I434,0)</f>
        <v>0</v>
      </c>
      <c r="J388" s="420">
        <f t="shared" ref="J388:J407" si="95">SUM(E388:I388)</f>
        <v>0</v>
      </c>
    </row>
    <row r="389" spans="2:10">
      <c r="B389" s="469">
        <f t="shared" si="94"/>
        <v>0</v>
      </c>
      <c r="C389" s="470"/>
      <c r="D389" s="470"/>
      <c r="E389" s="286">
        <f>IF('Cumulative Budget Request '!$L435='Split budget (E)'!$L$1,'Cumulative Budget Request '!E435,0)</f>
        <v>0</v>
      </c>
      <c r="F389" s="286">
        <f>IF('Cumulative Budget Request '!$L435='Split budget (E)'!$L$1,'Cumulative Budget Request '!F435,0)</f>
        <v>0</v>
      </c>
      <c r="G389" s="286">
        <f>IF('Cumulative Budget Request '!$L435='Split budget (E)'!$L$1,'Cumulative Budget Request '!G435,0)</f>
        <v>0</v>
      </c>
      <c r="H389" s="286">
        <f>IF('Cumulative Budget Request '!$L435='Split budget (E)'!$L$1,'Cumulative Budget Request '!H435,0)</f>
        <v>0</v>
      </c>
      <c r="I389" s="286">
        <f>IF('Cumulative Budget Request '!$L435='Split budget (E)'!$L$1,'Cumulative Budget Request '!I435,0)</f>
        <v>0</v>
      </c>
      <c r="J389" s="420">
        <f t="shared" si="95"/>
        <v>0</v>
      </c>
    </row>
    <row r="390" spans="2:10">
      <c r="B390" s="469">
        <f t="shared" si="94"/>
        <v>0</v>
      </c>
      <c r="C390" s="470"/>
      <c r="D390" s="470"/>
      <c r="E390" s="286">
        <f>IF('Cumulative Budget Request '!$L436='Split budget (E)'!$L$1,'Cumulative Budget Request '!E436,0)</f>
        <v>0</v>
      </c>
      <c r="F390" s="286">
        <f>IF('Cumulative Budget Request '!$L436='Split budget (E)'!$L$1,'Cumulative Budget Request '!F436,0)</f>
        <v>0</v>
      </c>
      <c r="G390" s="286">
        <f>IF('Cumulative Budget Request '!$L436='Split budget (E)'!$L$1,'Cumulative Budget Request '!G436,0)</f>
        <v>0</v>
      </c>
      <c r="H390" s="286">
        <f>IF('Cumulative Budget Request '!$L436='Split budget (E)'!$L$1,'Cumulative Budget Request '!H436,0)</f>
        <v>0</v>
      </c>
      <c r="I390" s="286">
        <f>IF('Cumulative Budget Request '!$L436='Split budget (E)'!$L$1,'Cumulative Budget Request '!I436,0)</f>
        <v>0</v>
      </c>
      <c r="J390" s="420">
        <f t="shared" si="95"/>
        <v>0</v>
      </c>
    </row>
    <row r="391" spans="2:10" hidden="1">
      <c r="B391" s="469">
        <f t="shared" si="94"/>
        <v>0</v>
      </c>
      <c r="C391" s="470"/>
      <c r="D391" s="470"/>
      <c r="E391" s="286">
        <f>IF('Cumulative Budget Request '!$L437='Split budget (E)'!$L$1,'Cumulative Budget Request '!E437,0)</f>
        <v>0</v>
      </c>
      <c r="F391" s="286">
        <f>IF('Cumulative Budget Request '!$L437='Split budget (E)'!$L$1,'Cumulative Budget Request '!F437,0)</f>
        <v>0</v>
      </c>
      <c r="G391" s="286">
        <f>IF('Cumulative Budget Request '!$L437='Split budget (E)'!$L$1,'Cumulative Budget Request '!G437,0)</f>
        <v>0</v>
      </c>
      <c r="H391" s="286">
        <f>IF('Cumulative Budget Request '!$L437='Split budget (E)'!$L$1,'Cumulative Budget Request '!H437,0)</f>
        <v>0</v>
      </c>
      <c r="I391" s="286">
        <f>IF('Cumulative Budget Request '!$L437='Split budget (E)'!$L$1,'Cumulative Budget Request '!I437,0)</f>
        <v>0</v>
      </c>
      <c r="J391" s="420">
        <f t="shared" si="95"/>
        <v>0</v>
      </c>
    </row>
    <row r="392" spans="2:10" hidden="1">
      <c r="B392" s="469">
        <f t="shared" si="94"/>
        <v>0</v>
      </c>
      <c r="C392" s="470"/>
      <c r="D392" s="470"/>
      <c r="E392" s="286">
        <f>IF('Cumulative Budget Request '!$L438='Split budget (E)'!$L$1,'Cumulative Budget Request '!E438,0)</f>
        <v>0</v>
      </c>
      <c r="F392" s="286">
        <f>IF('Cumulative Budget Request '!$L438='Split budget (E)'!$L$1,'Cumulative Budget Request '!F438,0)</f>
        <v>0</v>
      </c>
      <c r="G392" s="286">
        <f>IF('Cumulative Budget Request '!$L438='Split budget (E)'!$L$1,'Cumulative Budget Request '!G438,0)</f>
        <v>0</v>
      </c>
      <c r="H392" s="286">
        <f>IF('Cumulative Budget Request '!$L438='Split budget (E)'!$L$1,'Cumulative Budget Request '!H438,0)</f>
        <v>0</v>
      </c>
      <c r="I392" s="286">
        <f>IF('Cumulative Budget Request '!$L438='Split budget (E)'!$L$1,'Cumulative Budget Request '!I438,0)</f>
        <v>0</v>
      </c>
      <c r="J392" s="420">
        <f t="shared" si="95"/>
        <v>0</v>
      </c>
    </row>
    <row r="393" spans="2:10" hidden="1">
      <c r="B393" s="469">
        <f t="shared" si="94"/>
        <v>0</v>
      </c>
      <c r="C393" s="470"/>
      <c r="D393" s="470"/>
      <c r="E393" s="286">
        <f>IF('Cumulative Budget Request '!$L439='Split budget (E)'!$L$1,'Cumulative Budget Request '!E439,0)</f>
        <v>0</v>
      </c>
      <c r="F393" s="286">
        <f>IF('Cumulative Budget Request '!$L439='Split budget (E)'!$L$1,'Cumulative Budget Request '!F439,0)</f>
        <v>0</v>
      </c>
      <c r="G393" s="286">
        <f>IF('Cumulative Budget Request '!$L439='Split budget (E)'!$L$1,'Cumulative Budget Request '!G439,0)</f>
        <v>0</v>
      </c>
      <c r="H393" s="286">
        <f>IF('Cumulative Budget Request '!$L439='Split budget (E)'!$L$1,'Cumulative Budget Request '!H439,0)</f>
        <v>0</v>
      </c>
      <c r="I393" s="286">
        <f>IF('Cumulative Budget Request '!$L439='Split budget (E)'!$L$1,'Cumulative Budget Request '!I439,0)</f>
        <v>0</v>
      </c>
      <c r="J393" s="420">
        <f t="shared" si="95"/>
        <v>0</v>
      </c>
    </row>
    <row r="394" spans="2:10" hidden="1">
      <c r="B394" s="469">
        <f t="shared" si="94"/>
        <v>0</v>
      </c>
      <c r="C394" s="470"/>
      <c r="D394" s="470"/>
      <c r="E394" s="286">
        <f>IF('Cumulative Budget Request '!$L440='Split budget (E)'!$L$1,'Cumulative Budget Request '!E440,0)</f>
        <v>0</v>
      </c>
      <c r="F394" s="286">
        <f>IF('Cumulative Budget Request '!$L440='Split budget (E)'!$L$1,'Cumulative Budget Request '!F440,0)</f>
        <v>0</v>
      </c>
      <c r="G394" s="286">
        <f>IF('Cumulative Budget Request '!$L440='Split budget (E)'!$L$1,'Cumulative Budget Request '!G440,0)</f>
        <v>0</v>
      </c>
      <c r="H394" s="286">
        <f>IF('Cumulative Budget Request '!$L440='Split budget (E)'!$L$1,'Cumulative Budget Request '!H440,0)</f>
        <v>0</v>
      </c>
      <c r="I394" s="286">
        <f>IF('Cumulative Budget Request '!$L440='Split budget (E)'!$L$1,'Cumulative Budget Request '!I440,0)</f>
        <v>0</v>
      </c>
      <c r="J394" s="420">
        <f t="shared" si="95"/>
        <v>0</v>
      </c>
    </row>
    <row r="395" spans="2:10" hidden="1">
      <c r="B395" s="469">
        <f t="shared" si="94"/>
        <v>0</v>
      </c>
      <c r="C395" s="470"/>
      <c r="D395" s="470"/>
      <c r="E395" s="286">
        <f>IF('Cumulative Budget Request '!$L441='Split budget (E)'!$L$1,'Cumulative Budget Request '!E441,0)</f>
        <v>0</v>
      </c>
      <c r="F395" s="286">
        <f>IF('Cumulative Budget Request '!$L441='Split budget (E)'!$L$1,'Cumulative Budget Request '!F441,0)</f>
        <v>0</v>
      </c>
      <c r="G395" s="286">
        <f>IF('Cumulative Budget Request '!$L441='Split budget (E)'!$L$1,'Cumulative Budget Request '!G441,0)</f>
        <v>0</v>
      </c>
      <c r="H395" s="286">
        <f>IF('Cumulative Budget Request '!$L441='Split budget (E)'!$L$1,'Cumulative Budget Request '!H441,0)</f>
        <v>0</v>
      </c>
      <c r="I395" s="286">
        <f>IF('Cumulative Budget Request '!$L441='Split budget (E)'!$L$1,'Cumulative Budget Request '!I441,0)</f>
        <v>0</v>
      </c>
      <c r="J395" s="420">
        <f t="shared" si="95"/>
        <v>0</v>
      </c>
    </row>
    <row r="396" spans="2:10" hidden="1">
      <c r="B396" s="469">
        <f t="shared" si="94"/>
        <v>0</v>
      </c>
      <c r="C396" s="470"/>
      <c r="D396" s="470"/>
      <c r="E396" s="286">
        <f>IF('Cumulative Budget Request '!$L442='Split budget (E)'!$L$1,'Cumulative Budget Request '!E442,0)</f>
        <v>0</v>
      </c>
      <c r="F396" s="286">
        <f>IF('Cumulative Budget Request '!$L442='Split budget (E)'!$L$1,'Cumulative Budget Request '!F442,0)</f>
        <v>0</v>
      </c>
      <c r="G396" s="286">
        <f>IF('Cumulative Budget Request '!$L442='Split budget (E)'!$L$1,'Cumulative Budget Request '!G442,0)</f>
        <v>0</v>
      </c>
      <c r="H396" s="286">
        <f>IF('Cumulative Budget Request '!$L442='Split budget (E)'!$L$1,'Cumulative Budget Request '!H442,0)</f>
        <v>0</v>
      </c>
      <c r="I396" s="286">
        <f>IF('Cumulative Budget Request '!$L442='Split budget (E)'!$L$1,'Cumulative Budget Request '!I442,0)</f>
        <v>0</v>
      </c>
      <c r="J396" s="420">
        <f t="shared" si="95"/>
        <v>0</v>
      </c>
    </row>
    <row r="397" spans="2:10" hidden="1">
      <c r="B397" s="469">
        <f t="shared" si="94"/>
        <v>0</v>
      </c>
      <c r="C397" s="470"/>
      <c r="D397" s="470"/>
      <c r="E397" s="286">
        <f>IF('Cumulative Budget Request '!$L443='Split budget (E)'!$L$1,'Cumulative Budget Request '!E443,0)</f>
        <v>0</v>
      </c>
      <c r="F397" s="286">
        <f>IF('Cumulative Budget Request '!$L443='Split budget (E)'!$L$1,'Cumulative Budget Request '!F443,0)</f>
        <v>0</v>
      </c>
      <c r="G397" s="286">
        <f>IF('Cumulative Budget Request '!$L443='Split budget (E)'!$L$1,'Cumulative Budget Request '!G443,0)</f>
        <v>0</v>
      </c>
      <c r="H397" s="286">
        <f>IF('Cumulative Budget Request '!$L443='Split budget (E)'!$L$1,'Cumulative Budget Request '!H443,0)</f>
        <v>0</v>
      </c>
      <c r="I397" s="286">
        <f>IF('Cumulative Budget Request '!$L443='Split budget (E)'!$L$1,'Cumulative Budget Request '!I443,0)</f>
        <v>0</v>
      </c>
      <c r="J397" s="420">
        <f t="shared" si="95"/>
        <v>0</v>
      </c>
    </row>
    <row r="398" spans="2:10" hidden="1">
      <c r="B398" s="469">
        <f t="shared" si="94"/>
        <v>0</v>
      </c>
      <c r="C398" s="470"/>
      <c r="D398" s="470"/>
      <c r="E398" s="286">
        <f>IF('Cumulative Budget Request '!$L444='Split budget (E)'!$L$1,'Cumulative Budget Request '!E444,0)</f>
        <v>0</v>
      </c>
      <c r="F398" s="286">
        <f>IF('Cumulative Budget Request '!$L444='Split budget (E)'!$L$1,'Cumulative Budget Request '!F444,0)</f>
        <v>0</v>
      </c>
      <c r="G398" s="286">
        <f>IF('Cumulative Budget Request '!$L444='Split budget (E)'!$L$1,'Cumulative Budget Request '!G444,0)</f>
        <v>0</v>
      </c>
      <c r="H398" s="286">
        <f>IF('Cumulative Budget Request '!$L444='Split budget (E)'!$L$1,'Cumulative Budget Request '!H444,0)</f>
        <v>0</v>
      </c>
      <c r="I398" s="286">
        <f>IF('Cumulative Budget Request '!$L444='Split budget (E)'!$L$1,'Cumulative Budget Request '!I444,0)</f>
        <v>0</v>
      </c>
      <c r="J398" s="420">
        <f t="shared" si="95"/>
        <v>0</v>
      </c>
    </row>
    <row r="399" spans="2:10" hidden="1">
      <c r="B399" s="469">
        <f t="shared" si="94"/>
        <v>0</v>
      </c>
      <c r="C399" s="470"/>
      <c r="D399" s="470"/>
      <c r="E399" s="286">
        <f>IF('Cumulative Budget Request '!$L445='Split budget (E)'!$L$1,'Cumulative Budget Request '!E445,0)</f>
        <v>0</v>
      </c>
      <c r="F399" s="286">
        <f>IF('Cumulative Budget Request '!$L445='Split budget (E)'!$L$1,'Cumulative Budget Request '!F445,0)</f>
        <v>0</v>
      </c>
      <c r="G399" s="286">
        <f>IF('Cumulative Budget Request '!$L445='Split budget (E)'!$L$1,'Cumulative Budget Request '!G445,0)</f>
        <v>0</v>
      </c>
      <c r="H399" s="286">
        <f>IF('Cumulative Budget Request '!$L445='Split budget (E)'!$L$1,'Cumulative Budget Request '!H445,0)</f>
        <v>0</v>
      </c>
      <c r="I399" s="286">
        <f>IF('Cumulative Budget Request '!$L445='Split budget (E)'!$L$1,'Cumulative Budget Request '!I445,0)</f>
        <v>0</v>
      </c>
      <c r="J399" s="420">
        <f t="shared" si="95"/>
        <v>0</v>
      </c>
    </row>
    <row r="400" spans="2:10" hidden="1">
      <c r="B400" s="469">
        <f t="shared" si="94"/>
        <v>0</v>
      </c>
      <c r="C400" s="470"/>
      <c r="D400" s="470"/>
      <c r="E400" s="286">
        <f>IF('Cumulative Budget Request '!$L446='Split budget (E)'!$L$1,'Cumulative Budget Request '!E446,0)</f>
        <v>0</v>
      </c>
      <c r="F400" s="286">
        <f>IF('Cumulative Budget Request '!$L446='Split budget (E)'!$L$1,'Cumulative Budget Request '!F446,0)</f>
        <v>0</v>
      </c>
      <c r="G400" s="286">
        <f>IF('Cumulative Budget Request '!$L446='Split budget (E)'!$L$1,'Cumulative Budget Request '!G446,0)</f>
        <v>0</v>
      </c>
      <c r="H400" s="286">
        <f>IF('Cumulative Budget Request '!$L446='Split budget (E)'!$L$1,'Cumulative Budget Request '!H446,0)</f>
        <v>0</v>
      </c>
      <c r="I400" s="286">
        <f>IF('Cumulative Budget Request '!$L446='Split budget (E)'!$L$1,'Cumulative Budget Request '!I446,0)</f>
        <v>0</v>
      </c>
      <c r="J400" s="420">
        <f t="shared" si="95"/>
        <v>0</v>
      </c>
    </row>
    <row r="401" spans="2:10" hidden="1">
      <c r="B401" s="469">
        <f t="shared" si="94"/>
        <v>0</v>
      </c>
      <c r="C401" s="470"/>
      <c r="D401" s="470"/>
      <c r="E401" s="286">
        <f>IF('Cumulative Budget Request '!$L447='Split budget (E)'!$L$1,'Cumulative Budget Request '!E447,0)</f>
        <v>0</v>
      </c>
      <c r="F401" s="286">
        <f>IF('Cumulative Budget Request '!$L447='Split budget (E)'!$L$1,'Cumulative Budget Request '!F447,0)</f>
        <v>0</v>
      </c>
      <c r="G401" s="286">
        <f>IF('Cumulative Budget Request '!$L447='Split budget (E)'!$L$1,'Cumulative Budget Request '!G447,0)</f>
        <v>0</v>
      </c>
      <c r="H401" s="286">
        <f>IF('Cumulative Budget Request '!$L447='Split budget (E)'!$L$1,'Cumulative Budget Request '!H447,0)</f>
        <v>0</v>
      </c>
      <c r="I401" s="286">
        <f>IF('Cumulative Budget Request '!$L447='Split budget (E)'!$L$1,'Cumulative Budget Request '!I447,0)</f>
        <v>0</v>
      </c>
      <c r="J401" s="420">
        <f t="shared" si="95"/>
        <v>0</v>
      </c>
    </row>
    <row r="402" spans="2:10" hidden="1">
      <c r="B402" s="469">
        <f t="shared" si="94"/>
        <v>0</v>
      </c>
      <c r="C402" s="470"/>
      <c r="D402" s="470"/>
      <c r="E402" s="286">
        <f>IF('Cumulative Budget Request '!$L448='Split budget (E)'!$L$1,'Cumulative Budget Request '!E448,0)</f>
        <v>0</v>
      </c>
      <c r="F402" s="286">
        <f>IF('Cumulative Budget Request '!$L448='Split budget (E)'!$L$1,'Cumulative Budget Request '!F448,0)</f>
        <v>0</v>
      </c>
      <c r="G402" s="286">
        <f>IF('Cumulative Budget Request '!$L448='Split budget (E)'!$L$1,'Cumulative Budget Request '!G448,0)</f>
        <v>0</v>
      </c>
      <c r="H402" s="286">
        <f>IF('Cumulative Budget Request '!$L448='Split budget (E)'!$L$1,'Cumulative Budget Request '!H448,0)</f>
        <v>0</v>
      </c>
      <c r="I402" s="286">
        <f>IF('Cumulative Budget Request '!$L448='Split budget (E)'!$L$1,'Cumulative Budget Request '!I448,0)</f>
        <v>0</v>
      </c>
      <c r="J402" s="420">
        <f t="shared" si="95"/>
        <v>0</v>
      </c>
    </row>
    <row r="403" spans="2:10" hidden="1">
      <c r="B403" s="469">
        <f t="shared" si="94"/>
        <v>0</v>
      </c>
      <c r="C403" s="470"/>
      <c r="D403" s="470"/>
      <c r="E403" s="286">
        <f>IF('Cumulative Budget Request '!$L449='Split budget (E)'!$L$1,'Cumulative Budget Request '!E449,0)</f>
        <v>0</v>
      </c>
      <c r="F403" s="286">
        <f>IF('Cumulative Budget Request '!$L449='Split budget (E)'!$L$1,'Cumulative Budget Request '!F449,0)</f>
        <v>0</v>
      </c>
      <c r="G403" s="286">
        <f>IF('Cumulative Budget Request '!$L449='Split budget (E)'!$L$1,'Cumulative Budget Request '!G449,0)</f>
        <v>0</v>
      </c>
      <c r="H403" s="286">
        <f>IF('Cumulative Budget Request '!$L449='Split budget (E)'!$L$1,'Cumulative Budget Request '!H449,0)</f>
        <v>0</v>
      </c>
      <c r="I403" s="286">
        <f>IF('Cumulative Budget Request '!$L449='Split budget (E)'!$L$1,'Cumulative Budget Request '!I449,0)</f>
        <v>0</v>
      </c>
      <c r="J403" s="420">
        <f t="shared" si="95"/>
        <v>0</v>
      </c>
    </row>
    <row r="404" spans="2:10" hidden="1">
      <c r="B404" s="469">
        <f t="shared" si="94"/>
        <v>0</v>
      </c>
      <c r="C404" s="470"/>
      <c r="D404" s="470"/>
      <c r="E404" s="286">
        <f>IF('Cumulative Budget Request '!$L450='Split budget (E)'!$L$1,'Cumulative Budget Request '!E450,0)</f>
        <v>0</v>
      </c>
      <c r="F404" s="286">
        <f>IF('Cumulative Budget Request '!$L450='Split budget (E)'!$L$1,'Cumulative Budget Request '!F450,0)</f>
        <v>0</v>
      </c>
      <c r="G404" s="286">
        <f>IF('Cumulative Budget Request '!$L450='Split budget (E)'!$L$1,'Cumulative Budget Request '!G450,0)</f>
        <v>0</v>
      </c>
      <c r="H404" s="286">
        <f>IF('Cumulative Budget Request '!$L450='Split budget (E)'!$L$1,'Cumulative Budget Request '!H450,0)</f>
        <v>0</v>
      </c>
      <c r="I404" s="286">
        <f>IF('Cumulative Budget Request '!$L450='Split budget (E)'!$L$1,'Cumulative Budget Request '!I450,0)</f>
        <v>0</v>
      </c>
      <c r="J404" s="420">
        <f t="shared" si="95"/>
        <v>0</v>
      </c>
    </row>
    <row r="405" spans="2:10" hidden="1">
      <c r="B405" s="469">
        <f t="shared" si="94"/>
        <v>0</v>
      </c>
      <c r="C405" s="470"/>
      <c r="D405" s="470"/>
      <c r="E405" s="286">
        <f>IF('Cumulative Budget Request '!$L451='Split budget (E)'!$L$1,'Cumulative Budget Request '!E451,0)</f>
        <v>0</v>
      </c>
      <c r="F405" s="286">
        <f>IF('Cumulative Budget Request '!$L451='Split budget (E)'!$L$1,'Cumulative Budget Request '!F451,0)</f>
        <v>0</v>
      </c>
      <c r="G405" s="286">
        <f>IF('Cumulative Budget Request '!$L451='Split budget (E)'!$L$1,'Cumulative Budget Request '!G451,0)</f>
        <v>0</v>
      </c>
      <c r="H405" s="286">
        <f>IF('Cumulative Budget Request '!$L451='Split budget (E)'!$L$1,'Cumulative Budget Request '!H451,0)</f>
        <v>0</v>
      </c>
      <c r="I405" s="286">
        <f>IF('Cumulative Budget Request '!$L451='Split budget (E)'!$L$1,'Cumulative Budget Request '!I451,0)</f>
        <v>0</v>
      </c>
      <c r="J405" s="420">
        <f t="shared" si="95"/>
        <v>0</v>
      </c>
    </row>
    <row r="406" spans="2:10" hidden="1">
      <c r="B406" s="469">
        <f t="shared" si="94"/>
        <v>0</v>
      </c>
      <c r="C406" s="470"/>
      <c r="D406" s="470"/>
      <c r="E406" s="286">
        <f>IF('Cumulative Budget Request '!$L452='Split budget (E)'!$L$1,'Cumulative Budget Request '!E452,0)</f>
        <v>0</v>
      </c>
      <c r="F406" s="286">
        <f>IF('Cumulative Budget Request '!$L452='Split budget (E)'!$L$1,'Cumulative Budget Request '!F452,0)</f>
        <v>0</v>
      </c>
      <c r="G406" s="286">
        <f>IF('Cumulative Budget Request '!$L452='Split budget (E)'!$L$1,'Cumulative Budget Request '!G452,0)</f>
        <v>0</v>
      </c>
      <c r="H406" s="286">
        <f>IF('Cumulative Budget Request '!$L452='Split budget (E)'!$L$1,'Cumulative Budget Request '!H452,0)</f>
        <v>0</v>
      </c>
      <c r="I406" s="286">
        <f>IF('Cumulative Budget Request '!$L452='Split budget (E)'!$L$1,'Cumulative Budget Request '!I452,0)</f>
        <v>0</v>
      </c>
      <c r="J406" s="420">
        <f t="shared" si="95"/>
        <v>0</v>
      </c>
    </row>
    <row r="407" spans="2:10" hidden="1">
      <c r="B407" s="537">
        <f t="shared" si="94"/>
        <v>0</v>
      </c>
      <c r="C407" s="538"/>
      <c r="D407" s="538"/>
      <c r="E407" s="286">
        <f>IF('Cumulative Budget Request '!$L453='Split budget (E)'!$L$1,'Cumulative Budget Request '!E453,0)</f>
        <v>0</v>
      </c>
      <c r="F407" s="286">
        <f>IF('Cumulative Budget Request '!$L453='Split budget (E)'!$L$1,'Cumulative Budget Request '!F453,0)</f>
        <v>0</v>
      </c>
      <c r="G407" s="286">
        <f>IF('Cumulative Budget Request '!$L453='Split budget (E)'!$L$1,'Cumulative Budget Request '!G453,0)</f>
        <v>0</v>
      </c>
      <c r="H407" s="286">
        <f>IF('Cumulative Budget Request '!$L453='Split budget (E)'!$L$1,'Cumulative Budget Request '!H453,0)</f>
        <v>0</v>
      </c>
      <c r="I407" s="286">
        <f>IF('Cumulative Budget Request '!$L453='Split budget (E)'!$L$1,'Cumulative Budget Request '!I453,0)</f>
        <v>0</v>
      </c>
      <c r="J407" s="421">
        <f t="shared" si="95"/>
        <v>0</v>
      </c>
    </row>
    <row r="408" spans="2:10" ht="13.5" thickBot="1">
      <c r="B408" s="471" t="str">
        <f t="shared" si="94"/>
        <v>TOTAL</v>
      </c>
      <c r="C408" s="472"/>
      <c r="D408" s="472"/>
      <c r="E408" s="423">
        <f>SUM(E388:E407)</f>
        <v>0</v>
      </c>
      <c r="F408" s="423">
        <f t="shared" ref="F408:I408" si="96">SUM(F388:F407)</f>
        <v>0</v>
      </c>
      <c r="G408" s="423">
        <f t="shared" si="96"/>
        <v>0</v>
      </c>
      <c r="H408" s="423">
        <f t="shared" si="96"/>
        <v>0</v>
      </c>
      <c r="I408" s="423">
        <f t="shared" si="96"/>
        <v>0</v>
      </c>
      <c r="J408" s="422">
        <f>SUM(J388:J407)</f>
        <v>0</v>
      </c>
    </row>
    <row r="409" spans="2:10">
      <c r="E409" s="19"/>
      <c r="F409" s="15"/>
      <c r="G409" s="19"/>
      <c r="H409" s="19"/>
      <c r="I409" s="19"/>
      <c r="J409" s="19"/>
    </row>
    <row r="410" spans="2:10">
      <c r="E410" s="19"/>
      <c r="F410" s="15"/>
      <c r="G410" s="19"/>
      <c r="H410" s="19"/>
      <c r="I410" s="19"/>
      <c r="J410" s="19"/>
    </row>
    <row r="411" spans="2:10">
      <c r="E411" s="19"/>
      <c r="F411" s="15"/>
      <c r="G411" s="19"/>
      <c r="H411" s="19"/>
      <c r="I411" s="19"/>
      <c r="J411" s="19"/>
    </row>
    <row r="412" spans="2:10">
      <c r="E412" s="19"/>
      <c r="F412" s="15"/>
      <c r="G412" s="19"/>
      <c r="H412" s="19"/>
      <c r="I412" s="19"/>
      <c r="J412" s="19"/>
    </row>
    <row r="413" spans="2:10">
      <c r="E413" s="19"/>
      <c r="F413" s="15"/>
      <c r="G413" s="19"/>
      <c r="H413" s="19"/>
      <c r="I413" s="19"/>
      <c r="J413" s="19"/>
    </row>
    <row r="414" spans="2:10">
      <c r="E414" s="19"/>
      <c r="F414" s="15"/>
      <c r="G414" s="19"/>
      <c r="H414" s="19"/>
      <c r="I414" s="19"/>
      <c r="J414" s="19"/>
    </row>
    <row r="415" spans="2:10">
      <c r="E415" s="19"/>
      <c r="F415" s="15"/>
      <c r="G415" s="19"/>
      <c r="H415" s="19"/>
      <c r="I415" s="19"/>
      <c r="J415" s="19"/>
    </row>
    <row r="416" spans="2:10">
      <c r="E416" s="19"/>
      <c r="F416" s="15"/>
      <c r="G416" s="19"/>
      <c r="H416" s="19"/>
      <c r="I416" s="19"/>
      <c r="J416" s="19"/>
    </row>
    <row r="417" spans="5:10">
      <c r="E417" s="19"/>
      <c r="F417" s="15"/>
      <c r="G417" s="19"/>
      <c r="H417" s="19"/>
      <c r="I417" s="19"/>
      <c r="J417" s="19"/>
    </row>
    <row r="418" spans="5:10">
      <c r="E418" s="19"/>
      <c r="F418" s="15"/>
      <c r="G418" s="19"/>
      <c r="H418" s="19"/>
      <c r="I418" s="19"/>
      <c r="J418" s="19"/>
    </row>
    <row r="419" spans="5:10">
      <c r="E419" s="19"/>
      <c r="F419" s="15"/>
      <c r="G419" s="19"/>
      <c r="H419" s="19"/>
      <c r="I419" s="19"/>
      <c r="J419" s="19"/>
    </row>
    <row r="420" spans="5:10">
      <c r="E420" s="19"/>
      <c r="F420" s="15"/>
      <c r="G420" s="19"/>
      <c r="H420" s="19"/>
      <c r="I420" s="19"/>
      <c r="J420" s="19"/>
    </row>
    <row r="421" spans="5:10">
      <c r="E421" s="19"/>
      <c r="F421" s="15"/>
      <c r="G421" s="19"/>
      <c r="H421" s="19"/>
      <c r="I421" s="19"/>
      <c r="J421" s="19"/>
    </row>
    <row r="422" spans="5:10">
      <c r="E422" s="19"/>
      <c r="F422" s="15"/>
      <c r="G422" s="19"/>
      <c r="H422" s="19"/>
      <c r="I422" s="19"/>
      <c r="J422" s="19"/>
    </row>
    <row r="423" spans="5:10">
      <c r="E423" s="19"/>
      <c r="F423" s="15"/>
      <c r="G423" s="19"/>
      <c r="H423" s="19"/>
      <c r="I423" s="19"/>
      <c r="J423" s="19"/>
    </row>
    <row r="424" spans="5:10">
      <c r="E424" s="19"/>
      <c r="F424" s="15"/>
      <c r="G424" s="19"/>
      <c r="H424" s="19"/>
      <c r="I424" s="19"/>
      <c r="J424" s="19"/>
    </row>
    <row r="425" spans="5:10">
      <c r="E425" s="19"/>
      <c r="F425" s="15"/>
      <c r="G425" s="19"/>
      <c r="H425" s="19"/>
      <c r="I425" s="19"/>
      <c r="J425" s="19"/>
    </row>
    <row r="426" spans="5:10">
      <c r="E426" s="19"/>
      <c r="F426" s="15"/>
      <c r="G426" s="19"/>
      <c r="H426" s="19"/>
      <c r="I426" s="19"/>
      <c r="J426" s="19"/>
    </row>
    <row r="427" spans="5:10">
      <c r="E427" s="19"/>
      <c r="F427" s="15"/>
      <c r="G427" s="19"/>
      <c r="H427" s="19"/>
      <c r="I427" s="19"/>
      <c r="J427" s="19"/>
    </row>
    <row r="428" spans="5:10">
      <c r="E428" s="19"/>
      <c r="F428" s="15"/>
      <c r="G428" s="19"/>
      <c r="H428" s="19"/>
      <c r="I428" s="19"/>
      <c r="J428" s="19"/>
    </row>
    <row r="429" spans="5:10">
      <c r="E429" s="19"/>
      <c r="F429" s="15"/>
      <c r="G429" s="19"/>
      <c r="H429" s="19"/>
      <c r="I429" s="19"/>
      <c r="J429" s="19"/>
    </row>
    <row r="430" spans="5:10">
      <c r="E430" s="19"/>
      <c r="F430" s="15"/>
      <c r="G430" s="19"/>
      <c r="H430" s="19"/>
      <c r="I430" s="19"/>
      <c r="J430" s="19"/>
    </row>
    <row r="431" spans="5:10">
      <c r="E431" s="19"/>
      <c r="F431" s="15"/>
      <c r="G431" s="19"/>
      <c r="H431" s="19"/>
      <c r="I431" s="19"/>
      <c r="J431" s="19"/>
    </row>
    <row r="432" spans="5:10">
      <c r="E432" s="19"/>
      <c r="F432" s="15"/>
      <c r="G432" s="19"/>
      <c r="H432" s="19"/>
      <c r="I432" s="19"/>
      <c r="J432" s="19"/>
    </row>
    <row r="433" spans="5:10">
      <c r="E433" s="19"/>
      <c r="F433" s="15"/>
      <c r="G433" s="19"/>
      <c r="H433" s="19"/>
      <c r="I433" s="19"/>
      <c r="J433" s="19"/>
    </row>
    <row r="434" spans="5:10">
      <c r="E434" s="19"/>
      <c r="F434" s="15"/>
      <c r="G434" s="19"/>
      <c r="H434" s="19"/>
      <c r="I434" s="19"/>
      <c r="J434" s="19"/>
    </row>
    <row r="435" spans="5:10">
      <c r="E435" s="19"/>
      <c r="F435" s="15"/>
      <c r="G435" s="19"/>
      <c r="H435" s="19"/>
      <c r="I435" s="19"/>
      <c r="J435" s="19"/>
    </row>
    <row r="436" spans="5:10">
      <c r="E436" s="19"/>
      <c r="F436" s="15"/>
      <c r="G436" s="19"/>
      <c r="H436" s="19"/>
      <c r="I436" s="19"/>
      <c r="J436" s="19"/>
    </row>
    <row r="437" spans="5:10">
      <c r="E437" s="19"/>
      <c r="F437" s="15"/>
      <c r="G437" s="19"/>
      <c r="H437" s="19"/>
      <c r="I437" s="19"/>
      <c r="J437" s="19"/>
    </row>
    <row r="438" spans="5:10">
      <c r="E438" s="19"/>
      <c r="F438" s="15"/>
      <c r="G438" s="19"/>
      <c r="H438" s="19"/>
      <c r="I438" s="19"/>
      <c r="J438" s="19"/>
    </row>
    <row r="439" spans="5:10">
      <c r="E439" s="19"/>
      <c r="F439" s="15"/>
      <c r="G439" s="19"/>
      <c r="H439" s="19"/>
      <c r="I439" s="19"/>
      <c r="J439" s="19"/>
    </row>
    <row r="440" spans="5:10">
      <c r="E440" s="19"/>
      <c r="F440" s="15"/>
      <c r="G440" s="19"/>
      <c r="H440" s="19"/>
      <c r="I440" s="19"/>
      <c r="J440" s="19"/>
    </row>
    <row r="441" spans="5:10">
      <c r="E441" s="19"/>
      <c r="F441" s="15"/>
      <c r="G441" s="19"/>
      <c r="H441" s="19"/>
      <c r="I441" s="19"/>
      <c r="J441" s="19"/>
    </row>
    <row r="442" spans="5:10">
      <c r="E442" s="19"/>
      <c r="F442" s="15"/>
      <c r="G442" s="19"/>
      <c r="H442" s="19"/>
      <c r="I442" s="19"/>
      <c r="J442" s="19"/>
    </row>
    <row r="443" spans="5:10">
      <c r="E443" s="19"/>
      <c r="F443" s="15"/>
      <c r="G443" s="19"/>
      <c r="H443" s="19"/>
      <c r="I443" s="19"/>
      <c r="J443" s="19"/>
    </row>
    <row r="444" spans="5:10">
      <c r="E444" s="19"/>
      <c r="F444" s="15"/>
      <c r="G444" s="19"/>
      <c r="H444" s="19"/>
      <c r="I444" s="19"/>
      <c r="J444" s="19"/>
    </row>
    <row r="445" spans="5:10">
      <c r="E445" s="19"/>
      <c r="F445" s="15"/>
      <c r="G445" s="19"/>
      <c r="H445" s="19"/>
      <c r="I445" s="19"/>
      <c r="J445" s="19"/>
    </row>
    <row r="446" spans="5:10">
      <c r="E446" s="19"/>
      <c r="F446" s="15"/>
      <c r="G446" s="19"/>
      <c r="H446" s="19"/>
      <c r="I446" s="19"/>
      <c r="J446" s="19"/>
    </row>
    <row r="447" spans="5:10">
      <c r="E447" s="19"/>
      <c r="F447" s="15"/>
      <c r="G447" s="19"/>
      <c r="H447" s="19"/>
      <c r="I447" s="19"/>
      <c r="J447" s="19"/>
    </row>
    <row r="448" spans="5:10">
      <c r="E448" s="19"/>
      <c r="F448" s="15"/>
      <c r="G448" s="19"/>
      <c r="H448" s="19"/>
      <c r="I448" s="19"/>
      <c r="J448" s="19"/>
    </row>
    <row r="449" spans="5:10">
      <c r="E449" s="19"/>
      <c r="F449" s="15"/>
      <c r="G449" s="19"/>
      <c r="H449" s="19"/>
      <c r="I449" s="19"/>
      <c r="J449" s="19"/>
    </row>
    <row r="450" spans="5:10">
      <c r="E450" s="19"/>
      <c r="F450" s="15"/>
      <c r="G450" s="19"/>
      <c r="H450" s="19"/>
      <c r="I450" s="19"/>
      <c r="J450" s="19"/>
    </row>
    <row r="451" spans="5:10">
      <c r="E451" s="19"/>
      <c r="F451" s="15"/>
      <c r="G451" s="19"/>
      <c r="H451" s="19"/>
      <c r="I451" s="19"/>
      <c r="J451" s="19"/>
    </row>
    <row r="452" spans="5:10">
      <c r="E452" s="19"/>
      <c r="F452" s="15"/>
      <c r="G452" s="19"/>
      <c r="H452" s="19"/>
      <c r="I452" s="19"/>
      <c r="J452" s="19"/>
    </row>
    <row r="453" spans="5:10">
      <c r="E453" s="19"/>
      <c r="F453" s="15"/>
      <c r="G453" s="19"/>
      <c r="H453" s="19"/>
      <c r="I453" s="19"/>
      <c r="J453" s="19"/>
    </row>
    <row r="454" spans="5:10">
      <c r="E454" s="19"/>
      <c r="F454" s="15"/>
      <c r="G454" s="19"/>
      <c r="H454" s="19"/>
      <c r="I454" s="19"/>
      <c r="J454" s="19"/>
    </row>
    <row r="455" spans="5:10">
      <c r="E455" s="19"/>
      <c r="F455" s="15"/>
      <c r="G455" s="19"/>
      <c r="H455" s="19"/>
      <c r="I455" s="19"/>
      <c r="J455" s="19"/>
    </row>
    <row r="456" spans="5:10">
      <c r="E456" s="19"/>
      <c r="F456" s="15"/>
      <c r="G456" s="19"/>
      <c r="H456" s="19"/>
      <c r="I456" s="19"/>
      <c r="J456" s="19"/>
    </row>
    <row r="457" spans="5:10">
      <c r="E457" s="19"/>
      <c r="F457" s="15"/>
      <c r="G457" s="19"/>
      <c r="H457" s="19"/>
      <c r="I457" s="19"/>
      <c r="J457" s="19"/>
    </row>
    <row r="458" spans="5:10">
      <c r="E458" s="19"/>
      <c r="F458" s="15"/>
      <c r="G458" s="19"/>
      <c r="H458" s="19"/>
      <c r="I458" s="19"/>
      <c r="J458" s="19"/>
    </row>
    <row r="459" spans="5:10">
      <c r="E459" s="19"/>
      <c r="F459" s="15"/>
      <c r="G459" s="19"/>
      <c r="H459" s="19"/>
      <c r="I459" s="19"/>
      <c r="J459" s="19"/>
    </row>
    <row r="460" spans="5:10">
      <c r="E460" s="19"/>
      <c r="F460" s="15"/>
      <c r="G460" s="19"/>
      <c r="H460" s="19"/>
      <c r="I460" s="19"/>
      <c r="J460" s="19"/>
    </row>
    <row r="461" spans="5:10">
      <c r="E461" s="19"/>
      <c r="F461" s="15"/>
      <c r="G461" s="19"/>
      <c r="H461" s="19"/>
      <c r="I461" s="19"/>
      <c r="J461" s="19"/>
    </row>
    <row r="462" spans="5:10">
      <c r="E462" s="19"/>
      <c r="F462" s="15"/>
      <c r="G462" s="19"/>
      <c r="H462" s="19"/>
      <c r="I462" s="19"/>
      <c r="J462" s="19"/>
    </row>
    <row r="463" spans="5:10">
      <c r="E463" s="19"/>
      <c r="F463" s="15"/>
      <c r="G463" s="19"/>
      <c r="H463" s="19"/>
      <c r="I463" s="19"/>
      <c r="J463" s="19"/>
    </row>
    <row r="464" spans="5:10">
      <c r="E464" s="19"/>
      <c r="F464" s="15"/>
      <c r="G464" s="19"/>
      <c r="H464" s="19"/>
      <c r="I464" s="19"/>
      <c r="J464" s="19"/>
    </row>
    <row r="465" spans="5:10">
      <c r="E465" s="19"/>
      <c r="F465" s="15"/>
      <c r="G465" s="19"/>
      <c r="H465" s="19"/>
      <c r="I465" s="19"/>
      <c r="J465" s="19"/>
    </row>
    <row r="466" spans="5:10">
      <c r="E466" s="19"/>
      <c r="F466" s="15"/>
      <c r="G466" s="19"/>
      <c r="H466" s="19"/>
      <c r="I466" s="19"/>
      <c r="J466" s="19"/>
    </row>
    <row r="467" spans="5:10">
      <c r="E467" s="19"/>
      <c r="F467" s="15"/>
      <c r="G467" s="19"/>
      <c r="H467" s="19"/>
      <c r="I467" s="19"/>
      <c r="J467" s="19"/>
    </row>
    <row r="468" spans="5:10">
      <c r="E468" s="19"/>
      <c r="F468" s="15"/>
      <c r="G468" s="19"/>
      <c r="H468" s="19"/>
      <c r="I468" s="19"/>
      <c r="J468" s="19"/>
    </row>
    <row r="469" spans="5:10">
      <c r="E469" s="19"/>
      <c r="F469" s="15"/>
      <c r="G469" s="19"/>
      <c r="H469" s="19"/>
      <c r="I469" s="19"/>
      <c r="J469" s="19"/>
    </row>
    <row r="470" spans="5:10">
      <c r="E470" s="19"/>
      <c r="F470" s="15"/>
      <c r="G470" s="19"/>
      <c r="H470" s="19"/>
      <c r="I470" s="19"/>
      <c r="J470" s="19"/>
    </row>
    <row r="471" spans="5:10">
      <c r="E471" s="19"/>
      <c r="F471" s="15"/>
      <c r="G471" s="19"/>
      <c r="H471" s="19"/>
      <c r="I471" s="19"/>
      <c r="J471" s="19"/>
    </row>
    <row r="472" spans="5:10">
      <c r="E472" s="19"/>
      <c r="F472" s="15"/>
      <c r="G472" s="19"/>
      <c r="H472" s="19"/>
      <c r="I472" s="19"/>
      <c r="J472" s="19"/>
    </row>
    <row r="473" spans="5:10">
      <c r="E473" s="19"/>
      <c r="F473" s="15"/>
      <c r="G473" s="19"/>
      <c r="H473" s="19"/>
      <c r="I473" s="19"/>
      <c r="J473" s="19"/>
    </row>
    <row r="474" spans="5:10">
      <c r="E474" s="19"/>
      <c r="F474" s="15"/>
      <c r="G474" s="19"/>
      <c r="H474" s="19"/>
      <c r="I474" s="19"/>
      <c r="J474" s="19"/>
    </row>
    <row r="475" spans="5:10">
      <c r="E475" s="19"/>
      <c r="F475" s="15"/>
      <c r="G475" s="19"/>
      <c r="H475" s="19"/>
      <c r="I475" s="19"/>
      <c r="J475" s="19"/>
    </row>
    <row r="476" spans="5:10">
      <c r="E476" s="19"/>
      <c r="F476" s="15"/>
      <c r="G476" s="19"/>
      <c r="H476" s="19"/>
      <c r="I476" s="19"/>
      <c r="J476" s="19"/>
    </row>
    <row r="477" spans="5:10">
      <c r="E477" s="19"/>
      <c r="F477" s="15"/>
      <c r="G477" s="19"/>
      <c r="H477" s="19"/>
      <c r="I477" s="19"/>
      <c r="J477" s="19"/>
    </row>
    <row r="478" spans="5:10">
      <c r="E478" s="19"/>
      <c r="F478" s="15"/>
      <c r="G478" s="19"/>
      <c r="H478" s="19"/>
      <c r="I478" s="19"/>
      <c r="J478" s="19"/>
    </row>
    <row r="479" spans="5:10">
      <c r="E479" s="19"/>
      <c r="F479" s="15"/>
      <c r="G479" s="19"/>
      <c r="H479" s="19"/>
      <c r="I479" s="19"/>
      <c r="J479" s="19"/>
    </row>
    <row r="480" spans="5:10">
      <c r="E480" s="19"/>
      <c r="F480" s="15"/>
      <c r="G480" s="19"/>
      <c r="H480" s="19"/>
      <c r="I480" s="19"/>
      <c r="J480" s="19"/>
    </row>
    <row r="481" spans="5:10">
      <c r="E481" s="19"/>
      <c r="F481" s="15"/>
      <c r="G481" s="19"/>
      <c r="H481" s="19"/>
      <c r="I481" s="19"/>
      <c r="J481" s="19"/>
    </row>
    <row r="482" spans="5:10">
      <c r="E482" s="19"/>
      <c r="F482" s="15"/>
      <c r="G482" s="19"/>
      <c r="H482" s="19"/>
      <c r="I482" s="19"/>
      <c r="J482" s="19"/>
    </row>
    <row r="483" spans="5:10">
      <c r="E483" s="19"/>
      <c r="F483" s="15"/>
      <c r="G483" s="19"/>
      <c r="H483" s="19"/>
      <c r="I483" s="19"/>
      <c r="J483" s="19"/>
    </row>
    <row r="484" spans="5:10">
      <c r="E484" s="19"/>
      <c r="F484" s="15"/>
      <c r="G484" s="19"/>
      <c r="H484" s="19"/>
      <c r="I484" s="19"/>
      <c r="J484" s="19"/>
    </row>
    <row r="485" spans="5:10">
      <c r="E485" s="19"/>
      <c r="F485" s="15"/>
      <c r="G485" s="19"/>
      <c r="H485" s="19"/>
      <c r="I485" s="19"/>
      <c r="J485" s="19"/>
    </row>
    <row r="486" spans="5:10">
      <c r="E486" s="19"/>
      <c r="F486" s="15"/>
      <c r="G486" s="19"/>
      <c r="H486" s="19"/>
      <c r="I486" s="19"/>
      <c r="J486" s="19"/>
    </row>
    <row r="487" spans="5:10">
      <c r="E487" s="19"/>
      <c r="F487" s="15"/>
      <c r="G487" s="19"/>
      <c r="H487" s="19"/>
      <c r="I487" s="19"/>
      <c r="J487" s="19"/>
    </row>
    <row r="488" spans="5:10">
      <c r="E488" s="19"/>
      <c r="F488" s="15"/>
      <c r="G488" s="19"/>
      <c r="H488" s="19"/>
      <c r="I488" s="19"/>
      <c r="J488" s="19"/>
    </row>
    <row r="489" spans="5:10">
      <c r="E489" s="19"/>
      <c r="F489" s="15"/>
      <c r="G489" s="19"/>
      <c r="H489" s="19"/>
      <c r="I489" s="19"/>
      <c r="J489" s="19"/>
    </row>
    <row r="490" spans="5:10">
      <c r="E490" s="19"/>
      <c r="F490" s="15"/>
      <c r="G490" s="19"/>
      <c r="H490" s="19"/>
      <c r="I490" s="19"/>
      <c r="J490" s="19"/>
    </row>
    <row r="491" spans="5:10">
      <c r="E491" s="19"/>
      <c r="F491" s="15"/>
      <c r="G491" s="19"/>
      <c r="H491" s="19"/>
      <c r="I491" s="19"/>
      <c r="J491" s="19"/>
    </row>
    <row r="492" spans="5:10">
      <c r="E492" s="19"/>
      <c r="F492" s="15"/>
      <c r="G492" s="19"/>
      <c r="H492" s="19"/>
      <c r="I492" s="19"/>
      <c r="J492" s="19"/>
    </row>
    <row r="493" spans="5:10">
      <c r="E493" s="19"/>
      <c r="F493" s="15"/>
      <c r="G493" s="19"/>
      <c r="H493" s="19"/>
      <c r="I493" s="19"/>
      <c r="J493" s="19"/>
    </row>
    <row r="494" spans="5:10">
      <c r="E494" s="19"/>
      <c r="F494" s="15"/>
      <c r="G494" s="19"/>
      <c r="H494" s="19"/>
      <c r="I494" s="19"/>
      <c r="J494" s="19"/>
    </row>
    <row r="495" spans="5:10">
      <c r="E495" s="19"/>
      <c r="F495" s="15"/>
      <c r="G495" s="19"/>
      <c r="H495" s="19"/>
      <c r="I495" s="19"/>
      <c r="J495" s="19"/>
    </row>
    <row r="496" spans="5:10">
      <c r="E496" s="19"/>
      <c r="F496" s="15"/>
      <c r="G496" s="19"/>
      <c r="H496" s="19"/>
      <c r="I496" s="19"/>
      <c r="J496" s="19"/>
    </row>
    <row r="497" spans="5:10">
      <c r="E497" s="19"/>
      <c r="F497" s="15"/>
      <c r="G497" s="19"/>
      <c r="H497" s="19"/>
      <c r="I497" s="19"/>
      <c r="J497" s="19"/>
    </row>
    <row r="498" spans="5:10">
      <c r="E498" s="19"/>
      <c r="F498" s="15"/>
      <c r="G498" s="19"/>
      <c r="H498" s="19"/>
      <c r="I498" s="19"/>
      <c r="J498" s="19"/>
    </row>
    <row r="499" spans="5:10">
      <c r="E499" s="19"/>
      <c r="F499" s="15"/>
      <c r="G499" s="19"/>
      <c r="H499" s="19"/>
      <c r="I499" s="19"/>
      <c r="J499" s="19"/>
    </row>
    <row r="500" spans="5:10">
      <c r="E500" s="19"/>
      <c r="F500" s="15"/>
      <c r="G500" s="19"/>
      <c r="H500" s="19"/>
      <c r="I500" s="19"/>
      <c r="J500" s="19"/>
    </row>
    <row r="501" spans="5:10">
      <c r="E501" s="19"/>
      <c r="F501" s="15"/>
      <c r="G501" s="19"/>
      <c r="H501" s="19"/>
      <c r="I501" s="19"/>
      <c r="J501" s="19"/>
    </row>
    <row r="502" spans="5:10">
      <c r="E502" s="19"/>
      <c r="F502" s="15"/>
      <c r="G502" s="19"/>
      <c r="H502" s="19"/>
      <c r="I502" s="19"/>
      <c r="J502" s="19"/>
    </row>
    <row r="503" spans="5:10">
      <c r="E503" s="19"/>
      <c r="F503" s="15"/>
      <c r="G503" s="19"/>
      <c r="H503" s="19"/>
      <c r="I503" s="19"/>
      <c r="J503" s="19"/>
    </row>
    <row r="504" spans="5:10">
      <c r="E504" s="19"/>
      <c r="F504" s="15"/>
      <c r="G504" s="19"/>
      <c r="H504" s="19"/>
      <c r="I504" s="19"/>
      <c r="J504" s="19"/>
    </row>
    <row r="505" spans="5:10">
      <c r="E505" s="19"/>
      <c r="F505" s="15"/>
      <c r="G505" s="19"/>
      <c r="H505" s="19"/>
      <c r="I505" s="19"/>
      <c r="J505" s="19"/>
    </row>
    <row r="506" spans="5:10">
      <c r="E506" s="19"/>
      <c r="F506" s="15"/>
      <c r="G506" s="19"/>
      <c r="H506" s="19"/>
      <c r="I506" s="19"/>
      <c r="J506" s="19"/>
    </row>
    <row r="507" spans="5:10">
      <c r="E507" s="19"/>
      <c r="F507" s="15"/>
      <c r="G507" s="19"/>
      <c r="H507" s="19"/>
      <c r="I507" s="19"/>
      <c r="J507" s="19"/>
    </row>
    <row r="508" spans="5:10">
      <c r="E508" s="19"/>
      <c r="F508" s="15"/>
      <c r="G508" s="19"/>
      <c r="H508" s="19"/>
      <c r="I508" s="19"/>
      <c r="J508" s="19"/>
    </row>
    <row r="509" spans="5:10">
      <c r="E509" s="19"/>
      <c r="F509" s="15"/>
      <c r="G509" s="19"/>
      <c r="H509" s="19"/>
      <c r="I509" s="19"/>
      <c r="J509" s="19"/>
    </row>
    <row r="510" spans="5:10">
      <c r="E510" s="19"/>
      <c r="F510" s="15"/>
      <c r="G510" s="19"/>
      <c r="H510" s="19"/>
      <c r="I510" s="19"/>
      <c r="J510" s="19"/>
    </row>
    <row r="511" spans="5:10">
      <c r="E511" s="19"/>
      <c r="F511" s="15"/>
      <c r="G511" s="19"/>
      <c r="H511" s="19"/>
      <c r="I511" s="19"/>
      <c r="J511" s="19"/>
    </row>
    <row r="512" spans="5:10">
      <c r="E512" s="19"/>
      <c r="F512" s="15"/>
      <c r="G512" s="19"/>
      <c r="H512" s="19"/>
      <c r="I512" s="19"/>
      <c r="J512" s="19"/>
    </row>
    <row r="513" spans="5:10">
      <c r="E513" s="19"/>
      <c r="F513" s="15"/>
      <c r="G513" s="19"/>
      <c r="H513" s="19"/>
      <c r="I513" s="19"/>
      <c r="J513" s="19"/>
    </row>
    <row r="514" spans="5:10">
      <c r="E514" s="19"/>
      <c r="F514" s="15"/>
      <c r="G514" s="19"/>
      <c r="H514" s="19"/>
      <c r="I514" s="19"/>
      <c r="J514" s="19"/>
    </row>
    <row r="515" spans="5:10">
      <c r="E515" s="19"/>
      <c r="F515" s="15"/>
      <c r="G515" s="19"/>
      <c r="H515" s="19"/>
      <c r="I515" s="19"/>
      <c r="J515" s="19"/>
    </row>
    <row r="516" spans="5:10">
      <c r="E516" s="19"/>
      <c r="F516" s="15"/>
      <c r="G516" s="19"/>
      <c r="H516" s="19"/>
      <c r="I516" s="19"/>
      <c r="J516" s="19"/>
    </row>
    <row r="517" spans="5:10">
      <c r="E517" s="19"/>
      <c r="F517" s="15"/>
      <c r="G517" s="19"/>
      <c r="H517" s="19"/>
      <c r="I517" s="19"/>
      <c r="J517" s="19"/>
    </row>
    <row r="518" spans="5:10">
      <c r="E518" s="19"/>
      <c r="F518" s="15"/>
      <c r="G518" s="19"/>
      <c r="H518" s="19"/>
      <c r="I518" s="19"/>
      <c r="J518" s="19"/>
    </row>
    <row r="519" spans="5:10">
      <c r="E519" s="19"/>
      <c r="F519" s="15"/>
      <c r="G519" s="19"/>
      <c r="H519" s="19"/>
      <c r="I519" s="19"/>
      <c r="J519" s="19"/>
    </row>
    <row r="520" spans="5:10">
      <c r="E520" s="19"/>
      <c r="F520" s="15"/>
      <c r="G520" s="19"/>
      <c r="H520" s="19"/>
      <c r="I520" s="19"/>
      <c r="J520" s="19"/>
    </row>
    <row r="521" spans="5:10">
      <c r="E521" s="19"/>
      <c r="F521" s="15"/>
      <c r="G521" s="19"/>
      <c r="H521" s="19"/>
      <c r="I521" s="19"/>
      <c r="J521" s="19"/>
    </row>
    <row r="522" spans="5:10">
      <c r="E522" s="19"/>
      <c r="F522" s="15"/>
      <c r="G522" s="19"/>
      <c r="H522" s="19"/>
      <c r="I522" s="19"/>
      <c r="J522" s="19"/>
    </row>
    <row r="523" spans="5:10">
      <c r="E523" s="19"/>
      <c r="F523" s="15"/>
      <c r="G523" s="19"/>
      <c r="H523" s="19"/>
      <c r="I523" s="19"/>
      <c r="J523" s="19"/>
    </row>
    <row r="524" spans="5:10">
      <c r="E524" s="19"/>
      <c r="F524" s="15"/>
      <c r="G524" s="19"/>
      <c r="H524" s="19"/>
      <c r="I524" s="19"/>
      <c r="J524" s="19"/>
    </row>
    <row r="525" spans="5:10">
      <c r="E525" s="19"/>
      <c r="F525" s="15"/>
      <c r="G525" s="19"/>
      <c r="H525" s="19"/>
      <c r="I525" s="19"/>
      <c r="J525" s="19"/>
    </row>
    <row r="526" spans="5:10">
      <c r="E526" s="19"/>
      <c r="F526" s="15"/>
      <c r="G526" s="19"/>
      <c r="H526" s="19"/>
      <c r="I526" s="19"/>
      <c r="J526" s="19"/>
    </row>
    <row r="527" spans="5:10">
      <c r="E527" s="19"/>
      <c r="F527" s="15"/>
      <c r="G527" s="19"/>
      <c r="H527" s="19"/>
      <c r="I527" s="19"/>
      <c r="J527" s="19"/>
    </row>
    <row r="528" spans="5:10">
      <c r="E528" s="19"/>
      <c r="F528" s="15"/>
      <c r="G528" s="19"/>
      <c r="H528" s="19"/>
      <c r="I528" s="19"/>
      <c r="J528" s="19"/>
    </row>
    <row r="529" spans="5:10">
      <c r="E529" s="19"/>
      <c r="F529" s="15"/>
      <c r="G529" s="19"/>
      <c r="H529" s="19"/>
      <c r="I529" s="19"/>
      <c r="J529" s="19"/>
    </row>
    <row r="530" spans="5:10">
      <c r="E530" s="19"/>
      <c r="F530" s="15"/>
      <c r="G530" s="19"/>
      <c r="H530" s="19"/>
      <c r="I530" s="19"/>
      <c r="J530" s="19"/>
    </row>
    <row r="531" spans="5:10">
      <c r="E531" s="19"/>
      <c r="F531" s="15"/>
      <c r="G531" s="19"/>
      <c r="H531" s="19"/>
      <c r="I531" s="19"/>
      <c r="J531" s="19"/>
    </row>
    <row r="532" spans="5:10">
      <c r="E532" s="19"/>
      <c r="F532" s="15"/>
      <c r="G532" s="19"/>
      <c r="H532" s="19"/>
      <c r="I532" s="19"/>
      <c r="J532" s="19"/>
    </row>
    <row r="533" spans="5:10">
      <c r="E533" s="19"/>
      <c r="F533" s="15"/>
      <c r="G533" s="19"/>
      <c r="H533" s="19"/>
      <c r="I533" s="19"/>
      <c r="J533" s="19"/>
    </row>
    <row r="534" spans="5:10">
      <c r="E534" s="19"/>
      <c r="F534" s="15"/>
      <c r="G534" s="19"/>
      <c r="H534" s="19"/>
      <c r="I534" s="19"/>
      <c r="J534" s="19"/>
    </row>
    <row r="535" spans="5:10">
      <c r="E535" s="19"/>
      <c r="F535" s="15"/>
      <c r="G535" s="19"/>
      <c r="H535" s="19"/>
      <c r="I535" s="19"/>
      <c r="J535" s="19"/>
    </row>
    <row r="536" spans="5:10">
      <c r="E536" s="19"/>
      <c r="F536" s="15"/>
      <c r="G536" s="19"/>
      <c r="H536" s="19"/>
      <c r="I536" s="19"/>
      <c r="J536" s="19"/>
    </row>
    <row r="537" spans="5:10">
      <c r="E537" s="19"/>
      <c r="F537" s="15"/>
      <c r="G537" s="19"/>
      <c r="H537" s="19"/>
      <c r="I537" s="19"/>
      <c r="J537" s="19"/>
    </row>
    <row r="538" spans="5:10">
      <c r="E538" s="19"/>
      <c r="F538" s="15"/>
      <c r="G538" s="19"/>
      <c r="H538" s="19"/>
      <c r="I538" s="19"/>
      <c r="J538" s="19"/>
    </row>
    <row r="539" spans="5:10">
      <c r="E539" s="19"/>
      <c r="F539" s="15"/>
      <c r="G539" s="19"/>
      <c r="H539" s="19"/>
      <c r="I539" s="19"/>
      <c r="J539" s="19"/>
    </row>
    <row r="540" spans="5:10">
      <c r="E540" s="19"/>
      <c r="F540" s="15"/>
      <c r="G540" s="19"/>
      <c r="H540" s="19"/>
      <c r="I540" s="19"/>
      <c r="J540" s="19"/>
    </row>
    <row r="541" spans="5:10">
      <c r="E541" s="19"/>
      <c r="F541" s="15"/>
      <c r="G541" s="19"/>
      <c r="H541" s="19"/>
      <c r="I541" s="19"/>
      <c r="J541" s="19"/>
    </row>
    <row r="542" spans="5:10">
      <c r="E542" s="19"/>
      <c r="F542" s="15"/>
      <c r="G542" s="19"/>
      <c r="H542" s="19"/>
      <c r="I542" s="19"/>
      <c r="J542" s="19"/>
    </row>
    <row r="543" spans="5:10">
      <c r="E543" s="19"/>
      <c r="F543" s="15"/>
      <c r="G543" s="19"/>
      <c r="H543" s="19"/>
      <c r="I543" s="19"/>
      <c r="J543" s="19"/>
    </row>
    <row r="544" spans="5:10">
      <c r="E544" s="19"/>
      <c r="F544" s="15"/>
      <c r="G544" s="19"/>
      <c r="H544" s="19"/>
      <c r="I544" s="19"/>
      <c r="J544" s="19"/>
    </row>
    <row r="545" spans="5:10">
      <c r="E545" s="19"/>
      <c r="F545" s="15"/>
      <c r="G545" s="19"/>
      <c r="H545" s="19"/>
      <c r="I545" s="19"/>
      <c r="J545" s="19"/>
    </row>
    <row r="546" spans="5:10">
      <c r="E546" s="19"/>
      <c r="F546" s="15"/>
      <c r="G546" s="19"/>
      <c r="H546" s="19"/>
      <c r="I546" s="19"/>
      <c r="J546" s="19"/>
    </row>
    <row r="547" spans="5:10">
      <c r="E547" s="19"/>
      <c r="F547" s="15"/>
      <c r="G547" s="19"/>
      <c r="H547" s="19"/>
      <c r="I547" s="19"/>
      <c r="J547" s="19"/>
    </row>
    <row r="548" spans="5:10">
      <c r="E548" s="19"/>
      <c r="F548" s="15"/>
      <c r="G548" s="19"/>
      <c r="H548" s="19"/>
      <c r="I548" s="19"/>
      <c r="J548" s="19"/>
    </row>
    <row r="549" spans="5:10">
      <c r="E549" s="19"/>
      <c r="F549" s="15"/>
      <c r="G549" s="19"/>
      <c r="H549" s="19"/>
      <c r="I549" s="19"/>
      <c r="J549" s="19"/>
    </row>
    <row r="550" spans="5:10">
      <c r="E550" s="19"/>
      <c r="F550" s="15"/>
      <c r="G550" s="19"/>
      <c r="H550" s="19"/>
      <c r="I550" s="19"/>
      <c r="J550" s="19"/>
    </row>
    <row r="551" spans="5:10">
      <c r="E551" s="19"/>
      <c r="F551" s="15"/>
      <c r="G551" s="19"/>
      <c r="H551" s="19"/>
      <c r="I551" s="19"/>
      <c r="J551" s="19"/>
    </row>
    <row r="552" spans="5:10">
      <c r="E552" s="19"/>
      <c r="F552" s="15"/>
      <c r="G552" s="19"/>
      <c r="H552" s="19"/>
      <c r="I552" s="19"/>
      <c r="J552" s="19"/>
    </row>
    <row r="553" spans="5:10">
      <c r="E553" s="19"/>
      <c r="F553" s="15"/>
      <c r="G553" s="19"/>
      <c r="H553" s="19"/>
      <c r="I553" s="19"/>
      <c r="J553" s="19"/>
    </row>
    <row r="554" spans="5:10">
      <c r="E554" s="19"/>
      <c r="F554" s="15"/>
      <c r="G554" s="19"/>
      <c r="H554" s="19"/>
      <c r="I554" s="19"/>
      <c r="J554" s="19"/>
    </row>
    <row r="555" spans="5:10">
      <c r="E555" s="19"/>
      <c r="F555" s="15"/>
      <c r="G555" s="19"/>
      <c r="H555" s="19"/>
      <c r="I555" s="19"/>
      <c r="J555" s="19"/>
    </row>
    <row r="556" spans="5:10">
      <c r="E556" s="19"/>
      <c r="F556" s="15"/>
      <c r="G556" s="19"/>
      <c r="H556" s="19"/>
      <c r="I556" s="19"/>
      <c r="J556" s="19"/>
    </row>
    <row r="557" spans="5:10">
      <c r="E557" s="19"/>
      <c r="F557" s="15"/>
      <c r="G557" s="19"/>
      <c r="H557" s="19"/>
      <c r="I557" s="19"/>
      <c r="J557" s="19"/>
    </row>
    <row r="558" spans="5:10">
      <c r="E558" s="19"/>
      <c r="F558" s="15"/>
      <c r="G558" s="19"/>
      <c r="H558" s="19"/>
      <c r="I558" s="19"/>
      <c r="J558" s="19"/>
    </row>
    <row r="559" spans="5:10">
      <c r="E559" s="19"/>
      <c r="F559" s="15"/>
      <c r="G559" s="19"/>
      <c r="H559" s="19"/>
      <c r="I559" s="19"/>
      <c r="J559" s="19"/>
    </row>
    <row r="560" spans="5:10">
      <c r="E560" s="19"/>
      <c r="F560" s="15"/>
      <c r="G560" s="19"/>
      <c r="H560" s="19"/>
      <c r="I560" s="19"/>
      <c r="J560" s="19"/>
    </row>
    <row r="561" spans="5:10">
      <c r="E561" s="19"/>
      <c r="F561" s="15"/>
      <c r="G561" s="19"/>
      <c r="H561" s="19"/>
      <c r="I561" s="19"/>
      <c r="J561" s="19"/>
    </row>
    <row r="562" spans="5:10">
      <c r="E562" s="19"/>
      <c r="F562" s="15"/>
      <c r="G562" s="19"/>
      <c r="H562" s="19"/>
      <c r="I562" s="19"/>
      <c r="J562" s="19"/>
    </row>
    <row r="563" spans="5:10">
      <c r="E563" s="19"/>
      <c r="F563" s="15"/>
      <c r="G563" s="19"/>
      <c r="H563" s="19"/>
      <c r="I563" s="19"/>
      <c r="J563" s="19"/>
    </row>
    <row r="564" spans="5:10">
      <c r="E564" s="19"/>
      <c r="F564" s="15"/>
      <c r="G564" s="19"/>
      <c r="H564" s="19"/>
      <c r="I564" s="19"/>
      <c r="J564" s="19"/>
    </row>
    <row r="565" spans="5:10">
      <c r="E565" s="19"/>
      <c r="F565" s="15"/>
      <c r="G565" s="19"/>
      <c r="H565" s="19"/>
      <c r="I565" s="19"/>
      <c r="J565" s="19"/>
    </row>
    <row r="566" spans="5:10">
      <c r="E566" s="19"/>
      <c r="F566" s="15"/>
      <c r="G566" s="19"/>
      <c r="H566" s="19"/>
      <c r="I566" s="19"/>
      <c r="J566" s="19"/>
    </row>
    <row r="567" spans="5:10">
      <c r="E567" s="19"/>
      <c r="F567" s="15"/>
      <c r="G567" s="19"/>
      <c r="H567" s="19"/>
      <c r="I567" s="19"/>
      <c r="J567" s="19"/>
    </row>
    <row r="568" spans="5:10">
      <c r="E568" s="19"/>
      <c r="F568" s="15"/>
      <c r="G568" s="19"/>
      <c r="H568" s="19"/>
      <c r="I568" s="19"/>
      <c r="J568" s="19"/>
    </row>
    <row r="569" spans="5:10">
      <c r="E569" s="19"/>
      <c r="F569" s="15"/>
      <c r="G569" s="19"/>
      <c r="H569" s="19"/>
      <c r="I569" s="19"/>
      <c r="J569" s="19"/>
    </row>
    <row r="570" spans="5:10">
      <c r="E570" s="19"/>
      <c r="F570" s="15"/>
      <c r="G570" s="19"/>
      <c r="H570" s="19"/>
      <c r="I570" s="19"/>
      <c r="J570" s="19"/>
    </row>
    <row r="571" spans="5:10">
      <c r="E571" s="19"/>
      <c r="F571" s="15"/>
      <c r="G571" s="19"/>
      <c r="H571" s="19"/>
      <c r="I571" s="19"/>
      <c r="J571" s="19"/>
    </row>
    <row r="572" spans="5:10">
      <c r="E572" s="19"/>
      <c r="F572" s="15"/>
      <c r="G572" s="19"/>
      <c r="H572" s="19"/>
      <c r="I572" s="19"/>
      <c r="J572" s="19"/>
    </row>
    <row r="573" spans="5:10">
      <c r="E573" s="19"/>
      <c r="F573" s="15"/>
      <c r="G573" s="19"/>
      <c r="H573" s="19"/>
      <c r="I573" s="19"/>
      <c r="J573" s="19"/>
    </row>
    <row r="574" spans="5:10">
      <c r="E574" s="19"/>
      <c r="F574" s="15"/>
      <c r="G574" s="19"/>
      <c r="H574" s="19"/>
      <c r="I574" s="19"/>
      <c r="J574" s="19"/>
    </row>
    <row r="575" spans="5:10">
      <c r="E575" s="19"/>
      <c r="F575" s="15"/>
      <c r="G575" s="19"/>
      <c r="H575" s="19"/>
      <c r="I575" s="19"/>
      <c r="J575" s="19"/>
    </row>
    <row r="576" spans="5:10">
      <c r="E576" s="19"/>
      <c r="F576" s="15"/>
      <c r="G576" s="19"/>
      <c r="H576" s="19"/>
      <c r="I576" s="19"/>
      <c r="J576" s="19"/>
    </row>
    <row r="577" spans="5:10">
      <c r="E577" s="19"/>
      <c r="F577" s="15"/>
      <c r="G577" s="19"/>
      <c r="H577" s="19"/>
      <c r="I577" s="19"/>
      <c r="J577" s="19"/>
    </row>
    <row r="578" spans="5:10">
      <c r="E578" s="19"/>
      <c r="F578" s="15"/>
      <c r="G578" s="19"/>
      <c r="H578" s="19"/>
      <c r="I578" s="19"/>
      <c r="J578" s="19"/>
    </row>
    <row r="579" spans="5:10">
      <c r="E579" s="19"/>
      <c r="F579" s="15"/>
      <c r="G579" s="19"/>
      <c r="H579" s="19"/>
      <c r="I579" s="19"/>
      <c r="J579" s="19"/>
    </row>
    <row r="580" spans="5:10">
      <c r="E580" s="19"/>
      <c r="F580" s="15"/>
      <c r="G580" s="19"/>
      <c r="H580" s="19"/>
      <c r="I580" s="19"/>
      <c r="J580" s="19"/>
    </row>
    <row r="581" spans="5:10">
      <c r="E581" s="19"/>
      <c r="F581" s="15"/>
      <c r="G581" s="19"/>
      <c r="H581" s="19"/>
      <c r="I581" s="19"/>
      <c r="J581" s="19"/>
    </row>
    <row r="582" spans="5:10">
      <c r="E582" s="19"/>
      <c r="F582" s="15"/>
      <c r="G582" s="19"/>
      <c r="H582" s="19"/>
      <c r="I582" s="19"/>
      <c r="J582" s="19"/>
    </row>
    <row r="583" spans="5:10">
      <c r="E583" s="19"/>
      <c r="F583" s="15"/>
      <c r="G583" s="19"/>
      <c r="H583" s="19"/>
      <c r="I583" s="19"/>
      <c r="J583" s="19"/>
    </row>
    <row r="584" spans="5:10">
      <c r="E584" s="19"/>
      <c r="F584" s="15"/>
      <c r="G584" s="19"/>
      <c r="H584" s="19"/>
      <c r="I584" s="19"/>
      <c r="J584" s="19"/>
    </row>
    <row r="585" spans="5:10">
      <c r="E585" s="19"/>
      <c r="F585" s="15"/>
      <c r="G585" s="19"/>
      <c r="H585" s="19"/>
      <c r="I585" s="19"/>
      <c r="J585" s="19"/>
    </row>
    <row r="586" spans="5:10">
      <c r="E586" s="19"/>
      <c r="F586" s="15"/>
      <c r="G586" s="19"/>
      <c r="H586" s="19"/>
      <c r="I586" s="19"/>
      <c r="J586" s="19"/>
    </row>
    <row r="587" spans="5:10">
      <c r="E587" s="19"/>
      <c r="F587" s="15"/>
      <c r="G587" s="19"/>
      <c r="H587" s="19"/>
      <c r="I587" s="19"/>
      <c r="J587" s="19"/>
    </row>
    <row r="588" spans="5:10">
      <c r="E588" s="19"/>
      <c r="F588" s="15"/>
      <c r="G588" s="19"/>
      <c r="H588" s="19"/>
      <c r="I588" s="19"/>
      <c r="J588" s="19"/>
    </row>
    <row r="589" spans="5:10">
      <c r="E589" s="19"/>
      <c r="F589" s="15"/>
      <c r="G589" s="19"/>
      <c r="H589" s="19"/>
      <c r="I589" s="19"/>
      <c r="J589" s="19"/>
    </row>
    <row r="590" spans="5:10">
      <c r="E590" s="19"/>
      <c r="F590" s="15"/>
      <c r="G590" s="19"/>
      <c r="H590" s="19"/>
      <c r="I590" s="19"/>
      <c r="J590" s="19"/>
    </row>
    <row r="591" spans="5:10">
      <c r="E591" s="19"/>
      <c r="F591" s="15"/>
      <c r="G591" s="19"/>
      <c r="H591" s="19"/>
      <c r="I591" s="19"/>
      <c r="J591" s="19"/>
    </row>
    <row r="592" spans="5:10">
      <c r="E592" s="19"/>
      <c r="F592" s="15"/>
      <c r="G592" s="19"/>
      <c r="H592" s="19"/>
      <c r="I592" s="19"/>
      <c r="J592" s="19"/>
    </row>
    <row r="593" spans="5:10">
      <c r="E593" s="19"/>
      <c r="F593" s="15"/>
      <c r="G593" s="19"/>
      <c r="H593" s="19"/>
      <c r="I593" s="19"/>
      <c r="J593" s="19"/>
    </row>
    <row r="594" spans="5:10">
      <c r="E594" s="19"/>
      <c r="F594" s="15"/>
      <c r="G594" s="19"/>
      <c r="H594" s="19"/>
      <c r="I594" s="19"/>
      <c r="J594" s="19"/>
    </row>
    <row r="595" spans="5:10">
      <c r="E595" s="19"/>
      <c r="F595" s="15"/>
      <c r="G595" s="19"/>
      <c r="H595" s="19"/>
      <c r="I595" s="19"/>
      <c r="J595" s="19"/>
    </row>
    <row r="596" spans="5:10">
      <c r="E596" s="19"/>
      <c r="F596" s="15"/>
      <c r="G596" s="19"/>
      <c r="H596" s="19"/>
      <c r="I596" s="19"/>
      <c r="J596" s="19"/>
    </row>
    <row r="597" spans="5:10">
      <c r="E597" s="19"/>
      <c r="F597" s="15"/>
      <c r="G597" s="19"/>
      <c r="H597" s="19"/>
      <c r="I597" s="19"/>
      <c r="J597" s="19"/>
    </row>
    <row r="598" spans="5:10">
      <c r="E598" s="19"/>
      <c r="F598" s="15"/>
      <c r="G598" s="19"/>
      <c r="H598" s="19"/>
      <c r="I598" s="19"/>
      <c r="J598" s="19"/>
    </row>
    <row r="599" spans="5:10">
      <c r="E599" s="19"/>
      <c r="F599" s="15"/>
      <c r="G599" s="19"/>
      <c r="H599" s="19"/>
      <c r="I599" s="19"/>
      <c r="J599" s="19"/>
    </row>
    <row r="600" spans="5:10">
      <c r="E600" s="19"/>
      <c r="F600" s="15"/>
      <c r="G600" s="19"/>
      <c r="H600" s="19"/>
      <c r="I600" s="19"/>
      <c r="J600" s="19"/>
    </row>
    <row r="601" spans="5:10">
      <c r="E601" s="19"/>
      <c r="F601" s="15"/>
      <c r="G601" s="19"/>
      <c r="H601" s="19"/>
      <c r="I601" s="19"/>
      <c r="J601" s="19"/>
    </row>
    <row r="602" spans="5:10">
      <c r="E602" s="19"/>
      <c r="F602" s="15"/>
      <c r="G602" s="19"/>
      <c r="H602" s="19"/>
      <c r="I602" s="19"/>
      <c r="J602" s="19"/>
    </row>
    <row r="603" spans="5:10">
      <c r="E603" s="19"/>
      <c r="F603" s="15"/>
      <c r="G603" s="19"/>
      <c r="H603" s="19"/>
      <c r="I603" s="19"/>
      <c r="J603" s="19"/>
    </row>
    <row r="604" spans="5:10">
      <c r="E604" s="19"/>
      <c r="F604" s="15"/>
      <c r="G604" s="19"/>
      <c r="H604" s="19"/>
      <c r="I604" s="19"/>
      <c r="J604" s="19"/>
    </row>
    <row r="605" spans="5:10">
      <c r="E605" s="19"/>
      <c r="F605" s="15"/>
      <c r="G605" s="19"/>
      <c r="H605" s="19"/>
      <c r="I605" s="19"/>
      <c r="J605" s="19"/>
    </row>
    <row r="606" spans="5:10">
      <c r="E606" s="19"/>
      <c r="F606" s="15"/>
      <c r="G606" s="19"/>
      <c r="H606" s="19"/>
      <c r="I606" s="19"/>
      <c r="J606" s="19"/>
    </row>
    <row r="607" spans="5:10">
      <c r="E607" s="19"/>
      <c r="F607" s="15"/>
      <c r="G607" s="19"/>
      <c r="H607" s="19"/>
      <c r="I607" s="19"/>
      <c r="J607" s="19"/>
    </row>
    <row r="608" spans="5:10">
      <c r="E608" s="19"/>
      <c r="F608" s="15"/>
      <c r="G608" s="19"/>
      <c r="H608" s="19"/>
      <c r="I608" s="19"/>
      <c r="J608" s="19"/>
    </row>
    <row r="609" spans="5:10">
      <c r="E609" s="19"/>
      <c r="F609" s="15"/>
      <c r="G609" s="19"/>
      <c r="H609" s="19"/>
      <c r="I609" s="19"/>
      <c r="J609" s="19"/>
    </row>
    <row r="610" spans="5:10">
      <c r="E610" s="19"/>
      <c r="F610" s="15"/>
      <c r="G610" s="19"/>
      <c r="H610" s="19"/>
      <c r="I610" s="19"/>
      <c r="J610" s="19"/>
    </row>
    <row r="611" spans="5:10">
      <c r="E611" s="19"/>
      <c r="F611" s="15"/>
      <c r="G611" s="19"/>
      <c r="H611" s="19"/>
      <c r="I611" s="19"/>
      <c r="J611" s="19"/>
    </row>
    <row r="612" spans="5:10">
      <c r="E612" s="19"/>
      <c r="F612" s="15"/>
      <c r="G612" s="19"/>
      <c r="H612" s="19"/>
      <c r="I612" s="19"/>
      <c r="J612" s="19"/>
    </row>
    <row r="613" spans="5:10">
      <c r="E613" s="19"/>
      <c r="F613" s="15"/>
      <c r="G613" s="19"/>
      <c r="H613" s="19"/>
      <c r="I613" s="19"/>
      <c r="J613" s="19"/>
    </row>
    <row r="614" spans="5:10">
      <c r="E614" s="19"/>
      <c r="F614" s="15"/>
      <c r="G614" s="19"/>
      <c r="H614" s="19"/>
      <c r="I614" s="19"/>
      <c r="J614" s="19"/>
    </row>
    <row r="615" spans="5:10">
      <c r="E615" s="19"/>
      <c r="F615" s="15"/>
      <c r="G615" s="19"/>
      <c r="H615" s="19"/>
      <c r="I615" s="19"/>
      <c r="J615" s="19"/>
    </row>
    <row r="616" spans="5:10">
      <c r="E616" s="19"/>
      <c r="F616" s="15"/>
      <c r="G616" s="19"/>
      <c r="H616" s="19"/>
      <c r="I616" s="19"/>
      <c r="J616" s="19"/>
    </row>
    <row r="617" spans="5:10">
      <c r="E617" s="19"/>
      <c r="F617" s="15"/>
      <c r="G617" s="19"/>
      <c r="H617" s="19"/>
      <c r="I617" s="19"/>
      <c r="J617" s="19"/>
    </row>
    <row r="618" spans="5:10">
      <c r="E618" s="19"/>
      <c r="F618" s="15"/>
      <c r="G618" s="19"/>
      <c r="H618" s="19"/>
      <c r="I618" s="19"/>
      <c r="J618" s="19"/>
    </row>
    <row r="619" spans="5:10">
      <c r="E619" s="19"/>
      <c r="F619" s="15"/>
      <c r="G619" s="19"/>
      <c r="H619" s="19"/>
      <c r="I619" s="19"/>
      <c r="J619" s="19"/>
    </row>
    <row r="620" spans="5:10">
      <c r="E620" s="19"/>
      <c r="F620" s="15"/>
      <c r="G620" s="19"/>
      <c r="H620" s="19"/>
      <c r="I620" s="19"/>
      <c r="J620" s="19"/>
    </row>
    <row r="621" spans="5:10">
      <c r="E621" s="19"/>
      <c r="F621" s="15"/>
      <c r="G621" s="19"/>
      <c r="H621" s="19"/>
      <c r="I621" s="19"/>
      <c r="J621" s="19"/>
    </row>
    <row r="622" spans="5:10">
      <c r="E622" s="19"/>
      <c r="F622" s="15"/>
      <c r="G622" s="19"/>
      <c r="H622" s="19"/>
      <c r="I622" s="19"/>
      <c r="J622" s="19"/>
    </row>
    <row r="623" spans="5:10">
      <c r="E623" s="19"/>
      <c r="F623" s="15"/>
      <c r="G623" s="19"/>
      <c r="H623" s="19"/>
      <c r="I623" s="19"/>
      <c r="J623" s="19"/>
    </row>
    <row r="624" spans="5:10">
      <c r="E624" s="19"/>
      <c r="F624" s="15"/>
      <c r="G624" s="19"/>
      <c r="H624" s="19"/>
      <c r="I624" s="19"/>
      <c r="J624" s="19"/>
    </row>
    <row r="625" spans="5:10">
      <c r="E625" s="19"/>
      <c r="F625" s="15"/>
      <c r="G625" s="19"/>
      <c r="H625" s="19"/>
      <c r="I625" s="19"/>
      <c r="J625" s="19"/>
    </row>
    <row r="626" spans="5:10">
      <c r="E626" s="19"/>
      <c r="F626" s="15"/>
      <c r="G626" s="19"/>
      <c r="H626" s="19"/>
      <c r="I626" s="19"/>
      <c r="J626" s="19"/>
    </row>
    <row r="627" spans="5:10">
      <c r="E627" s="19"/>
      <c r="F627" s="15"/>
      <c r="G627" s="19"/>
      <c r="H627" s="19"/>
      <c r="I627" s="19"/>
      <c r="J627" s="19"/>
    </row>
    <row r="628" spans="5:10">
      <c r="E628" s="19"/>
      <c r="F628" s="15"/>
      <c r="G628" s="19"/>
      <c r="H628" s="19"/>
      <c r="I628" s="19"/>
      <c r="J628" s="19"/>
    </row>
    <row r="629" spans="5:10">
      <c r="E629" s="19"/>
      <c r="F629" s="15"/>
      <c r="G629" s="19"/>
      <c r="H629" s="19"/>
      <c r="I629" s="19"/>
      <c r="J629" s="19"/>
    </row>
    <row r="630" spans="5:10">
      <c r="E630" s="19"/>
      <c r="F630" s="15"/>
      <c r="G630" s="19"/>
      <c r="H630" s="19"/>
      <c r="I630" s="19"/>
      <c r="J630" s="19"/>
    </row>
    <row r="631" spans="5:10">
      <c r="E631" s="19"/>
      <c r="F631" s="15"/>
      <c r="G631" s="19"/>
      <c r="H631" s="19"/>
      <c r="I631" s="19"/>
      <c r="J631" s="19"/>
    </row>
    <row r="632" spans="5:10">
      <c r="E632" s="19"/>
      <c r="F632" s="15"/>
      <c r="G632" s="19"/>
      <c r="H632" s="19"/>
      <c r="I632" s="19"/>
      <c r="J632" s="19"/>
    </row>
    <row r="633" spans="5:10">
      <c r="E633" s="19"/>
      <c r="F633" s="15"/>
      <c r="G633" s="19"/>
      <c r="H633" s="19"/>
      <c r="I633" s="19"/>
      <c r="J633" s="19"/>
    </row>
    <row r="634" spans="5:10">
      <c r="E634" s="19"/>
      <c r="F634" s="15"/>
      <c r="G634" s="19"/>
      <c r="H634" s="19"/>
      <c r="I634" s="19"/>
      <c r="J634" s="19"/>
    </row>
    <row r="635" spans="5:10">
      <c r="E635" s="19"/>
      <c r="F635" s="15"/>
      <c r="G635" s="19"/>
      <c r="H635" s="19"/>
      <c r="I635" s="19"/>
      <c r="J635" s="19"/>
    </row>
    <row r="636" spans="5:10">
      <c r="E636" s="19"/>
      <c r="F636" s="15"/>
      <c r="G636" s="19"/>
      <c r="H636" s="19"/>
      <c r="I636" s="19"/>
      <c r="J636" s="19"/>
    </row>
    <row r="637" spans="5:10">
      <c r="E637" s="19"/>
      <c r="F637" s="15"/>
      <c r="G637" s="19"/>
      <c r="H637" s="19"/>
      <c r="I637" s="19"/>
      <c r="J637" s="19"/>
    </row>
    <row r="638" spans="5:10">
      <c r="E638" s="19"/>
      <c r="F638" s="15"/>
      <c r="G638" s="19"/>
      <c r="H638" s="19"/>
      <c r="I638" s="19"/>
      <c r="J638" s="19"/>
    </row>
    <row r="639" spans="5:10">
      <c r="E639" s="19"/>
      <c r="F639" s="15"/>
      <c r="G639" s="19"/>
      <c r="H639" s="19"/>
      <c r="I639" s="19"/>
      <c r="J639" s="19"/>
    </row>
    <row r="640" spans="5:10">
      <c r="E640" s="19"/>
      <c r="F640" s="15"/>
      <c r="G640" s="19"/>
      <c r="H640" s="19"/>
      <c r="I640" s="19"/>
      <c r="J640" s="19"/>
    </row>
    <row r="641" spans="5:10">
      <c r="E641" s="19"/>
      <c r="F641" s="15"/>
      <c r="G641" s="19"/>
      <c r="H641" s="19"/>
      <c r="I641" s="19"/>
      <c r="J641" s="19"/>
    </row>
    <row r="642" spans="5:10">
      <c r="E642" s="19"/>
      <c r="F642" s="15"/>
      <c r="G642" s="19"/>
      <c r="H642" s="19"/>
      <c r="I642" s="19"/>
      <c r="J642" s="19"/>
    </row>
    <row r="643" spans="5:10">
      <c r="E643" s="19"/>
      <c r="F643" s="15"/>
      <c r="G643" s="19"/>
      <c r="H643" s="19"/>
      <c r="I643" s="19"/>
      <c r="J643" s="19"/>
    </row>
    <row r="644" spans="5:10">
      <c r="E644" s="19"/>
      <c r="F644" s="15"/>
      <c r="G644" s="19"/>
      <c r="H644" s="19"/>
      <c r="I644" s="19"/>
      <c r="J644" s="19"/>
    </row>
    <row r="645" spans="5:10">
      <c r="E645" s="19"/>
      <c r="F645" s="15"/>
      <c r="G645" s="19"/>
      <c r="H645" s="19"/>
      <c r="I645" s="19"/>
      <c r="J645" s="19"/>
    </row>
    <row r="646" spans="5:10">
      <c r="E646" s="19"/>
      <c r="F646" s="15"/>
      <c r="G646" s="19"/>
      <c r="H646" s="19"/>
      <c r="I646" s="19"/>
      <c r="J646" s="19"/>
    </row>
    <row r="647" spans="5:10">
      <c r="E647" s="19"/>
      <c r="F647" s="15"/>
      <c r="G647" s="19"/>
      <c r="H647" s="19"/>
      <c r="I647" s="19"/>
      <c r="J647" s="19"/>
    </row>
    <row r="648" spans="5:10">
      <c r="E648" s="19"/>
      <c r="F648" s="15"/>
      <c r="G648" s="19"/>
      <c r="H648" s="19"/>
      <c r="I648" s="19"/>
      <c r="J648" s="19"/>
    </row>
    <row r="649" spans="5:10">
      <c r="E649" s="19"/>
      <c r="F649" s="15"/>
      <c r="G649" s="19"/>
      <c r="H649" s="19"/>
      <c r="I649" s="19"/>
      <c r="J649" s="19"/>
    </row>
    <row r="650" spans="5:10">
      <c r="E650" s="19"/>
      <c r="F650" s="15"/>
      <c r="G650" s="19"/>
      <c r="H650" s="19"/>
      <c r="I650" s="19"/>
      <c r="J650" s="19"/>
    </row>
    <row r="651" spans="5:10">
      <c r="E651" s="19"/>
      <c r="F651" s="15"/>
      <c r="G651" s="19"/>
      <c r="H651" s="19"/>
      <c r="I651" s="19"/>
      <c r="J651" s="19"/>
    </row>
    <row r="652" spans="5:10">
      <c r="E652" s="19"/>
      <c r="F652" s="15"/>
      <c r="G652" s="19"/>
      <c r="H652" s="19"/>
      <c r="I652" s="19"/>
      <c r="J652" s="19"/>
    </row>
    <row r="653" spans="5:10">
      <c r="E653" s="19"/>
      <c r="F653" s="15"/>
      <c r="G653" s="19"/>
      <c r="H653" s="19"/>
      <c r="I653" s="19"/>
      <c r="J653" s="19"/>
    </row>
    <row r="654" spans="5:10">
      <c r="E654" s="19"/>
      <c r="F654" s="15"/>
      <c r="G654" s="19"/>
      <c r="H654" s="19"/>
      <c r="I654" s="19"/>
      <c r="J654" s="19"/>
    </row>
    <row r="655" spans="5:10">
      <c r="E655" s="19"/>
      <c r="F655" s="15"/>
      <c r="G655" s="19"/>
      <c r="H655" s="19"/>
      <c r="I655" s="19"/>
      <c r="J655" s="19"/>
    </row>
    <row r="656" spans="5:10">
      <c r="E656" s="19"/>
      <c r="F656" s="15"/>
      <c r="G656" s="19"/>
      <c r="H656" s="19"/>
      <c r="I656" s="19"/>
      <c r="J656" s="19"/>
    </row>
    <row r="657" spans="5:10">
      <c r="E657" s="19"/>
      <c r="F657" s="15"/>
      <c r="G657" s="19"/>
      <c r="H657" s="19"/>
      <c r="I657" s="19"/>
      <c r="J657" s="19"/>
    </row>
    <row r="658" spans="5:10">
      <c r="E658" s="19"/>
      <c r="F658" s="15"/>
      <c r="G658" s="19"/>
      <c r="H658" s="19"/>
      <c r="I658" s="19"/>
      <c r="J658" s="19"/>
    </row>
    <row r="659" spans="5:10">
      <c r="E659" s="19"/>
      <c r="F659" s="15"/>
      <c r="G659" s="19"/>
      <c r="H659" s="19"/>
      <c r="I659" s="19"/>
      <c r="J659" s="19"/>
    </row>
    <row r="660" spans="5:10">
      <c r="E660" s="19"/>
      <c r="F660" s="15"/>
      <c r="G660" s="19"/>
      <c r="H660" s="19"/>
      <c r="I660" s="19"/>
      <c r="J660" s="19"/>
    </row>
    <row r="661" spans="5:10">
      <c r="E661" s="19"/>
      <c r="F661" s="15"/>
      <c r="G661" s="19"/>
      <c r="H661" s="19"/>
      <c r="I661" s="19"/>
      <c r="J661" s="19"/>
    </row>
    <row r="662" spans="5:10">
      <c r="E662" s="19"/>
      <c r="F662" s="15"/>
      <c r="G662" s="19"/>
      <c r="H662" s="19"/>
      <c r="I662" s="19"/>
      <c r="J662" s="19"/>
    </row>
    <row r="663" spans="5:10">
      <c r="E663" s="19"/>
      <c r="F663" s="15"/>
      <c r="G663" s="19"/>
      <c r="H663" s="19"/>
      <c r="I663" s="19"/>
      <c r="J663" s="19"/>
    </row>
    <row r="664" spans="5:10">
      <c r="E664" s="19"/>
      <c r="F664" s="15"/>
      <c r="G664" s="19"/>
      <c r="H664" s="19"/>
      <c r="I664" s="19"/>
      <c r="J664" s="19"/>
    </row>
    <row r="665" spans="5:10">
      <c r="E665" s="19"/>
      <c r="F665" s="15"/>
      <c r="G665" s="19"/>
      <c r="H665" s="19"/>
      <c r="I665" s="19"/>
      <c r="J665" s="19"/>
    </row>
    <row r="666" spans="5:10">
      <c r="E666" s="19"/>
      <c r="F666" s="15"/>
      <c r="G666" s="19"/>
      <c r="H666" s="19"/>
      <c r="I666" s="19"/>
      <c r="J666" s="19"/>
    </row>
    <row r="667" spans="5:10">
      <c r="E667" s="19"/>
      <c r="F667" s="15"/>
      <c r="G667" s="19"/>
      <c r="H667" s="19"/>
      <c r="I667" s="19"/>
      <c r="J667" s="19"/>
    </row>
    <row r="668" spans="5:10">
      <c r="E668" s="19"/>
      <c r="F668" s="15"/>
      <c r="G668" s="19"/>
      <c r="H668" s="19"/>
      <c r="I668" s="19"/>
      <c r="J668" s="19"/>
    </row>
    <row r="669" spans="5:10">
      <c r="E669" s="19"/>
      <c r="F669" s="15"/>
      <c r="G669" s="19"/>
      <c r="H669" s="19"/>
      <c r="I669" s="19"/>
      <c r="J669" s="19"/>
    </row>
    <row r="670" spans="5:10">
      <c r="E670" s="19"/>
      <c r="F670" s="15"/>
      <c r="G670" s="19"/>
      <c r="H670" s="19"/>
      <c r="I670" s="19"/>
      <c r="J670" s="19"/>
    </row>
    <row r="671" spans="5:10">
      <c r="E671" s="19"/>
      <c r="F671" s="15"/>
      <c r="G671" s="19"/>
      <c r="H671" s="19"/>
      <c r="I671" s="19"/>
      <c r="J671" s="19"/>
    </row>
    <row r="672" spans="5:10">
      <c r="E672" s="19"/>
      <c r="F672" s="15"/>
      <c r="G672" s="19"/>
      <c r="H672" s="19"/>
      <c r="I672" s="19"/>
      <c r="J672" s="19"/>
    </row>
    <row r="673" spans="5:10">
      <c r="E673" s="19"/>
      <c r="F673" s="15"/>
      <c r="G673" s="19"/>
      <c r="H673" s="19"/>
      <c r="I673" s="19"/>
      <c r="J673" s="19"/>
    </row>
    <row r="674" spans="5:10">
      <c r="E674" s="19"/>
      <c r="F674" s="15"/>
      <c r="G674" s="19"/>
      <c r="H674" s="19"/>
      <c r="I674" s="19"/>
      <c r="J674" s="19"/>
    </row>
    <row r="675" spans="5:10">
      <c r="E675" s="19"/>
      <c r="F675" s="15"/>
      <c r="G675" s="19"/>
      <c r="H675" s="19"/>
      <c r="I675" s="19"/>
      <c r="J675" s="19"/>
    </row>
    <row r="676" spans="5:10">
      <c r="E676" s="19"/>
      <c r="F676" s="15"/>
      <c r="G676" s="19"/>
      <c r="H676" s="19"/>
      <c r="I676" s="19"/>
      <c r="J676" s="19"/>
    </row>
    <row r="677" spans="5:10">
      <c r="E677" s="19"/>
      <c r="F677" s="15"/>
      <c r="G677" s="19"/>
      <c r="H677" s="19"/>
      <c r="I677" s="19"/>
      <c r="J677" s="19"/>
    </row>
    <row r="678" spans="5:10">
      <c r="E678" s="19"/>
      <c r="F678" s="15"/>
      <c r="G678" s="19"/>
      <c r="H678" s="19"/>
      <c r="I678" s="19"/>
      <c r="J678" s="19"/>
    </row>
    <row r="679" spans="5:10">
      <c r="E679" s="19"/>
      <c r="F679" s="15"/>
      <c r="G679" s="19"/>
      <c r="H679" s="19"/>
      <c r="I679" s="19"/>
      <c r="J679" s="19"/>
    </row>
    <row r="680" spans="5:10">
      <c r="E680" s="19"/>
      <c r="F680" s="15"/>
      <c r="G680" s="19"/>
      <c r="H680" s="19"/>
      <c r="I680" s="19"/>
      <c r="J680" s="19"/>
    </row>
    <row r="681" spans="5:10">
      <c r="E681" s="19"/>
      <c r="F681" s="15"/>
      <c r="G681" s="19"/>
      <c r="H681" s="19"/>
      <c r="I681" s="19"/>
      <c r="J681" s="19"/>
    </row>
    <row r="682" spans="5:10">
      <c r="E682" s="19"/>
      <c r="F682" s="15"/>
      <c r="G682" s="19"/>
      <c r="H682" s="19"/>
      <c r="I682" s="19"/>
      <c r="J682" s="19"/>
    </row>
    <row r="683" spans="5:10">
      <c r="E683" s="19"/>
      <c r="F683" s="15"/>
      <c r="G683" s="19"/>
      <c r="H683" s="19"/>
      <c r="I683" s="19"/>
      <c r="J683" s="19"/>
    </row>
    <row r="684" spans="5:10">
      <c r="E684" s="19"/>
      <c r="F684" s="15"/>
      <c r="G684" s="19"/>
      <c r="H684" s="19"/>
      <c r="I684" s="19"/>
      <c r="J684" s="19"/>
    </row>
    <row r="685" spans="5:10">
      <c r="E685" s="19"/>
      <c r="F685" s="15"/>
      <c r="G685" s="19"/>
      <c r="H685" s="19"/>
      <c r="I685" s="19"/>
      <c r="J685" s="19"/>
    </row>
    <row r="686" spans="5:10">
      <c r="E686" s="19"/>
      <c r="F686" s="15"/>
      <c r="G686" s="19"/>
      <c r="H686" s="19"/>
      <c r="I686" s="19"/>
      <c r="J686" s="19"/>
    </row>
    <row r="687" spans="5:10">
      <c r="E687" s="19"/>
      <c r="F687" s="15"/>
      <c r="G687" s="19"/>
      <c r="H687" s="19"/>
      <c r="I687" s="19"/>
      <c r="J687" s="19"/>
    </row>
    <row r="688" spans="5:10">
      <c r="E688" s="19"/>
      <c r="F688" s="15"/>
      <c r="G688" s="19"/>
      <c r="H688" s="19"/>
      <c r="I688" s="19"/>
      <c r="J688" s="19"/>
    </row>
    <row r="689" spans="5:10">
      <c r="E689" s="19"/>
      <c r="F689" s="15"/>
      <c r="G689" s="19"/>
      <c r="H689" s="19"/>
      <c r="I689" s="19"/>
      <c r="J689" s="19"/>
    </row>
    <row r="690" spans="5:10">
      <c r="E690" s="19"/>
      <c r="F690" s="15"/>
      <c r="G690" s="19"/>
      <c r="H690" s="19"/>
      <c r="I690" s="19"/>
      <c r="J690" s="19"/>
    </row>
    <row r="691" spans="5:10">
      <c r="E691" s="19"/>
      <c r="F691" s="15"/>
      <c r="G691" s="19"/>
      <c r="H691" s="19"/>
      <c r="I691" s="19"/>
      <c r="J691" s="19"/>
    </row>
    <row r="692" spans="5:10">
      <c r="E692" s="19"/>
      <c r="F692" s="15"/>
      <c r="G692" s="19"/>
      <c r="H692" s="19"/>
      <c r="I692" s="19"/>
      <c r="J692" s="19"/>
    </row>
    <row r="693" spans="5:10">
      <c r="E693" s="19"/>
      <c r="F693" s="15"/>
      <c r="G693" s="19"/>
      <c r="H693" s="19"/>
      <c r="I693" s="19"/>
      <c r="J693" s="19"/>
    </row>
    <row r="694" spans="5:10">
      <c r="E694" s="19"/>
      <c r="F694" s="15"/>
      <c r="G694" s="19"/>
      <c r="H694" s="19"/>
      <c r="I694" s="19"/>
      <c r="J694" s="19"/>
    </row>
    <row r="695" spans="5:10">
      <c r="E695" s="19"/>
      <c r="F695" s="15"/>
      <c r="G695" s="19"/>
      <c r="H695" s="19"/>
      <c r="I695" s="19"/>
      <c r="J695" s="19"/>
    </row>
    <row r="696" spans="5:10">
      <c r="E696" s="19"/>
      <c r="F696" s="15"/>
      <c r="G696" s="19"/>
      <c r="H696" s="19"/>
      <c r="I696" s="19"/>
      <c r="J696" s="19"/>
    </row>
    <row r="697" spans="5:10">
      <c r="E697" s="19"/>
      <c r="F697" s="15"/>
      <c r="G697" s="19"/>
      <c r="H697" s="19"/>
      <c r="I697" s="19"/>
      <c r="J697" s="19"/>
    </row>
    <row r="698" spans="5:10">
      <c r="E698" s="19"/>
      <c r="F698" s="15"/>
      <c r="G698" s="19"/>
      <c r="H698" s="19"/>
      <c r="I698" s="19"/>
      <c r="J698" s="19"/>
    </row>
    <row r="699" spans="5:10">
      <c r="E699" s="19"/>
      <c r="F699" s="15"/>
      <c r="G699" s="19"/>
      <c r="H699" s="19"/>
      <c r="I699" s="19"/>
      <c r="J699" s="19"/>
    </row>
    <row r="700" spans="5:10">
      <c r="E700" s="19"/>
      <c r="F700" s="15"/>
      <c r="G700" s="19"/>
      <c r="H700" s="19"/>
      <c r="I700" s="19"/>
      <c r="J700" s="19"/>
    </row>
    <row r="701" spans="5:10">
      <c r="E701" s="19"/>
      <c r="F701" s="15"/>
      <c r="G701" s="19"/>
      <c r="H701" s="19"/>
      <c r="I701" s="19"/>
      <c r="J701" s="19"/>
    </row>
    <row r="702" spans="5:10">
      <c r="E702" s="19"/>
      <c r="F702" s="15"/>
      <c r="G702" s="19"/>
      <c r="H702" s="19"/>
      <c r="I702" s="19"/>
      <c r="J702" s="19"/>
    </row>
    <row r="703" spans="5:10">
      <c r="E703" s="19"/>
      <c r="F703" s="15"/>
      <c r="G703" s="19"/>
      <c r="H703" s="19"/>
      <c r="I703" s="19"/>
      <c r="J703" s="19"/>
    </row>
    <row r="704" spans="5:10">
      <c r="E704" s="19"/>
      <c r="F704" s="15"/>
      <c r="G704" s="19"/>
      <c r="H704" s="19"/>
      <c r="I704" s="19"/>
      <c r="J704" s="19"/>
    </row>
    <row r="705" spans="5:10">
      <c r="E705" s="19"/>
      <c r="F705" s="15"/>
      <c r="G705" s="19"/>
      <c r="H705" s="19"/>
      <c r="I705" s="19"/>
      <c r="J705" s="19"/>
    </row>
    <row r="706" spans="5:10">
      <c r="E706" s="19"/>
      <c r="F706" s="15"/>
      <c r="G706" s="19"/>
      <c r="H706" s="19"/>
      <c r="I706" s="19"/>
      <c r="J706" s="19"/>
    </row>
    <row r="707" spans="5:10">
      <c r="E707" s="19"/>
      <c r="F707" s="15"/>
      <c r="G707" s="19"/>
      <c r="H707" s="19"/>
      <c r="I707" s="19"/>
      <c r="J707" s="19"/>
    </row>
    <row r="708" spans="5:10">
      <c r="E708" s="19"/>
      <c r="F708" s="15"/>
      <c r="G708" s="19"/>
      <c r="H708" s="19"/>
      <c r="I708" s="19"/>
      <c r="J708" s="19"/>
    </row>
    <row r="709" spans="5:10">
      <c r="E709" s="19"/>
      <c r="F709" s="15"/>
      <c r="G709" s="19"/>
      <c r="H709" s="19"/>
      <c r="I709" s="19"/>
      <c r="J709" s="19"/>
    </row>
    <row r="710" spans="5:10">
      <c r="E710" s="19"/>
      <c r="F710" s="15"/>
      <c r="G710" s="19"/>
      <c r="H710" s="19"/>
      <c r="I710" s="19"/>
      <c r="J710" s="19"/>
    </row>
    <row r="711" spans="5:10">
      <c r="E711" s="19"/>
      <c r="F711" s="15"/>
      <c r="G711" s="19"/>
      <c r="H711" s="19"/>
      <c r="I711" s="19"/>
      <c r="J711" s="19"/>
    </row>
    <row r="712" spans="5:10">
      <c r="E712" s="19"/>
      <c r="F712" s="15"/>
      <c r="G712" s="19"/>
      <c r="H712" s="19"/>
      <c r="I712" s="19"/>
      <c r="J712" s="19"/>
    </row>
    <row r="713" spans="5:10">
      <c r="E713" s="19"/>
      <c r="F713" s="15"/>
      <c r="G713" s="19"/>
      <c r="H713" s="19"/>
      <c r="I713" s="19"/>
      <c r="J713" s="19"/>
    </row>
    <row r="714" spans="5:10">
      <c r="E714" s="19"/>
      <c r="F714" s="15"/>
      <c r="G714" s="19"/>
      <c r="H714" s="19"/>
      <c r="I714" s="19"/>
      <c r="J714" s="19"/>
    </row>
    <row r="715" spans="5:10">
      <c r="E715" s="19"/>
      <c r="F715" s="15"/>
      <c r="G715" s="19"/>
      <c r="H715" s="19"/>
      <c r="I715" s="19"/>
      <c r="J715" s="19"/>
    </row>
    <row r="716" spans="5:10">
      <c r="E716" s="19"/>
      <c r="F716" s="15"/>
      <c r="G716" s="19"/>
      <c r="H716" s="19"/>
      <c r="I716" s="19"/>
      <c r="J716" s="19"/>
    </row>
    <row r="717" spans="5:10">
      <c r="E717" s="19"/>
      <c r="F717" s="15"/>
      <c r="G717" s="19"/>
      <c r="H717" s="19"/>
      <c r="I717" s="19"/>
      <c r="J717" s="19"/>
    </row>
    <row r="718" spans="5:10">
      <c r="E718" s="19"/>
      <c r="F718" s="15"/>
      <c r="G718" s="19"/>
      <c r="H718" s="19"/>
      <c r="I718" s="19"/>
      <c r="J718" s="19"/>
    </row>
    <row r="719" spans="5:10">
      <c r="E719" s="19"/>
      <c r="F719" s="15"/>
      <c r="G719" s="19"/>
      <c r="H719" s="19"/>
      <c r="I719" s="19"/>
      <c r="J719" s="19"/>
    </row>
    <row r="720" spans="5:10">
      <c r="E720" s="19"/>
      <c r="F720" s="15"/>
      <c r="G720" s="19"/>
      <c r="H720" s="19"/>
      <c r="I720" s="19"/>
      <c r="J720" s="19"/>
    </row>
    <row r="721" spans="5:10">
      <c r="E721" s="19"/>
      <c r="F721" s="15"/>
      <c r="G721" s="19"/>
      <c r="H721" s="19"/>
      <c r="I721" s="19"/>
      <c r="J721" s="19"/>
    </row>
    <row r="722" spans="5:10">
      <c r="E722" s="19"/>
      <c r="F722" s="15"/>
      <c r="G722" s="19"/>
      <c r="H722" s="19"/>
      <c r="I722" s="19"/>
      <c r="J722" s="19"/>
    </row>
    <row r="723" spans="5:10">
      <c r="E723" s="19"/>
      <c r="F723" s="15"/>
      <c r="G723" s="19"/>
      <c r="H723" s="19"/>
      <c r="I723" s="19"/>
      <c r="J723" s="19"/>
    </row>
    <row r="724" spans="5:10">
      <c r="E724" s="19"/>
      <c r="F724" s="15"/>
      <c r="G724" s="19"/>
      <c r="H724" s="19"/>
      <c r="I724" s="19"/>
      <c r="J724" s="19"/>
    </row>
    <row r="725" spans="5:10">
      <c r="E725" s="19"/>
      <c r="F725" s="15"/>
      <c r="G725" s="19"/>
      <c r="H725" s="19"/>
      <c r="I725" s="19"/>
      <c r="J725" s="19"/>
    </row>
    <row r="726" spans="5:10">
      <c r="E726" s="19"/>
      <c r="F726" s="15"/>
      <c r="G726" s="19"/>
      <c r="H726" s="19"/>
      <c r="I726" s="19"/>
      <c r="J726" s="19"/>
    </row>
    <row r="727" spans="5:10">
      <c r="E727" s="19"/>
      <c r="F727" s="15"/>
      <c r="G727" s="19"/>
      <c r="H727" s="19"/>
      <c r="I727" s="19"/>
      <c r="J727" s="19"/>
    </row>
    <row r="728" spans="5:10">
      <c r="E728" s="19"/>
      <c r="F728" s="15"/>
      <c r="G728" s="19"/>
      <c r="H728" s="19"/>
      <c r="I728" s="19"/>
      <c r="J728" s="19"/>
    </row>
    <row r="729" spans="5:10">
      <c r="E729" s="19"/>
      <c r="F729" s="15"/>
      <c r="G729" s="19"/>
      <c r="H729" s="19"/>
      <c r="I729" s="19"/>
      <c r="J729" s="19"/>
    </row>
    <row r="730" spans="5:10">
      <c r="E730" s="19"/>
      <c r="F730" s="15"/>
      <c r="G730" s="19"/>
      <c r="H730" s="19"/>
      <c r="I730" s="19"/>
      <c r="J730" s="19"/>
    </row>
    <row r="731" spans="5:10">
      <c r="E731" s="19"/>
      <c r="F731" s="15"/>
      <c r="G731" s="19"/>
      <c r="H731" s="19"/>
      <c r="I731" s="19"/>
      <c r="J731" s="19"/>
    </row>
    <row r="732" spans="5:10">
      <c r="E732" s="19"/>
      <c r="F732" s="15"/>
      <c r="G732" s="19"/>
      <c r="H732" s="19"/>
      <c r="I732" s="19"/>
      <c r="J732" s="19"/>
    </row>
    <row r="733" spans="5:10">
      <c r="E733" s="19"/>
      <c r="F733" s="15"/>
      <c r="G733" s="19"/>
      <c r="H733" s="19"/>
      <c r="I733" s="19"/>
      <c r="J733" s="19"/>
    </row>
    <row r="734" spans="5:10">
      <c r="E734" s="19"/>
      <c r="F734" s="15"/>
      <c r="G734" s="19"/>
      <c r="H734" s="19"/>
      <c r="I734" s="19"/>
      <c r="J734" s="19"/>
    </row>
    <row r="735" spans="5:10">
      <c r="E735" s="19"/>
      <c r="F735" s="15"/>
      <c r="G735" s="19"/>
      <c r="H735" s="19"/>
      <c r="I735" s="19"/>
      <c r="J735" s="19"/>
    </row>
    <row r="736" spans="5:10">
      <c r="E736" s="19"/>
      <c r="F736" s="15"/>
      <c r="G736" s="19"/>
      <c r="H736" s="19"/>
      <c r="I736" s="19"/>
      <c r="J736" s="19"/>
    </row>
    <row r="737" spans="5:10">
      <c r="E737" s="19"/>
      <c r="F737" s="15"/>
      <c r="G737" s="19"/>
      <c r="H737" s="19"/>
      <c r="I737" s="19"/>
      <c r="J737" s="19"/>
    </row>
    <row r="738" spans="5:10">
      <c r="E738" s="19"/>
      <c r="F738" s="15"/>
      <c r="G738" s="19"/>
      <c r="H738" s="19"/>
      <c r="I738" s="19"/>
      <c r="J738" s="19"/>
    </row>
    <row r="739" spans="5:10">
      <c r="E739" s="19"/>
      <c r="F739" s="15"/>
      <c r="G739" s="19"/>
      <c r="H739" s="19"/>
      <c r="I739" s="19"/>
      <c r="J739" s="19"/>
    </row>
    <row r="740" spans="5:10">
      <c r="E740" s="19"/>
      <c r="F740" s="15"/>
      <c r="G740" s="19"/>
      <c r="H740" s="19"/>
      <c r="I740" s="19"/>
      <c r="J740" s="19"/>
    </row>
    <row r="741" spans="5:10">
      <c r="E741" s="19"/>
      <c r="F741" s="15"/>
      <c r="G741" s="19"/>
      <c r="H741" s="19"/>
      <c r="I741" s="19"/>
      <c r="J741" s="19"/>
    </row>
    <row r="742" spans="5:10">
      <c r="E742" s="19"/>
      <c r="F742" s="15"/>
      <c r="G742" s="19"/>
      <c r="H742" s="19"/>
      <c r="I742" s="19"/>
      <c r="J742" s="19"/>
    </row>
    <row r="743" spans="5:10">
      <c r="E743" s="19"/>
      <c r="F743" s="15"/>
      <c r="G743" s="19"/>
      <c r="H743" s="19"/>
      <c r="I743" s="19"/>
      <c r="J743" s="19"/>
    </row>
    <row r="744" spans="5:10">
      <c r="E744" s="19"/>
      <c r="F744" s="15"/>
      <c r="G744" s="19"/>
      <c r="H744" s="19"/>
      <c r="I744" s="19"/>
      <c r="J744" s="19"/>
    </row>
    <row r="745" spans="5:10">
      <c r="E745" s="19"/>
      <c r="F745" s="15"/>
      <c r="G745" s="19"/>
      <c r="H745" s="19"/>
      <c r="I745" s="19"/>
      <c r="J745" s="19"/>
    </row>
    <row r="746" spans="5:10">
      <c r="E746" s="19"/>
      <c r="F746" s="15"/>
      <c r="G746" s="19"/>
      <c r="H746" s="19"/>
      <c r="I746" s="19"/>
      <c r="J746" s="19"/>
    </row>
    <row r="747" spans="5:10">
      <c r="E747" s="19"/>
      <c r="F747" s="15"/>
      <c r="G747" s="19"/>
      <c r="H747" s="19"/>
      <c r="I747" s="19"/>
      <c r="J747" s="19"/>
    </row>
    <row r="748" spans="5:10">
      <c r="E748" s="19"/>
      <c r="F748" s="15"/>
      <c r="G748" s="19"/>
      <c r="H748" s="19"/>
      <c r="I748" s="19"/>
      <c r="J748" s="19"/>
    </row>
    <row r="749" spans="5:10">
      <c r="E749" s="19"/>
      <c r="F749" s="15"/>
      <c r="G749" s="19"/>
      <c r="H749" s="19"/>
      <c r="I749" s="19"/>
      <c r="J749" s="19"/>
    </row>
    <row r="750" spans="5:10">
      <c r="E750" s="19"/>
      <c r="F750" s="15"/>
      <c r="G750" s="19"/>
      <c r="H750" s="19"/>
      <c r="I750" s="19"/>
      <c r="J750" s="19"/>
    </row>
  </sheetData>
  <mergeCells count="120">
    <mergeCell ref="AH115:AO115"/>
    <mergeCell ref="A1:J1"/>
    <mergeCell ref="B3:D3"/>
    <mergeCell ref="B4:D4"/>
    <mergeCell ref="B5:D5"/>
    <mergeCell ref="B6:D6"/>
    <mergeCell ref="A8:J8"/>
    <mergeCell ref="U10:Y10"/>
    <mergeCell ref="Z115:AF115"/>
    <mergeCell ref="U116:Y116"/>
    <mergeCell ref="T153:V154"/>
    <mergeCell ref="N156:U156"/>
    <mergeCell ref="V156:Z156"/>
    <mergeCell ref="AA158:AH158"/>
    <mergeCell ref="AA161:AC161"/>
    <mergeCell ref="AA162:AH162"/>
    <mergeCell ref="AA165:AC165"/>
    <mergeCell ref="B300:D300"/>
    <mergeCell ref="AH119:AJ119"/>
    <mergeCell ref="B211:D211"/>
    <mergeCell ref="A216:D216"/>
    <mergeCell ref="M305:N306"/>
    <mergeCell ref="B312:D312"/>
    <mergeCell ref="A221:A228"/>
    <mergeCell ref="A229:D229"/>
    <mergeCell ref="A234:A241"/>
    <mergeCell ref="U66:Y66"/>
    <mergeCell ref="U90:Y90"/>
    <mergeCell ref="U91:Y91"/>
    <mergeCell ref="U115:Y115"/>
    <mergeCell ref="A242:D242"/>
    <mergeCell ref="B243:D243"/>
    <mergeCell ref="B250:D250"/>
    <mergeCell ref="B255:D255"/>
    <mergeCell ref="B264:D264"/>
    <mergeCell ref="M269:T269"/>
    <mergeCell ref="M270:T270"/>
    <mergeCell ref="B271:D271"/>
    <mergeCell ref="B294:D294"/>
    <mergeCell ref="B178:D178"/>
    <mergeCell ref="A184:D184"/>
    <mergeCell ref="A189:A196"/>
    <mergeCell ref="A197:D197"/>
    <mergeCell ref="A202:A209"/>
    <mergeCell ref="A210:D210"/>
    <mergeCell ref="B354:D354"/>
    <mergeCell ref="B355:D355"/>
    <mergeCell ref="B356:D356"/>
    <mergeCell ref="B357:D357"/>
    <mergeCell ref="B362:J362"/>
    <mergeCell ref="B345:D345"/>
    <mergeCell ref="B346:D346"/>
    <mergeCell ref="B347:D347"/>
    <mergeCell ref="B348:D348"/>
    <mergeCell ref="B349:D349"/>
    <mergeCell ref="B350:D350"/>
    <mergeCell ref="B364:D364"/>
    <mergeCell ref="B365:D365"/>
    <mergeCell ref="B366:D366"/>
    <mergeCell ref="B367:D367"/>
    <mergeCell ref="B368:D368"/>
    <mergeCell ref="B369:D369"/>
    <mergeCell ref="B358:D358"/>
    <mergeCell ref="B359:D359"/>
    <mergeCell ref="B360:D360"/>
    <mergeCell ref="B363:D363"/>
    <mergeCell ref="B384:D384"/>
    <mergeCell ref="B387:D387"/>
    <mergeCell ref="B388:D388"/>
    <mergeCell ref="B378:D378"/>
    <mergeCell ref="B379:D379"/>
    <mergeCell ref="B380:D380"/>
    <mergeCell ref="B381:D381"/>
    <mergeCell ref="B382:D382"/>
    <mergeCell ref="B370:D370"/>
    <mergeCell ref="B371:D371"/>
    <mergeCell ref="B372:D372"/>
    <mergeCell ref="B373:D373"/>
    <mergeCell ref="B374:D374"/>
    <mergeCell ref="B375:D375"/>
    <mergeCell ref="M314:S315"/>
    <mergeCell ref="B321:D321"/>
    <mergeCell ref="A324:B324"/>
    <mergeCell ref="A326:B326"/>
    <mergeCell ref="A336:J336"/>
    <mergeCell ref="B337:J337"/>
    <mergeCell ref="B338:J338"/>
    <mergeCell ref="B352:D352"/>
    <mergeCell ref="B353:D353"/>
    <mergeCell ref="B351:D351"/>
    <mergeCell ref="B339:D339"/>
    <mergeCell ref="B340:D340"/>
    <mergeCell ref="B341:D341"/>
    <mergeCell ref="B342:D342"/>
    <mergeCell ref="B343:D343"/>
    <mergeCell ref="B344:D344"/>
    <mergeCell ref="B406:D406"/>
    <mergeCell ref="B407:D407"/>
    <mergeCell ref="B408:D408"/>
    <mergeCell ref="B376:D376"/>
    <mergeCell ref="B377:D377"/>
    <mergeCell ref="B386:J386"/>
    <mergeCell ref="B400:D400"/>
    <mergeCell ref="B401:D401"/>
    <mergeCell ref="B402:D402"/>
    <mergeCell ref="B403:D403"/>
    <mergeCell ref="B404:D404"/>
    <mergeCell ref="B405:D405"/>
    <mergeCell ref="B395:D395"/>
    <mergeCell ref="B396:D396"/>
    <mergeCell ref="B397:D397"/>
    <mergeCell ref="B398:D398"/>
    <mergeCell ref="B399:D399"/>
    <mergeCell ref="B389:D389"/>
    <mergeCell ref="B390:D390"/>
    <mergeCell ref="B391:D391"/>
    <mergeCell ref="B392:D392"/>
    <mergeCell ref="B393:D393"/>
    <mergeCell ref="B394:D394"/>
    <mergeCell ref="B383:D383"/>
  </mergeCells>
  <dataValidations count="1">
    <dataValidation type="list" allowBlank="1" showInputMessage="1" promptTitle="College" prompt="Choose college for graduate student.  If tuition is not allowed by sponsor, choose Not Allowed." sqref="C132:C136 C118:C122 C139:C143 C125:C129 C146:C150" xr:uid="{00000000-0002-0000-0500-000000000000}">
      <formula1>$AH$124:$AH$146</formula1>
    </dataValidation>
  </dataValidations>
  <pageMargins left="1" right="0.5" top="0.5" bottom="0.5" header="0.5" footer="0.5"/>
  <pageSetup scale="50" fitToHeight="4"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pageSetUpPr fitToPage="1"/>
  </sheetPr>
  <dimension ref="A1:AV750"/>
  <sheetViews>
    <sheetView zoomScaleNormal="100" workbookViewId="0">
      <selection sqref="A1:K1"/>
    </sheetView>
  </sheetViews>
  <sheetFormatPr defaultColWidth="9.28515625" defaultRowHeight="12.75"/>
  <cols>
    <col min="1" max="1" width="30.28515625" customWidth="1"/>
    <col min="2" max="2" width="24" customWidth="1"/>
    <col min="3" max="3" width="17.28515625" customWidth="1"/>
    <col min="4" max="4" width="15.5703125" customWidth="1"/>
    <col min="5" max="5" width="14.7109375" customWidth="1"/>
    <col min="6" max="6" width="14.7109375" style="3" customWidth="1"/>
    <col min="7" max="10" width="14.7109375" customWidth="1"/>
    <col min="11" max="11" width="10.28515625" customWidth="1"/>
    <col min="12" max="12" width="5.28515625" style="3" customWidth="1"/>
    <col min="13" max="13" width="15.7109375" customWidth="1"/>
    <col min="14" max="14" width="16.5703125" customWidth="1"/>
    <col min="15" max="26" width="10.7109375" customWidth="1"/>
    <col min="27" max="27" width="18" customWidth="1"/>
    <col min="28" max="33" width="10.7109375" customWidth="1"/>
    <col min="34" max="34" width="22.28515625" bestFit="1" customWidth="1"/>
  </cols>
  <sheetData>
    <row r="1" spans="1:29" s="107" customFormat="1" ht="18">
      <c r="A1" s="522" t="s">
        <v>0</v>
      </c>
      <c r="B1" s="522"/>
      <c r="C1" s="522"/>
      <c r="D1" s="522"/>
      <c r="E1" s="522"/>
      <c r="F1" s="522"/>
      <c r="G1" s="522"/>
      <c r="H1" s="522"/>
      <c r="I1" s="522"/>
      <c r="J1" s="522"/>
      <c r="K1" s="104"/>
      <c r="L1" s="266" t="s">
        <v>259</v>
      </c>
      <c r="M1" s="106"/>
      <c r="N1" s="106"/>
      <c r="O1" s="106"/>
      <c r="P1" s="106"/>
      <c r="Q1" s="106"/>
      <c r="R1" s="105"/>
    </row>
    <row r="2" spans="1:29" s="107" customFormat="1" ht="15.75">
      <c r="A2" s="130"/>
      <c r="B2" s="130"/>
      <c r="C2" s="130"/>
      <c r="D2" s="130"/>
      <c r="E2" s="130"/>
      <c r="F2" s="130"/>
      <c r="G2" s="130"/>
      <c r="H2" s="130"/>
      <c r="I2" s="130"/>
      <c r="J2" s="130"/>
      <c r="K2" s="104"/>
      <c r="L2" s="130"/>
      <c r="M2" s="106"/>
      <c r="N2" s="106"/>
      <c r="O2" s="106"/>
      <c r="P2" s="106"/>
      <c r="Q2" s="106"/>
      <c r="R2" s="105"/>
    </row>
    <row r="3" spans="1:29" s="107" customFormat="1" ht="15.75">
      <c r="A3" s="104" t="s">
        <v>4</v>
      </c>
      <c r="B3" s="530">
        <f>'Cumulative Budget Request '!B3</f>
        <v>0</v>
      </c>
      <c r="C3" s="530"/>
      <c r="D3" s="530"/>
      <c r="K3" s="104"/>
      <c r="L3" s="130"/>
      <c r="M3" s="106"/>
      <c r="N3" s="106"/>
      <c r="O3" s="106"/>
      <c r="P3" s="106"/>
      <c r="Q3" s="106"/>
      <c r="R3" s="105"/>
    </row>
    <row r="4" spans="1:29" s="107" customFormat="1" ht="15.75">
      <c r="A4" s="104" t="s">
        <v>8</v>
      </c>
      <c r="B4" s="530">
        <f>'Cumulative Budget Request '!B4</f>
        <v>0</v>
      </c>
      <c r="C4" s="530"/>
      <c r="D4" s="530"/>
      <c r="K4" s="104"/>
      <c r="L4" s="130"/>
    </row>
    <row r="5" spans="1:29" s="107" customFormat="1" ht="15.75">
      <c r="A5" s="104" t="s">
        <v>13</v>
      </c>
      <c r="B5" s="530" t="str">
        <f>'Cumulative Budget Request '!B5</f>
        <v>NSF</v>
      </c>
      <c r="C5" s="530"/>
      <c r="D5" s="530"/>
      <c r="K5" s="104"/>
      <c r="L5" s="130"/>
    </row>
    <row r="6" spans="1:29" s="107" customFormat="1" ht="15.75">
      <c r="A6" s="104" t="s">
        <v>253</v>
      </c>
      <c r="B6" s="520"/>
      <c r="C6" s="520"/>
      <c r="D6" s="520"/>
      <c r="F6" s="105"/>
      <c r="K6" s="104"/>
      <c r="L6" s="130"/>
    </row>
    <row r="7" spans="1:29" s="107" customFormat="1" ht="16.5" thickBot="1">
      <c r="A7" s="104"/>
      <c r="B7" s="130"/>
      <c r="C7" s="130"/>
      <c r="D7" s="130"/>
      <c r="F7" s="105"/>
      <c r="K7" s="104"/>
      <c r="L7" s="130"/>
      <c r="N7" s="415"/>
      <c r="O7" s="416"/>
      <c r="P7" s="416"/>
      <c r="Q7" s="416"/>
    </row>
    <row r="8" spans="1:29" ht="15" customHeight="1" thickBot="1">
      <c r="A8" s="523" t="s">
        <v>254</v>
      </c>
      <c r="B8" s="523"/>
      <c r="C8" s="523"/>
      <c r="D8" s="523"/>
      <c r="E8" s="523"/>
      <c r="F8" s="523"/>
      <c r="G8" s="523"/>
      <c r="H8" s="523"/>
      <c r="I8" s="523"/>
      <c r="J8" s="523"/>
      <c r="K8" s="103"/>
      <c r="L8" s="56"/>
      <c r="N8" s="35" t="s">
        <v>15</v>
      </c>
      <c r="O8" s="36"/>
      <c r="P8" s="37"/>
      <c r="Q8" s="237">
        <f>'Cumulative Budget Request '!Q6</f>
        <v>0.188</v>
      </c>
    </row>
    <row r="9" spans="1:29" ht="13.5" thickBot="1">
      <c r="J9" s="31"/>
      <c r="N9" s="38" t="s">
        <v>17</v>
      </c>
      <c r="O9" s="39"/>
      <c r="P9" s="39"/>
      <c r="Q9" s="238">
        <f>'Cumulative Budget Request '!Q7</f>
        <v>825</v>
      </c>
    </row>
    <row r="10" spans="1:29">
      <c r="A10" s="1" t="s">
        <v>18</v>
      </c>
      <c r="C10" s="55"/>
      <c r="D10" s="55"/>
      <c r="E10" s="6"/>
      <c r="F10" s="6"/>
      <c r="G10" s="6"/>
      <c r="H10" s="6"/>
      <c r="I10" s="6"/>
      <c r="J10" s="43"/>
      <c r="M10" s="55" t="s">
        <v>19</v>
      </c>
      <c r="N10" s="68" t="s">
        <v>6</v>
      </c>
      <c r="O10" s="68"/>
      <c r="P10" s="68" t="s">
        <v>20</v>
      </c>
      <c r="Q10" s="68" t="s">
        <v>21</v>
      </c>
      <c r="R10" s="68" t="s">
        <v>22</v>
      </c>
      <c r="S10" s="68"/>
      <c r="U10" s="489" t="s">
        <v>23</v>
      </c>
      <c r="V10" s="489"/>
      <c r="W10" s="489"/>
      <c r="X10" s="489"/>
      <c r="Y10" s="489"/>
    </row>
    <row r="11" spans="1:29">
      <c r="A11" s="1" t="s">
        <v>24</v>
      </c>
      <c r="C11" s="89"/>
      <c r="D11" s="89"/>
      <c r="E11" s="16" t="s">
        <v>25</v>
      </c>
      <c r="F11" s="16" t="s">
        <v>26</v>
      </c>
      <c r="G11" s="16" t="s">
        <v>27</v>
      </c>
      <c r="H11" s="16" t="s">
        <v>28</v>
      </c>
      <c r="I11" s="16" t="s">
        <v>29</v>
      </c>
      <c r="J11" s="44" t="s">
        <v>30</v>
      </c>
      <c r="M11" s="75" t="s">
        <v>31</v>
      </c>
      <c r="N11" s="44" t="s">
        <v>9</v>
      </c>
      <c r="O11" s="44" t="s">
        <v>20</v>
      </c>
      <c r="P11" s="44" t="s">
        <v>32</v>
      </c>
      <c r="Q11" s="44" t="s">
        <v>33</v>
      </c>
      <c r="R11" s="44" t="s">
        <v>34</v>
      </c>
      <c r="S11" s="44" t="s">
        <v>32</v>
      </c>
      <c r="T11" s="21"/>
      <c r="U11" s="424" t="s">
        <v>35</v>
      </c>
      <c r="V11" s="425" t="s">
        <v>36</v>
      </c>
      <c r="W11" s="425" t="s">
        <v>37</v>
      </c>
      <c r="X11" s="425" t="s">
        <v>38</v>
      </c>
      <c r="Y11" s="425" t="s">
        <v>39</v>
      </c>
    </row>
    <row r="12" spans="1:29">
      <c r="A12" s="55" t="s">
        <v>40</v>
      </c>
      <c r="B12" s="55" t="s">
        <v>41</v>
      </c>
      <c r="D12" s="3"/>
      <c r="E12" s="2"/>
      <c r="F12" s="2"/>
      <c r="G12" s="2"/>
      <c r="H12" s="2"/>
      <c r="I12" s="2"/>
      <c r="J12" s="45"/>
      <c r="M12" s="22"/>
      <c r="N12" s="60"/>
      <c r="O12" s="60"/>
      <c r="P12" s="60"/>
      <c r="Q12" s="241"/>
      <c r="R12" s="60"/>
      <c r="S12" s="241"/>
      <c r="T12" s="2"/>
      <c r="U12" s="424"/>
      <c r="V12" s="425"/>
      <c r="W12" s="425"/>
      <c r="X12" s="425"/>
      <c r="Y12" s="425"/>
      <c r="Z12" s="3"/>
      <c r="AA12" s="3"/>
      <c r="AB12" s="3"/>
      <c r="AC12" s="3"/>
    </row>
    <row r="13" spans="1:29">
      <c r="A13" s="417">
        <f>IF('Cumulative Budget Request '!L12='Split budget (F)'!$L$1,'Cumulative Budget Request '!A12,0)</f>
        <v>0</v>
      </c>
      <c r="B13" s="13">
        <f>IF('Cumulative Budget Request '!L12='Split budget (F)'!$L$1,'Cumulative Budget Request '!B12,0)</f>
        <v>0</v>
      </c>
      <c r="D13" s="32" t="s">
        <v>44</v>
      </c>
      <c r="E13" s="97">
        <f>ROUND($R13*$S13,6)</f>
        <v>0</v>
      </c>
      <c r="F13" s="97">
        <f>ROUND($R14*$S14,6)</f>
        <v>0</v>
      </c>
      <c r="G13" s="97">
        <f>ROUND($R15*$S15,6)</f>
        <v>0</v>
      </c>
      <c r="H13" s="97">
        <f>ROUND($R16*$S16,6)</f>
        <v>0</v>
      </c>
      <c r="I13" s="97">
        <f>ROUND($R17*$S17,6)</f>
        <v>0</v>
      </c>
      <c r="J13" s="45"/>
      <c r="M13" s="155">
        <f>IF('Cumulative Budget Request '!L12='Split budget (F)'!$L$1,'Cumulative Budget Request '!M12,0)</f>
        <v>0</v>
      </c>
      <c r="N13" s="242">
        <f>ROUND(M13/12,2)</f>
        <v>0</v>
      </c>
      <c r="O13" s="242">
        <f>IF('Cumulative Budget Request '!L12='Split budget (F)'!$L$1,'Cumulative Budget Request '!O12,0)</f>
        <v>0</v>
      </c>
      <c r="P13" s="236">
        <f>IF('Cumulative Budget Request '!L12='Split budget (F)'!$L$1,'Cumulative Budget Request '!P12,0)</f>
        <v>0</v>
      </c>
      <c r="Q13" s="236">
        <f>IF('Cumulative Budget Request '!L12='Split budget (F)'!$L$1,'Cumulative Budget Request '!Q12,0)</f>
        <v>0</v>
      </c>
      <c r="R13" s="240">
        <f>IF('Cumulative Budget Request '!L12='Split budget (F)'!$L$1,'Cumulative Budget Request '!R12,0)</f>
        <v>0</v>
      </c>
      <c r="S13" s="236">
        <f>IF('Cumulative Budget Request '!L12='Split budget (F)'!$L$1,'Cumulative Budget Request '!S12,0)</f>
        <v>0</v>
      </c>
      <c r="T13" s="2"/>
      <c r="U13" s="426">
        <f>IFERROR((E16+E17)/E15,0)</f>
        <v>0</v>
      </c>
      <c r="V13" s="426">
        <f t="shared" ref="V13:Y13" si="0">IFERROR((F16+F17)/F15,0)</f>
        <v>0</v>
      </c>
      <c r="W13" s="426">
        <f t="shared" si="0"/>
        <v>0</v>
      </c>
      <c r="X13" s="426">
        <f t="shared" si="0"/>
        <v>0</v>
      </c>
      <c r="Y13" s="426">
        <f t="shared" si="0"/>
        <v>0</v>
      </c>
      <c r="Z13" s="3"/>
      <c r="AA13" s="3"/>
      <c r="AB13" s="3"/>
      <c r="AC13" s="3"/>
    </row>
    <row r="14" spans="1:29">
      <c r="B14" s="3"/>
      <c r="C14" s="97"/>
      <c r="D14" s="71" t="s">
        <v>9</v>
      </c>
      <c r="E14" s="54">
        <f>ROUND((N13+O13)*E13*Q13,0)</f>
        <v>0</v>
      </c>
      <c r="F14" s="54">
        <f>ROUND((N13+O13)*F13*Q13*Q14,0)</f>
        <v>0</v>
      </c>
      <c r="G14" s="54">
        <f>ROUND((N13+O13)*G13*Q13*Q14*Q15,0)</f>
        <v>0</v>
      </c>
      <c r="H14" s="54">
        <f>ROUND((N13+O13)*H13*Q13*Q14*Q15*Q16,0)</f>
        <v>0</v>
      </c>
      <c r="I14" s="54">
        <f>ROUND((N13+O13)*I13*Q13*Q14*Q15*Q16*Q17,0)</f>
        <v>0</v>
      </c>
      <c r="J14" s="177">
        <f>SUM(E14:I14)</f>
        <v>0</v>
      </c>
      <c r="M14" s="243"/>
      <c r="N14" s="60"/>
      <c r="O14" s="60"/>
      <c r="P14" s="60"/>
      <c r="Q14" s="236">
        <f>IF('Cumulative Budget Request '!L13='Split budget (F)'!$L$1,'Cumulative Budget Request '!Q13,0)</f>
        <v>0</v>
      </c>
      <c r="R14" s="240">
        <f>IF('Cumulative Budget Request '!L13='Split budget (F)'!$L$1,'Cumulative Budget Request '!R13,0)</f>
        <v>0</v>
      </c>
      <c r="S14" s="236">
        <f>IF('Cumulative Budget Request '!L13='Split budget (F)'!$L$1,'Cumulative Budget Request '!S13,0)</f>
        <v>0</v>
      </c>
      <c r="T14" s="15"/>
      <c r="U14" s="427"/>
      <c r="V14" s="427"/>
      <c r="W14" s="427"/>
      <c r="X14" s="427"/>
      <c r="Y14" s="427"/>
    </row>
    <row r="15" spans="1:29">
      <c r="A15" s="8"/>
      <c r="B15" s="3"/>
      <c r="C15" s="97"/>
      <c r="D15" s="71" t="s">
        <v>46</v>
      </c>
      <c r="E15" s="54">
        <f>ROUND(E14*$Q$8,0)</f>
        <v>0</v>
      </c>
      <c r="F15" s="54">
        <f>ROUND(F14*$Q$8,0)</f>
        <v>0</v>
      </c>
      <c r="G15" s="54">
        <f>ROUND(G14*$Q$8,0)</f>
        <v>0</v>
      </c>
      <c r="H15" s="54">
        <f>ROUND(H14*$Q$8,0)</f>
        <v>0</v>
      </c>
      <c r="I15" s="54">
        <f>ROUND(I14*$Q$8,0)</f>
        <v>0</v>
      </c>
      <c r="J15" s="177">
        <f>SUM(E15:I15)</f>
        <v>0</v>
      </c>
      <c r="M15" s="243"/>
      <c r="N15" s="60"/>
      <c r="O15" s="60"/>
      <c r="P15" s="60"/>
      <c r="Q15" s="236">
        <f>IF('Cumulative Budget Request '!L14='Split budget (F)'!$L$1,'Cumulative Budget Request '!Q14,0)</f>
        <v>0</v>
      </c>
      <c r="R15" s="240">
        <f>IF('Cumulative Budget Request '!L14='Split budget (F)'!$L$1,'Cumulative Budget Request '!R14,0)</f>
        <v>0</v>
      </c>
      <c r="S15" s="236">
        <f>IF('Cumulative Budget Request '!L14='Split budget (F)'!$L$1,'Cumulative Budget Request '!S14,0)</f>
        <v>0</v>
      </c>
      <c r="T15" s="15"/>
      <c r="U15" s="426"/>
      <c r="V15" s="426"/>
      <c r="W15" s="426"/>
      <c r="X15" s="426"/>
      <c r="Y15" s="426"/>
    </row>
    <row r="16" spans="1:29" ht="15">
      <c r="A16" s="8"/>
      <c r="B16" s="3"/>
      <c r="C16" s="97"/>
      <c r="D16" s="71" t="s">
        <v>47</v>
      </c>
      <c r="E16" s="189">
        <f>ROUND($Q$9*E13,0)</f>
        <v>0</v>
      </c>
      <c r="F16" s="189">
        <f>ROUND($Q$9*F13,0)</f>
        <v>0</v>
      </c>
      <c r="G16" s="189">
        <f>ROUND($Q$9*G13,0)</f>
        <v>0</v>
      </c>
      <c r="H16" s="189">
        <f>ROUND($Q$9*H13,0)</f>
        <v>0</v>
      </c>
      <c r="I16" s="189">
        <f>ROUND($Q$9*I13,0)</f>
        <v>0</v>
      </c>
      <c r="J16" s="186">
        <f>SUM(E16:I16)</f>
        <v>0</v>
      </c>
      <c r="M16" s="243"/>
      <c r="N16" s="60"/>
      <c r="O16" s="60"/>
      <c r="P16" s="60"/>
      <c r="Q16" s="236">
        <f>IF('Cumulative Budget Request '!L15='Split budget (F)'!$L$1,'Cumulative Budget Request '!Q15,0)</f>
        <v>0</v>
      </c>
      <c r="R16" s="240">
        <f>IF('Cumulative Budget Request '!L15='Split budget (F)'!$L$1,'Cumulative Budget Request '!R15,0)</f>
        <v>0</v>
      </c>
      <c r="S16" s="236">
        <f>IF('Cumulative Budget Request '!L15='Split budget (F)'!$L$1,'Cumulative Budget Request '!S15,0)</f>
        <v>0</v>
      </c>
      <c r="T16" s="15"/>
      <c r="U16" s="426"/>
      <c r="V16" s="426"/>
      <c r="W16" s="426"/>
      <c r="X16" s="426"/>
      <c r="Y16" s="426"/>
    </row>
    <row r="17" spans="1:25">
      <c r="A17" s="8"/>
      <c r="B17" s="3"/>
      <c r="C17" s="97"/>
      <c r="D17" s="74" t="s">
        <v>48</v>
      </c>
      <c r="E17" s="190">
        <f>SUM(E15:E16)</f>
        <v>0</v>
      </c>
      <c r="F17" s="190">
        <f t="shared" ref="F17:I17" si="1">SUM(F15:F16)</f>
        <v>0</v>
      </c>
      <c r="G17" s="190">
        <f t="shared" si="1"/>
        <v>0</v>
      </c>
      <c r="H17" s="190">
        <f t="shared" si="1"/>
        <v>0</v>
      </c>
      <c r="I17" s="190">
        <f t="shared" si="1"/>
        <v>0</v>
      </c>
      <c r="J17" s="191">
        <f>SUM(J15:J16)</f>
        <v>0</v>
      </c>
      <c r="M17" s="243"/>
      <c r="N17" s="60"/>
      <c r="O17" s="60"/>
      <c r="P17" s="60"/>
      <c r="Q17" s="236">
        <f>IF('Cumulative Budget Request '!L16='Split budget (F)'!$L$1,'Cumulative Budget Request '!Q16,0)</f>
        <v>0</v>
      </c>
      <c r="R17" s="240">
        <f>IF('Cumulative Budget Request '!L16='Split budget (F)'!$L$1,'Cumulative Budget Request '!R16,0)</f>
        <v>0</v>
      </c>
      <c r="S17" s="236">
        <f>IF('Cumulative Budget Request '!L16='Split budget (F)'!$L$1,'Cumulative Budget Request '!S16,0)</f>
        <v>0</v>
      </c>
      <c r="T17" s="15"/>
      <c r="U17" s="426"/>
      <c r="V17" s="426"/>
      <c r="W17" s="426"/>
      <c r="X17" s="426"/>
      <c r="Y17" s="426"/>
    </row>
    <row r="18" spans="1:25">
      <c r="A18" s="8"/>
      <c r="B18" s="3"/>
      <c r="C18" s="97"/>
      <c r="D18" s="71"/>
      <c r="E18" s="15"/>
      <c r="F18" s="15"/>
      <c r="G18" s="15"/>
      <c r="H18" s="15"/>
      <c r="I18" s="15"/>
      <c r="J18" s="24"/>
      <c r="M18" s="243"/>
      <c r="N18" s="60"/>
      <c r="O18" s="60"/>
      <c r="P18" s="60"/>
      <c r="Q18" s="30"/>
      <c r="R18" s="60"/>
      <c r="S18" s="30"/>
      <c r="T18" s="15"/>
      <c r="U18" s="428"/>
      <c r="V18" s="429"/>
      <c r="W18" s="427"/>
      <c r="X18" s="427"/>
      <c r="Y18" s="427"/>
    </row>
    <row r="19" spans="1:25">
      <c r="A19" s="417">
        <f>IF('Cumulative Budget Request '!L18='Split budget (F)'!$L$1,'Cumulative Budget Request '!A18,0)</f>
        <v>0</v>
      </c>
      <c r="B19" s="13">
        <f>IF('Cumulative Budget Request '!L18='Split budget (F)'!$L$1,'Cumulative Budget Request '!B18,0)</f>
        <v>0</v>
      </c>
      <c r="C19" s="98"/>
      <c r="D19" s="32" t="s">
        <v>44</v>
      </c>
      <c r="E19" s="97">
        <f>ROUND($R19*$S19,6)</f>
        <v>0</v>
      </c>
      <c r="F19" s="97">
        <f>ROUND($R20*$S20,6)</f>
        <v>0</v>
      </c>
      <c r="G19" s="97">
        <f>ROUND($R21*$S21,6)</f>
        <v>0</v>
      </c>
      <c r="H19" s="97">
        <f>ROUND($R22*$S22,6)</f>
        <v>0</v>
      </c>
      <c r="I19" s="97">
        <f>ROUND($R23*$S23,6)</f>
        <v>0</v>
      </c>
      <c r="J19" s="45"/>
      <c r="M19" s="155">
        <f>IF('Cumulative Budget Request '!L18='Split budget (F)'!$L$1,'Cumulative Budget Request '!M18,0)</f>
        <v>0</v>
      </c>
      <c r="N19" s="242">
        <f>ROUND(M19/12,2)</f>
        <v>0</v>
      </c>
      <c r="O19" s="242">
        <f>IF('Cumulative Budget Request '!L18='Split budget (F)'!$L$1,'Cumulative Budget Request '!O18,0)</f>
        <v>0</v>
      </c>
      <c r="P19" s="236">
        <f>IF('Cumulative Budget Request '!L18='Split budget (F)'!$L$1,'Cumulative Budget Request '!P18,0)</f>
        <v>0</v>
      </c>
      <c r="Q19" s="236">
        <f>IF('Cumulative Budget Request '!L18='Split budget (F)'!$L$1,'Cumulative Budget Request '!Q18,0)</f>
        <v>0</v>
      </c>
      <c r="R19" s="240">
        <f>IF('Cumulative Budget Request '!L18='Split budget (F)'!$L$1,'Cumulative Budget Request '!R18,0)</f>
        <v>0</v>
      </c>
      <c r="S19" s="73">
        <f>IF('Cumulative Budget Request '!L18='Split budget (F)'!$L$1,'Cumulative Budget Request '!S18,0)</f>
        <v>0</v>
      </c>
      <c r="T19" s="2"/>
      <c r="U19" s="426">
        <f>IFERROR((E22+E23)/E21,0)</f>
        <v>0</v>
      </c>
      <c r="V19" s="426">
        <f t="shared" ref="V19:Y19" si="2">IFERROR((F22+F23)/F21,0)</f>
        <v>0</v>
      </c>
      <c r="W19" s="426">
        <f t="shared" si="2"/>
        <v>0</v>
      </c>
      <c r="X19" s="426">
        <f t="shared" si="2"/>
        <v>0</v>
      </c>
      <c r="Y19" s="426">
        <f t="shared" si="2"/>
        <v>0</v>
      </c>
    </row>
    <row r="20" spans="1:25">
      <c r="A20" s="8"/>
      <c r="B20" s="3"/>
      <c r="C20" s="97"/>
      <c r="D20" s="71" t="s">
        <v>9</v>
      </c>
      <c r="E20" s="54">
        <f>ROUND((N19+O19)*E19*Q19,0)</f>
        <v>0</v>
      </c>
      <c r="F20" s="54">
        <f>ROUND((N19+O19)*F19*Q19*Q20,0)</f>
        <v>0</v>
      </c>
      <c r="G20" s="54">
        <f>ROUND((N19+O19)*G19*Q19*Q20*Q21,0)</f>
        <v>0</v>
      </c>
      <c r="H20" s="54">
        <f>ROUND((N19+O19)*H19*Q19*Q20*Q21*Q22,0)</f>
        <v>0</v>
      </c>
      <c r="I20" s="54">
        <f>ROUND((N19+O19)*I19*Q19*Q20*Q21*Q22*Q23,0)</f>
        <v>0</v>
      </c>
      <c r="J20" s="177">
        <f>SUM(E20:I20)</f>
        <v>0</v>
      </c>
      <c r="M20" s="243"/>
      <c r="N20" s="60"/>
      <c r="O20" s="60"/>
      <c r="P20" s="60"/>
      <c r="Q20" s="236">
        <f>IF('Cumulative Budget Request '!L19='Split budget (F)'!$L$1,'Cumulative Budget Request '!Q19,0)</f>
        <v>0</v>
      </c>
      <c r="R20" s="240">
        <f>IF('Cumulative Budget Request '!L19='Split budget (F)'!$L$1,'Cumulative Budget Request '!R19,0)</f>
        <v>0</v>
      </c>
      <c r="S20" s="73">
        <f>IF('Cumulative Budget Request '!L19='Split budget (F)'!$L$1,'Cumulative Budget Request '!S19,0)</f>
        <v>0</v>
      </c>
      <c r="T20" s="15"/>
      <c r="U20" s="427"/>
      <c r="V20" s="427"/>
      <c r="W20" s="427"/>
      <c r="X20" s="427"/>
      <c r="Y20" s="427"/>
    </row>
    <row r="21" spans="1:25" ht="15" customHeight="1">
      <c r="A21" s="8"/>
      <c r="B21" s="3"/>
      <c r="C21" s="97"/>
      <c r="D21" s="71" t="s">
        <v>46</v>
      </c>
      <c r="E21" s="54">
        <f>ROUND(E20*$Q$8,0)</f>
        <v>0</v>
      </c>
      <c r="F21" s="54">
        <f>ROUND(F20*$Q$8,0)</f>
        <v>0</v>
      </c>
      <c r="G21" s="54">
        <f>ROUND(G20*$Q$8,0)</f>
        <v>0</v>
      </c>
      <c r="H21" s="54">
        <f>ROUND(H20*$Q$8,0)</f>
        <v>0</v>
      </c>
      <c r="I21" s="54">
        <f>ROUND(I20*$Q$8,0)</f>
        <v>0</v>
      </c>
      <c r="J21" s="177">
        <f>SUM(E21:I21)</f>
        <v>0</v>
      </c>
      <c r="M21" s="243"/>
      <c r="N21" s="60"/>
      <c r="O21" s="60"/>
      <c r="P21" s="60"/>
      <c r="Q21" s="236">
        <f>IF('Cumulative Budget Request '!L20='Split budget (F)'!$L$1,'Cumulative Budget Request '!Q20,0)</f>
        <v>0</v>
      </c>
      <c r="R21" s="240">
        <f>IF('Cumulative Budget Request '!L20='Split budget (F)'!$L$1,'Cumulative Budget Request '!R20,0)</f>
        <v>0</v>
      </c>
      <c r="S21" s="73">
        <f>IF('Cumulative Budget Request '!L20='Split budget (F)'!$L$1,'Cumulative Budget Request '!S20,0)</f>
        <v>0</v>
      </c>
      <c r="T21" s="15"/>
      <c r="U21" s="426"/>
      <c r="V21" s="426"/>
      <c r="W21" s="426"/>
      <c r="X21" s="426"/>
      <c r="Y21" s="426"/>
    </row>
    <row r="22" spans="1:25" ht="13.5" customHeight="1">
      <c r="A22" s="8"/>
      <c r="B22" s="3"/>
      <c r="C22" s="97"/>
      <c r="D22" s="71" t="s">
        <v>47</v>
      </c>
      <c r="E22" s="189">
        <f>ROUND($Q$9*E19,0)</f>
        <v>0</v>
      </c>
      <c r="F22" s="189">
        <f>ROUND($Q$9*F19,0)</f>
        <v>0</v>
      </c>
      <c r="G22" s="189">
        <f>ROUND($Q$9*G19,0)</f>
        <v>0</v>
      </c>
      <c r="H22" s="189">
        <f>ROUND($Q$9*H19,0)</f>
        <v>0</v>
      </c>
      <c r="I22" s="189">
        <f>ROUND($Q$9*I19,0)</f>
        <v>0</v>
      </c>
      <c r="J22" s="186">
        <f>SUM(E22:I22)</f>
        <v>0</v>
      </c>
      <c r="M22" s="243"/>
      <c r="N22" s="60"/>
      <c r="O22" s="60"/>
      <c r="P22" s="60"/>
      <c r="Q22" s="236">
        <f>IF('Cumulative Budget Request '!L21='Split budget (F)'!$L$1,'Cumulative Budget Request '!Q21,0)</f>
        <v>0</v>
      </c>
      <c r="R22" s="240">
        <f>IF('Cumulative Budget Request '!L21='Split budget (F)'!$L$1,'Cumulative Budget Request '!R21,0)</f>
        <v>0</v>
      </c>
      <c r="S22" s="73">
        <f>IF('Cumulative Budget Request '!L21='Split budget (F)'!$L$1,'Cumulative Budget Request '!S21,0)</f>
        <v>0</v>
      </c>
      <c r="T22" s="15"/>
      <c r="U22" s="426"/>
      <c r="V22" s="426"/>
      <c r="W22" s="426"/>
      <c r="X22" s="426"/>
      <c r="Y22" s="426"/>
    </row>
    <row r="23" spans="1:25">
      <c r="A23" s="8"/>
      <c r="B23" s="3"/>
      <c r="C23" s="97"/>
      <c r="D23" s="74" t="s">
        <v>48</v>
      </c>
      <c r="E23" s="190">
        <f>SUM(E21:E22)</f>
        <v>0</v>
      </c>
      <c r="F23" s="190">
        <f t="shared" ref="F23:I23" si="3">SUM(F21:F22)</f>
        <v>0</v>
      </c>
      <c r="G23" s="190">
        <f t="shared" si="3"/>
        <v>0</v>
      </c>
      <c r="H23" s="190">
        <f t="shared" si="3"/>
        <v>0</v>
      </c>
      <c r="I23" s="190">
        <f t="shared" si="3"/>
        <v>0</v>
      </c>
      <c r="J23" s="191">
        <f>SUM(J21:J22)</f>
        <v>0</v>
      </c>
      <c r="M23" s="243"/>
      <c r="N23" s="60"/>
      <c r="O23" s="60"/>
      <c r="P23" s="60"/>
      <c r="Q23" s="236">
        <f>IF('Cumulative Budget Request '!L22='Split budget (F)'!$L$1,'Cumulative Budget Request '!Q22,0)</f>
        <v>0</v>
      </c>
      <c r="R23" s="240">
        <f>IF('Cumulative Budget Request '!L22='Split budget (F)'!$L$1,'Cumulative Budget Request '!R22,0)</f>
        <v>0</v>
      </c>
      <c r="S23" s="73">
        <f>IF('Cumulative Budget Request '!L22='Split budget (F)'!$L$1,'Cumulative Budget Request '!S22,0)</f>
        <v>0</v>
      </c>
      <c r="T23" s="15"/>
      <c r="U23" s="426"/>
      <c r="V23" s="426"/>
      <c r="W23" s="426"/>
      <c r="X23" s="426"/>
      <c r="Y23" s="426"/>
    </row>
    <row r="24" spans="1:25">
      <c r="A24" s="8"/>
      <c r="B24" s="3"/>
      <c r="C24" s="97"/>
      <c r="D24" s="71"/>
      <c r="E24" s="15"/>
      <c r="F24" s="15"/>
      <c r="G24" s="15"/>
      <c r="H24" s="15"/>
      <c r="I24" s="15"/>
      <c r="J24" s="24"/>
      <c r="M24" s="243"/>
      <c r="N24" s="60"/>
      <c r="O24" s="60"/>
      <c r="P24" s="60"/>
      <c r="Q24" s="30"/>
      <c r="R24" s="60"/>
      <c r="S24" s="30"/>
      <c r="T24" s="15"/>
      <c r="U24" s="428"/>
      <c r="V24" s="429"/>
      <c r="W24" s="427"/>
      <c r="X24" s="427"/>
      <c r="Y24" s="427"/>
    </row>
    <row r="25" spans="1:25">
      <c r="A25" s="417">
        <f>IF('Cumulative Budget Request '!L24='Split budget (F)'!$L$1,'Cumulative Budget Request '!A24,0)</f>
        <v>0</v>
      </c>
      <c r="B25" s="13">
        <f>IF('Cumulative Budget Request '!L24='Split budget (F)'!$L$1,'Cumulative Budget Request '!B24,0)</f>
        <v>0</v>
      </c>
      <c r="C25" s="98"/>
      <c r="D25" s="32" t="s">
        <v>44</v>
      </c>
      <c r="E25" s="97">
        <f>ROUND($R25*$S25,6)</f>
        <v>0</v>
      </c>
      <c r="F25" s="97">
        <f>ROUND($R26*$S26,6)</f>
        <v>0</v>
      </c>
      <c r="G25" s="97">
        <f>ROUND($R27*$S27,6)</f>
        <v>0</v>
      </c>
      <c r="H25" s="97">
        <f>ROUND($R28*$S28,6)</f>
        <v>0</v>
      </c>
      <c r="I25" s="97">
        <f>ROUND($R29*$S29,6)</f>
        <v>0</v>
      </c>
      <c r="J25" s="45"/>
      <c r="M25" s="155">
        <f>IF('Cumulative Budget Request '!L24='Split budget (F)'!$L$1,'Cumulative Budget Request '!M24,0)</f>
        <v>0</v>
      </c>
      <c r="N25" s="242">
        <f>ROUND(M25/12,2)</f>
        <v>0</v>
      </c>
      <c r="O25" s="242">
        <f>IF('Cumulative Budget Request '!L24='Split budget (F)'!$L$1,'Cumulative Budget Request '!O24,0)</f>
        <v>0</v>
      </c>
      <c r="P25" s="236">
        <f>IF('Cumulative Budget Request '!L24='Split budget (F)'!$L$1,'Cumulative Budget Request '!P24,0)</f>
        <v>0</v>
      </c>
      <c r="Q25" s="236">
        <f>IF('Cumulative Budget Request '!L24='Split budget (F)'!$L$1,'Cumulative Budget Request '!Q24,0)</f>
        <v>0</v>
      </c>
      <c r="R25" s="240">
        <f>IF('Cumulative Budget Request '!L24='Split budget (F)'!$L$1,'Cumulative Budget Request '!R24,0)</f>
        <v>0</v>
      </c>
      <c r="S25" s="73">
        <f>IF('Cumulative Budget Request '!L24='Split budget (F)'!$L$1,'Cumulative Budget Request '!S24,0)</f>
        <v>0</v>
      </c>
      <c r="T25" s="2"/>
      <c r="U25" s="426">
        <f>IFERROR((E28+E29)/E27,0)</f>
        <v>0</v>
      </c>
      <c r="V25" s="426">
        <f t="shared" ref="V25:Y25" si="4">IFERROR((F28+F29)/F27,0)</f>
        <v>0</v>
      </c>
      <c r="W25" s="426">
        <f t="shared" si="4"/>
        <v>0</v>
      </c>
      <c r="X25" s="426">
        <f t="shared" si="4"/>
        <v>0</v>
      </c>
      <c r="Y25" s="426">
        <f t="shared" si="4"/>
        <v>0</v>
      </c>
    </row>
    <row r="26" spans="1:25">
      <c r="B26" s="3"/>
      <c r="C26" s="97"/>
      <c r="D26" s="71" t="s">
        <v>9</v>
      </c>
      <c r="E26" s="54">
        <f>ROUND((N25+O25)*E25*Q25,0)</f>
        <v>0</v>
      </c>
      <c r="F26" s="54">
        <f>ROUND((N25+O25)*F25*Q25*Q26,0)</f>
        <v>0</v>
      </c>
      <c r="G26" s="54">
        <f>ROUND((N25+O25)*G25*Q25*Q26*Q27,0)</f>
        <v>0</v>
      </c>
      <c r="H26" s="54">
        <f>ROUND((N25+O25)*H25*Q25*Q26*Q27*Q28,0)</f>
        <v>0</v>
      </c>
      <c r="I26" s="54">
        <f>ROUND((N25+O25)*I25*Q25*Q26*Q27*Q28*Q29,0)</f>
        <v>0</v>
      </c>
      <c r="J26" s="177">
        <f>SUM(E26:I26)</f>
        <v>0</v>
      </c>
      <c r="M26" s="243"/>
      <c r="N26" s="60"/>
      <c r="O26" s="60"/>
      <c r="P26" s="60"/>
      <c r="Q26" s="236">
        <f>IF('Cumulative Budget Request '!L25='Split budget (F)'!$L$1,'Cumulative Budget Request '!Q25,0)</f>
        <v>0</v>
      </c>
      <c r="R26" s="240">
        <f>IF('Cumulative Budget Request '!L25='Split budget (F)'!$L$1,'Cumulative Budget Request '!R25,0)</f>
        <v>0</v>
      </c>
      <c r="S26" s="73">
        <f>IF('Cumulative Budget Request '!L25='Split budget (F)'!$L$1,'Cumulative Budget Request '!S25,0)</f>
        <v>0</v>
      </c>
      <c r="T26" s="15"/>
      <c r="U26" s="427"/>
      <c r="V26" s="427"/>
      <c r="W26" s="427"/>
      <c r="X26" s="427"/>
      <c r="Y26" s="427"/>
    </row>
    <row r="27" spans="1:25">
      <c r="A27" s="8"/>
      <c r="B27" s="3"/>
      <c r="C27" s="97"/>
      <c r="D27" s="71" t="s">
        <v>46</v>
      </c>
      <c r="E27" s="54">
        <f>ROUND(E26*$Q$8,0)</f>
        <v>0</v>
      </c>
      <c r="F27" s="54">
        <f>ROUND(F26*$Q$8,0)</f>
        <v>0</v>
      </c>
      <c r="G27" s="54">
        <f>ROUND(G26*$Q$8,0)</f>
        <v>0</v>
      </c>
      <c r="H27" s="54">
        <f>ROUND(H26*$Q$8,0)</f>
        <v>0</v>
      </c>
      <c r="I27" s="54">
        <f>ROUND(I26*$Q$8,0)</f>
        <v>0</v>
      </c>
      <c r="J27" s="177">
        <f>SUM(E27:I27)</f>
        <v>0</v>
      </c>
      <c r="M27" s="243"/>
      <c r="N27" s="60"/>
      <c r="O27" s="60"/>
      <c r="P27" s="60"/>
      <c r="Q27" s="236">
        <f>IF('Cumulative Budget Request '!L26='Split budget (F)'!$L$1,'Cumulative Budget Request '!Q26,0)</f>
        <v>0</v>
      </c>
      <c r="R27" s="240">
        <f>IF('Cumulative Budget Request '!L26='Split budget (F)'!$L$1,'Cumulative Budget Request '!R26,0)</f>
        <v>0</v>
      </c>
      <c r="S27" s="73">
        <f>IF('Cumulative Budget Request '!L26='Split budget (F)'!$L$1,'Cumulative Budget Request '!S26,0)</f>
        <v>0</v>
      </c>
      <c r="T27" s="15"/>
      <c r="U27" s="426"/>
      <c r="V27" s="426"/>
      <c r="W27" s="426"/>
      <c r="X27" s="426"/>
      <c r="Y27" s="426"/>
    </row>
    <row r="28" spans="1:25" ht="15">
      <c r="A28" s="8"/>
      <c r="B28" s="3"/>
      <c r="C28" s="97"/>
      <c r="D28" s="71" t="s">
        <v>47</v>
      </c>
      <c r="E28" s="189">
        <f>ROUND($Q$9*E25,0)</f>
        <v>0</v>
      </c>
      <c r="F28" s="189">
        <f>ROUND($Q$9*F25,0)</f>
        <v>0</v>
      </c>
      <c r="G28" s="189">
        <f>ROUND($Q$9*G25,0)</f>
        <v>0</v>
      </c>
      <c r="H28" s="189">
        <f>ROUND($Q$9*H25,0)</f>
        <v>0</v>
      </c>
      <c r="I28" s="189">
        <f>ROUND($Q$9*I25,0)</f>
        <v>0</v>
      </c>
      <c r="J28" s="186">
        <f>SUM(E28:I28)</f>
        <v>0</v>
      </c>
      <c r="M28" s="243"/>
      <c r="N28" s="60"/>
      <c r="O28" s="60"/>
      <c r="P28" s="60"/>
      <c r="Q28" s="236">
        <f>IF('Cumulative Budget Request '!L27='Split budget (F)'!$L$1,'Cumulative Budget Request '!Q27,0)</f>
        <v>0</v>
      </c>
      <c r="R28" s="240">
        <f>IF('Cumulative Budget Request '!L27='Split budget (F)'!$L$1,'Cumulative Budget Request '!R27,0)</f>
        <v>0</v>
      </c>
      <c r="S28" s="73">
        <f>IF('Cumulative Budget Request '!L27='Split budget (F)'!$L$1,'Cumulative Budget Request '!S27,0)</f>
        <v>0</v>
      </c>
      <c r="T28" s="15"/>
      <c r="U28" s="426"/>
      <c r="V28" s="426"/>
      <c r="W28" s="426"/>
      <c r="X28" s="426"/>
      <c r="Y28" s="426"/>
    </row>
    <row r="29" spans="1:25">
      <c r="A29" s="8"/>
      <c r="B29" s="3"/>
      <c r="C29" s="97"/>
      <c r="D29" s="74" t="s">
        <v>48</v>
      </c>
      <c r="E29" s="190">
        <f>SUM(E27:E28)</f>
        <v>0</v>
      </c>
      <c r="F29" s="190">
        <f t="shared" ref="F29:I29" si="5">SUM(F27:F28)</f>
        <v>0</v>
      </c>
      <c r="G29" s="190">
        <f t="shared" si="5"/>
        <v>0</v>
      </c>
      <c r="H29" s="190">
        <f t="shared" si="5"/>
        <v>0</v>
      </c>
      <c r="I29" s="190">
        <f t="shared" si="5"/>
        <v>0</v>
      </c>
      <c r="J29" s="191">
        <f>SUM(J27:J28)</f>
        <v>0</v>
      </c>
      <c r="M29" s="243"/>
      <c r="N29" s="60"/>
      <c r="O29" s="60"/>
      <c r="P29" s="60"/>
      <c r="Q29" s="236">
        <f>IF('Cumulative Budget Request '!L28='Split budget (F)'!$L$1,'Cumulative Budget Request '!Q28,0)</f>
        <v>0</v>
      </c>
      <c r="R29" s="240">
        <f>IF('Cumulative Budget Request '!L28='Split budget (F)'!$L$1,'Cumulative Budget Request '!R28,0)</f>
        <v>0</v>
      </c>
      <c r="S29" s="73">
        <f>IF('Cumulative Budget Request '!L28='Split budget (F)'!$L$1,'Cumulative Budget Request '!S28,0)</f>
        <v>0</v>
      </c>
      <c r="T29" s="15"/>
      <c r="U29" s="426"/>
      <c r="V29" s="426"/>
      <c r="W29" s="426"/>
      <c r="X29" s="426"/>
      <c r="Y29" s="426"/>
    </row>
    <row r="30" spans="1:25">
      <c r="A30" s="8"/>
      <c r="B30" s="3"/>
      <c r="C30" s="97"/>
      <c r="D30" s="71"/>
      <c r="E30" s="15"/>
      <c r="F30" s="15"/>
      <c r="G30" s="15"/>
      <c r="H30" s="15"/>
      <c r="I30" s="15"/>
      <c r="J30" s="24"/>
      <c r="M30" s="243"/>
      <c r="N30" s="60"/>
      <c r="O30" s="60"/>
      <c r="P30" s="60"/>
      <c r="Q30" s="30"/>
      <c r="R30" s="60"/>
      <c r="S30" s="30"/>
      <c r="T30" s="15"/>
      <c r="U30" s="428"/>
      <c r="V30" s="429"/>
      <c r="W30" s="427"/>
      <c r="X30" s="427"/>
      <c r="Y30" s="427"/>
    </row>
    <row r="31" spans="1:25">
      <c r="A31" s="417">
        <f>IF('Cumulative Budget Request '!L30='Split budget (F)'!$L$1,'Cumulative Budget Request '!A30,0)</f>
        <v>0</v>
      </c>
      <c r="B31" s="13">
        <f>IF('Cumulative Budget Request '!L30='Split budget (F)'!$L$1,'Cumulative Budget Request '!B30,0)</f>
        <v>0</v>
      </c>
      <c r="C31" s="98"/>
      <c r="D31" s="32" t="s">
        <v>44</v>
      </c>
      <c r="E31" s="97">
        <f>ROUND($R31*$S31,6)</f>
        <v>0</v>
      </c>
      <c r="F31" s="97">
        <f>ROUND($R32*$S32,6)</f>
        <v>0</v>
      </c>
      <c r="G31" s="97">
        <f>ROUND($R33*$S33,6)</f>
        <v>0</v>
      </c>
      <c r="H31" s="97">
        <f>ROUND($R34*$S34,6)</f>
        <v>0</v>
      </c>
      <c r="I31" s="97">
        <f>ROUND($R35*$S35,6)</f>
        <v>0</v>
      </c>
      <c r="J31" s="45"/>
      <c r="M31" s="155">
        <f>IF('Cumulative Budget Request '!L30='Split budget (F)'!$L$1,'Cumulative Budget Request '!M30,0)</f>
        <v>0</v>
      </c>
      <c r="N31" s="242">
        <f>ROUND(M31/12,2)</f>
        <v>0</v>
      </c>
      <c r="O31" s="242">
        <f>IF('Cumulative Budget Request '!L30='Split budget (F)'!$L$1,'Cumulative Budget Request '!O30,0)</f>
        <v>0</v>
      </c>
      <c r="P31" s="236">
        <f>IF('Cumulative Budget Request '!L30='Split budget (F)'!$L$1,'Cumulative Budget Request '!P30,0)</f>
        <v>0</v>
      </c>
      <c r="Q31" s="236">
        <f>IF('Cumulative Budget Request '!L30='Split budget (F)'!$L$1,'Cumulative Budget Request '!Q30,0)</f>
        <v>0</v>
      </c>
      <c r="R31" s="240">
        <f>IF('Cumulative Budget Request '!L30='Split budget (F)'!$L$1,'Cumulative Budget Request '!R30,0)</f>
        <v>0</v>
      </c>
      <c r="S31" s="73">
        <f>IF('Cumulative Budget Request '!L30='Split budget (F)'!$L$1,'Cumulative Budget Request '!S30,0)</f>
        <v>0</v>
      </c>
      <c r="T31" s="2"/>
      <c r="U31" s="426">
        <f>IFERROR((E34+E35)/E33,0)</f>
        <v>0</v>
      </c>
      <c r="V31" s="426">
        <f t="shared" ref="V31:Y31" si="6">IFERROR((F34+F35)/F33,0)</f>
        <v>0</v>
      </c>
      <c r="W31" s="426">
        <f t="shared" si="6"/>
        <v>0</v>
      </c>
      <c r="X31" s="426">
        <f t="shared" si="6"/>
        <v>0</v>
      </c>
      <c r="Y31" s="426">
        <f t="shared" si="6"/>
        <v>0</v>
      </c>
    </row>
    <row r="32" spans="1:25">
      <c r="A32" s="8"/>
      <c r="C32" s="97"/>
      <c r="D32" s="71" t="s">
        <v>9</v>
      </c>
      <c r="E32" s="54">
        <f>ROUND((N31+O31)*E31*Q31,0)</f>
        <v>0</v>
      </c>
      <c r="F32" s="54">
        <f>ROUND((N31+O31)*F31*Q31*Q32,0)</f>
        <v>0</v>
      </c>
      <c r="G32" s="54">
        <f>ROUND((N31+O31)*G31*Q31*Q32*Q33,0)</f>
        <v>0</v>
      </c>
      <c r="H32" s="54">
        <f>ROUND((N31+O31)*H31*Q31*Q32*Q33*Q34,0)</f>
        <v>0</v>
      </c>
      <c r="I32" s="54">
        <f>ROUND((N31+O31)*I31*Q31*Q32*Q33*Q34*Q35,0)</f>
        <v>0</v>
      </c>
      <c r="J32" s="177">
        <f>SUM(E32:I32)</f>
        <v>0</v>
      </c>
      <c r="M32" s="243"/>
      <c r="N32" s="60"/>
      <c r="O32" s="60"/>
      <c r="P32" s="60"/>
      <c r="Q32" s="236">
        <f>IF('Cumulative Budget Request '!L31='Split budget (F)'!$L$1,'Cumulative Budget Request '!Q31,0)</f>
        <v>0</v>
      </c>
      <c r="R32" s="240">
        <f>IF('Cumulative Budget Request '!L31='Split budget (F)'!$L$1,'Cumulative Budget Request '!R31,0)</f>
        <v>0</v>
      </c>
      <c r="S32" s="73">
        <f>IF('Cumulative Budget Request '!L31='Split budget (F)'!$L$1,'Cumulative Budget Request '!S31,0)</f>
        <v>0</v>
      </c>
      <c r="T32" s="15"/>
      <c r="U32" s="427"/>
      <c r="V32" s="427"/>
      <c r="W32" s="427"/>
      <c r="X32" s="427"/>
      <c r="Y32" s="427"/>
    </row>
    <row r="33" spans="1:25">
      <c r="A33" s="8"/>
      <c r="B33" s="3"/>
      <c r="C33" s="97"/>
      <c r="D33" s="71" t="s">
        <v>46</v>
      </c>
      <c r="E33" s="54">
        <f>ROUND(E32*$Q$8,0)</f>
        <v>0</v>
      </c>
      <c r="F33" s="54">
        <f>ROUND(F32*$Q$8,0)</f>
        <v>0</v>
      </c>
      <c r="G33" s="54">
        <f>ROUND(G32*$Q$8,0)</f>
        <v>0</v>
      </c>
      <c r="H33" s="54">
        <f>ROUND(H32*$Q$8,0)</f>
        <v>0</v>
      </c>
      <c r="I33" s="54">
        <f>ROUND(I32*$Q$8,0)</f>
        <v>0</v>
      </c>
      <c r="J33" s="177">
        <f>SUM(E33:I33)</f>
        <v>0</v>
      </c>
      <c r="M33" s="243"/>
      <c r="N33" s="60"/>
      <c r="O33" s="60"/>
      <c r="P33" s="60"/>
      <c r="Q33" s="236">
        <f>IF('Cumulative Budget Request '!L32='Split budget (F)'!$L$1,'Cumulative Budget Request '!Q32,0)</f>
        <v>0</v>
      </c>
      <c r="R33" s="240">
        <f>IF('Cumulative Budget Request '!L32='Split budget (F)'!$L$1,'Cumulative Budget Request '!R32,0)</f>
        <v>0</v>
      </c>
      <c r="S33" s="73">
        <f>IF('Cumulative Budget Request '!L32='Split budget (F)'!$L$1,'Cumulative Budget Request '!S32,0)</f>
        <v>0</v>
      </c>
      <c r="T33" s="15"/>
      <c r="U33" s="426"/>
      <c r="V33" s="426"/>
      <c r="W33" s="426"/>
      <c r="X33" s="426"/>
      <c r="Y33" s="426"/>
    </row>
    <row r="34" spans="1:25" ht="15">
      <c r="A34" s="8"/>
      <c r="B34" s="3"/>
      <c r="C34" s="97"/>
      <c r="D34" s="71" t="s">
        <v>47</v>
      </c>
      <c r="E34" s="189">
        <f>ROUND($Q$9*E31,0)</f>
        <v>0</v>
      </c>
      <c r="F34" s="189">
        <f>ROUND($Q$9*F31,0)</f>
        <v>0</v>
      </c>
      <c r="G34" s="189">
        <f>ROUND($Q$9*G31,0)</f>
        <v>0</v>
      </c>
      <c r="H34" s="189">
        <f>ROUND($Q$9*H31,0)</f>
        <v>0</v>
      </c>
      <c r="I34" s="189">
        <f>ROUND($Q$9*I31,0)</f>
        <v>0</v>
      </c>
      <c r="J34" s="186">
        <f>SUM(E34:I34)</f>
        <v>0</v>
      </c>
      <c r="M34" s="243"/>
      <c r="N34" s="60"/>
      <c r="O34" s="60"/>
      <c r="P34" s="60"/>
      <c r="Q34" s="236">
        <f>IF('Cumulative Budget Request '!L33='Split budget (F)'!$L$1,'Cumulative Budget Request '!Q33,0)</f>
        <v>0</v>
      </c>
      <c r="R34" s="240">
        <f>IF('Cumulative Budget Request '!L33='Split budget (F)'!$L$1,'Cumulative Budget Request '!R33,0)</f>
        <v>0</v>
      </c>
      <c r="S34" s="73">
        <f>IF('Cumulative Budget Request '!L33='Split budget (F)'!$L$1,'Cumulative Budget Request '!S33,0)</f>
        <v>0</v>
      </c>
      <c r="T34" s="15"/>
      <c r="U34" s="426"/>
      <c r="V34" s="426"/>
      <c r="W34" s="426"/>
      <c r="X34" s="426"/>
      <c r="Y34" s="426"/>
    </row>
    <row r="35" spans="1:25">
      <c r="A35" s="8"/>
      <c r="B35" s="3"/>
      <c r="C35" s="97"/>
      <c r="D35" s="74" t="s">
        <v>48</v>
      </c>
      <c r="E35" s="190">
        <f>SUM(E33:E34)</f>
        <v>0</v>
      </c>
      <c r="F35" s="190">
        <f t="shared" ref="F35:I35" si="7">SUM(F33:F34)</f>
        <v>0</v>
      </c>
      <c r="G35" s="190">
        <f t="shared" si="7"/>
        <v>0</v>
      </c>
      <c r="H35" s="190">
        <f t="shared" si="7"/>
        <v>0</v>
      </c>
      <c r="I35" s="190">
        <f t="shared" si="7"/>
        <v>0</v>
      </c>
      <c r="J35" s="191">
        <f>SUM(J33:J34)</f>
        <v>0</v>
      </c>
      <c r="M35" s="243"/>
      <c r="N35" s="60"/>
      <c r="O35" s="60"/>
      <c r="P35" s="60"/>
      <c r="Q35" s="236">
        <f>IF('Cumulative Budget Request '!L34='Split budget (F)'!$L$1,'Cumulative Budget Request '!Q34,0)</f>
        <v>0</v>
      </c>
      <c r="R35" s="240">
        <f>IF('Cumulative Budget Request '!L34='Split budget (F)'!$L$1,'Cumulative Budget Request '!R34,0)</f>
        <v>0</v>
      </c>
      <c r="S35" s="73">
        <f>IF('Cumulative Budget Request '!L34='Split budget (F)'!$L$1,'Cumulative Budget Request '!S34,0)</f>
        <v>0</v>
      </c>
      <c r="T35" s="15"/>
      <c r="U35" s="426"/>
      <c r="V35" s="426"/>
      <c r="W35" s="426"/>
      <c r="X35" s="426"/>
      <c r="Y35" s="426"/>
    </row>
    <row r="36" spans="1:25">
      <c r="A36" s="8"/>
      <c r="B36" s="3"/>
      <c r="C36" s="97"/>
      <c r="D36" s="71"/>
      <c r="E36" s="15"/>
      <c r="F36" s="15"/>
      <c r="G36" s="15"/>
      <c r="H36" s="15"/>
      <c r="I36" s="15"/>
      <c r="J36" s="24"/>
      <c r="M36" s="243"/>
      <c r="N36" s="60"/>
      <c r="O36" s="60"/>
      <c r="P36" s="60"/>
      <c r="Q36" s="30"/>
      <c r="R36" s="60"/>
      <c r="S36" s="30"/>
      <c r="T36" s="15"/>
      <c r="U36" s="428"/>
      <c r="V36" s="429"/>
      <c r="W36" s="427"/>
      <c r="X36" s="427"/>
      <c r="Y36" s="427"/>
    </row>
    <row r="37" spans="1:25">
      <c r="A37" s="417">
        <f>IF('Cumulative Budget Request '!L36='Split budget (F)'!$L$1,'Cumulative Budget Request '!A36,0)</f>
        <v>0</v>
      </c>
      <c r="B37" s="13">
        <f>IF('Cumulative Budget Request '!L36='Split budget (F)'!$L$1,'Cumulative Budget Request '!B36,0)</f>
        <v>0</v>
      </c>
      <c r="C37" s="98"/>
      <c r="D37" s="32" t="s">
        <v>44</v>
      </c>
      <c r="E37" s="97">
        <f>ROUND($R37*$S37,6)</f>
        <v>0</v>
      </c>
      <c r="F37" s="97">
        <f>ROUND($R38*$S38,6)</f>
        <v>0</v>
      </c>
      <c r="G37" s="97">
        <f>ROUND($R39*$S39,6)</f>
        <v>0</v>
      </c>
      <c r="H37" s="97">
        <f>ROUND($R40*$S40,6)</f>
        <v>0</v>
      </c>
      <c r="I37" s="97">
        <f>ROUND($R41*$S41,6)</f>
        <v>0</v>
      </c>
      <c r="J37" s="45"/>
      <c r="M37" s="155">
        <f>IF('Cumulative Budget Request '!L36='Split budget (F)'!$L$1,'Cumulative Budget Request '!M36,0)</f>
        <v>0</v>
      </c>
      <c r="N37" s="242">
        <f>ROUND(M37/12,2)</f>
        <v>0</v>
      </c>
      <c r="O37" s="242">
        <f>IF('Cumulative Budget Request '!L36='Split budget (F)'!$L$1,'Cumulative Budget Request '!O36,0)</f>
        <v>0</v>
      </c>
      <c r="P37" s="236">
        <f>IF('Cumulative Budget Request '!L36='Split budget (F)'!$L$1,'Cumulative Budget Request '!P36,0)</f>
        <v>0</v>
      </c>
      <c r="Q37" s="236">
        <f>IF('Cumulative Budget Request '!L36='Split budget (F)'!$L$1,'Cumulative Budget Request '!Q36,0)</f>
        <v>0</v>
      </c>
      <c r="R37" s="240">
        <f>IF('Cumulative Budget Request '!L36='Split budget (F)'!$L$1,'Cumulative Budget Request '!R36,0)</f>
        <v>0</v>
      </c>
      <c r="S37" s="73">
        <f>IF('Cumulative Budget Request '!L36='Split budget (F)'!$L$1,'Cumulative Budget Request '!S36,0)</f>
        <v>0</v>
      </c>
      <c r="T37" s="2"/>
      <c r="U37" s="426">
        <f>IFERROR((E40+E41)/E39,0)</f>
        <v>0</v>
      </c>
      <c r="V37" s="426">
        <f t="shared" ref="V37:Y37" si="8">IFERROR((F40+F41)/F39,0)</f>
        <v>0</v>
      </c>
      <c r="W37" s="426">
        <f t="shared" si="8"/>
        <v>0</v>
      </c>
      <c r="X37" s="426">
        <f t="shared" si="8"/>
        <v>0</v>
      </c>
      <c r="Y37" s="426">
        <f t="shared" si="8"/>
        <v>0</v>
      </c>
    </row>
    <row r="38" spans="1:25">
      <c r="A38" s="8"/>
      <c r="C38" s="97"/>
      <c r="D38" s="71" t="s">
        <v>9</v>
      </c>
      <c r="E38" s="54">
        <f>ROUND((N37+O37)*E37*Q37,0)</f>
        <v>0</v>
      </c>
      <c r="F38" s="54">
        <f>ROUND((N37+O37)*F37*Q37*Q38,0)</f>
        <v>0</v>
      </c>
      <c r="G38" s="54">
        <f>ROUND((N37+O37)*G37*Q37*Q38*Q39,0)</f>
        <v>0</v>
      </c>
      <c r="H38" s="54">
        <f>ROUND((N37+O37)*H37*Q37*Q38*Q39*Q40,0)</f>
        <v>0</v>
      </c>
      <c r="I38" s="54">
        <f>ROUND((N37+O37)*I37*Q37*Q38*Q39*Q40*Q41,0)</f>
        <v>0</v>
      </c>
      <c r="J38" s="177">
        <f>SUM(E38:I38)</f>
        <v>0</v>
      </c>
      <c r="M38" s="243"/>
      <c r="N38" s="60"/>
      <c r="O38" s="60"/>
      <c r="P38" s="60"/>
      <c r="Q38" s="236">
        <f>IF('Cumulative Budget Request '!L37='Split budget (F)'!$L$1,'Cumulative Budget Request '!Q37,0)</f>
        <v>0</v>
      </c>
      <c r="R38" s="240">
        <f>IF('Cumulative Budget Request '!L37='Split budget (F)'!$L$1,'Cumulative Budget Request '!R37,0)</f>
        <v>0</v>
      </c>
      <c r="S38" s="73">
        <f>IF('Cumulative Budget Request '!L37='Split budget (F)'!$L$1,'Cumulative Budget Request '!S37,0)</f>
        <v>0</v>
      </c>
      <c r="T38" s="15"/>
      <c r="U38" s="427"/>
      <c r="V38" s="427"/>
      <c r="W38" s="427"/>
      <c r="X38" s="427"/>
      <c r="Y38" s="427"/>
    </row>
    <row r="39" spans="1:25">
      <c r="A39" s="8"/>
      <c r="B39" s="3"/>
      <c r="C39" s="97"/>
      <c r="D39" s="71" t="s">
        <v>46</v>
      </c>
      <c r="E39" s="54">
        <f>ROUND(E38*$Q$8,0)</f>
        <v>0</v>
      </c>
      <c r="F39" s="54">
        <f>ROUND(F38*$Q$8,0)</f>
        <v>0</v>
      </c>
      <c r="G39" s="54">
        <f>ROUND(G38*$Q$8,0)</f>
        <v>0</v>
      </c>
      <c r="H39" s="54">
        <f>ROUND(H38*$Q$8,0)</f>
        <v>0</v>
      </c>
      <c r="I39" s="54">
        <f>ROUND(I38*$Q$8,0)</f>
        <v>0</v>
      </c>
      <c r="J39" s="177">
        <f>SUM(E39:I39)</f>
        <v>0</v>
      </c>
      <c r="M39" s="243"/>
      <c r="N39" s="60"/>
      <c r="O39" s="60"/>
      <c r="P39" s="60"/>
      <c r="Q39" s="236">
        <f>IF('Cumulative Budget Request '!L38='Split budget (F)'!$L$1,'Cumulative Budget Request '!Q38,0)</f>
        <v>0</v>
      </c>
      <c r="R39" s="240">
        <f>IF('Cumulative Budget Request '!L38='Split budget (F)'!$L$1,'Cumulative Budget Request '!R38,0)</f>
        <v>0</v>
      </c>
      <c r="S39" s="73">
        <f>IF('Cumulative Budget Request '!L38='Split budget (F)'!$L$1,'Cumulative Budget Request '!S38,0)</f>
        <v>0</v>
      </c>
      <c r="T39" s="15"/>
      <c r="U39" s="426"/>
      <c r="V39" s="426"/>
      <c r="W39" s="426"/>
      <c r="X39" s="426"/>
      <c r="Y39" s="426"/>
    </row>
    <row r="40" spans="1:25" ht="15">
      <c r="A40" s="8"/>
      <c r="B40" s="3"/>
      <c r="C40" s="97"/>
      <c r="D40" s="71" t="s">
        <v>47</v>
      </c>
      <c r="E40" s="189">
        <f>ROUND($Q$9*E37,0)</f>
        <v>0</v>
      </c>
      <c r="F40" s="189">
        <f>ROUND($Q$9*F37,0)</f>
        <v>0</v>
      </c>
      <c r="G40" s="189">
        <f>ROUND($Q$9*G37,0)</f>
        <v>0</v>
      </c>
      <c r="H40" s="189">
        <f>ROUND($Q$9*H37,0)</f>
        <v>0</v>
      </c>
      <c r="I40" s="189">
        <f>ROUND($Q$9*I37,0)</f>
        <v>0</v>
      </c>
      <c r="J40" s="186">
        <f>SUM(E40:I40)</f>
        <v>0</v>
      </c>
      <c r="M40" s="243"/>
      <c r="N40" s="60"/>
      <c r="O40" s="60"/>
      <c r="P40" s="60"/>
      <c r="Q40" s="236">
        <f>IF('Cumulative Budget Request '!L39='Split budget (F)'!$L$1,'Cumulative Budget Request '!Q39,0)</f>
        <v>0</v>
      </c>
      <c r="R40" s="240">
        <f>IF('Cumulative Budget Request '!L39='Split budget (F)'!$L$1,'Cumulative Budget Request '!R39,0)</f>
        <v>0</v>
      </c>
      <c r="S40" s="73">
        <f>IF('Cumulative Budget Request '!L39='Split budget (F)'!$L$1,'Cumulative Budget Request '!S39,0)</f>
        <v>0</v>
      </c>
      <c r="T40" s="15"/>
      <c r="U40" s="426"/>
      <c r="V40" s="426"/>
      <c r="W40" s="426"/>
      <c r="X40" s="426"/>
      <c r="Y40" s="426"/>
    </row>
    <row r="41" spans="1:25">
      <c r="A41" s="8"/>
      <c r="B41" s="3"/>
      <c r="C41" s="97"/>
      <c r="D41" s="74" t="s">
        <v>48</v>
      </c>
      <c r="E41" s="190">
        <f>SUM(E39:E40)</f>
        <v>0</v>
      </c>
      <c r="F41" s="190">
        <f t="shared" ref="F41:I41" si="9">SUM(F39:F40)</f>
        <v>0</v>
      </c>
      <c r="G41" s="190">
        <f t="shared" si="9"/>
        <v>0</v>
      </c>
      <c r="H41" s="190">
        <f t="shared" si="9"/>
        <v>0</v>
      </c>
      <c r="I41" s="190">
        <f t="shared" si="9"/>
        <v>0</v>
      </c>
      <c r="J41" s="191">
        <f>SUM(J39:J40)</f>
        <v>0</v>
      </c>
      <c r="M41" s="243"/>
      <c r="N41" s="60"/>
      <c r="O41" s="60"/>
      <c r="P41" s="60"/>
      <c r="Q41" s="236">
        <f>IF('Cumulative Budget Request '!L40='Split budget (F)'!$L$1,'Cumulative Budget Request '!Q40,0)</f>
        <v>0</v>
      </c>
      <c r="R41" s="240">
        <f>IF('Cumulative Budget Request '!L40='Split budget (F)'!$L$1,'Cumulative Budget Request '!R40,0)</f>
        <v>0</v>
      </c>
      <c r="S41" s="73">
        <f>IF('Cumulative Budget Request '!L40='Split budget (F)'!$L$1,'Cumulative Budget Request '!S40,0)</f>
        <v>0</v>
      </c>
      <c r="T41" s="15"/>
      <c r="U41" s="426"/>
      <c r="V41" s="426"/>
      <c r="W41" s="426"/>
      <c r="X41" s="426"/>
      <c r="Y41" s="426"/>
    </row>
    <row r="42" spans="1:25">
      <c r="A42" s="8"/>
      <c r="B42" s="3"/>
      <c r="C42" s="97"/>
      <c r="D42" s="71"/>
      <c r="E42" s="15"/>
      <c r="F42" s="15"/>
      <c r="G42" s="15"/>
      <c r="H42" s="15"/>
      <c r="I42" s="15"/>
      <c r="J42" s="24"/>
      <c r="M42" s="243"/>
      <c r="N42" s="60"/>
      <c r="O42" s="60"/>
      <c r="P42" s="60"/>
      <c r="Q42" s="30"/>
      <c r="R42" s="60"/>
      <c r="S42" s="30"/>
      <c r="T42" s="15"/>
      <c r="U42" s="428"/>
      <c r="V42" s="429"/>
      <c r="W42" s="427"/>
      <c r="X42" s="427"/>
      <c r="Y42" s="427"/>
    </row>
    <row r="43" spans="1:25">
      <c r="A43" s="417">
        <f>IF('Cumulative Budget Request '!L42='Split budget (F)'!$L$1,'Cumulative Budget Request '!A42,0)</f>
        <v>0</v>
      </c>
      <c r="B43" s="13">
        <f>IF('Cumulative Budget Request '!L42='Split budget (F)'!$L$1,'Cumulative Budget Request '!B42,0)</f>
        <v>0</v>
      </c>
      <c r="C43" s="98"/>
      <c r="D43" s="32" t="s">
        <v>44</v>
      </c>
      <c r="E43" s="97">
        <f>ROUND($R43*$S43,6)</f>
        <v>0</v>
      </c>
      <c r="F43" s="97">
        <f>ROUND($R44*$S44,6)</f>
        <v>0</v>
      </c>
      <c r="G43" s="97">
        <f>ROUND($R45*$S45,6)</f>
        <v>0</v>
      </c>
      <c r="H43" s="97">
        <f>ROUND($R46*$S46,6)</f>
        <v>0</v>
      </c>
      <c r="I43" s="97">
        <f>ROUND($R47*$S47,6)</f>
        <v>0</v>
      </c>
      <c r="J43" s="45"/>
      <c r="M43" s="155">
        <f>IF('Cumulative Budget Request '!L42='Split budget (F)'!$L$1,'Cumulative Budget Request '!M42,0)</f>
        <v>0</v>
      </c>
      <c r="N43" s="242">
        <f>ROUND(M43/12,2)</f>
        <v>0</v>
      </c>
      <c r="O43" s="242">
        <f>IF('Cumulative Budget Request '!L42='Split budget (F)'!$L$1,'Cumulative Budget Request '!O42,0)</f>
        <v>0</v>
      </c>
      <c r="P43" s="236">
        <f>IF('Cumulative Budget Request '!L42='Split budget (F)'!$L$1,'Cumulative Budget Request '!P42,0)</f>
        <v>0</v>
      </c>
      <c r="Q43" s="236">
        <f>IF('Cumulative Budget Request '!L42='Split budget (F)'!$L$1,'Cumulative Budget Request '!Q42,0)</f>
        <v>0</v>
      </c>
      <c r="R43" s="240">
        <f>IF('Cumulative Budget Request '!L42='Split budget (F)'!$L$1,'Cumulative Budget Request '!R42,0)</f>
        <v>0</v>
      </c>
      <c r="S43" s="73">
        <f>IF('Cumulative Budget Request '!L42='Split budget (F)'!$L$1,'Cumulative Budget Request '!S42,0)</f>
        <v>0</v>
      </c>
      <c r="T43" s="2"/>
      <c r="U43" s="426">
        <f>IFERROR((E46+E47)/E45,0)</f>
        <v>0</v>
      </c>
      <c r="V43" s="426">
        <f t="shared" ref="V43:Y43" si="10">IFERROR((F46+F47)/F45,0)</f>
        <v>0</v>
      </c>
      <c r="W43" s="426">
        <f t="shared" si="10"/>
        <v>0</v>
      </c>
      <c r="X43" s="426">
        <f t="shared" si="10"/>
        <v>0</v>
      </c>
      <c r="Y43" s="426">
        <f t="shared" si="10"/>
        <v>0</v>
      </c>
    </row>
    <row r="44" spans="1:25">
      <c r="A44" s="8"/>
      <c r="C44" s="97"/>
      <c r="D44" s="71" t="s">
        <v>9</v>
      </c>
      <c r="E44" s="54">
        <f>ROUND((N43+O43)*E43*Q43,0)</f>
        <v>0</v>
      </c>
      <c r="F44" s="54">
        <f>ROUND((N43+O43)*F43*Q43*Q44,0)</f>
        <v>0</v>
      </c>
      <c r="G44" s="54">
        <f>ROUND((N43+O43)*G43*Q43*Q44*Q45,0)</f>
        <v>0</v>
      </c>
      <c r="H44" s="54">
        <f>ROUND((N43+O43)*H43*Q43*Q44*Q45*Q46,0)</f>
        <v>0</v>
      </c>
      <c r="I44" s="54">
        <f>ROUND((N43+O43)*I43*Q43*Q44*Q45*Q46*Q47,0)</f>
        <v>0</v>
      </c>
      <c r="J44" s="177">
        <f>SUM(E44:I44)</f>
        <v>0</v>
      </c>
      <c r="M44" s="243"/>
      <c r="N44" s="60"/>
      <c r="O44" s="60"/>
      <c r="P44" s="60"/>
      <c r="Q44" s="236">
        <f>IF('Cumulative Budget Request '!L43='Split budget (F)'!$L$1,'Cumulative Budget Request '!Q43,0)</f>
        <v>0</v>
      </c>
      <c r="R44" s="240">
        <f>IF('Cumulative Budget Request '!L43='Split budget (F)'!$L$1,'Cumulative Budget Request '!R43,0)</f>
        <v>0</v>
      </c>
      <c r="S44" s="73">
        <f>IF('Cumulative Budget Request '!L43='Split budget (F)'!$L$1,'Cumulative Budget Request '!S43,0)</f>
        <v>0</v>
      </c>
      <c r="T44" s="15"/>
      <c r="U44" s="427"/>
      <c r="V44" s="427"/>
      <c r="W44" s="427"/>
      <c r="X44" s="427"/>
      <c r="Y44" s="427"/>
    </row>
    <row r="45" spans="1:25">
      <c r="A45" s="8"/>
      <c r="B45" s="3"/>
      <c r="C45" s="97"/>
      <c r="D45" s="71" t="s">
        <v>46</v>
      </c>
      <c r="E45" s="54">
        <f>ROUND(E44*$Q$8,0)</f>
        <v>0</v>
      </c>
      <c r="F45" s="54">
        <f>ROUND(F44*$Q$8,0)</f>
        <v>0</v>
      </c>
      <c r="G45" s="54">
        <f>ROUND(G44*$Q$8,0)</f>
        <v>0</v>
      </c>
      <c r="H45" s="54">
        <f>ROUND(H44*$Q$8,0)</f>
        <v>0</v>
      </c>
      <c r="I45" s="54">
        <f>ROUND(I44*$Q$8,0)</f>
        <v>0</v>
      </c>
      <c r="J45" s="177">
        <f>SUM(E45:I45)</f>
        <v>0</v>
      </c>
      <c r="M45" s="243"/>
      <c r="N45" s="60"/>
      <c r="O45" s="60"/>
      <c r="P45" s="60"/>
      <c r="Q45" s="236">
        <f>IF('Cumulative Budget Request '!L44='Split budget (F)'!$L$1,'Cumulative Budget Request '!Q44,0)</f>
        <v>0</v>
      </c>
      <c r="R45" s="240">
        <f>IF('Cumulative Budget Request '!L44='Split budget (F)'!$L$1,'Cumulative Budget Request '!R44,0)</f>
        <v>0</v>
      </c>
      <c r="S45" s="73">
        <f>IF('Cumulative Budget Request '!L44='Split budget (F)'!$L$1,'Cumulative Budget Request '!S44,0)</f>
        <v>0</v>
      </c>
      <c r="T45" s="15"/>
      <c r="U45" s="426"/>
      <c r="V45" s="426"/>
      <c r="W45" s="426"/>
      <c r="X45" s="426"/>
      <c r="Y45" s="426"/>
    </row>
    <row r="46" spans="1:25" ht="15">
      <c r="A46" s="8"/>
      <c r="B46" s="3"/>
      <c r="C46" s="97"/>
      <c r="D46" s="71" t="s">
        <v>47</v>
      </c>
      <c r="E46" s="189">
        <f>ROUND($Q$9*E43,0)</f>
        <v>0</v>
      </c>
      <c r="F46" s="189">
        <f>ROUND($Q$9*F43,0)</f>
        <v>0</v>
      </c>
      <c r="G46" s="189">
        <f>ROUND($Q$9*G43,0)</f>
        <v>0</v>
      </c>
      <c r="H46" s="189">
        <f>ROUND($Q$9*H43,0)</f>
        <v>0</v>
      </c>
      <c r="I46" s="189">
        <f>ROUND($Q$9*I43,0)</f>
        <v>0</v>
      </c>
      <c r="J46" s="186">
        <f>SUM(E46:I46)</f>
        <v>0</v>
      </c>
      <c r="M46" s="243"/>
      <c r="N46" s="60"/>
      <c r="O46" s="60"/>
      <c r="P46" s="60"/>
      <c r="Q46" s="236">
        <f>IF('Cumulative Budget Request '!L45='Split budget (F)'!$L$1,'Cumulative Budget Request '!Q45,0)</f>
        <v>0</v>
      </c>
      <c r="R46" s="240">
        <f>IF('Cumulative Budget Request '!L45='Split budget (F)'!$L$1,'Cumulative Budget Request '!R45,0)</f>
        <v>0</v>
      </c>
      <c r="S46" s="73">
        <f>IF('Cumulative Budget Request '!L45='Split budget (F)'!$L$1,'Cumulative Budget Request '!S45,0)</f>
        <v>0</v>
      </c>
      <c r="T46" s="15"/>
      <c r="U46" s="426"/>
      <c r="V46" s="426"/>
      <c r="W46" s="426"/>
      <c r="X46" s="426"/>
      <c r="Y46" s="426"/>
    </row>
    <row r="47" spans="1:25">
      <c r="A47" s="8"/>
      <c r="B47" s="3"/>
      <c r="C47" s="97"/>
      <c r="D47" s="74" t="s">
        <v>48</v>
      </c>
      <c r="E47" s="190">
        <f>SUM(E45:E46)</f>
        <v>0</v>
      </c>
      <c r="F47" s="190">
        <f t="shared" ref="F47:I47" si="11">SUM(F45:F46)</f>
        <v>0</v>
      </c>
      <c r="G47" s="190">
        <f t="shared" si="11"/>
        <v>0</v>
      </c>
      <c r="H47" s="190">
        <f t="shared" si="11"/>
        <v>0</v>
      </c>
      <c r="I47" s="190">
        <f t="shared" si="11"/>
        <v>0</v>
      </c>
      <c r="J47" s="191">
        <f>SUM(J45:J46)</f>
        <v>0</v>
      </c>
      <c r="M47" s="243"/>
      <c r="N47" s="60"/>
      <c r="O47" s="60"/>
      <c r="P47" s="60"/>
      <c r="Q47" s="236">
        <f>IF('Cumulative Budget Request '!L46='Split budget (F)'!$L$1,'Cumulative Budget Request '!Q46,0)</f>
        <v>0</v>
      </c>
      <c r="R47" s="240">
        <f>IF('Cumulative Budget Request '!L46='Split budget (F)'!$L$1,'Cumulative Budget Request '!R46,0)</f>
        <v>0</v>
      </c>
      <c r="S47" s="73">
        <f>IF('Cumulative Budget Request '!L46='Split budget (F)'!$L$1,'Cumulative Budget Request '!S46,0)</f>
        <v>0</v>
      </c>
      <c r="T47" s="15"/>
      <c r="U47" s="426"/>
      <c r="V47" s="426"/>
      <c r="W47" s="426"/>
      <c r="X47" s="426"/>
      <c r="Y47" s="426"/>
    </row>
    <row r="48" spans="1:25">
      <c r="A48" s="8"/>
      <c r="B48" s="3"/>
      <c r="C48" s="97"/>
      <c r="D48" s="71"/>
      <c r="E48" s="15"/>
      <c r="F48" s="15"/>
      <c r="G48" s="15"/>
      <c r="H48" s="15"/>
      <c r="I48" s="15"/>
      <c r="J48" s="24"/>
      <c r="M48" s="243"/>
      <c r="N48" s="60"/>
      <c r="O48" s="60"/>
      <c r="P48" s="60"/>
      <c r="Q48" s="30"/>
      <c r="R48" s="60"/>
      <c r="S48" s="30"/>
      <c r="T48" s="15"/>
      <c r="U48" s="428"/>
      <c r="V48" s="429"/>
      <c r="W48" s="427"/>
      <c r="X48" s="427"/>
      <c r="Y48" s="427"/>
    </row>
    <row r="49" spans="1:25">
      <c r="A49" s="417">
        <f>IF('Cumulative Budget Request '!L48='Split budget (F)'!$L$1,'Cumulative Budget Request '!A48,0)</f>
        <v>0</v>
      </c>
      <c r="B49" s="13">
        <f>IF('Cumulative Budget Request '!L48='Split budget (F)'!$L$1,'Cumulative Budget Request '!B48,0)</f>
        <v>0</v>
      </c>
      <c r="C49" s="98"/>
      <c r="D49" s="32" t="s">
        <v>44</v>
      </c>
      <c r="E49" s="97">
        <f>ROUND($R49*$S49,6)</f>
        <v>0</v>
      </c>
      <c r="F49" s="97">
        <f>ROUND($R50*$S50,6)</f>
        <v>0</v>
      </c>
      <c r="G49" s="97">
        <f>ROUND($R51*$S51,6)</f>
        <v>0</v>
      </c>
      <c r="H49" s="97">
        <f>ROUND($R52*$S52,6)</f>
        <v>0</v>
      </c>
      <c r="I49" s="97">
        <f>ROUND($R53*$S53,6)</f>
        <v>0</v>
      </c>
      <c r="J49" s="45"/>
      <c r="M49" s="155">
        <f>IF('Cumulative Budget Request '!L48='Split budget (F)'!$L$1,'Cumulative Budget Request '!M48,0)</f>
        <v>0</v>
      </c>
      <c r="N49" s="242">
        <f>ROUND(M49/12,2)</f>
        <v>0</v>
      </c>
      <c r="O49" s="242">
        <f>IF('Cumulative Budget Request '!L48='Split budget (F)'!$L$1,'Cumulative Budget Request '!O48,0)</f>
        <v>0</v>
      </c>
      <c r="P49" s="236">
        <f>IF('Cumulative Budget Request '!L48='Split budget (F)'!$L$1,'Cumulative Budget Request '!P48,0)</f>
        <v>0</v>
      </c>
      <c r="Q49" s="236">
        <f>IF('Cumulative Budget Request '!L48='Split budget (F)'!$L$1,'Cumulative Budget Request '!Q48,0)</f>
        <v>0</v>
      </c>
      <c r="R49" s="240">
        <f>IF('Cumulative Budget Request '!L48='Split budget (F)'!$L$1,'Cumulative Budget Request '!R48,0)</f>
        <v>0</v>
      </c>
      <c r="S49" s="73">
        <f>IF('Cumulative Budget Request '!L48='Split budget (F)'!$L$1,'Cumulative Budget Request '!S48,0)</f>
        <v>0</v>
      </c>
      <c r="T49" s="2"/>
      <c r="U49" s="426">
        <f>IFERROR((E52+E53)/E51,0)</f>
        <v>0</v>
      </c>
      <c r="V49" s="426">
        <f t="shared" ref="V49:Y49" si="12">IFERROR((F52+F53)/F51,0)</f>
        <v>0</v>
      </c>
      <c r="W49" s="426">
        <f t="shared" si="12"/>
        <v>0</v>
      </c>
      <c r="X49" s="426">
        <f t="shared" si="12"/>
        <v>0</v>
      </c>
      <c r="Y49" s="426">
        <f t="shared" si="12"/>
        <v>0</v>
      </c>
    </row>
    <row r="50" spans="1:25">
      <c r="A50" s="8"/>
      <c r="C50" s="97"/>
      <c r="D50" s="71" t="s">
        <v>9</v>
      </c>
      <c r="E50" s="54">
        <f>ROUND((N49+O49)*E49*Q49,0)</f>
        <v>0</v>
      </c>
      <c r="F50" s="54">
        <f>ROUND((N49+O49)*F49*Q49*Q50,0)</f>
        <v>0</v>
      </c>
      <c r="G50" s="54">
        <f>ROUND((N49+O49)*G49*Q49*Q50*Q51,0)</f>
        <v>0</v>
      </c>
      <c r="H50" s="54">
        <f>ROUND((N49+O49)*H49*Q49*Q50*Q51*Q52,0)</f>
        <v>0</v>
      </c>
      <c r="I50" s="54">
        <f>ROUND((N49+O49)*I49*Q49*Q50*Q51*Q52*Q53,0)</f>
        <v>0</v>
      </c>
      <c r="J50" s="177">
        <f>SUM(E50:I50)</f>
        <v>0</v>
      </c>
      <c r="M50" s="243"/>
      <c r="N50" s="60"/>
      <c r="O50" s="60"/>
      <c r="P50" s="60"/>
      <c r="Q50" s="236">
        <f>IF('Cumulative Budget Request '!L49='Split budget (F)'!$L$1,'Cumulative Budget Request '!Q49,0)</f>
        <v>0</v>
      </c>
      <c r="R50" s="240">
        <f>IF('Cumulative Budget Request '!L49='Split budget (F)'!$L$1,'Cumulative Budget Request '!R49,0)</f>
        <v>0</v>
      </c>
      <c r="S50" s="73">
        <f>IF('Cumulative Budget Request '!L49='Split budget (F)'!$L$1,'Cumulative Budget Request '!S49,0)</f>
        <v>0</v>
      </c>
      <c r="T50" s="15"/>
      <c r="U50" s="427"/>
      <c r="V50" s="427"/>
      <c r="W50" s="427"/>
      <c r="X50" s="427"/>
      <c r="Y50" s="427"/>
    </row>
    <row r="51" spans="1:25">
      <c r="A51" s="8"/>
      <c r="B51" s="3"/>
      <c r="C51" s="97"/>
      <c r="D51" s="71" t="s">
        <v>46</v>
      </c>
      <c r="E51" s="54">
        <f>ROUND(E50*$Q$8,0)</f>
        <v>0</v>
      </c>
      <c r="F51" s="54">
        <f>ROUND(F50*$Q$8,0)</f>
        <v>0</v>
      </c>
      <c r="G51" s="54">
        <f>ROUND(G50*$Q$8,0)</f>
        <v>0</v>
      </c>
      <c r="H51" s="54">
        <f>ROUND(H50*$Q$8,0)</f>
        <v>0</v>
      </c>
      <c r="I51" s="54">
        <f>ROUND(I50*$Q$8,0)</f>
        <v>0</v>
      </c>
      <c r="J51" s="177">
        <f>SUM(E51:I51)</f>
        <v>0</v>
      </c>
      <c r="M51" s="243"/>
      <c r="N51" s="60"/>
      <c r="O51" s="60"/>
      <c r="P51" s="60"/>
      <c r="Q51" s="236">
        <f>IF('Cumulative Budget Request '!L50='Split budget (F)'!$L$1,'Cumulative Budget Request '!Q50,0)</f>
        <v>0</v>
      </c>
      <c r="R51" s="240">
        <f>IF('Cumulative Budget Request '!L50='Split budget (F)'!$L$1,'Cumulative Budget Request '!R50,0)</f>
        <v>0</v>
      </c>
      <c r="S51" s="73">
        <f>IF('Cumulative Budget Request '!L50='Split budget (F)'!$L$1,'Cumulative Budget Request '!S50,0)</f>
        <v>0</v>
      </c>
      <c r="T51" s="15"/>
      <c r="U51" s="426"/>
      <c r="V51" s="426"/>
      <c r="W51" s="426"/>
      <c r="X51" s="426"/>
      <c r="Y51" s="426"/>
    </row>
    <row r="52" spans="1:25" ht="15">
      <c r="A52" s="8"/>
      <c r="B52" s="3"/>
      <c r="C52" s="97"/>
      <c r="D52" s="71" t="s">
        <v>47</v>
      </c>
      <c r="E52" s="189">
        <f>ROUND($Q$9*E49,0)</f>
        <v>0</v>
      </c>
      <c r="F52" s="189">
        <f>ROUND($Q$9*F49,0)</f>
        <v>0</v>
      </c>
      <c r="G52" s="189">
        <f>ROUND($Q$9*G49,0)</f>
        <v>0</v>
      </c>
      <c r="H52" s="189">
        <f>ROUND($Q$9*H49,0)</f>
        <v>0</v>
      </c>
      <c r="I52" s="189">
        <f>ROUND($Q$9*I49,0)</f>
        <v>0</v>
      </c>
      <c r="J52" s="186">
        <f>SUM(E52:I52)</f>
        <v>0</v>
      </c>
      <c r="M52" s="243"/>
      <c r="N52" s="60"/>
      <c r="O52" s="60"/>
      <c r="P52" s="60"/>
      <c r="Q52" s="236">
        <f>IF('Cumulative Budget Request '!L51='Split budget (F)'!$L$1,'Cumulative Budget Request '!Q51,0)</f>
        <v>0</v>
      </c>
      <c r="R52" s="240">
        <f>IF('Cumulative Budget Request '!L51='Split budget (F)'!$L$1,'Cumulative Budget Request '!R51,0)</f>
        <v>0</v>
      </c>
      <c r="S52" s="73">
        <f>IF('Cumulative Budget Request '!L51='Split budget (F)'!$L$1,'Cumulative Budget Request '!S51,0)</f>
        <v>0</v>
      </c>
      <c r="T52" s="15"/>
      <c r="U52" s="426"/>
      <c r="V52" s="426"/>
      <c r="W52" s="426"/>
      <c r="X52" s="426"/>
      <c r="Y52" s="426"/>
    </row>
    <row r="53" spans="1:25">
      <c r="A53" s="8"/>
      <c r="B53" s="3"/>
      <c r="C53" s="97"/>
      <c r="D53" s="74" t="s">
        <v>48</v>
      </c>
      <c r="E53" s="190">
        <f>SUM(E51:E52)</f>
        <v>0</v>
      </c>
      <c r="F53" s="190">
        <f t="shared" ref="F53:I53" si="13">SUM(F51:F52)</f>
        <v>0</v>
      </c>
      <c r="G53" s="190">
        <f t="shared" si="13"/>
        <v>0</v>
      </c>
      <c r="H53" s="190">
        <f t="shared" si="13"/>
        <v>0</v>
      </c>
      <c r="I53" s="190">
        <f t="shared" si="13"/>
        <v>0</v>
      </c>
      <c r="J53" s="191">
        <f>SUM(J51:J52)</f>
        <v>0</v>
      </c>
      <c r="M53" s="243"/>
      <c r="N53" s="60"/>
      <c r="O53" s="60"/>
      <c r="P53" s="60"/>
      <c r="Q53" s="236">
        <f>IF('Cumulative Budget Request '!L52='Split budget (F)'!$L$1,'Cumulative Budget Request '!Q52,0)</f>
        <v>0</v>
      </c>
      <c r="R53" s="240">
        <f>IF('Cumulative Budget Request '!L52='Split budget (F)'!$L$1,'Cumulative Budget Request '!R52,0)</f>
        <v>0</v>
      </c>
      <c r="S53" s="73">
        <f>IF('Cumulative Budget Request '!L52='Split budget (F)'!$L$1,'Cumulative Budget Request '!S52,0)</f>
        <v>0</v>
      </c>
      <c r="T53" s="15"/>
      <c r="U53" s="426"/>
      <c r="V53" s="426"/>
      <c r="W53" s="426"/>
      <c r="X53" s="426"/>
      <c r="Y53" s="426"/>
    </row>
    <row r="54" spans="1:25">
      <c r="A54" s="8"/>
      <c r="B54" s="3"/>
      <c r="C54" s="97"/>
      <c r="D54" s="71"/>
      <c r="E54" s="15"/>
      <c r="F54" s="15"/>
      <c r="G54" s="15"/>
      <c r="H54" s="15"/>
      <c r="I54" s="15"/>
      <c r="J54" s="24"/>
      <c r="M54" s="243"/>
      <c r="N54" s="60"/>
      <c r="O54" s="60"/>
      <c r="P54" s="60"/>
      <c r="Q54" s="30"/>
      <c r="R54" s="60"/>
      <c r="S54" s="30"/>
      <c r="T54" s="15"/>
      <c r="U54" s="428"/>
      <c r="V54" s="429"/>
      <c r="W54" s="427"/>
      <c r="X54" s="427"/>
      <c r="Y54" s="427"/>
    </row>
    <row r="55" spans="1:25">
      <c r="A55" s="417">
        <f>IF('Cumulative Budget Request '!L54='Split budget (F)'!$L$1,'Cumulative Budget Request '!A54,0)</f>
        <v>0</v>
      </c>
      <c r="B55" s="13">
        <f>IF('Cumulative Budget Request '!L54='Split budget (F)'!$L$1,'Cumulative Budget Request '!B54,0)</f>
        <v>0</v>
      </c>
      <c r="C55" s="98"/>
      <c r="D55" s="32" t="s">
        <v>44</v>
      </c>
      <c r="E55" s="97">
        <f>ROUND($R55*$S55,6)</f>
        <v>0</v>
      </c>
      <c r="F55" s="97">
        <f>ROUND($R56*$S56,6)</f>
        <v>0</v>
      </c>
      <c r="G55" s="97">
        <f>ROUND($R57*$S57,6)</f>
        <v>0</v>
      </c>
      <c r="H55" s="97">
        <f>ROUND($R58*$S58,6)</f>
        <v>0</v>
      </c>
      <c r="I55" s="97">
        <f>ROUND($R59*$S59,6)</f>
        <v>0</v>
      </c>
      <c r="J55" s="45"/>
      <c r="M55" s="155">
        <f>IF('Cumulative Budget Request '!L54='Split budget (F)'!$L$1,'Cumulative Budget Request '!M54,0)</f>
        <v>0</v>
      </c>
      <c r="N55" s="242">
        <f>ROUND(M55/12,2)</f>
        <v>0</v>
      </c>
      <c r="O55" s="242">
        <f>IF('Cumulative Budget Request '!L54='Split budget (F)'!$L$1,'Cumulative Budget Request '!O54,0)</f>
        <v>0</v>
      </c>
      <c r="P55" s="236">
        <f>IF('Cumulative Budget Request '!L54='Split budget (F)'!$L$1,'Cumulative Budget Request '!P54,0)</f>
        <v>0</v>
      </c>
      <c r="Q55" s="236">
        <f>IF('Cumulative Budget Request '!L54='Split budget (F)'!$L$1,'Cumulative Budget Request '!Q54,0)</f>
        <v>0</v>
      </c>
      <c r="R55" s="240">
        <f>IF('Cumulative Budget Request '!L54='Split budget (F)'!$L$1,'Cumulative Budget Request '!R54,0)</f>
        <v>0</v>
      </c>
      <c r="S55" s="73">
        <f>IF('Cumulative Budget Request '!L54='Split budget (F)'!$L$1,'Cumulative Budget Request '!S54,0)</f>
        <v>0</v>
      </c>
      <c r="T55" s="2"/>
      <c r="U55" s="426">
        <f>IFERROR((E58+E59)/E57,0)</f>
        <v>0</v>
      </c>
      <c r="V55" s="426">
        <f t="shared" ref="V55:Y55" si="14">IFERROR((F58+F59)/F57,0)</f>
        <v>0</v>
      </c>
      <c r="W55" s="426">
        <f t="shared" si="14"/>
        <v>0</v>
      </c>
      <c r="X55" s="426">
        <f t="shared" si="14"/>
        <v>0</v>
      </c>
      <c r="Y55" s="426">
        <f t="shared" si="14"/>
        <v>0</v>
      </c>
    </row>
    <row r="56" spans="1:25">
      <c r="A56" s="8"/>
      <c r="C56" s="97"/>
      <c r="D56" s="71" t="s">
        <v>9</v>
      </c>
      <c r="E56" s="54">
        <f>ROUND((N55+O55)*E55*Q55,0)</f>
        <v>0</v>
      </c>
      <c r="F56" s="54">
        <f>ROUND((N55+O55)*F55*Q55*Q56,0)</f>
        <v>0</v>
      </c>
      <c r="G56" s="54">
        <f>ROUND((N55+O55)*G55*Q55*Q56*Q57,0)</f>
        <v>0</v>
      </c>
      <c r="H56" s="54">
        <f>ROUND((N55+O55)*H55*Q55*Q56*Q57*Q58,0)</f>
        <v>0</v>
      </c>
      <c r="I56" s="54">
        <f>ROUND((N55+O55)*I55*Q55*Q56*Q57*Q58*Q59,0)</f>
        <v>0</v>
      </c>
      <c r="J56" s="177">
        <f>SUM(E56:I56)</f>
        <v>0</v>
      </c>
      <c r="M56" s="243"/>
      <c r="N56" s="60"/>
      <c r="O56" s="60"/>
      <c r="P56" s="60"/>
      <c r="Q56" s="236">
        <f>IF('Cumulative Budget Request '!L55='Split budget (F)'!$L$1,'Cumulative Budget Request '!Q55,0)</f>
        <v>0</v>
      </c>
      <c r="R56" s="240">
        <f>IF('Cumulative Budget Request '!L55='Split budget (F)'!$L$1,'Cumulative Budget Request '!R55,0)</f>
        <v>0</v>
      </c>
      <c r="S56" s="73">
        <f>IF('Cumulative Budget Request '!L55='Split budget (F)'!$L$1,'Cumulative Budget Request '!S55,0)</f>
        <v>0</v>
      </c>
      <c r="T56" s="15"/>
      <c r="U56" s="427"/>
      <c r="V56" s="427"/>
      <c r="W56" s="427"/>
      <c r="X56" s="427"/>
      <c r="Y56" s="427"/>
    </row>
    <row r="57" spans="1:25">
      <c r="A57" s="8"/>
      <c r="C57" s="97"/>
      <c r="D57" s="71" t="s">
        <v>46</v>
      </c>
      <c r="E57" s="54">
        <f>ROUND(E56*$Q$8,0)</f>
        <v>0</v>
      </c>
      <c r="F57" s="54">
        <f>ROUND(F56*$Q$8,0)</f>
        <v>0</v>
      </c>
      <c r="G57" s="54">
        <f>ROUND(G56*$Q$8,0)</f>
        <v>0</v>
      </c>
      <c r="H57" s="54">
        <f>ROUND(H56*$Q$8,0)</f>
        <v>0</v>
      </c>
      <c r="I57" s="54">
        <f>ROUND(I56*$Q$8,0)</f>
        <v>0</v>
      </c>
      <c r="J57" s="177">
        <f>SUM(E57:I57)</f>
        <v>0</v>
      </c>
      <c r="M57" s="243"/>
      <c r="N57" s="60"/>
      <c r="O57" s="60"/>
      <c r="P57" s="60"/>
      <c r="Q57" s="236">
        <f>IF('Cumulative Budget Request '!L56='Split budget (F)'!$L$1,'Cumulative Budget Request '!Q56,0)</f>
        <v>0</v>
      </c>
      <c r="R57" s="240">
        <f>IF('Cumulative Budget Request '!L56='Split budget (F)'!$L$1,'Cumulative Budget Request '!R56,0)</f>
        <v>0</v>
      </c>
      <c r="S57" s="73">
        <f>IF('Cumulative Budget Request '!L56='Split budget (F)'!$L$1,'Cumulative Budget Request '!S56,0)</f>
        <v>0</v>
      </c>
      <c r="T57" s="15"/>
      <c r="U57" s="426"/>
      <c r="V57" s="426"/>
      <c r="W57" s="426"/>
      <c r="X57" s="426"/>
      <c r="Y57" s="426"/>
    </row>
    <row r="58" spans="1:25" ht="15">
      <c r="A58" s="8"/>
      <c r="C58" s="97"/>
      <c r="D58" s="71" t="s">
        <v>47</v>
      </c>
      <c r="E58" s="189">
        <f>ROUND($Q$9*E55,0)</f>
        <v>0</v>
      </c>
      <c r="F58" s="189">
        <f>ROUND($Q$9*F55,0)</f>
        <v>0</v>
      </c>
      <c r="G58" s="189">
        <f>ROUND($Q$9*G55,0)</f>
        <v>0</v>
      </c>
      <c r="H58" s="189">
        <f>ROUND($Q$9*H55,0)</f>
        <v>0</v>
      </c>
      <c r="I58" s="189">
        <f>ROUND($Q$9*I55,0)</f>
        <v>0</v>
      </c>
      <c r="J58" s="186">
        <f>SUM(E58:I58)</f>
        <v>0</v>
      </c>
      <c r="M58" s="243"/>
      <c r="N58" s="60"/>
      <c r="O58" s="60"/>
      <c r="P58" s="60"/>
      <c r="Q58" s="236">
        <f>IF('Cumulative Budget Request '!L57='Split budget (F)'!$L$1,'Cumulative Budget Request '!Q57,0)</f>
        <v>0</v>
      </c>
      <c r="R58" s="240">
        <f>IF('Cumulative Budget Request '!L57='Split budget (F)'!$L$1,'Cumulative Budget Request '!R57,0)</f>
        <v>0</v>
      </c>
      <c r="S58" s="73">
        <f>IF('Cumulative Budget Request '!L57='Split budget (F)'!$L$1,'Cumulative Budget Request '!S57,0)</f>
        <v>0</v>
      </c>
      <c r="T58" s="15"/>
      <c r="U58" s="427"/>
      <c r="V58" s="427"/>
      <c r="W58" s="427"/>
      <c r="X58" s="427"/>
      <c r="Y58" s="427"/>
    </row>
    <row r="59" spans="1:25">
      <c r="A59" s="8"/>
      <c r="C59" s="97"/>
      <c r="D59" s="74" t="s">
        <v>48</v>
      </c>
      <c r="E59" s="190">
        <f>SUM(E57:E58)</f>
        <v>0</v>
      </c>
      <c r="F59" s="190">
        <f t="shared" ref="F59:I59" si="15">SUM(F57:F58)</f>
        <v>0</v>
      </c>
      <c r="G59" s="190">
        <f t="shared" si="15"/>
        <v>0</v>
      </c>
      <c r="H59" s="190">
        <f t="shared" si="15"/>
        <v>0</v>
      </c>
      <c r="I59" s="190">
        <f t="shared" si="15"/>
        <v>0</v>
      </c>
      <c r="J59" s="191">
        <f>SUM(J57:J58)</f>
        <v>0</v>
      </c>
      <c r="M59" s="243"/>
      <c r="N59" s="60"/>
      <c r="O59" s="60"/>
      <c r="P59" s="60"/>
      <c r="Q59" s="236">
        <f>IF('Cumulative Budget Request '!L58='Split budget (F)'!$L$1,'Cumulative Budget Request '!Q58,0)</f>
        <v>0</v>
      </c>
      <c r="R59" s="240">
        <f>IF('Cumulative Budget Request '!L58='Split budget (F)'!$L$1,'Cumulative Budget Request '!R58,0)</f>
        <v>0</v>
      </c>
      <c r="S59" s="73">
        <f>IF('Cumulative Budget Request '!L58='Split budget (F)'!$L$1,'Cumulative Budget Request '!S58,0)</f>
        <v>0</v>
      </c>
      <c r="T59" s="15"/>
      <c r="U59" s="426"/>
      <c r="V59" s="426"/>
      <c r="W59" s="426"/>
      <c r="X59" s="426"/>
      <c r="Y59" s="426"/>
    </row>
    <row r="60" spans="1:25">
      <c r="A60" s="8"/>
      <c r="C60" s="97"/>
      <c r="D60" s="71"/>
      <c r="E60" s="15"/>
      <c r="F60" s="15"/>
      <c r="G60" s="15"/>
      <c r="H60" s="15"/>
      <c r="I60" s="15"/>
      <c r="J60" s="24"/>
      <c r="M60" s="2"/>
      <c r="N60" s="2"/>
      <c r="O60" s="2"/>
      <c r="P60" s="2"/>
      <c r="Q60" s="2"/>
      <c r="R60" s="4"/>
      <c r="S60" s="3"/>
      <c r="T60" s="15"/>
      <c r="U60" s="23"/>
      <c r="V60" s="23"/>
      <c r="W60" s="23"/>
      <c r="X60" s="23"/>
      <c r="Y60" s="23"/>
    </row>
    <row r="61" spans="1:25" ht="3.75" customHeight="1">
      <c r="A61" s="8"/>
      <c r="D61" s="20"/>
      <c r="E61" s="20"/>
      <c r="F61" s="20"/>
      <c r="G61" s="20"/>
      <c r="H61" s="20"/>
      <c r="I61" s="20"/>
      <c r="J61" s="73"/>
      <c r="S61" s="15"/>
    </row>
    <row r="62" spans="1:25">
      <c r="A62" s="46" t="s">
        <v>53</v>
      </c>
      <c r="B62" s="47"/>
      <c r="C62" s="47"/>
      <c r="D62" s="48"/>
      <c r="E62" s="183">
        <f>SUMIF($D$12:$D$61,"*Salary",E12:E61)</f>
        <v>0</v>
      </c>
      <c r="F62" s="183">
        <f t="shared" ref="F62:I62" si="16">SUMIF($D$12:$D$61,"*Salary",F12:F61)</f>
        <v>0</v>
      </c>
      <c r="G62" s="183">
        <f t="shared" si="16"/>
        <v>0</v>
      </c>
      <c r="H62" s="183">
        <f t="shared" si="16"/>
        <v>0</v>
      </c>
      <c r="I62" s="183">
        <f t="shared" si="16"/>
        <v>0</v>
      </c>
      <c r="J62" s="177">
        <f>SUM(E62:I62)</f>
        <v>0</v>
      </c>
      <c r="S62" s="3"/>
    </row>
    <row r="63" spans="1:25" ht="15">
      <c r="A63" s="46" t="s">
        <v>54</v>
      </c>
      <c r="B63" s="47"/>
      <c r="C63" s="47"/>
      <c r="D63" s="48"/>
      <c r="E63" s="185">
        <f>SUMIF(D14:D61,"*Total Fringe",E14:E61)</f>
        <v>0</v>
      </c>
      <c r="F63" s="185">
        <f>SUMIF($D$14:$D$61,"*Total Fringe",F14:F61)</f>
        <v>0</v>
      </c>
      <c r="G63" s="185">
        <f t="shared" ref="G63:I63" si="17">SUMIF($D$14:$D$61,"*Total Fringe",G14:G61)</f>
        <v>0</v>
      </c>
      <c r="H63" s="185">
        <f t="shared" si="17"/>
        <v>0</v>
      </c>
      <c r="I63" s="185">
        <f t="shared" si="17"/>
        <v>0</v>
      </c>
      <c r="J63" s="186">
        <f>SUM(E63:I63)</f>
        <v>0</v>
      </c>
      <c r="S63" s="3"/>
    </row>
    <row r="64" spans="1:25">
      <c r="A64" s="46" t="s">
        <v>55</v>
      </c>
      <c r="B64" s="47"/>
      <c r="C64" s="47"/>
      <c r="D64" s="48"/>
      <c r="E64" s="196">
        <f>SUM(E62:E63)</f>
        <v>0</v>
      </c>
      <c r="F64" s="196">
        <f t="shared" ref="F64:I64" si="18">SUM(F62:F63)</f>
        <v>0</v>
      </c>
      <c r="G64" s="196">
        <f t="shared" si="18"/>
        <v>0</v>
      </c>
      <c r="H64" s="196">
        <f t="shared" si="18"/>
        <v>0</v>
      </c>
      <c r="I64" s="196">
        <f t="shared" si="18"/>
        <v>0</v>
      </c>
      <c r="J64" s="177">
        <f>SUM(E64:I64)</f>
        <v>0</v>
      </c>
    </row>
    <row r="65" spans="1:25">
      <c r="A65" s="1"/>
      <c r="B65" s="55"/>
      <c r="C65" s="55"/>
      <c r="D65" s="68"/>
      <c r="E65" s="6"/>
      <c r="F65" s="6"/>
      <c r="G65" s="6"/>
      <c r="H65" s="6"/>
      <c r="I65" s="6"/>
      <c r="J65" s="43"/>
    </row>
    <row r="66" spans="1:25">
      <c r="A66" s="18" t="s">
        <v>56</v>
      </c>
      <c r="B66" s="89"/>
      <c r="C66" s="89"/>
      <c r="D66" s="44"/>
      <c r="J66" s="31"/>
      <c r="M66" s="55" t="s">
        <v>19</v>
      </c>
      <c r="N66" s="68" t="s">
        <v>6</v>
      </c>
      <c r="O66" s="68"/>
      <c r="P66" s="68" t="s">
        <v>20</v>
      </c>
      <c r="Q66" s="68" t="s">
        <v>21</v>
      </c>
      <c r="R66" s="68" t="s">
        <v>22</v>
      </c>
      <c r="S66" s="68"/>
      <c r="T66" s="68" t="s">
        <v>57</v>
      </c>
      <c r="U66" s="489" t="s">
        <v>23</v>
      </c>
      <c r="V66" s="489"/>
      <c r="W66" s="489"/>
      <c r="X66" s="489"/>
      <c r="Y66" s="489"/>
    </row>
    <row r="67" spans="1:25">
      <c r="A67" s="55" t="s">
        <v>40</v>
      </c>
      <c r="B67" s="55" t="s">
        <v>41</v>
      </c>
      <c r="D67" s="44"/>
      <c r="E67" s="16" t="str">
        <f>E11</f>
        <v>Year 1</v>
      </c>
      <c r="F67" s="16" t="str">
        <f>F11</f>
        <v>Year 2</v>
      </c>
      <c r="G67" s="16" t="str">
        <f>G11</f>
        <v>Year 3</v>
      </c>
      <c r="H67" s="16" t="str">
        <f>H11</f>
        <v>Year 4</v>
      </c>
      <c r="I67" s="16" t="str">
        <f>I11</f>
        <v>Year 5</v>
      </c>
      <c r="J67" s="44" t="s">
        <v>30</v>
      </c>
      <c r="M67" s="89" t="s">
        <v>31</v>
      </c>
      <c r="N67" s="44" t="s">
        <v>9</v>
      </c>
      <c r="O67" s="44" t="s">
        <v>20</v>
      </c>
      <c r="P67" s="44" t="s">
        <v>32</v>
      </c>
      <c r="Q67" s="44" t="s">
        <v>33</v>
      </c>
      <c r="R67" s="44" t="s">
        <v>34</v>
      </c>
      <c r="S67" s="44" t="s">
        <v>32</v>
      </c>
      <c r="T67" s="44" t="s">
        <v>58</v>
      </c>
      <c r="U67" s="424" t="s">
        <v>35</v>
      </c>
      <c r="V67" s="425" t="s">
        <v>36</v>
      </c>
      <c r="W67" s="425" t="s">
        <v>37</v>
      </c>
      <c r="X67" s="425" t="s">
        <v>38</v>
      </c>
      <c r="Y67" s="425" t="s">
        <v>39</v>
      </c>
    </row>
    <row r="68" spans="1:25">
      <c r="A68" s="417">
        <f>IF('Cumulative Budget Request '!L67='Split budget (F)'!$L$1,'Cumulative Budget Request '!A67,0)</f>
        <v>0</v>
      </c>
      <c r="B68" s="13">
        <f>IF('Cumulative Budget Request '!L67='Split budget (F)'!$L$1,'Cumulative Budget Request '!B67,0)</f>
        <v>0</v>
      </c>
      <c r="C68" s="89"/>
      <c r="D68" s="32" t="s">
        <v>44</v>
      </c>
      <c r="E68" s="97">
        <f>ROUND($R68*$S68*T68,6)</f>
        <v>0</v>
      </c>
      <c r="F68" s="97">
        <f>ROUND($R69*$S69*T69,6)</f>
        <v>0</v>
      </c>
      <c r="G68" s="97">
        <f>ROUND($R70*$S70*T70,6)</f>
        <v>0</v>
      </c>
      <c r="H68" s="97">
        <f>ROUND($R71*$S71*T71,6)</f>
        <v>0</v>
      </c>
      <c r="I68" s="97">
        <f>ROUND($R72*$S72*T72,6)</f>
        <v>0</v>
      </c>
      <c r="J68" s="44"/>
      <c r="M68" s="155">
        <f>IF('Cumulative Budget Request '!L67='Split budget (F)'!$L$1,'Cumulative Budget Request '!M67,0)</f>
        <v>0</v>
      </c>
      <c r="N68" s="242">
        <f>ROUND(M68/12,2)</f>
        <v>0</v>
      </c>
      <c r="O68" s="242">
        <f>IF('Cumulative Budget Request '!L67='Split budget (F)'!$L$1,'Cumulative Budget Request '!O67,0)</f>
        <v>0</v>
      </c>
      <c r="P68" s="236">
        <f>IF('Cumulative Budget Request '!L67='Split budget (F)'!$L$1,'Cumulative Budget Request '!P67,0)</f>
        <v>0</v>
      </c>
      <c r="Q68" s="239">
        <f>IF('Cumulative Budget Request '!L67='Split budget (F)'!$L$1,'Cumulative Budget Request '!Q67,0)</f>
        <v>0</v>
      </c>
      <c r="R68" s="240">
        <f>IF('Cumulative Budget Request '!L67='Split budget (F)'!$L$1,'Cumulative Budget Request '!R67,0)</f>
        <v>0</v>
      </c>
      <c r="S68" s="73">
        <f>IF('Cumulative Budget Request '!L67='Split budget (F)'!$L$1,'Cumulative Budget Request '!S67,0)</f>
        <v>0</v>
      </c>
      <c r="T68" s="239">
        <f>IF('Cumulative Budget Request '!L67='Split budget (F)'!$L$1,'Cumulative Budget Request '!T67,0)</f>
        <v>0</v>
      </c>
      <c r="U68" s="426">
        <f>IFERROR((E71+E72)/E70,0)</f>
        <v>0</v>
      </c>
      <c r="V68" s="426">
        <f t="shared" ref="V68:Y68" si="19">IFERROR((F71+F72)/F70,0)</f>
        <v>0</v>
      </c>
      <c r="W68" s="426">
        <f t="shared" si="19"/>
        <v>0</v>
      </c>
      <c r="X68" s="426">
        <f t="shared" si="19"/>
        <v>0</v>
      </c>
      <c r="Y68" s="426">
        <f t="shared" si="19"/>
        <v>0</v>
      </c>
    </row>
    <row r="69" spans="1:25">
      <c r="A69" s="18"/>
      <c r="B69" s="99"/>
      <c r="C69" s="89"/>
      <c r="D69" s="32" t="s">
        <v>61</v>
      </c>
      <c r="E69" s="20">
        <f>T68</f>
        <v>0</v>
      </c>
      <c r="F69" s="20">
        <f>T69</f>
        <v>0</v>
      </c>
      <c r="G69" s="20">
        <f>T70</f>
        <v>0</v>
      </c>
      <c r="H69" s="20">
        <f>T71</f>
        <v>0</v>
      </c>
      <c r="I69" s="20">
        <f>T72</f>
        <v>0</v>
      </c>
      <c r="J69" s="44"/>
      <c r="M69" s="243"/>
      <c r="N69" s="60"/>
      <c r="O69" s="60"/>
      <c r="P69" s="60"/>
      <c r="Q69" s="239">
        <f>IF('Cumulative Budget Request '!L68='Split budget (F)'!$L$1,'Cumulative Budget Request '!Q68,0)</f>
        <v>0</v>
      </c>
      <c r="R69" s="240">
        <f>IF('Cumulative Budget Request '!L68='Split budget (F)'!$L$1,'Cumulative Budget Request '!R68,0)</f>
        <v>0</v>
      </c>
      <c r="S69" s="73">
        <f>IF('Cumulative Budget Request '!L68='Split budget (F)'!$L$1,'Cumulative Budget Request '!S68,0)</f>
        <v>0</v>
      </c>
      <c r="T69" s="239">
        <f>IF('Cumulative Budget Request '!L68='Split budget (F)'!$L$1,'Cumulative Budget Request '!T68,0)</f>
        <v>0</v>
      </c>
      <c r="U69" s="426"/>
      <c r="V69" s="426"/>
      <c r="W69" s="426"/>
      <c r="X69" s="426"/>
      <c r="Y69" s="426"/>
    </row>
    <row r="70" spans="1:25">
      <c r="A70" s="8"/>
      <c r="C70" s="97"/>
      <c r="D70" s="71" t="s">
        <v>9</v>
      </c>
      <c r="E70" s="54">
        <f>ROUND((N68+O68)*E68*E69*Q68,0)</f>
        <v>0</v>
      </c>
      <c r="F70" s="54">
        <f>ROUND((N68+O68)*F68*F69*Q68*Q69,0)</f>
        <v>0</v>
      </c>
      <c r="G70" s="54">
        <f>ROUND((N68+O68)*G68*G69*Q68*Q69*Q70,0)</f>
        <v>0</v>
      </c>
      <c r="H70" s="54">
        <f>ROUND((N68+O68)*H68*H69*Q68*Q69*Q70*Q71,0)</f>
        <v>0</v>
      </c>
      <c r="I70" s="54">
        <f>ROUND((N68+O68)*I68*I69*Q68*Q69*Q70*Q71*Q72,0)</f>
        <v>0</v>
      </c>
      <c r="J70" s="177">
        <f>SUM(E70:I70)</f>
        <v>0</v>
      </c>
      <c r="M70" s="243"/>
      <c r="N70" s="60"/>
      <c r="O70" s="60"/>
      <c r="P70" s="60"/>
      <c r="Q70" s="239">
        <f>IF('Cumulative Budget Request '!L69='Split budget (F)'!$L$1,'Cumulative Budget Request '!Q69,0)</f>
        <v>0</v>
      </c>
      <c r="R70" s="240">
        <f>IF('Cumulative Budget Request '!L69='Split budget (F)'!$L$1,'Cumulative Budget Request '!R69,0)</f>
        <v>0</v>
      </c>
      <c r="S70" s="73">
        <f>IF('Cumulative Budget Request '!L69='Split budget (F)'!$L$1,'Cumulative Budget Request '!S69,0)</f>
        <v>0</v>
      </c>
      <c r="T70" s="239">
        <f>IF('Cumulative Budget Request '!L69='Split budget (F)'!$L$1,'Cumulative Budget Request '!T69,0)</f>
        <v>0</v>
      </c>
      <c r="U70" s="427"/>
      <c r="V70" s="427"/>
      <c r="W70" s="427"/>
      <c r="X70" s="427"/>
      <c r="Y70" s="427"/>
    </row>
    <row r="71" spans="1:25">
      <c r="A71" s="8"/>
      <c r="B71" s="99"/>
      <c r="C71" s="97"/>
      <c r="D71" s="71" t="s">
        <v>46</v>
      </c>
      <c r="E71" s="54">
        <f>ROUND(E70*$Q$8,0)</f>
        <v>0</v>
      </c>
      <c r="F71" s="54">
        <f>ROUND(F70*$Q$8,0)</f>
        <v>0</v>
      </c>
      <c r="G71" s="54">
        <f>ROUND(G70*$Q$8,0)</f>
        <v>0</v>
      </c>
      <c r="H71" s="54">
        <f>ROUND(H70*$Q$8,0)</f>
        <v>0</v>
      </c>
      <c r="I71" s="54">
        <f>ROUND(I70*$Q$8,0)</f>
        <v>0</v>
      </c>
      <c r="J71" s="177">
        <f>SUM(E71:I71)</f>
        <v>0</v>
      </c>
      <c r="M71" s="243"/>
      <c r="N71" s="60"/>
      <c r="O71" s="60"/>
      <c r="P71" s="60"/>
      <c r="Q71" s="239">
        <f>IF('Cumulative Budget Request '!L70='Split budget (F)'!$L$1,'Cumulative Budget Request '!Q70,0)</f>
        <v>0</v>
      </c>
      <c r="R71" s="240">
        <f>IF('Cumulative Budget Request '!L70='Split budget (F)'!$L$1,'Cumulative Budget Request '!R70,0)</f>
        <v>0</v>
      </c>
      <c r="S71" s="73">
        <f>IF('Cumulative Budget Request '!L70='Split budget (F)'!$L$1,'Cumulative Budget Request '!S70,0)</f>
        <v>0</v>
      </c>
      <c r="T71" s="239">
        <f>IF('Cumulative Budget Request '!L70='Split budget (F)'!$L$1,'Cumulative Budget Request '!T70,0)</f>
        <v>0</v>
      </c>
      <c r="U71" s="426"/>
      <c r="V71" s="426"/>
      <c r="W71" s="426"/>
      <c r="X71" s="426"/>
      <c r="Y71" s="426"/>
    </row>
    <row r="72" spans="1:25" ht="15">
      <c r="A72" s="8"/>
      <c r="B72" s="99"/>
      <c r="C72" s="97"/>
      <c r="D72" s="71" t="s">
        <v>47</v>
      </c>
      <c r="E72" s="189">
        <f>ROUND($Q$9*E68,0)</f>
        <v>0</v>
      </c>
      <c r="F72" s="189">
        <f>ROUND($Q$9*F68,0)</f>
        <v>0</v>
      </c>
      <c r="G72" s="189">
        <f>ROUND($Q$9*G68,0)</f>
        <v>0</v>
      </c>
      <c r="H72" s="189">
        <f>ROUND($Q$9*H68,0)</f>
        <v>0</v>
      </c>
      <c r="I72" s="189">
        <f>ROUND($Q$9*I68,0)</f>
        <v>0</v>
      </c>
      <c r="J72" s="186">
        <f>SUM(E72:I72)</f>
        <v>0</v>
      </c>
      <c r="M72" s="243"/>
      <c r="N72" s="60"/>
      <c r="O72" s="60"/>
      <c r="P72" s="60"/>
      <c r="Q72" s="239">
        <f>IF('Cumulative Budget Request '!L71='Split budget (F)'!$L$1,'Cumulative Budget Request '!Q71,0)</f>
        <v>0</v>
      </c>
      <c r="R72" s="240">
        <f>IF('Cumulative Budget Request '!L71='Split budget (F)'!$L$1,'Cumulative Budget Request '!R71,0)</f>
        <v>0</v>
      </c>
      <c r="S72" s="73">
        <f>IF('Cumulative Budget Request '!L71='Split budget (F)'!$L$1,'Cumulative Budget Request '!S71,0)</f>
        <v>0</v>
      </c>
      <c r="T72" s="239">
        <f>IF('Cumulative Budget Request '!L71='Split budget (F)'!$L$1,'Cumulative Budget Request '!T71,0)</f>
        <v>0</v>
      </c>
      <c r="U72" s="426"/>
      <c r="V72" s="426"/>
      <c r="W72" s="426"/>
      <c r="X72" s="426"/>
      <c r="Y72" s="426"/>
    </row>
    <row r="73" spans="1:25">
      <c r="A73" s="8"/>
      <c r="B73" s="99"/>
      <c r="C73" s="97"/>
      <c r="D73" s="74" t="s">
        <v>48</v>
      </c>
      <c r="E73" s="190">
        <f>SUM(E71:E72)</f>
        <v>0</v>
      </c>
      <c r="F73" s="190">
        <f t="shared" ref="F73:I73" si="20">SUM(F71:F72)</f>
        <v>0</v>
      </c>
      <c r="G73" s="190">
        <f t="shared" si="20"/>
        <v>0</v>
      </c>
      <c r="H73" s="190">
        <f t="shared" si="20"/>
        <v>0</v>
      </c>
      <c r="I73" s="190">
        <f t="shared" si="20"/>
        <v>0</v>
      </c>
      <c r="J73" s="191">
        <f>SUM(J71:J72)</f>
        <v>0</v>
      </c>
      <c r="M73" s="243"/>
      <c r="N73" s="60"/>
      <c r="O73" s="60"/>
      <c r="P73" s="60"/>
      <c r="Q73" s="71"/>
      <c r="R73" s="244"/>
      <c r="S73" s="73"/>
      <c r="T73" s="71"/>
      <c r="U73" s="426"/>
      <c r="V73" s="426"/>
      <c r="W73" s="426"/>
      <c r="X73" s="426"/>
      <c r="Y73" s="426"/>
    </row>
    <row r="74" spans="1:25">
      <c r="A74" s="8"/>
      <c r="B74" s="99"/>
      <c r="C74" s="97"/>
      <c r="D74" s="71"/>
      <c r="E74" s="15"/>
      <c r="F74" s="15"/>
      <c r="G74" s="15"/>
      <c r="H74" s="15"/>
      <c r="I74" s="15"/>
      <c r="J74" s="24"/>
      <c r="M74" s="243"/>
      <c r="N74" s="60"/>
      <c r="O74" s="60"/>
      <c r="P74" s="60"/>
      <c r="Q74" s="32"/>
      <c r="R74" s="60"/>
      <c r="S74" s="32"/>
      <c r="T74" s="241"/>
      <c r="U74" s="428"/>
      <c r="V74" s="429"/>
      <c r="W74" s="427"/>
      <c r="X74" s="427"/>
      <c r="Y74" s="427"/>
    </row>
    <row r="75" spans="1:25">
      <c r="A75" s="417">
        <f>IF('Cumulative Budget Request '!L74='Split budget (F)'!$L$1,'Cumulative Budget Request '!A74,0)</f>
        <v>0</v>
      </c>
      <c r="B75" s="13">
        <f>IF('Cumulative Budget Request '!L74='Split budget (F)'!$L$1,'Cumulative Budget Request '!B74,0)</f>
        <v>0</v>
      </c>
      <c r="D75" s="32" t="s">
        <v>44</v>
      </c>
      <c r="E75" s="97">
        <f>ROUND($R75*$S75*T75,6)</f>
        <v>0</v>
      </c>
      <c r="F75" s="97">
        <f>ROUND($R76*$S76*T76,6)</f>
        <v>0</v>
      </c>
      <c r="G75" s="97">
        <f>ROUND($R77*$S77*T77,6)</f>
        <v>0</v>
      </c>
      <c r="H75" s="97">
        <f>ROUND($R78*$S78*T78,6)</f>
        <v>0</v>
      </c>
      <c r="I75" s="97">
        <f>ROUND($R79*$S79*T79,6)</f>
        <v>0</v>
      </c>
      <c r="J75" s="44"/>
      <c r="M75" s="155">
        <f>IF('Cumulative Budget Request '!L74='Split budget (F)'!$L$1,'Cumulative Budget Request '!M74,0)</f>
        <v>0</v>
      </c>
      <c r="N75" s="242">
        <f>ROUND(M75/12,2)</f>
        <v>0</v>
      </c>
      <c r="O75" s="242">
        <f>IF('Cumulative Budget Request '!L74='Split budget (F)'!$L$1,'Cumulative Budget Request '!O74,0)</f>
        <v>0</v>
      </c>
      <c r="P75" s="236">
        <f>IF('Cumulative Budget Request '!L74='Split budget (F)'!$L$1,'Cumulative Budget Request '!P74,0)</f>
        <v>0</v>
      </c>
      <c r="Q75" s="239">
        <f>IF('Cumulative Budget Request '!L74='Split budget (F)'!$L$1,'Cumulative Budget Request '!Q74,0)</f>
        <v>0</v>
      </c>
      <c r="R75" s="240">
        <f>IF('Cumulative Budget Request '!L74='Split budget (F)'!$L$1,'Cumulative Budget Request '!R74,0)</f>
        <v>0</v>
      </c>
      <c r="S75" s="73">
        <f>IF('Cumulative Budget Request '!L74='Split budget (F)'!$L$1,'Cumulative Budget Request '!S74,0)</f>
        <v>0</v>
      </c>
      <c r="T75" s="239">
        <f>IF('Cumulative Budget Request '!L74='Split budget (F)'!$L$1,'Cumulative Budget Request '!T74,0)</f>
        <v>0</v>
      </c>
      <c r="U75" s="426">
        <f>IFERROR((E78+E79)/E77,0)</f>
        <v>0</v>
      </c>
      <c r="V75" s="426">
        <f t="shared" ref="V75:Y75" si="21">IFERROR((F78+F79)/F77,0)</f>
        <v>0</v>
      </c>
      <c r="W75" s="426">
        <f t="shared" si="21"/>
        <v>0</v>
      </c>
      <c r="X75" s="426">
        <f t="shared" si="21"/>
        <v>0</v>
      </c>
      <c r="Y75" s="426">
        <f t="shared" si="21"/>
        <v>0</v>
      </c>
    </row>
    <row r="76" spans="1:25">
      <c r="B76" s="99"/>
      <c r="D76" s="32" t="s">
        <v>61</v>
      </c>
      <c r="E76" s="20">
        <f>T75</f>
        <v>0</v>
      </c>
      <c r="F76" s="20">
        <f>T76</f>
        <v>0</v>
      </c>
      <c r="G76" s="20">
        <f>T77</f>
        <v>0</v>
      </c>
      <c r="H76" s="20">
        <f>T78</f>
        <v>0</v>
      </c>
      <c r="I76" s="20">
        <f>T79</f>
        <v>0</v>
      </c>
      <c r="J76" s="168"/>
      <c r="M76" s="243"/>
      <c r="N76" s="60"/>
      <c r="O76" s="60"/>
      <c r="P76" s="60"/>
      <c r="Q76" s="239">
        <f>IF('Cumulative Budget Request '!L75='Split budget (F)'!$L$1,'Cumulative Budget Request '!Q75,0)</f>
        <v>0</v>
      </c>
      <c r="R76" s="240">
        <f>IF('Cumulative Budget Request '!L75='Split budget (F)'!$L$1,'Cumulative Budget Request '!R75,0)</f>
        <v>0</v>
      </c>
      <c r="S76" s="73">
        <f>IF('Cumulative Budget Request '!L75='Split budget (F)'!$L$1,'Cumulative Budget Request '!S75,0)</f>
        <v>0</v>
      </c>
      <c r="T76" s="239">
        <f>IF('Cumulative Budget Request '!L75='Split budget (F)'!$L$1,'Cumulative Budget Request '!T75,0)</f>
        <v>0</v>
      </c>
      <c r="U76" s="426"/>
      <c r="V76" s="426"/>
      <c r="W76" s="426"/>
      <c r="X76" s="426"/>
      <c r="Y76" s="426"/>
    </row>
    <row r="77" spans="1:25">
      <c r="A77" s="8"/>
      <c r="C77" s="97"/>
      <c r="D77" s="71" t="s">
        <v>9</v>
      </c>
      <c r="E77" s="54">
        <f>ROUND((N75+O75)*E75*E76*Q75,0)</f>
        <v>0</v>
      </c>
      <c r="F77" s="54">
        <f>ROUND((N75+O75)*F75*F76*Q75*Q76,0)</f>
        <v>0</v>
      </c>
      <c r="G77" s="54">
        <f>ROUND((N75+O75)*G75*G76*Q75*Q76*Q77,0)</f>
        <v>0</v>
      </c>
      <c r="H77" s="54">
        <f>ROUND((N75+O75)*H75*H76*Q75*Q76*Q77*Q78,0)</f>
        <v>0</v>
      </c>
      <c r="I77" s="54">
        <f>ROUND((N75+O75)*I75*I76*Q75*Q76*Q77*Q78*Q79,0)</f>
        <v>0</v>
      </c>
      <c r="J77" s="177">
        <f>SUM(E77:I77)</f>
        <v>0</v>
      </c>
      <c r="M77" s="243"/>
      <c r="N77" s="60"/>
      <c r="O77" s="60"/>
      <c r="P77" s="60"/>
      <c r="Q77" s="239">
        <f>IF('Cumulative Budget Request '!L76='Split budget (F)'!$L$1,'Cumulative Budget Request '!Q76,0)</f>
        <v>0</v>
      </c>
      <c r="R77" s="240">
        <f>IF('Cumulative Budget Request '!L76='Split budget (F)'!$L$1,'Cumulative Budget Request '!R76,0)</f>
        <v>0</v>
      </c>
      <c r="S77" s="73">
        <f>IF('Cumulative Budget Request '!L76='Split budget (F)'!$L$1,'Cumulative Budget Request '!S76,0)</f>
        <v>0</v>
      </c>
      <c r="T77" s="239">
        <f>IF('Cumulative Budget Request '!L76='Split budget (F)'!$L$1,'Cumulative Budget Request '!T76,0)</f>
        <v>0</v>
      </c>
      <c r="U77" s="427"/>
      <c r="V77" s="427"/>
      <c r="W77" s="427"/>
      <c r="X77" s="427"/>
      <c r="Y77" s="427"/>
    </row>
    <row r="78" spans="1:25">
      <c r="A78" s="8"/>
      <c r="B78" s="99"/>
      <c r="C78" s="97"/>
      <c r="D78" s="71" t="s">
        <v>46</v>
      </c>
      <c r="E78" s="54">
        <f>ROUND(E77*$Q$8,0)</f>
        <v>0</v>
      </c>
      <c r="F78" s="54">
        <f>ROUND(F77*$Q$8,0)</f>
        <v>0</v>
      </c>
      <c r="G78" s="54">
        <f>ROUND(G77*$Q$8,0)</f>
        <v>0</v>
      </c>
      <c r="H78" s="54">
        <f>ROUND(H77*$Q$8,0)</f>
        <v>0</v>
      </c>
      <c r="I78" s="54">
        <f>ROUND(I77*$Q$8,0)</f>
        <v>0</v>
      </c>
      <c r="J78" s="177">
        <f>SUM(E78:I78)</f>
        <v>0</v>
      </c>
      <c r="M78" s="243"/>
      <c r="N78" s="60"/>
      <c r="O78" s="60"/>
      <c r="P78" s="60"/>
      <c r="Q78" s="239">
        <f>IF('Cumulative Budget Request '!L77='Split budget (F)'!$L$1,'Cumulative Budget Request '!Q77,0)</f>
        <v>0</v>
      </c>
      <c r="R78" s="240">
        <f>IF('Cumulative Budget Request '!L77='Split budget (F)'!$L$1,'Cumulative Budget Request '!R77,0)</f>
        <v>0</v>
      </c>
      <c r="S78" s="73">
        <f>IF('Cumulative Budget Request '!L77='Split budget (F)'!$L$1,'Cumulative Budget Request '!S77,0)</f>
        <v>0</v>
      </c>
      <c r="T78" s="239">
        <f>IF('Cumulative Budget Request '!L77='Split budget (F)'!$L$1,'Cumulative Budget Request '!T77,0)</f>
        <v>0</v>
      </c>
      <c r="U78" s="426"/>
      <c r="V78" s="426"/>
      <c r="W78" s="426"/>
      <c r="X78" s="426"/>
      <c r="Y78" s="426"/>
    </row>
    <row r="79" spans="1:25" ht="15">
      <c r="A79" s="8"/>
      <c r="B79" s="99"/>
      <c r="C79" s="97"/>
      <c r="D79" s="71" t="s">
        <v>47</v>
      </c>
      <c r="E79" s="189">
        <f>ROUND($Q$9*E75,0)</f>
        <v>0</v>
      </c>
      <c r="F79" s="189">
        <f>ROUND($Q$9*F75,0)</f>
        <v>0</v>
      </c>
      <c r="G79" s="189">
        <f>ROUND($Q$9*G75,0)</f>
        <v>0</v>
      </c>
      <c r="H79" s="189">
        <f>ROUND($Q$9*H75,0)</f>
        <v>0</v>
      </c>
      <c r="I79" s="189">
        <f>ROUND($Q$9*I75,0)</f>
        <v>0</v>
      </c>
      <c r="J79" s="186">
        <f>SUM(E79:I79)</f>
        <v>0</v>
      </c>
      <c r="M79" s="243"/>
      <c r="N79" s="60"/>
      <c r="O79" s="60"/>
      <c r="P79" s="60"/>
      <c r="Q79" s="239">
        <f>IF('Cumulative Budget Request '!L78='Split budget (F)'!$L$1,'Cumulative Budget Request '!Q78,0)</f>
        <v>0</v>
      </c>
      <c r="R79" s="240">
        <f>IF('Cumulative Budget Request '!L78='Split budget (F)'!$L$1,'Cumulative Budget Request '!R78,0)</f>
        <v>0</v>
      </c>
      <c r="S79" s="73">
        <f>IF('Cumulative Budget Request '!L78='Split budget (F)'!$L$1,'Cumulative Budget Request '!S78,0)</f>
        <v>0</v>
      </c>
      <c r="T79" s="239">
        <f>IF('Cumulative Budget Request '!L78='Split budget (F)'!$L$1,'Cumulative Budget Request '!T78,0)</f>
        <v>0</v>
      </c>
      <c r="U79" s="426"/>
      <c r="V79" s="426"/>
      <c r="W79" s="426"/>
      <c r="X79" s="426"/>
      <c r="Y79" s="426"/>
    </row>
    <row r="80" spans="1:25">
      <c r="A80" s="8"/>
      <c r="B80" s="99"/>
      <c r="C80" s="97"/>
      <c r="D80" s="74" t="s">
        <v>48</v>
      </c>
      <c r="E80" s="190">
        <f>SUM(E78:E79)</f>
        <v>0</v>
      </c>
      <c r="F80" s="190">
        <f t="shared" ref="F80:I80" si="22">SUM(F78:F79)</f>
        <v>0</v>
      </c>
      <c r="G80" s="190">
        <f t="shared" si="22"/>
        <v>0</v>
      </c>
      <c r="H80" s="190">
        <f t="shared" si="22"/>
        <v>0</v>
      </c>
      <c r="I80" s="190">
        <f t="shared" si="22"/>
        <v>0</v>
      </c>
      <c r="J80" s="191">
        <f>SUM(J78:J79)</f>
        <v>0</v>
      </c>
      <c r="M80" s="243"/>
      <c r="N80" s="60"/>
      <c r="O80" s="60"/>
      <c r="P80" s="60"/>
      <c r="Q80" s="71"/>
      <c r="R80" s="244"/>
      <c r="S80" s="73"/>
      <c r="T80" s="71"/>
      <c r="U80" s="426"/>
      <c r="V80" s="426"/>
      <c r="W80" s="426"/>
      <c r="X80" s="426"/>
      <c r="Y80" s="426"/>
    </row>
    <row r="81" spans="1:25">
      <c r="A81" s="8"/>
      <c r="B81" s="99"/>
      <c r="C81" s="97"/>
      <c r="D81" s="71"/>
      <c r="E81" s="15"/>
      <c r="F81" s="15"/>
      <c r="G81" s="15"/>
      <c r="H81" s="15"/>
      <c r="I81" s="15"/>
      <c r="J81" s="24"/>
      <c r="M81" s="243"/>
      <c r="N81" s="60"/>
      <c r="O81" s="60"/>
      <c r="P81" s="60"/>
      <c r="Q81" s="32"/>
      <c r="R81" s="60"/>
      <c r="S81" s="32"/>
      <c r="T81" s="241"/>
      <c r="U81" s="428"/>
      <c r="V81" s="429"/>
      <c r="W81" s="427"/>
      <c r="X81" s="427"/>
      <c r="Y81" s="427"/>
    </row>
    <row r="82" spans="1:25">
      <c r="A82" s="417">
        <f>IF('Cumulative Budget Request '!L81='Split budget (F)'!$L$1,'Cumulative Budget Request '!A81,0)</f>
        <v>0</v>
      </c>
      <c r="B82" s="13">
        <f>IF('Cumulative Budget Request '!L81='Split budget (F)'!$L$1,'Cumulative Budget Request '!B81,0)</f>
        <v>0</v>
      </c>
      <c r="D82" s="32" t="s">
        <v>44</v>
      </c>
      <c r="E82" s="97">
        <f>ROUND($R82*$S82*T82,6)</f>
        <v>0</v>
      </c>
      <c r="F82" s="97">
        <f>ROUND($R83*$S83*T83,6)</f>
        <v>0</v>
      </c>
      <c r="G82" s="97">
        <f>ROUND($R84*$S84*T84,6)</f>
        <v>0</v>
      </c>
      <c r="H82" s="97">
        <f>ROUND($R85*$S85*T85,6)</f>
        <v>0</v>
      </c>
      <c r="I82" s="97">
        <f>ROUND($R86*$S86*T86,6)</f>
        <v>0</v>
      </c>
      <c r="J82" s="44"/>
      <c r="M82" s="155">
        <f>IF('Cumulative Budget Request '!L81='Split budget (F)'!$L$1,'Cumulative Budget Request '!M81,0)</f>
        <v>0</v>
      </c>
      <c r="N82" s="242">
        <f>ROUND(M82/12,2)</f>
        <v>0</v>
      </c>
      <c r="O82" s="242">
        <f>IF('Cumulative Budget Request '!L81='Split budget (F)'!$L$1,'Cumulative Budget Request '!O81,0)</f>
        <v>0</v>
      </c>
      <c r="P82" s="236">
        <f>IF('Cumulative Budget Request '!L81='Split budget (F)'!$L$1,'Cumulative Budget Request '!P81,0)</f>
        <v>0</v>
      </c>
      <c r="Q82" s="239">
        <f>IF('Cumulative Budget Request '!L81='Split budget (F)'!$L$1,'Cumulative Budget Request '!Q81,0)</f>
        <v>0</v>
      </c>
      <c r="R82" s="240">
        <f>IF('Cumulative Budget Request '!L81='Split budget (F)'!$L$1,'Cumulative Budget Request '!R81,0)</f>
        <v>0</v>
      </c>
      <c r="S82" s="73">
        <f>IF('Cumulative Budget Request '!L81='Split budget (F)'!$L$1,'Cumulative Budget Request '!S81,0)</f>
        <v>0</v>
      </c>
      <c r="T82" s="239">
        <f>IF('Cumulative Budget Request '!L81='Split budget (F)'!$L$1,'Cumulative Budget Request '!T81,0)</f>
        <v>0</v>
      </c>
      <c r="U82" s="426">
        <f>IFERROR((E85+E86)/E84,0)</f>
        <v>0</v>
      </c>
      <c r="V82" s="426">
        <f t="shared" ref="V82:Y82" si="23">IFERROR((F85+F86)/F84,0)</f>
        <v>0</v>
      </c>
      <c r="W82" s="426">
        <f t="shared" si="23"/>
        <v>0</v>
      </c>
      <c r="X82" s="426">
        <f t="shared" si="23"/>
        <v>0</v>
      </c>
      <c r="Y82" s="426">
        <f t="shared" si="23"/>
        <v>0</v>
      </c>
    </row>
    <row r="83" spans="1:25">
      <c r="B83" s="99"/>
      <c r="D83" s="32" t="s">
        <v>61</v>
      </c>
      <c r="E83" s="20">
        <f>T82</f>
        <v>0</v>
      </c>
      <c r="F83" s="20">
        <f>T83</f>
        <v>0</v>
      </c>
      <c r="G83" s="20">
        <f>T84</f>
        <v>0</v>
      </c>
      <c r="H83" s="20">
        <f>T85</f>
        <v>0</v>
      </c>
      <c r="I83" s="20">
        <f>T86</f>
        <v>0</v>
      </c>
      <c r="J83" s="44"/>
      <c r="M83" s="243"/>
      <c r="N83" s="60"/>
      <c r="O83" s="60"/>
      <c r="P83" s="60"/>
      <c r="Q83" s="239">
        <f>IF('Cumulative Budget Request '!L82='Split budget (F)'!$L$1,'Cumulative Budget Request '!Q82,0)</f>
        <v>0</v>
      </c>
      <c r="R83" s="240">
        <f>IF('Cumulative Budget Request '!L82='Split budget (F)'!$L$1,'Cumulative Budget Request '!R82,0)</f>
        <v>0</v>
      </c>
      <c r="S83" s="73">
        <f>IF('Cumulative Budget Request '!L82='Split budget (F)'!$L$1,'Cumulative Budget Request '!S82,0)</f>
        <v>0</v>
      </c>
      <c r="T83" s="239">
        <f>IF('Cumulative Budget Request '!L82='Split budget (F)'!$L$1,'Cumulative Budget Request '!T82,0)</f>
        <v>0</v>
      </c>
      <c r="U83" s="426"/>
      <c r="V83" s="426"/>
      <c r="W83" s="426"/>
      <c r="X83" s="426"/>
      <c r="Y83" s="426"/>
    </row>
    <row r="84" spans="1:25">
      <c r="A84" s="8"/>
      <c r="C84" s="97"/>
      <c r="D84" s="71" t="s">
        <v>9</v>
      </c>
      <c r="E84" s="54">
        <f>ROUND((N82+O82)*E82*E83*Q82,0)</f>
        <v>0</v>
      </c>
      <c r="F84" s="54">
        <f>ROUND((N82+O82)*F82*F83*Q82*Q83,0)</f>
        <v>0</v>
      </c>
      <c r="G84" s="54">
        <f>ROUND((N82+O82)*G82*G83*Q82*Q83*Q84,0)</f>
        <v>0</v>
      </c>
      <c r="H84" s="54">
        <f>ROUND((N82+O82)*H82*H83*Q82*Q83*Q84*Q85,0)</f>
        <v>0</v>
      </c>
      <c r="I84" s="54">
        <f>ROUND((N82+O82)*I82*I83*Q82*Q83*Q84*Q85*Q86,0)</f>
        <v>0</v>
      </c>
      <c r="J84" s="177">
        <f>SUM(E84:I84)</f>
        <v>0</v>
      </c>
      <c r="M84" s="243"/>
      <c r="N84" s="60"/>
      <c r="O84" s="60"/>
      <c r="P84" s="60"/>
      <c r="Q84" s="239">
        <f>IF('Cumulative Budget Request '!L83='Split budget (F)'!$L$1,'Cumulative Budget Request '!Q83,0)</f>
        <v>0</v>
      </c>
      <c r="R84" s="240">
        <f>IF('Cumulative Budget Request '!L83='Split budget (F)'!$L$1,'Cumulative Budget Request '!R83,0)</f>
        <v>0</v>
      </c>
      <c r="S84" s="73">
        <f>IF('Cumulative Budget Request '!L83='Split budget (F)'!$L$1,'Cumulative Budget Request '!S83,0)</f>
        <v>0</v>
      </c>
      <c r="T84" s="239">
        <f>IF('Cumulative Budget Request '!L83='Split budget (F)'!$L$1,'Cumulative Budget Request '!T83,0)</f>
        <v>0</v>
      </c>
      <c r="U84" s="427"/>
      <c r="V84" s="427"/>
      <c r="W84" s="427"/>
      <c r="X84" s="427"/>
      <c r="Y84" s="427"/>
    </row>
    <row r="85" spans="1:25">
      <c r="A85" s="8"/>
      <c r="B85" s="99"/>
      <c r="C85" s="97"/>
      <c r="D85" s="71" t="s">
        <v>46</v>
      </c>
      <c r="E85" s="54">
        <f>ROUND(E84*$Q$8,0)</f>
        <v>0</v>
      </c>
      <c r="F85" s="54">
        <f>ROUND(F84*$Q$8,0)</f>
        <v>0</v>
      </c>
      <c r="G85" s="54">
        <f>ROUND(G84*$Q$8,0)</f>
        <v>0</v>
      </c>
      <c r="H85" s="54">
        <f>ROUND(H84*$Q$8,0)</f>
        <v>0</v>
      </c>
      <c r="I85" s="54">
        <f>ROUND(I84*$Q$8,0)</f>
        <v>0</v>
      </c>
      <c r="J85" s="177">
        <f>SUM(E85:I85)</f>
        <v>0</v>
      </c>
      <c r="M85" s="243"/>
      <c r="N85" s="60"/>
      <c r="O85" s="60"/>
      <c r="P85" s="60"/>
      <c r="Q85" s="239">
        <f>IF('Cumulative Budget Request '!L84='Split budget (F)'!$L$1,'Cumulative Budget Request '!Q84,0)</f>
        <v>0</v>
      </c>
      <c r="R85" s="240">
        <f>IF('Cumulative Budget Request '!L84='Split budget (F)'!$L$1,'Cumulative Budget Request '!R84,0)</f>
        <v>0</v>
      </c>
      <c r="S85" s="73">
        <f>IF('Cumulative Budget Request '!L84='Split budget (F)'!$L$1,'Cumulative Budget Request '!S84,0)</f>
        <v>0</v>
      </c>
      <c r="T85" s="239">
        <f>IF('Cumulative Budget Request '!L84='Split budget (F)'!$L$1,'Cumulative Budget Request '!T84,0)</f>
        <v>0</v>
      </c>
      <c r="U85" s="427"/>
      <c r="V85" s="427"/>
      <c r="W85" s="427"/>
      <c r="X85" s="427"/>
      <c r="Y85" s="427"/>
    </row>
    <row r="86" spans="1:25" ht="15">
      <c r="A86" s="8"/>
      <c r="B86" s="99"/>
      <c r="C86" s="97"/>
      <c r="D86" s="71" t="s">
        <v>47</v>
      </c>
      <c r="E86" s="189">
        <f>ROUND($Q$9*E82,0)</f>
        <v>0</v>
      </c>
      <c r="F86" s="189">
        <f>ROUND($Q$9*F82,0)</f>
        <v>0</v>
      </c>
      <c r="G86" s="189">
        <f>ROUND($Q$9*G82,0)</f>
        <v>0</v>
      </c>
      <c r="H86" s="189">
        <f>ROUND($Q$9*H82,0)</f>
        <v>0</v>
      </c>
      <c r="I86" s="189">
        <f>ROUND($Q$9*I82,0)</f>
        <v>0</v>
      </c>
      <c r="J86" s="186">
        <f>SUM(E86:I86)</f>
        <v>0</v>
      </c>
      <c r="M86" s="243"/>
      <c r="N86" s="60"/>
      <c r="O86" s="60"/>
      <c r="P86" s="60"/>
      <c r="Q86" s="239">
        <f>IF('Cumulative Budget Request '!L85='Split budget (F)'!$L$1,'Cumulative Budget Request '!Q85,0)</f>
        <v>0</v>
      </c>
      <c r="R86" s="240">
        <f>IF('Cumulative Budget Request '!L85='Split budget (F)'!$L$1,'Cumulative Budget Request '!R85,0)</f>
        <v>0</v>
      </c>
      <c r="S86" s="73">
        <f>IF('Cumulative Budget Request '!L85='Split budget (F)'!$L$1,'Cumulative Budget Request '!S85,0)</f>
        <v>0</v>
      </c>
      <c r="T86" s="239">
        <f>IF('Cumulative Budget Request '!L85='Split budget (F)'!$L$1,'Cumulative Budget Request '!T85,0)</f>
        <v>0</v>
      </c>
      <c r="U86" s="426"/>
      <c r="V86" s="426"/>
      <c r="W86" s="426"/>
      <c r="X86" s="426"/>
      <c r="Y86" s="426"/>
    </row>
    <row r="87" spans="1:25">
      <c r="A87" s="8"/>
      <c r="B87" s="99"/>
      <c r="C87" s="97"/>
      <c r="D87" s="74" t="s">
        <v>48</v>
      </c>
      <c r="E87" s="190">
        <f>SUM(E85:E86)</f>
        <v>0</v>
      </c>
      <c r="F87" s="190">
        <f t="shared" ref="F87:I87" si="24">SUM(F85:F86)</f>
        <v>0</v>
      </c>
      <c r="G87" s="190">
        <f t="shared" si="24"/>
        <v>0</v>
      </c>
      <c r="H87" s="190">
        <f t="shared" si="24"/>
        <v>0</v>
      </c>
      <c r="I87" s="190">
        <f t="shared" si="24"/>
        <v>0</v>
      </c>
      <c r="J87" s="191">
        <f>SUM(J85:J86)</f>
        <v>0</v>
      </c>
      <c r="M87" s="17"/>
      <c r="N87" s="31"/>
      <c r="O87" s="31"/>
      <c r="P87" s="31"/>
      <c r="Q87" s="45"/>
      <c r="R87" s="45"/>
      <c r="S87" s="45"/>
      <c r="T87" s="24"/>
      <c r="U87" s="426"/>
      <c r="V87" s="426"/>
      <c r="W87" s="426"/>
      <c r="X87" s="426"/>
      <c r="Y87" s="426"/>
    </row>
    <row r="88" spans="1:25">
      <c r="A88" s="8"/>
      <c r="B88" s="99"/>
      <c r="C88" s="97"/>
      <c r="D88" s="71"/>
      <c r="E88" s="15"/>
      <c r="F88" s="15"/>
      <c r="G88" s="15"/>
      <c r="H88" s="15"/>
      <c r="I88" s="15"/>
      <c r="J88" s="24"/>
      <c r="M88" s="17"/>
      <c r="N88" s="91"/>
      <c r="O88" s="91"/>
      <c r="P88" s="91"/>
      <c r="Q88" s="45"/>
      <c r="R88" s="45"/>
      <c r="S88" s="45"/>
      <c r="T88" s="24"/>
      <c r="U88" s="426"/>
      <c r="V88" s="426"/>
      <c r="W88" s="426"/>
      <c r="X88" s="426"/>
      <c r="Y88" s="426"/>
    </row>
    <row r="89" spans="1:25">
      <c r="A89" s="8"/>
      <c r="C89" s="72"/>
      <c r="D89" s="72" t="s">
        <v>64</v>
      </c>
      <c r="E89" s="169">
        <f>SUMIF($D$67:$D$88,"*Salary",E67:E88)</f>
        <v>0</v>
      </c>
      <c r="F89" s="169">
        <f>SUMIF($D$67:$D$88,"*Salary",F67:F88)</f>
        <v>0</v>
      </c>
      <c r="G89" s="169">
        <f>SUMIF($D$67:$D$88,"*Salary",G67:G88)</f>
        <v>0</v>
      </c>
      <c r="H89" s="169">
        <f>SUMIF($D$67:$D$88,"*Salary",H67:H88)</f>
        <v>0</v>
      </c>
      <c r="I89" s="169">
        <f>SUMIF($D$67:$D$88,"*Salary",I67:I88)</f>
        <v>0</v>
      </c>
      <c r="J89" s="170">
        <f>SUM(E89:I89)</f>
        <v>0</v>
      </c>
      <c r="M89" s="55"/>
      <c r="N89" s="68"/>
      <c r="O89" s="68"/>
      <c r="P89" s="68"/>
      <c r="Q89" s="68"/>
      <c r="R89" s="68"/>
      <c r="S89" s="68"/>
      <c r="T89" s="24"/>
      <c r="U89" s="426"/>
      <c r="V89" s="426"/>
      <c r="W89" s="426"/>
      <c r="X89" s="426"/>
      <c r="Y89" s="426"/>
    </row>
    <row r="90" spans="1:25">
      <c r="A90" s="8"/>
      <c r="C90" s="72"/>
      <c r="D90" s="72" t="s">
        <v>65</v>
      </c>
      <c r="E90" s="171">
        <f>SUMIF($D$70:$D$88,"*Total Fringe",E70:E88)</f>
        <v>0</v>
      </c>
      <c r="F90" s="171">
        <f t="shared" ref="F90:I90" si="25">SUMIF($D$70:$D$88,"*Total Fringe",F70:F88)</f>
        <v>0</v>
      </c>
      <c r="G90" s="171">
        <f t="shared" si="25"/>
        <v>0</v>
      </c>
      <c r="H90" s="171">
        <f t="shared" si="25"/>
        <v>0</v>
      </c>
      <c r="I90" s="171">
        <f t="shared" si="25"/>
        <v>0</v>
      </c>
      <c r="J90" s="172">
        <f>SUM(E90:I90)</f>
        <v>0</v>
      </c>
      <c r="M90" s="55"/>
      <c r="N90" s="68"/>
      <c r="O90" s="68"/>
      <c r="P90" s="68"/>
      <c r="Q90" s="68"/>
      <c r="R90" s="68"/>
      <c r="S90" s="68"/>
      <c r="T90" s="68"/>
      <c r="U90" s="489"/>
      <c r="V90" s="489"/>
      <c r="W90" s="489"/>
      <c r="X90" s="489"/>
      <c r="Y90" s="489"/>
    </row>
    <row r="91" spans="1:25">
      <c r="A91" s="8"/>
      <c r="C91" s="72"/>
      <c r="D91" s="174"/>
      <c r="E91" s="69"/>
      <c r="F91" s="69"/>
      <c r="G91" s="69"/>
      <c r="H91" s="69"/>
      <c r="I91" s="69"/>
      <c r="J91" s="70"/>
      <c r="M91" s="55" t="s">
        <v>19</v>
      </c>
      <c r="N91" s="68" t="s">
        <v>6</v>
      </c>
      <c r="O91" s="68"/>
      <c r="P91" s="68" t="s">
        <v>20</v>
      </c>
      <c r="Q91" s="68" t="s">
        <v>21</v>
      </c>
      <c r="R91" s="68" t="s">
        <v>22</v>
      </c>
      <c r="S91" s="68"/>
      <c r="T91" s="68" t="s">
        <v>57</v>
      </c>
      <c r="U91" s="489" t="s">
        <v>23</v>
      </c>
      <c r="V91" s="489"/>
      <c r="W91" s="489"/>
      <c r="X91" s="489"/>
      <c r="Y91" s="489"/>
    </row>
    <row r="92" spans="1:25">
      <c r="A92" s="55" t="s">
        <v>40</v>
      </c>
      <c r="B92" s="55" t="s">
        <v>41</v>
      </c>
      <c r="C92" s="72"/>
      <c r="D92" s="174"/>
      <c r="E92" s="16" t="str">
        <f>E11</f>
        <v>Year 1</v>
      </c>
      <c r="F92" s="16" t="str">
        <f>F11</f>
        <v>Year 2</v>
      </c>
      <c r="G92" s="16" t="str">
        <f>G11</f>
        <v>Year 3</v>
      </c>
      <c r="H92" s="16" t="str">
        <f>H11</f>
        <v>Year 4</v>
      </c>
      <c r="I92" s="16" t="str">
        <f>I11</f>
        <v>Year 5</v>
      </c>
      <c r="J92" s="44" t="s">
        <v>30</v>
      </c>
      <c r="M92" s="89" t="s">
        <v>31</v>
      </c>
      <c r="N92" s="44" t="s">
        <v>9</v>
      </c>
      <c r="O92" s="44" t="s">
        <v>20</v>
      </c>
      <c r="P92" s="44" t="s">
        <v>32</v>
      </c>
      <c r="Q92" s="44" t="s">
        <v>33</v>
      </c>
      <c r="R92" s="44" t="s">
        <v>34</v>
      </c>
      <c r="S92" s="44" t="s">
        <v>32</v>
      </c>
      <c r="T92" s="44" t="s">
        <v>58</v>
      </c>
      <c r="U92" s="424" t="s">
        <v>35</v>
      </c>
      <c r="V92" s="425" t="s">
        <v>36</v>
      </c>
      <c r="W92" s="425" t="s">
        <v>37</v>
      </c>
      <c r="X92" s="425" t="s">
        <v>38</v>
      </c>
      <c r="Y92" s="425" t="s">
        <v>39</v>
      </c>
    </row>
    <row r="93" spans="1:25">
      <c r="A93" s="417">
        <f>IF('Cumulative Budget Request '!L92='Split budget (F)'!$L$1,'Cumulative Budget Request '!A92,0)</f>
        <v>0</v>
      </c>
      <c r="B93" s="13">
        <f>IF('Cumulative Budget Request '!L92='Split budget (F)'!$L$1,'Cumulative Budget Request '!B92,0)</f>
        <v>0</v>
      </c>
      <c r="D93" s="32" t="s">
        <v>44</v>
      </c>
      <c r="E93" s="97">
        <f>ROUND($R93*$S93*T93,6)</f>
        <v>0</v>
      </c>
      <c r="F93" s="97">
        <f>ROUND($R94*$S94*T94,6)</f>
        <v>0</v>
      </c>
      <c r="G93" s="97">
        <f>ROUND($R95*$S95*T95,6)</f>
        <v>0</v>
      </c>
      <c r="H93" s="97">
        <f>ROUND($R96*$S96*T96,6)</f>
        <v>0</v>
      </c>
      <c r="I93" s="97">
        <f>ROUND($R97*$S97*T97,6)</f>
        <v>0</v>
      </c>
      <c r="J93" s="44"/>
      <c r="K93" s="15"/>
      <c r="L93" s="15"/>
      <c r="M93" s="155">
        <f>IF('Cumulative Budget Request '!L92='Split budget (F)'!$L$1,'Cumulative Budget Request '!M92,0)</f>
        <v>0</v>
      </c>
      <c r="N93" s="242">
        <f>ROUND(M93/12,2)</f>
        <v>0</v>
      </c>
      <c r="O93" s="242">
        <f>IF('Cumulative Budget Request '!L92='Split budget (F)'!$L$1,'Cumulative Budget Request '!O92,0)</f>
        <v>0</v>
      </c>
      <c r="P93" s="236">
        <f>IF('Cumulative Budget Request '!L92='Split budget (F)'!$L$1,'Cumulative Budget Request '!P92,0)</f>
        <v>0</v>
      </c>
      <c r="Q93" s="239">
        <f>IF('Cumulative Budget Request '!L92='Split budget (F)'!$L$1,'Cumulative Budget Request '!Q92,0)</f>
        <v>0</v>
      </c>
      <c r="R93" s="240">
        <f>IF('Cumulative Budget Request '!L92='Split budget (F)'!$L$1,'Cumulative Budget Request '!R92,0)</f>
        <v>0</v>
      </c>
      <c r="S93" s="73">
        <f>IF('Cumulative Budget Request '!L92='Split budget (F)'!$L$1,'Cumulative Budget Request '!S92,0)</f>
        <v>0</v>
      </c>
      <c r="T93" s="239">
        <f>IF('Cumulative Budget Request '!L92='Split budget (F)'!$L$1,'Cumulative Budget Request '!T92,0)</f>
        <v>0</v>
      </c>
      <c r="U93" s="426">
        <f>IFERROR((E96+E97)/E95,0)</f>
        <v>0</v>
      </c>
      <c r="V93" s="426">
        <f t="shared" ref="V93:Y93" si="26">IFERROR((F96+F97)/F95,0)</f>
        <v>0</v>
      </c>
      <c r="W93" s="426">
        <f t="shared" si="26"/>
        <v>0</v>
      </c>
      <c r="X93" s="426">
        <f t="shared" si="26"/>
        <v>0</v>
      </c>
      <c r="Y93" s="426">
        <f t="shared" si="26"/>
        <v>0</v>
      </c>
    </row>
    <row r="94" spans="1:25">
      <c r="B94" s="99"/>
      <c r="D94" s="32" t="s">
        <v>61</v>
      </c>
      <c r="E94" s="20">
        <f>T93</f>
        <v>0</v>
      </c>
      <c r="F94" s="20">
        <f>T94</f>
        <v>0</v>
      </c>
      <c r="G94" s="20">
        <f>T95</f>
        <v>0</v>
      </c>
      <c r="H94" s="20">
        <f>T96</f>
        <v>0</v>
      </c>
      <c r="I94" s="20">
        <f>T97</f>
        <v>0</v>
      </c>
      <c r="J94" s="44"/>
      <c r="K94" s="15"/>
      <c r="L94" s="15"/>
      <c r="M94" s="243"/>
      <c r="N94" s="60"/>
      <c r="O94" s="60"/>
      <c r="P94" s="60"/>
      <c r="Q94" s="239">
        <f>IF('Cumulative Budget Request '!L93='Split budget (F)'!$L$1,'Cumulative Budget Request '!Q93,0)</f>
        <v>0</v>
      </c>
      <c r="R94" s="240">
        <f>IF('Cumulative Budget Request '!L93='Split budget (F)'!$L$1,'Cumulative Budget Request '!R93,0)</f>
        <v>0</v>
      </c>
      <c r="S94" s="73">
        <f>IF('Cumulative Budget Request '!L93='Split budget (F)'!$L$1,'Cumulative Budget Request '!S93,0)</f>
        <v>0</v>
      </c>
      <c r="T94" s="239">
        <f>IF('Cumulative Budget Request '!L93='Split budget (F)'!$L$1,'Cumulative Budget Request '!T93,0)</f>
        <v>0</v>
      </c>
      <c r="U94" s="426"/>
      <c r="V94" s="426"/>
      <c r="W94" s="426"/>
      <c r="X94" s="426"/>
      <c r="Y94" s="426"/>
    </row>
    <row r="95" spans="1:25">
      <c r="A95" s="8"/>
      <c r="C95" s="97"/>
      <c r="D95" s="71" t="s">
        <v>9</v>
      </c>
      <c r="E95" s="54">
        <f>ROUND((N93+O93)*E93*E94*Q93,0)</f>
        <v>0</v>
      </c>
      <c r="F95" s="54">
        <f>ROUND((N93+O93)*F93*F94*Q93*Q94,0)</f>
        <v>0</v>
      </c>
      <c r="G95" s="54">
        <f>ROUND((N93+O93)*G93*G94*Q93*Q94*Q95,0)</f>
        <v>0</v>
      </c>
      <c r="H95" s="54">
        <f>ROUND((N93+O93)*H93*H94*Q93*Q94*Q95*Q96,0)</f>
        <v>0</v>
      </c>
      <c r="I95" s="54">
        <f>ROUND((N93+O93)*I93*I94*Q93*Q94*Q95*Q96*Q97,0)</f>
        <v>0</v>
      </c>
      <c r="J95" s="177">
        <f>SUM(E95:I95)</f>
        <v>0</v>
      </c>
      <c r="M95" s="243"/>
      <c r="N95" s="60"/>
      <c r="O95" s="60"/>
      <c r="P95" s="60"/>
      <c r="Q95" s="239">
        <f>IF('Cumulative Budget Request '!L94='Split budget (F)'!$L$1,'Cumulative Budget Request '!Q94,0)</f>
        <v>0</v>
      </c>
      <c r="R95" s="240">
        <f>IF('Cumulative Budget Request '!L94='Split budget (F)'!$L$1,'Cumulative Budget Request '!R94,0)</f>
        <v>0</v>
      </c>
      <c r="S95" s="73">
        <f>IF('Cumulative Budget Request '!L94='Split budget (F)'!$L$1,'Cumulative Budget Request '!S94,0)</f>
        <v>0</v>
      </c>
      <c r="T95" s="239">
        <f>IF('Cumulative Budget Request '!L94='Split budget (F)'!$L$1,'Cumulative Budget Request '!T94,0)</f>
        <v>0</v>
      </c>
      <c r="U95" s="426"/>
      <c r="V95" s="426"/>
      <c r="W95" s="426"/>
      <c r="X95" s="426"/>
      <c r="Y95" s="426"/>
    </row>
    <row r="96" spans="1:25">
      <c r="A96" s="8"/>
      <c r="B96" s="90"/>
      <c r="C96" s="97"/>
      <c r="D96" s="71" t="s">
        <v>46</v>
      </c>
      <c r="E96" s="54">
        <f>ROUND(E95*$Q$8,0)</f>
        <v>0</v>
      </c>
      <c r="F96" s="54">
        <f>ROUND(F95*$Q$8,0)</f>
        <v>0</v>
      </c>
      <c r="G96" s="54">
        <f>ROUND(G95*$Q$8,0)</f>
        <v>0</v>
      </c>
      <c r="H96" s="54">
        <f>ROUND(H95*$Q$8,0)</f>
        <v>0</v>
      </c>
      <c r="I96" s="54">
        <f>ROUND(I95*$Q$8,0)</f>
        <v>0</v>
      </c>
      <c r="J96" s="177">
        <f>SUM(E96:I96)</f>
        <v>0</v>
      </c>
      <c r="M96" s="243"/>
      <c r="N96" s="60"/>
      <c r="O96" s="60"/>
      <c r="P96" s="60"/>
      <c r="Q96" s="239">
        <f>IF('Cumulative Budget Request '!L95='Split budget (F)'!$L$1,'Cumulative Budget Request '!Q95,0)</f>
        <v>0</v>
      </c>
      <c r="R96" s="240">
        <f>IF('Cumulative Budget Request '!L95='Split budget (F)'!$L$1,'Cumulative Budget Request '!R95,0)</f>
        <v>0</v>
      </c>
      <c r="S96" s="73">
        <f>IF('Cumulative Budget Request '!L95='Split budget (F)'!$L$1,'Cumulative Budget Request '!S95,0)</f>
        <v>0</v>
      </c>
      <c r="T96" s="239">
        <f>IF('Cumulative Budget Request '!L95='Split budget (F)'!$L$1,'Cumulative Budget Request '!T95,0)</f>
        <v>0</v>
      </c>
      <c r="U96" s="426"/>
      <c r="V96" s="426"/>
      <c r="W96" s="426"/>
      <c r="X96" s="426"/>
      <c r="Y96" s="426"/>
    </row>
    <row r="97" spans="1:25" ht="15">
      <c r="A97" s="8"/>
      <c r="B97" s="90"/>
      <c r="C97" s="97"/>
      <c r="D97" s="71" t="s">
        <v>47</v>
      </c>
      <c r="E97" s="189">
        <f>ROUND($Q$9*E93,0)</f>
        <v>0</v>
      </c>
      <c r="F97" s="189">
        <f>ROUND($Q$9*F93,0)</f>
        <v>0</v>
      </c>
      <c r="G97" s="189">
        <f>ROUND($Q$9*G93,0)</f>
        <v>0</v>
      </c>
      <c r="H97" s="189">
        <f>ROUND($Q$9*H93,0)</f>
        <v>0</v>
      </c>
      <c r="I97" s="189">
        <f>ROUND($Q$9*I93,0)</f>
        <v>0</v>
      </c>
      <c r="J97" s="186">
        <f>SUM(E97:I97)</f>
        <v>0</v>
      </c>
      <c r="M97" s="243"/>
      <c r="N97" s="60"/>
      <c r="O97" s="60"/>
      <c r="P97" s="60"/>
      <c r="Q97" s="239">
        <f>IF('Cumulative Budget Request '!L96='Split budget (F)'!$L$1,'Cumulative Budget Request '!Q96,0)</f>
        <v>0</v>
      </c>
      <c r="R97" s="240">
        <f>IF('Cumulative Budget Request '!L96='Split budget (F)'!$L$1,'Cumulative Budget Request '!R96,0)</f>
        <v>0</v>
      </c>
      <c r="S97" s="73">
        <f>IF('Cumulative Budget Request '!L96='Split budget (F)'!$L$1,'Cumulative Budget Request '!S96,0)</f>
        <v>0</v>
      </c>
      <c r="T97" s="239">
        <f>IF('Cumulative Budget Request '!L96='Split budget (F)'!$L$1,'Cumulative Budget Request '!T96,0)</f>
        <v>0</v>
      </c>
      <c r="U97" s="426"/>
      <c r="V97" s="426"/>
      <c r="W97" s="426"/>
      <c r="X97" s="426"/>
      <c r="Y97" s="426"/>
    </row>
    <row r="98" spans="1:25">
      <c r="A98" s="8"/>
      <c r="B98" s="90"/>
      <c r="C98" s="97"/>
      <c r="D98" s="74" t="s">
        <v>48</v>
      </c>
      <c r="E98" s="190">
        <f>SUM(E96:E97)</f>
        <v>0</v>
      </c>
      <c r="F98" s="190">
        <f t="shared" ref="F98:I98" si="27">SUM(F96:F97)</f>
        <v>0</v>
      </c>
      <c r="G98" s="190">
        <f t="shared" si="27"/>
        <v>0</v>
      </c>
      <c r="H98" s="190">
        <f t="shared" si="27"/>
        <v>0</v>
      </c>
      <c r="I98" s="190">
        <f t="shared" si="27"/>
        <v>0</v>
      </c>
      <c r="J98" s="191">
        <f>SUM(J96:J97)</f>
        <v>0</v>
      </c>
      <c r="M98" s="243"/>
      <c r="N98" s="60"/>
      <c r="O98" s="60"/>
      <c r="P98" s="60"/>
      <c r="Q98" s="71"/>
      <c r="R98" s="244"/>
      <c r="S98" s="73"/>
      <c r="T98" s="71"/>
      <c r="U98" s="428"/>
      <c r="V98" s="429"/>
      <c r="W98" s="427"/>
      <c r="X98" s="427"/>
      <c r="Y98" s="427"/>
    </row>
    <row r="99" spans="1:25">
      <c r="C99" s="97"/>
      <c r="D99" s="71"/>
      <c r="E99" s="15"/>
      <c r="F99" s="15"/>
      <c r="G99" s="15"/>
      <c r="H99" s="15"/>
      <c r="I99" s="15"/>
      <c r="J99" s="24"/>
      <c r="M99" s="243"/>
      <c r="N99" s="60"/>
      <c r="O99" s="60"/>
      <c r="P99" s="60"/>
      <c r="Q99" s="32"/>
      <c r="R99" s="60"/>
      <c r="S99" s="32"/>
      <c r="T99" s="241"/>
      <c r="U99" s="430"/>
      <c r="V99" s="430"/>
      <c r="W99" s="430"/>
      <c r="X99" s="430"/>
      <c r="Y99" s="430"/>
    </row>
    <row r="100" spans="1:25">
      <c r="A100" s="417">
        <f>IF('Cumulative Budget Request '!L99='Split budget (F)'!$L$1,'Cumulative Budget Request '!A99,0)</f>
        <v>0</v>
      </c>
      <c r="B100" s="13">
        <f>IF('Cumulative Budget Request '!L99='Split budget (F)'!$L$1,'Cumulative Budget Request '!B99,0)</f>
        <v>0</v>
      </c>
      <c r="D100" s="32" t="s">
        <v>44</v>
      </c>
      <c r="E100" s="97">
        <f>ROUND($R100*$S100*T100,6)</f>
        <v>0</v>
      </c>
      <c r="F100" s="97">
        <f>ROUND($R101*$S101*T101,6)</f>
        <v>0</v>
      </c>
      <c r="G100" s="97">
        <f>ROUND($R102*$S102*T102,6)</f>
        <v>0</v>
      </c>
      <c r="H100" s="97">
        <f>ROUND($R103*$S103*T103,6)</f>
        <v>0</v>
      </c>
      <c r="I100" s="97">
        <f>ROUND($R104*$S104*T104,6)</f>
        <v>0</v>
      </c>
      <c r="J100" s="44"/>
      <c r="M100" s="155">
        <f>IF('Cumulative Budget Request '!L99='Split budget (F)'!$L$1,'Cumulative Budget Request '!M99,0)</f>
        <v>0</v>
      </c>
      <c r="N100" s="242">
        <f>ROUND(M100/12,2)</f>
        <v>0</v>
      </c>
      <c r="O100" s="242">
        <f>IF('Cumulative Budget Request '!L99='Split budget (F)'!$L$1,'Cumulative Budget Request '!O99,0)</f>
        <v>0</v>
      </c>
      <c r="P100" s="236">
        <f>IF('Cumulative Budget Request '!L99='Split budget (F)'!$L$1,'Cumulative Budget Request '!P99,0)</f>
        <v>0</v>
      </c>
      <c r="Q100" s="239">
        <f>IF('Cumulative Budget Request '!L99='Split budget (F)'!$L$1,'Cumulative Budget Request '!Q99,0)</f>
        <v>0</v>
      </c>
      <c r="R100" s="240">
        <f>IF('Cumulative Budget Request '!L99='Split budget (F)'!$L$1,'Cumulative Budget Request '!R99,0)</f>
        <v>0</v>
      </c>
      <c r="S100" s="73">
        <f>IF('Cumulative Budget Request '!L99='Split budget (F)'!$L$1,'Cumulative Budget Request '!S99,0)</f>
        <v>0</v>
      </c>
      <c r="T100" s="239">
        <f>IF('Cumulative Budget Request '!L99='Split budget (F)'!$L$1,'Cumulative Budget Request '!T99,0)</f>
        <v>0</v>
      </c>
      <c r="U100" s="426">
        <f>IFERROR((E103+E104)/E102,0)</f>
        <v>0</v>
      </c>
      <c r="V100" s="426">
        <f t="shared" ref="V100:Y100" si="28">IFERROR((F103+F104)/F102,0)</f>
        <v>0</v>
      </c>
      <c r="W100" s="426">
        <f t="shared" si="28"/>
        <v>0</v>
      </c>
      <c r="X100" s="426">
        <f t="shared" si="28"/>
        <v>0</v>
      </c>
      <c r="Y100" s="426">
        <f t="shared" si="28"/>
        <v>0</v>
      </c>
    </row>
    <row r="101" spans="1:25">
      <c r="B101" s="99"/>
      <c r="D101" s="32" t="s">
        <v>61</v>
      </c>
      <c r="E101" s="20">
        <f>T100</f>
        <v>0</v>
      </c>
      <c r="F101" s="20">
        <f>T101</f>
        <v>0</v>
      </c>
      <c r="G101" s="20">
        <f>T102</f>
        <v>0</v>
      </c>
      <c r="H101" s="20">
        <f>T103</f>
        <v>0</v>
      </c>
      <c r="I101" s="20">
        <f>T104</f>
        <v>0</v>
      </c>
      <c r="J101" s="44"/>
      <c r="M101" s="243"/>
      <c r="N101" s="60"/>
      <c r="O101" s="60"/>
      <c r="P101" s="60"/>
      <c r="Q101" s="239">
        <f>IF('Cumulative Budget Request '!L100='Split budget (F)'!$L$1,'Cumulative Budget Request '!Q100,0)</f>
        <v>0</v>
      </c>
      <c r="R101" s="240">
        <f>IF('Cumulative Budget Request '!L100='Split budget (F)'!$L$1,'Cumulative Budget Request '!R100,0)</f>
        <v>0</v>
      </c>
      <c r="S101" s="73">
        <f>IF('Cumulative Budget Request '!L100='Split budget (F)'!$L$1,'Cumulative Budget Request '!S100,0)</f>
        <v>0</v>
      </c>
      <c r="T101" s="239">
        <f>IF('Cumulative Budget Request '!L100='Split budget (F)'!$L$1,'Cumulative Budget Request '!T100,0)</f>
        <v>0</v>
      </c>
      <c r="U101" s="426"/>
      <c r="V101" s="426"/>
      <c r="W101" s="426"/>
      <c r="X101" s="426"/>
      <c r="Y101" s="426"/>
    </row>
    <row r="102" spans="1:25">
      <c r="A102" s="8"/>
      <c r="B102" s="90"/>
      <c r="C102" s="97"/>
      <c r="D102" s="71" t="s">
        <v>9</v>
      </c>
      <c r="E102" s="54">
        <f>ROUND((N100+O100)*E100*E101*Q100,0)</f>
        <v>0</v>
      </c>
      <c r="F102" s="54">
        <f>ROUND((N100+O100)*F100*F101*Q100*Q101,0)</f>
        <v>0</v>
      </c>
      <c r="G102" s="54">
        <f>ROUND((N100+O100)*G100*G101*Q100*Q101*Q102,0)</f>
        <v>0</v>
      </c>
      <c r="H102" s="54">
        <f>ROUND((N100+O100)*H100*H101*Q100*Q101*Q102*Q103,0)</f>
        <v>0</v>
      </c>
      <c r="I102" s="54">
        <f>ROUND((N100+O100)*I100*I101*Q100*Q101*Q102*Q103*Q104,0)</f>
        <v>0</v>
      </c>
      <c r="J102" s="177">
        <f>SUM(E102:I102)</f>
        <v>0</v>
      </c>
      <c r="M102" s="243"/>
      <c r="N102" s="60"/>
      <c r="O102" s="60"/>
      <c r="P102" s="60"/>
      <c r="Q102" s="239">
        <f>IF('Cumulative Budget Request '!L101='Split budget (F)'!$L$1,'Cumulative Budget Request '!Q101,0)</f>
        <v>0</v>
      </c>
      <c r="R102" s="240">
        <f>IF('Cumulative Budget Request '!L101='Split budget (F)'!$L$1,'Cumulative Budget Request '!R101,0)</f>
        <v>0</v>
      </c>
      <c r="S102" s="73">
        <f>IF('Cumulative Budget Request '!L101='Split budget (F)'!$L$1,'Cumulative Budget Request '!S101,0)</f>
        <v>0</v>
      </c>
      <c r="T102" s="239">
        <f>IF('Cumulative Budget Request '!L101='Split budget (F)'!$L$1,'Cumulative Budget Request '!T101,0)</f>
        <v>0</v>
      </c>
      <c r="U102" s="426"/>
      <c r="V102" s="426"/>
      <c r="W102" s="426"/>
      <c r="X102" s="426"/>
      <c r="Y102" s="426"/>
    </row>
    <row r="103" spans="1:25">
      <c r="A103" s="8"/>
      <c r="B103" s="90"/>
      <c r="C103" s="97"/>
      <c r="D103" s="71" t="s">
        <v>46</v>
      </c>
      <c r="E103" s="54">
        <f>ROUND(E102*$Q$8,0)</f>
        <v>0</v>
      </c>
      <c r="F103" s="54">
        <f>ROUND(F102*$Q$8,0)</f>
        <v>0</v>
      </c>
      <c r="G103" s="54">
        <f>ROUND(G102*$Q$8,0)</f>
        <v>0</v>
      </c>
      <c r="H103" s="54">
        <f>ROUND(H102*$Q$8,0)</f>
        <v>0</v>
      </c>
      <c r="I103" s="54">
        <f>ROUND(I102*$Q$8,0)</f>
        <v>0</v>
      </c>
      <c r="J103" s="177">
        <f>SUM(E103:I103)</f>
        <v>0</v>
      </c>
      <c r="M103" s="243"/>
      <c r="N103" s="60"/>
      <c r="O103" s="60"/>
      <c r="P103" s="60"/>
      <c r="Q103" s="239">
        <f>IF('Cumulative Budget Request '!L102='Split budget (F)'!$L$1,'Cumulative Budget Request '!Q102,0)</f>
        <v>0</v>
      </c>
      <c r="R103" s="240">
        <f>IF('Cumulative Budget Request '!L102='Split budget (F)'!$L$1,'Cumulative Budget Request '!R102,0)</f>
        <v>0</v>
      </c>
      <c r="S103" s="73">
        <f>IF('Cumulative Budget Request '!L102='Split budget (F)'!$L$1,'Cumulative Budget Request '!S102,0)</f>
        <v>0</v>
      </c>
      <c r="T103" s="239">
        <f>IF('Cumulative Budget Request '!L102='Split budget (F)'!$L$1,'Cumulative Budget Request '!T102,0)</f>
        <v>0</v>
      </c>
      <c r="U103" s="426"/>
      <c r="V103" s="426"/>
      <c r="W103" s="426"/>
      <c r="X103" s="426"/>
      <c r="Y103" s="426"/>
    </row>
    <row r="104" spans="1:25" ht="15">
      <c r="A104" s="8"/>
      <c r="B104" s="90"/>
      <c r="C104" s="97"/>
      <c r="D104" s="71" t="s">
        <v>47</v>
      </c>
      <c r="E104" s="189">
        <f>ROUND($Q$9*E100,0)</f>
        <v>0</v>
      </c>
      <c r="F104" s="189">
        <f>ROUND($Q$9*F100,0)</f>
        <v>0</v>
      </c>
      <c r="G104" s="189">
        <f>ROUND($Q$9*G100,0)</f>
        <v>0</v>
      </c>
      <c r="H104" s="189">
        <f>ROUND($Q$9*H100,0)</f>
        <v>0</v>
      </c>
      <c r="I104" s="189">
        <f>ROUND($Q$9*I100,0)</f>
        <v>0</v>
      </c>
      <c r="J104" s="186">
        <f>SUM(E104:I104)</f>
        <v>0</v>
      </c>
      <c r="M104" s="243"/>
      <c r="N104" s="60"/>
      <c r="O104" s="60"/>
      <c r="P104" s="60"/>
      <c r="Q104" s="239">
        <f>IF('Cumulative Budget Request '!L103='Split budget (F)'!$L$1,'Cumulative Budget Request '!Q103,0)</f>
        <v>0</v>
      </c>
      <c r="R104" s="240">
        <f>IF('Cumulative Budget Request '!L103='Split budget (F)'!$L$1,'Cumulative Budget Request '!R103,0)</f>
        <v>0</v>
      </c>
      <c r="S104" s="73">
        <f>IF('Cumulative Budget Request '!L103='Split budget (F)'!$L$1,'Cumulative Budget Request '!S103,0)</f>
        <v>0</v>
      </c>
      <c r="T104" s="239">
        <f>IF('Cumulative Budget Request '!L103='Split budget (F)'!$L$1,'Cumulative Budget Request '!T103,0)</f>
        <v>0</v>
      </c>
      <c r="U104" s="426"/>
      <c r="V104" s="426"/>
      <c r="W104" s="426"/>
      <c r="X104" s="426"/>
      <c r="Y104" s="426"/>
    </row>
    <row r="105" spans="1:25">
      <c r="A105" s="8"/>
      <c r="B105" s="90"/>
      <c r="C105" s="97"/>
      <c r="D105" s="74" t="s">
        <v>48</v>
      </c>
      <c r="E105" s="190">
        <f>SUM(E103:E104)</f>
        <v>0</v>
      </c>
      <c r="F105" s="190">
        <f t="shared" ref="F105:I105" si="29">SUM(F103:F104)</f>
        <v>0</v>
      </c>
      <c r="G105" s="190">
        <f t="shared" si="29"/>
        <v>0</v>
      </c>
      <c r="H105" s="190">
        <f t="shared" si="29"/>
        <v>0</v>
      </c>
      <c r="I105" s="190">
        <f t="shared" si="29"/>
        <v>0</v>
      </c>
      <c r="J105" s="191">
        <f>SUM(J103:J104)</f>
        <v>0</v>
      </c>
      <c r="M105" s="243"/>
      <c r="N105" s="60"/>
      <c r="O105" s="60"/>
      <c r="P105" s="60"/>
      <c r="Q105" s="71"/>
      <c r="R105" s="244"/>
      <c r="S105" s="73"/>
      <c r="T105" s="71"/>
      <c r="U105" s="428"/>
      <c r="V105" s="429"/>
      <c r="W105" s="427"/>
      <c r="X105" s="427"/>
      <c r="Y105" s="427"/>
    </row>
    <row r="106" spans="1:25">
      <c r="A106" s="8"/>
      <c r="B106" s="90"/>
      <c r="C106" s="97"/>
      <c r="D106" s="71"/>
      <c r="E106" s="15"/>
      <c r="F106" s="15"/>
      <c r="G106" s="15"/>
      <c r="H106" s="15"/>
      <c r="I106" s="15"/>
      <c r="J106" s="24"/>
      <c r="M106" s="243"/>
      <c r="N106" s="60"/>
      <c r="O106" s="60"/>
      <c r="P106" s="60"/>
      <c r="Q106" s="32"/>
      <c r="R106" s="60"/>
      <c r="S106" s="32"/>
      <c r="T106" s="241"/>
      <c r="U106" s="430"/>
      <c r="V106" s="430"/>
      <c r="W106" s="430"/>
      <c r="X106" s="430"/>
      <c r="Y106" s="430"/>
    </row>
    <row r="107" spans="1:25">
      <c r="A107" s="417">
        <f>IF('Cumulative Budget Request '!L106='Split budget (F)'!$L$1,'Cumulative Budget Request '!A106,0)</f>
        <v>0</v>
      </c>
      <c r="B107" s="13">
        <f>IF('Cumulative Budget Request '!L106='Split budget (F)'!$L$1,'Cumulative Budget Request '!B106,0)</f>
        <v>0</v>
      </c>
      <c r="D107" s="32" t="s">
        <v>44</v>
      </c>
      <c r="E107" s="97">
        <f>ROUND($R107*$S107*T107,6)</f>
        <v>0</v>
      </c>
      <c r="F107" s="97">
        <f>ROUND($R108*$S108*T108,6)</f>
        <v>0</v>
      </c>
      <c r="G107" s="97">
        <f>ROUND($R109*$S109*T109,6)</f>
        <v>0</v>
      </c>
      <c r="H107" s="97">
        <f>ROUND($R110*$S110*T110,6)</f>
        <v>0</v>
      </c>
      <c r="I107" s="97">
        <f>ROUND($R111*$S111*T111,6)</f>
        <v>0</v>
      </c>
      <c r="J107" s="44"/>
      <c r="M107" s="155">
        <f>IF('Cumulative Budget Request '!L106='Split budget (F)'!$L$1,'Cumulative Budget Request '!M106,0)</f>
        <v>0</v>
      </c>
      <c r="N107" s="242">
        <f>ROUND(M107/12,2)</f>
        <v>0</v>
      </c>
      <c r="O107" s="242">
        <f>IF('Cumulative Budget Request '!L106='Split budget (F)'!$L$1,'Cumulative Budget Request '!O106,0)</f>
        <v>0</v>
      </c>
      <c r="P107" s="236">
        <f>IF('Cumulative Budget Request '!L106='Split budget (F)'!$L$1,'Cumulative Budget Request '!P106,0)</f>
        <v>0</v>
      </c>
      <c r="Q107" s="239">
        <f>IF('Cumulative Budget Request '!L106='Split budget (F)'!$L$1,'Cumulative Budget Request '!Q106,0)</f>
        <v>0</v>
      </c>
      <c r="R107" s="240">
        <f>IF('Cumulative Budget Request '!L106='Split budget (F)'!$L$1,'Cumulative Budget Request '!R106,0)</f>
        <v>0</v>
      </c>
      <c r="S107" s="73">
        <f>IF('Cumulative Budget Request '!L106='Split budget (F)'!$L$1,'Cumulative Budget Request '!S106,0)</f>
        <v>0</v>
      </c>
      <c r="T107" s="239">
        <f>IF('Cumulative Budget Request '!L106='Split budget (F)'!$L$1,'Cumulative Budget Request '!T106,0)</f>
        <v>0</v>
      </c>
      <c r="U107" s="426">
        <f>IFERROR((E110+E111)/E109,0)</f>
        <v>0</v>
      </c>
      <c r="V107" s="426">
        <f t="shared" ref="V107:Y107" si="30">IFERROR((F110+F111)/F109,0)</f>
        <v>0</v>
      </c>
      <c r="W107" s="426">
        <f t="shared" si="30"/>
        <v>0</v>
      </c>
      <c r="X107" s="426">
        <f t="shared" si="30"/>
        <v>0</v>
      </c>
      <c r="Y107" s="426">
        <f t="shared" si="30"/>
        <v>0</v>
      </c>
    </row>
    <row r="108" spans="1:25">
      <c r="B108" s="99"/>
      <c r="D108" s="32" t="s">
        <v>61</v>
      </c>
      <c r="E108" s="20">
        <f>T107</f>
        <v>0</v>
      </c>
      <c r="F108" s="20">
        <f>T108</f>
        <v>0</v>
      </c>
      <c r="G108" s="20">
        <f>T109</f>
        <v>0</v>
      </c>
      <c r="H108" s="20">
        <f>T110</f>
        <v>0</v>
      </c>
      <c r="I108" s="20">
        <f>T111</f>
        <v>0</v>
      </c>
      <c r="J108" s="44"/>
      <c r="M108" s="243"/>
      <c r="N108" s="60"/>
      <c r="O108" s="60"/>
      <c r="P108" s="60"/>
      <c r="Q108" s="239">
        <f>IF('Cumulative Budget Request '!L107='Split budget (F)'!$L$1,'Cumulative Budget Request '!Q107,0)</f>
        <v>0</v>
      </c>
      <c r="R108" s="240">
        <f>IF('Cumulative Budget Request '!L107='Split budget (F)'!$L$1,'Cumulative Budget Request '!R107,0)</f>
        <v>0</v>
      </c>
      <c r="S108" s="73">
        <f>IF('Cumulative Budget Request '!L107='Split budget (F)'!$L$1,'Cumulative Budget Request '!S107,0)</f>
        <v>0</v>
      </c>
      <c r="T108" s="239">
        <f>IF('Cumulative Budget Request '!L107='Split budget (F)'!$L$1,'Cumulative Budget Request '!T107,0)</f>
        <v>0</v>
      </c>
      <c r="U108" s="426"/>
      <c r="V108" s="426"/>
      <c r="W108" s="426"/>
      <c r="X108" s="426"/>
      <c r="Y108" s="426"/>
    </row>
    <row r="109" spans="1:25">
      <c r="A109" s="8"/>
      <c r="B109" s="90"/>
      <c r="C109" s="97"/>
      <c r="D109" s="71" t="s">
        <v>9</v>
      </c>
      <c r="E109" s="54">
        <f>ROUND((N107+O107)*E107*E108*Q107,0)</f>
        <v>0</v>
      </c>
      <c r="F109" s="54">
        <f>ROUND((N107+O107)*F107*F108*Q107*Q108,0)</f>
        <v>0</v>
      </c>
      <c r="G109" s="54">
        <f>ROUND((N107+O107)*G107*G108*Q107*Q108*Q109,0)</f>
        <v>0</v>
      </c>
      <c r="H109" s="54">
        <f>ROUND((N107+O107)*H107*H108*Q107*Q108*Q109*Q110,0)</f>
        <v>0</v>
      </c>
      <c r="I109" s="54">
        <f>ROUND((N107+O107)*I107*I108*Q107*Q108*Q109*Q110*Q111,0)</f>
        <v>0</v>
      </c>
      <c r="J109" s="177">
        <f>SUM(E109:I109)</f>
        <v>0</v>
      </c>
      <c r="M109" s="243"/>
      <c r="N109" s="60"/>
      <c r="O109" s="60"/>
      <c r="P109" s="60"/>
      <c r="Q109" s="239">
        <f>IF('Cumulative Budget Request '!L108='Split budget (F)'!$L$1,'Cumulative Budget Request '!Q108,0)</f>
        <v>0</v>
      </c>
      <c r="R109" s="240">
        <f>IF('Cumulative Budget Request '!L108='Split budget (F)'!$L$1,'Cumulative Budget Request '!R108,0)</f>
        <v>0</v>
      </c>
      <c r="S109" s="73">
        <f>IF('Cumulative Budget Request '!L108='Split budget (F)'!$L$1,'Cumulative Budget Request '!S108,0)</f>
        <v>0</v>
      </c>
      <c r="T109" s="239">
        <f>IF('Cumulative Budget Request '!L108='Split budget (F)'!$L$1,'Cumulative Budget Request '!T108,0)</f>
        <v>0</v>
      </c>
      <c r="U109" s="427"/>
      <c r="V109" s="427"/>
      <c r="W109" s="427"/>
      <c r="X109" s="427"/>
      <c r="Y109" s="427"/>
    </row>
    <row r="110" spans="1:25">
      <c r="A110" s="8"/>
      <c r="B110" s="90"/>
      <c r="C110" s="97"/>
      <c r="D110" s="71" t="s">
        <v>46</v>
      </c>
      <c r="E110" s="54">
        <f>ROUND(E109*$Q$8,0)</f>
        <v>0</v>
      </c>
      <c r="F110" s="54">
        <f>ROUND(F109*$Q$8,0)</f>
        <v>0</v>
      </c>
      <c r="G110" s="54">
        <f>ROUND(G109*$Q$8,0)</f>
        <v>0</v>
      </c>
      <c r="H110" s="54">
        <f>ROUND(H109*$Q$8,0)</f>
        <v>0</v>
      </c>
      <c r="I110" s="54">
        <f>ROUND(I109*$Q$8,0)</f>
        <v>0</v>
      </c>
      <c r="J110" s="177">
        <f>SUM(E110:I110)</f>
        <v>0</v>
      </c>
      <c r="M110" s="243"/>
      <c r="N110" s="60"/>
      <c r="O110" s="60"/>
      <c r="P110" s="60"/>
      <c r="Q110" s="239">
        <f>IF('Cumulative Budget Request '!L109='Split budget (F)'!$L$1,'Cumulative Budget Request '!Q109,0)</f>
        <v>0</v>
      </c>
      <c r="R110" s="240">
        <f>IF('Cumulative Budget Request '!L109='Split budget (F)'!$L$1,'Cumulative Budget Request '!R109,0)</f>
        <v>0</v>
      </c>
      <c r="S110" s="73">
        <f>IF('Cumulative Budget Request '!L109='Split budget (F)'!$L$1,'Cumulative Budget Request '!S109,0)</f>
        <v>0</v>
      </c>
      <c r="T110" s="239">
        <f>IF('Cumulative Budget Request '!L109='Split budget (F)'!$L$1,'Cumulative Budget Request '!T109,0)</f>
        <v>0</v>
      </c>
      <c r="U110" s="427"/>
      <c r="V110" s="427"/>
      <c r="W110" s="427"/>
      <c r="X110" s="427"/>
      <c r="Y110" s="427"/>
    </row>
    <row r="111" spans="1:25" ht="15">
      <c r="A111" s="8"/>
      <c r="B111" s="90"/>
      <c r="C111" s="97"/>
      <c r="D111" s="71" t="s">
        <v>47</v>
      </c>
      <c r="E111" s="189">
        <f>ROUND($Q$9*E107,0)</f>
        <v>0</v>
      </c>
      <c r="F111" s="189">
        <f>ROUND($Q$9*F107,0)</f>
        <v>0</v>
      </c>
      <c r="G111" s="189">
        <f>ROUND($Q$9*G107,0)</f>
        <v>0</v>
      </c>
      <c r="H111" s="189">
        <f>ROUND($Q$9*H107,0)</f>
        <v>0</v>
      </c>
      <c r="I111" s="189">
        <f>ROUND($Q$9*I107,0)</f>
        <v>0</v>
      </c>
      <c r="J111" s="186">
        <f>SUM(E111:I111)</f>
        <v>0</v>
      </c>
      <c r="M111" s="243"/>
      <c r="N111" s="60"/>
      <c r="O111" s="60"/>
      <c r="P111" s="60"/>
      <c r="Q111" s="239">
        <f>IF('Cumulative Budget Request '!L110='Split budget (F)'!$L$1,'Cumulative Budget Request '!Q110,0)</f>
        <v>0</v>
      </c>
      <c r="R111" s="240">
        <f>IF('Cumulative Budget Request '!L110='Split budget (F)'!$L$1,'Cumulative Budget Request '!R110,0)</f>
        <v>0</v>
      </c>
      <c r="S111" s="73">
        <f>IF('Cumulative Budget Request '!L110='Split budget (F)'!$L$1,'Cumulative Budget Request '!S110,0)</f>
        <v>0</v>
      </c>
      <c r="T111" s="239">
        <f>IF('Cumulative Budget Request '!L110='Split budget (F)'!$L$1,'Cumulative Budget Request '!T110,0)</f>
        <v>0</v>
      </c>
      <c r="U111" s="426"/>
      <c r="V111" s="426"/>
      <c r="W111" s="426"/>
      <c r="X111" s="426"/>
      <c r="Y111" s="426"/>
    </row>
    <row r="112" spans="1:25">
      <c r="A112" s="8"/>
      <c r="B112" s="90"/>
      <c r="C112" s="97"/>
      <c r="D112" s="74" t="s">
        <v>48</v>
      </c>
      <c r="E112" s="190">
        <f>SUM(E110:E111)</f>
        <v>0</v>
      </c>
      <c r="F112" s="190">
        <f t="shared" ref="F112:I112" si="31">SUM(F110:F111)</f>
        <v>0</v>
      </c>
      <c r="G112" s="190">
        <f t="shared" si="31"/>
        <v>0</v>
      </c>
      <c r="H112" s="190">
        <f t="shared" si="31"/>
        <v>0</v>
      </c>
      <c r="I112" s="190">
        <f t="shared" si="31"/>
        <v>0</v>
      </c>
      <c r="J112" s="191">
        <f>SUM(J110:J111)</f>
        <v>0</v>
      </c>
      <c r="M112" s="17"/>
      <c r="N112" s="31"/>
      <c r="O112" s="31"/>
      <c r="P112" s="31"/>
      <c r="Q112" s="110"/>
      <c r="R112" s="111"/>
      <c r="S112" s="73"/>
      <c r="T112" s="110"/>
      <c r="U112" s="426"/>
      <c r="V112" s="426"/>
      <c r="W112" s="426"/>
      <c r="X112" s="426"/>
      <c r="Y112" s="426"/>
    </row>
    <row r="113" spans="1:41">
      <c r="A113" s="8"/>
      <c r="B113" s="90"/>
      <c r="C113" s="97"/>
      <c r="D113" s="71"/>
      <c r="E113" s="15"/>
      <c r="F113" s="15"/>
      <c r="G113" s="15"/>
      <c r="H113" s="15"/>
      <c r="I113" s="15"/>
      <c r="J113" s="24"/>
      <c r="M113" s="17"/>
      <c r="N113" s="31"/>
      <c r="O113" s="31"/>
      <c r="P113" s="31"/>
      <c r="Q113" s="110"/>
      <c r="R113" s="111"/>
      <c r="S113" s="73"/>
      <c r="T113" s="24"/>
      <c r="U113" s="426"/>
      <c r="V113" s="426"/>
      <c r="W113" s="426"/>
      <c r="X113" s="426"/>
      <c r="Y113" s="426"/>
    </row>
    <row r="114" spans="1:41" ht="13.5" thickBot="1">
      <c r="A114" s="8"/>
      <c r="C114" s="72"/>
      <c r="D114" s="72" t="s">
        <v>68</v>
      </c>
      <c r="E114" s="192">
        <f>SUMIF($D$92:$D$113,"Salary",E92:E113)</f>
        <v>0</v>
      </c>
      <c r="F114" s="192">
        <f t="shared" ref="F114:I114" si="32">SUMIF($D$92:$D$113,"Salary",F92:F113)</f>
        <v>0</v>
      </c>
      <c r="G114" s="192">
        <f t="shared" si="32"/>
        <v>0</v>
      </c>
      <c r="H114" s="192">
        <f t="shared" si="32"/>
        <v>0</v>
      </c>
      <c r="I114" s="192">
        <f t="shared" si="32"/>
        <v>0</v>
      </c>
      <c r="J114" s="193">
        <f>SUM(E114:I114)</f>
        <v>0</v>
      </c>
      <c r="M114" s="17"/>
      <c r="N114" s="91"/>
      <c r="O114" s="91"/>
      <c r="P114" s="91"/>
      <c r="Q114" s="45"/>
      <c r="R114" s="45"/>
      <c r="S114" s="45"/>
      <c r="T114" s="24"/>
      <c r="U114" s="426"/>
      <c r="V114" s="426"/>
      <c r="W114" s="426"/>
      <c r="X114" s="426"/>
      <c r="Y114" s="426"/>
    </row>
    <row r="115" spans="1:41">
      <c r="A115" s="8"/>
      <c r="C115" s="72"/>
      <c r="D115" s="72" t="s">
        <v>69</v>
      </c>
      <c r="E115" s="194">
        <f>SUMIF($D$92:$D$113,"*Total Fringe",E92:E113)</f>
        <v>0</v>
      </c>
      <c r="F115" s="194">
        <f t="shared" ref="F115:I115" si="33">SUMIF($D$92:$D$113,"*Total Fringe",F92:F113)</f>
        <v>0</v>
      </c>
      <c r="G115" s="194">
        <f t="shared" si="33"/>
        <v>0</v>
      </c>
      <c r="H115" s="194">
        <f t="shared" si="33"/>
        <v>0</v>
      </c>
      <c r="I115" s="194">
        <f t="shared" si="33"/>
        <v>0</v>
      </c>
      <c r="J115" s="195">
        <f>SUM(E115:I115)</f>
        <v>0</v>
      </c>
      <c r="M115" s="55"/>
      <c r="N115" s="68"/>
      <c r="O115" s="68"/>
      <c r="P115" s="68"/>
      <c r="Q115" s="68"/>
      <c r="R115" s="68"/>
      <c r="S115" s="68"/>
      <c r="T115" s="68"/>
      <c r="U115" s="489"/>
      <c r="V115" s="489"/>
      <c r="W115" s="489"/>
      <c r="X115" s="489"/>
      <c r="Y115" s="499"/>
      <c r="Z115" s="490" t="s">
        <v>70</v>
      </c>
      <c r="AA115" s="491"/>
      <c r="AB115" s="491"/>
      <c r="AC115" s="491"/>
      <c r="AD115" s="491"/>
      <c r="AE115" s="491"/>
      <c r="AF115" s="492"/>
      <c r="AH115" s="484" t="s">
        <v>71</v>
      </c>
      <c r="AI115" s="485"/>
      <c r="AJ115" s="485"/>
      <c r="AK115" s="485"/>
      <c r="AL115" s="485"/>
      <c r="AM115" s="485"/>
      <c r="AN115" s="485"/>
      <c r="AO115" s="486"/>
    </row>
    <row r="116" spans="1:41">
      <c r="A116" s="8"/>
      <c r="C116" s="72"/>
      <c r="D116" s="174"/>
      <c r="E116" s="171"/>
      <c r="F116" s="171"/>
      <c r="G116" s="171"/>
      <c r="H116" s="171"/>
      <c r="I116" s="171"/>
      <c r="J116" s="172"/>
      <c r="M116" s="55" t="s">
        <v>19</v>
      </c>
      <c r="N116" s="68" t="s">
        <v>6</v>
      </c>
      <c r="O116" s="68" t="s">
        <v>21</v>
      </c>
      <c r="P116" s="68" t="s">
        <v>22</v>
      </c>
      <c r="Q116" s="68"/>
      <c r="R116" s="68" t="s">
        <v>57</v>
      </c>
      <c r="S116" s="68"/>
      <c r="T116" s="68"/>
      <c r="U116" s="489" t="s">
        <v>23</v>
      </c>
      <c r="V116" s="489"/>
      <c r="W116" s="489"/>
      <c r="X116" s="489"/>
      <c r="Y116" s="499"/>
      <c r="Z116" s="173"/>
      <c r="AA116" s="44"/>
      <c r="AB116" s="44"/>
      <c r="AC116" s="44"/>
      <c r="AD116" s="44"/>
      <c r="AE116" s="44"/>
      <c r="AF116" s="162"/>
      <c r="AH116" s="284"/>
      <c r="AI116" s="55"/>
      <c r="AJ116" s="55"/>
      <c r="AK116" s="55"/>
      <c r="AL116" s="55"/>
      <c r="AM116" s="55"/>
      <c r="AN116" s="55"/>
      <c r="AO116" s="113"/>
    </row>
    <row r="117" spans="1:41">
      <c r="A117" s="55" t="s">
        <v>40</v>
      </c>
      <c r="B117" s="55" t="s">
        <v>41</v>
      </c>
      <c r="C117" s="348" t="s">
        <v>72</v>
      </c>
      <c r="D117" s="174"/>
      <c r="E117" s="16" t="str">
        <f>E11</f>
        <v>Year 1</v>
      </c>
      <c r="F117" s="16" t="str">
        <f>F11</f>
        <v>Year 2</v>
      </c>
      <c r="G117" s="16" t="str">
        <f>G11</f>
        <v>Year 3</v>
      </c>
      <c r="H117" s="16" t="str">
        <f>H11</f>
        <v>Year 4</v>
      </c>
      <c r="I117" s="16" t="str">
        <f>I11</f>
        <v>Year 5</v>
      </c>
      <c r="J117" s="44" t="s">
        <v>30</v>
      </c>
      <c r="M117" s="89" t="s">
        <v>31</v>
      </c>
      <c r="N117" s="44" t="s">
        <v>9</v>
      </c>
      <c r="O117" s="44" t="s">
        <v>33</v>
      </c>
      <c r="P117" s="44" t="s">
        <v>34</v>
      </c>
      <c r="Q117" s="44" t="s">
        <v>32</v>
      </c>
      <c r="R117" s="44" t="s">
        <v>58</v>
      </c>
      <c r="S117" s="44"/>
      <c r="T117" s="44"/>
      <c r="U117" s="424" t="s">
        <v>35</v>
      </c>
      <c r="V117" s="425" t="s">
        <v>36</v>
      </c>
      <c r="W117" s="425" t="s">
        <v>37</v>
      </c>
      <c r="X117" s="425" t="s">
        <v>38</v>
      </c>
      <c r="Y117" s="425" t="s">
        <v>39</v>
      </c>
      <c r="Z117" s="157"/>
      <c r="AA117" s="159" t="str">
        <f>E11</f>
        <v>Year 1</v>
      </c>
      <c r="AB117" s="159" t="str">
        <f>F11</f>
        <v>Year 2</v>
      </c>
      <c r="AC117" s="159" t="str">
        <f>G11</f>
        <v>Year 3</v>
      </c>
      <c r="AD117" s="159" t="str">
        <f>H11</f>
        <v>Year 4</v>
      </c>
      <c r="AE117" s="159" t="str">
        <f>I11</f>
        <v>Year 5</v>
      </c>
      <c r="AF117" s="162" t="s">
        <v>30</v>
      </c>
      <c r="AH117" s="284"/>
      <c r="AI117" s="55"/>
      <c r="AJ117" s="55"/>
      <c r="AK117" s="55"/>
      <c r="AL117" s="55"/>
      <c r="AM117" s="55"/>
      <c r="AN117" s="55"/>
      <c r="AO117" s="113"/>
    </row>
    <row r="118" spans="1:41">
      <c r="A118" s="417">
        <f>IF('Cumulative Budget Request '!L117='Split budget (F)'!$L$1,'Cumulative Budget Request '!A117,0)</f>
        <v>0</v>
      </c>
      <c r="B118" s="13">
        <f>IF('Cumulative Budget Request '!L117='Split budget (F)'!$L$1,'Cumulative Budget Request '!B117,0)</f>
        <v>0</v>
      </c>
      <c r="C118" s="117">
        <f>IF('Cumulative Budget Request '!L117='Split budget (F)'!$L$1,'Cumulative Budget Request '!C117,0)</f>
        <v>0</v>
      </c>
      <c r="D118" s="32" t="s">
        <v>44</v>
      </c>
      <c r="E118" s="97">
        <f>ROUND($P118*$Q118*R118,6)</f>
        <v>0</v>
      </c>
      <c r="F118" s="97">
        <f>ROUND($P119*$Q119*R119,6)</f>
        <v>0</v>
      </c>
      <c r="G118" s="97">
        <f>ROUND($P120*$Q120*R120,6)</f>
        <v>0</v>
      </c>
      <c r="H118" s="97">
        <f>ROUND($P121*$Q121*R121,6)</f>
        <v>0</v>
      </c>
      <c r="I118" s="97">
        <f>ROUND($P122*$Q122*R122,6)</f>
        <v>0</v>
      </c>
      <c r="J118" s="24"/>
      <c r="K118" s="15"/>
      <c r="L118" s="15"/>
      <c r="M118" s="155">
        <f>IF('Cumulative Budget Request '!L117='Split budget (F)'!$L$1,'Cumulative Budget Request '!M117,0)</f>
        <v>0</v>
      </c>
      <c r="N118" s="242">
        <f>ROUND(M118/12,2)</f>
        <v>0</v>
      </c>
      <c r="O118" s="239">
        <f>IF('Cumulative Budget Request '!L117='Split budget (F)'!$L$1,'Cumulative Budget Request '!O117,0)</f>
        <v>0</v>
      </c>
      <c r="P118" s="240">
        <f>IF('Cumulative Budget Request '!L117='Split budget (F)'!$L$1,'Cumulative Budget Request '!P117,0)</f>
        <v>0</v>
      </c>
      <c r="Q118" s="73">
        <f>IF('Cumulative Budget Request '!L117='Split budget (F)'!$L$1,'Cumulative Budget Request '!Q117,0)</f>
        <v>0</v>
      </c>
      <c r="R118" s="239">
        <f>IF('Cumulative Budget Request '!L117='Split budget (F)'!$L$1,'Cumulative Budget Request '!R117,0)</f>
        <v>0</v>
      </c>
      <c r="S118" s="73"/>
      <c r="T118" s="71"/>
      <c r="U118" s="426">
        <f>IFERROR((E121+E122)/E120,0)</f>
        <v>0</v>
      </c>
      <c r="V118" s="426">
        <f t="shared" ref="V118:Y118" si="34">IFERROR((F121+F122)/F120,0)</f>
        <v>0</v>
      </c>
      <c r="W118" s="426">
        <f t="shared" si="34"/>
        <v>0</v>
      </c>
      <c r="X118" s="426">
        <f t="shared" si="34"/>
        <v>0</v>
      </c>
      <c r="Y118" s="426">
        <f t="shared" si="34"/>
        <v>0</v>
      </c>
      <c r="Z118" s="160">
        <f>C118</f>
        <v>0</v>
      </c>
      <c r="AA118" s="125" t="e">
        <f>ROUND(VLOOKUP($C118,$AH$124:AO155,4,FALSE)*E118,0)</f>
        <v>#N/A</v>
      </c>
      <c r="AB118" s="125" t="e">
        <f>ROUND(VLOOKUP($C119,$AH$124:AO154,5,FALSE)*F118,0)</f>
        <v>#N/A</v>
      </c>
      <c r="AC118" s="125" t="e">
        <f>ROUND(VLOOKUP($C120,$AH$124:AO154,6,FALSE)*G118,0)</f>
        <v>#N/A</v>
      </c>
      <c r="AD118" s="125" t="e">
        <f>ROUND(VLOOKUP($C121,$AH$124:AO153,7,FALSE)*H118,0)</f>
        <v>#N/A</v>
      </c>
      <c r="AE118" s="125" t="e">
        <f>ROUND(VLOOKUP($C122,$AH$124:AO153,8,FALSE)*I118,0)</f>
        <v>#N/A</v>
      </c>
      <c r="AF118" s="163" t="e">
        <f>SUM(AA118:AE118)</f>
        <v>#N/A</v>
      </c>
      <c r="AH118" s="112"/>
      <c r="AK118" s="55" t="s">
        <v>35</v>
      </c>
      <c r="AL118" s="55" t="s">
        <v>36</v>
      </c>
      <c r="AM118" s="55" t="s">
        <v>37</v>
      </c>
      <c r="AN118" s="55" t="s">
        <v>38</v>
      </c>
      <c r="AO118" s="113" t="s">
        <v>39</v>
      </c>
    </row>
    <row r="119" spans="1:41">
      <c r="A119" s="8"/>
      <c r="B119" s="99"/>
      <c r="C119" s="117">
        <f>IF('Cumulative Budget Request '!L118='Split budget (F)'!$L$1,'Cumulative Budget Request '!C118,0)</f>
        <v>0</v>
      </c>
      <c r="D119" s="32" t="s">
        <v>61</v>
      </c>
      <c r="E119" s="20">
        <f>R118</f>
        <v>0</v>
      </c>
      <c r="F119" s="20">
        <f>R119</f>
        <v>0</v>
      </c>
      <c r="G119" s="20">
        <f>R120</f>
        <v>0</v>
      </c>
      <c r="H119" s="20">
        <f>R121</f>
        <v>0</v>
      </c>
      <c r="I119" s="20">
        <f>R122</f>
        <v>0</v>
      </c>
      <c r="J119" s="24"/>
      <c r="K119" s="15"/>
      <c r="L119" s="15"/>
      <c r="M119" s="243"/>
      <c r="N119" s="242"/>
      <c r="O119" s="239">
        <f>IF('Cumulative Budget Request '!L118='Split budget (F)'!$L$1,'Cumulative Budget Request '!O118,0)</f>
        <v>0</v>
      </c>
      <c r="P119" s="240">
        <f>IF('Cumulative Budget Request '!L118='Split budget (F)'!$L$1,'Cumulative Budget Request '!P118,0)</f>
        <v>0</v>
      </c>
      <c r="Q119" s="73">
        <f>IF('Cumulative Budget Request '!L118='Split budget (F)'!$L$1,'Cumulative Budget Request '!Q118,0)</f>
        <v>0</v>
      </c>
      <c r="R119" s="239">
        <f>IF('Cumulative Budget Request '!L118='Split budget (F)'!$L$1,'Cumulative Budget Request '!R118,0)</f>
        <v>0</v>
      </c>
      <c r="S119" s="73"/>
      <c r="T119" s="71"/>
      <c r="U119" s="426"/>
      <c r="V119" s="426"/>
      <c r="W119" s="426"/>
      <c r="X119" s="426"/>
      <c r="Y119" s="426"/>
      <c r="Z119" s="160"/>
      <c r="AA119" s="125"/>
      <c r="AB119" s="125"/>
      <c r="AC119" s="125"/>
      <c r="AD119" s="125"/>
      <c r="AE119" s="125"/>
      <c r="AF119" s="163"/>
      <c r="AH119" s="505" t="s">
        <v>76</v>
      </c>
      <c r="AI119" s="488"/>
      <c r="AJ119" s="488"/>
      <c r="AK119" s="282">
        <v>1</v>
      </c>
      <c r="AL119" s="282">
        <v>1.05</v>
      </c>
      <c r="AM119" s="282">
        <v>1.05</v>
      </c>
      <c r="AN119" s="282">
        <v>1.05</v>
      </c>
      <c r="AO119" s="283">
        <v>1.05</v>
      </c>
    </row>
    <row r="120" spans="1:41">
      <c r="A120" s="8"/>
      <c r="C120" s="117">
        <f>IF('Cumulative Budget Request '!L119='Split budget (F)'!$L$1,'Cumulative Budget Request '!C119,0)</f>
        <v>0</v>
      </c>
      <c r="D120" s="71" t="s">
        <v>9</v>
      </c>
      <c r="E120" s="54">
        <f>ROUND(N118*E118*O118,0)</f>
        <v>0</v>
      </c>
      <c r="F120" s="54">
        <f>ROUND(N118*F118*O118*O119,0)</f>
        <v>0</v>
      </c>
      <c r="G120" s="54">
        <f>ROUND(N118*G118*O118*O119*O120,0)</f>
        <v>0</v>
      </c>
      <c r="H120" s="54">
        <f>ROUND(N118*H118*O118*O119*O120*O121,0)</f>
        <v>0</v>
      </c>
      <c r="I120" s="54">
        <f>ROUND(N118*I118*O118*O119*O120*O121*O122,0)</f>
        <v>0</v>
      </c>
      <c r="J120" s="177">
        <f>SUM(E120:I120)</f>
        <v>0</v>
      </c>
      <c r="M120" s="243"/>
      <c r="N120" s="60"/>
      <c r="O120" s="239">
        <f>IF('Cumulative Budget Request '!L119='Split budget (F)'!$L$1,'Cumulative Budget Request '!O119,0)</f>
        <v>0</v>
      </c>
      <c r="P120" s="240">
        <f>IF('Cumulative Budget Request '!L119='Split budget (F)'!$L$1,'Cumulative Budget Request '!P119,0)</f>
        <v>0</v>
      </c>
      <c r="Q120" s="73">
        <f>IF('Cumulative Budget Request '!L119='Split budget (F)'!$L$1,'Cumulative Budget Request '!Q119,0)</f>
        <v>0</v>
      </c>
      <c r="R120" s="239">
        <f>IF('Cumulative Budget Request '!L119='Split budget (F)'!$L$1,'Cumulative Budget Request '!R119,0)</f>
        <v>0</v>
      </c>
      <c r="S120" s="73"/>
      <c r="T120" s="71"/>
      <c r="U120" s="426"/>
      <c r="V120" s="426"/>
      <c r="W120" s="426"/>
      <c r="X120" s="426"/>
      <c r="Y120" s="426"/>
      <c r="Z120" s="59"/>
      <c r="AA120" s="125"/>
      <c r="AB120" s="125"/>
      <c r="AC120" s="125"/>
      <c r="AD120" s="125"/>
      <c r="AE120" s="125"/>
      <c r="AF120" s="163"/>
      <c r="AH120" s="463"/>
      <c r="AI120" s="316"/>
      <c r="AJ120" s="316"/>
      <c r="AK120" s="131"/>
      <c r="AL120" s="131"/>
      <c r="AM120" s="131"/>
      <c r="AN120" s="131"/>
      <c r="AO120" s="281"/>
    </row>
    <row r="121" spans="1:41">
      <c r="A121" s="8"/>
      <c r="B121" s="90"/>
      <c r="C121" s="117">
        <f>IF('Cumulative Budget Request '!L120='Split budget (F)'!$L$1,'Cumulative Budget Request '!C120,0)</f>
        <v>0</v>
      </c>
      <c r="D121" s="71" t="s">
        <v>46</v>
      </c>
      <c r="E121" s="54">
        <f>ROUND($E$120*$S$153,0)</f>
        <v>0</v>
      </c>
      <c r="F121" s="54">
        <f>ROUND($F$120*$S$153,0)</f>
        <v>0</v>
      </c>
      <c r="G121" s="54">
        <f>ROUND($G$120*$S$153,0)</f>
        <v>0</v>
      </c>
      <c r="H121" s="54">
        <f>ROUND($H$120*$S$153,0)</f>
        <v>0</v>
      </c>
      <c r="I121" s="54">
        <f>ROUND($I$120*$S$153,0)</f>
        <v>0</v>
      </c>
      <c r="J121" s="177">
        <f>SUM(E121:I121)</f>
        <v>0</v>
      </c>
      <c r="M121" s="243"/>
      <c r="N121" s="60"/>
      <c r="O121" s="239">
        <f>IF('Cumulative Budget Request '!L120='Split budget (F)'!$L$1,'Cumulative Budget Request '!O120,0)</f>
        <v>0</v>
      </c>
      <c r="P121" s="240">
        <f>IF('Cumulative Budget Request '!L120='Split budget (F)'!$L$1,'Cumulative Budget Request '!P120,0)</f>
        <v>0</v>
      </c>
      <c r="Q121" s="73">
        <f>IF('Cumulative Budget Request '!L120='Split budget (F)'!$L$1,'Cumulative Budget Request '!Q120,0)</f>
        <v>0</v>
      </c>
      <c r="R121" s="239">
        <f>IF('Cumulative Budget Request '!L120='Split budget (F)'!$L$1,'Cumulative Budget Request '!R120,0)</f>
        <v>0</v>
      </c>
      <c r="S121" s="73"/>
      <c r="T121" s="71"/>
      <c r="U121" s="426"/>
      <c r="V121" s="426"/>
      <c r="W121" s="426"/>
      <c r="X121" s="426"/>
      <c r="Y121" s="426"/>
      <c r="Z121" s="59"/>
      <c r="AA121" s="125"/>
      <c r="AB121" s="125"/>
      <c r="AC121" s="125"/>
      <c r="AD121" s="125"/>
      <c r="AE121" s="125"/>
      <c r="AF121" s="163"/>
      <c r="AH121" s="463"/>
      <c r="AI121" s="316"/>
      <c r="AJ121" s="316"/>
      <c r="AK121" s="131"/>
      <c r="AL121" s="131"/>
      <c r="AM121" s="131"/>
      <c r="AN121" s="131"/>
      <c r="AO121" s="281"/>
    </row>
    <row r="122" spans="1:41" ht="15">
      <c r="A122" s="8"/>
      <c r="B122" s="90"/>
      <c r="C122" s="117">
        <f>IF('Cumulative Budget Request '!L121='Split budget (F)'!$L$1,'Cumulative Budget Request '!C121,0)</f>
        <v>0</v>
      </c>
      <c r="D122" s="71" t="s">
        <v>47</v>
      </c>
      <c r="E122" s="189">
        <f>ROUND($S$154*$E$118,0)</f>
        <v>0</v>
      </c>
      <c r="F122" s="189">
        <f>ROUND($S$154*$F$118,0)</f>
        <v>0</v>
      </c>
      <c r="G122" s="189">
        <f>ROUND($S$154*$G$118,0)</f>
        <v>0</v>
      </c>
      <c r="H122" s="189">
        <f>ROUND($S$154*$H$118,0)</f>
        <v>0</v>
      </c>
      <c r="I122" s="189">
        <f>ROUND($S$154*$I$118,0)</f>
        <v>0</v>
      </c>
      <c r="J122" s="186">
        <f>SUM(E122:I122)</f>
        <v>0</v>
      </c>
      <c r="M122" s="243"/>
      <c r="N122" s="60"/>
      <c r="O122" s="239">
        <f>IF('Cumulative Budget Request '!L121='Split budget (F)'!$L$1,'Cumulative Budget Request '!O121,0)</f>
        <v>0</v>
      </c>
      <c r="P122" s="240">
        <f>IF('Cumulative Budget Request '!L121='Split budget (F)'!$L$1,'Cumulative Budget Request '!P121,0)</f>
        <v>0</v>
      </c>
      <c r="Q122" s="73">
        <f>IF('Cumulative Budget Request '!L121='Split budget (F)'!$L$1,'Cumulative Budget Request '!Q121,0)</f>
        <v>0</v>
      </c>
      <c r="R122" s="239">
        <f>IF('Cumulative Budget Request '!L121='Split budget (F)'!$L$1,'Cumulative Budget Request '!R121,0)</f>
        <v>0</v>
      </c>
      <c r="S122" s="73"/>
      <c r="T122" s="71"/>
      <c r="U122" s="426"/>
      <c r="V122" s="426"/>
      <c r="W122" s="426"/>
      <c r="X122" s="426"/>
      <c r="Y122" s="426"/>
      <c r="Z122" s="59"/>
      <c r="AA122" s="125"/>
      <c r="AB122" s="125"/>
      <c r="AC122" s="125"/>
      <c r="AD122" s="125"/>
      <c r="AE122" s="125"/>
      <c r="AF122" s="163"/>
      <c r="AH122" s="112"/>
      <c r="AO122" s="114"/>
    </row>
    <row r="123" spans="1:41">
      <c r="A123" s="8"/>
      <c r="B123" s="90"/>
      <c r="C123" s="97"/>
      <c r="D123" s="74" t="s">
        <v>48</v>
      </c>
      <c r="E123" s="190">
        <f>SUM(E121:E122)</f>
        <v>0</v>
      </c>
      <c r="F123" s="190">
        <f t="shared" ref="F123:I123" si="35">SUM(F121:F122)</f>
        <v>0</v>
      </c>
      <c r="G123" s="190">
        <f t="shared" si="35"/>
        <v>0</v>
      </c>
      <c r="H123" s="190">
        <f t="shared" si="35"/>
        <v>0</v>
      </c>
      <c r="I123" s="190">
        <f t="shared" si="35"/>
        <v>0</v>
      </c>
      <c r="J123" s="191">
        <f>SUM(J121:J122)</f>
        <v>0</v>
      </c>
      <c r="M123" s="243"/>
      <c r="N123" s="60"/>
      <c r="O123" s="71"/>
      <c r="P123" s="244"/>
      <c r="Q123" s="73"/>
      <c r="R123" s="71"/>
      <c r="S123" s="73"/>
      <c r="T123" s="71"/>
      <c r="U123" s="428"/>
      <c r="V123" s="429"/>
      <c r="W123" s="427"/>
      <c r="X123" s="427"/>
      <c r="Y123" s="427"/>
      <c r="Z123" s="59"/>
      <c r="AA123" s="125"/>
      <c r="AB123" s="125"/>
      <c r="AC123" s="125"/>
      <c r="AD123" s="125"/>
      <c r="AE123" s="125"/>
      <c r="AF123" s="163"/>
      <c r="AH123" s="280" t="s">
        <v>80</v>
      </c>
      <c r="AO123" s="114"/>
    </row>
    <row r="124" spans="1:41">
      <c r="A124" s="8"/>
      <c r="B124" s="90"/>
      <c r="C124" s="97"/>
      <c r="D124" s="71"/>
      <c r="E124" s="15"/>
      <c r="F124" s="15"/>
      <c r="G124" s="15"/>
      <c r="H124" s="15"/>
      <c r="I124" s="15"/>
      <c r="J124" s="24"/>
      <c r="M124" s="243"/>
      <c r="N124" s="60"/>
      <c r="O124" s="32"/>
      <c r="P124" s="60"/>
      <c r="Q124" s="32"/>
      <c r="R124" s="241"/>
      <c r="S124" s="32"/>
      <c r="T124" s="241"/>
      <c r="U124" s="430"/>
      <c r="V124" s="430"/>
      <c r="W124" s="430"/>
      <c r="X124" s="430"/>
      <c r="Y124" s="430"/>
      <c r="Z124" s="59"/>
      <c r="AA124" s="125"/>
      <c r="AB124" s="125"/>
      <c r="AC124" s="125"/>
      <c r="AD124" s="125"/>
      <c r="AE124" s="125"/>
      <c r="AF124" s="163"/>
      <c r="AH124" s="280" t="s">
        <v>74</v>
      </c>
      <c r="AI124">
        <v>0</v>
      </c>
      <c r="AJ124">
        <v>0</v>
      </c>
      <c r="AK124">
        <v>0</v>
      </c>
      <c r="AL124">
        <v>0</v>
      </c>
      <c r="AM124">
        <v>0</v>
      </c>
      <c r="AN124">
        <v>0</v>
      </c>
      <c r="AO124" s="114">
        <v>0</v>
      </c>
    </row>
    <row r="125" spans="1:41">
      <c r="A125" s="417">
        <f>IF('Cumulative Budget Request '!L124='Split budget (F)'!$L$1,'Cumulative Budget Request '!A124,0)</f>
        <v>0</v>
      </c>
      <c r="B125" s="13">
        <f>IF('Cumulative Budget Request '!L124='Split budget (F)'!$L$1,'Cumulative Budget Request '!B124,0)</f>
        <v>0</v>
      </c>
      <c r="C125" s="117">
        <f>IF('Cumulative Budget Request '!L124='Split budget (F)'!$L$1,'Cumulative Budget Request '!C124,0)</f>
        <v>0</v>
      </c>
      <c r="D125" s="32" t="s">
        <v>44</v>
      </c>
      <c r="E125" s="97">
        <f>ROUND($P125*$Q125*R125,6)</f>
        <v>0</v>
      </c>
      <c r="F125" s="97">
        <f>ROUND($P126*$Q126*R126,6)</f>
        <v>0</v>
      </c>
      <c r="G125" s="97">
        <f>ROUND($P127*$Q127*R127,6)</f>
        <v>0</v>
      </c>
      <c r="H125" s="97">
        <f>ROUND($P128*$Q128*R128,6)</f>
        <v>0</v>
      </c>
      <c r="I125" s="97">
        <f>ROUND($P129*$Q129*R129,6)</f>
        <v>0</v>
      </c>
      <c r="J125" s="24"/>
      <c r="M125" s="155">
        <f>IF('Cumulative Budget Request '!L124='Split budget (F)'!$L$1,'Cumulative Budget Request '!M124,0)</f>
        <v>0</v>
      </c>
      <c r="N125" s="242">
        <f>ROUND(M125/12,2)</f>
        <v>0</v>
      </c>
      <c r="O125" s="239">
        <f>IF('Cumulative Budget Request '!L124='Split budget (F)'!$L$1,'Cumulative Budget Request '!O124,0)</f>
        <v>0</v>
      </c>
      <c r="P125" s="240">
        <f>IF('Cumulative Budget Request '!L124='Split budget (F)'!$L$1,'Cumulative Budget Request '!P124,0)</f>
        <v>0</v>
      </c>
      <c r="Q125" s="73">
        <f>IF('Cumulative Budget Request '!L124='Split budget (F)'!$L$1,'Cumulative Budget Request '!Q124,0)</f>
        <v>0</v>
      </c>
      <c r="R125" s="239">
        <f>IF('Cumulative Budget Request '!L124='Split budget (F)'!$L$1,'Cumulative Budget Request '!R124,0)</f>
        <v>0</v>
      </c>
      <c r="S125" s="73"/>
      <c r="T125" s="71"/>
      <c r="U125" s="426">
        <f>IFERROR((E128+E129)/E127,0)</f>
        <v>0</v>
      </c>
      <c r="V125" s="426">
        <f t="shared" ref="V125:Y125" si="36">IFERROR((F128+F129)/F127,0)</f>
        <v>0</v>
      </c>
      <c r="W125" s="426">
        <f t="shared" si="36"/>
        <v>0</v>
      </c>
      <c r="X125" s="426">
        <f t="shared" si="36"/>
        <v>0</v>
      </c>
      <c r="Y125" s="426">
        <f t="shared" si="36"/>
        <v>0</v>
      </c>
      <c r="Z125" s="160">
        <f>C125</f>
        <v>0</v>
      </c>
      <c r="AA125" s="125" t="e">
        <f>ROUND(VLOOKUP($C125,$AH$124:AO162,4,FALSE)*E125,0)</f>
        <v>#N/A</v>
      </c>
      <c r="AB125" s="125" t="e">
        <f>ROUND(VLOOKUP($C126,$AH$124:AO161,5,FALSE)*F125,0)</f>
        <v>#N/A</v>
      </c>
      <c r="AC125" s="125" t="e">
        <f>ROUND(VLOOKUP($C127,$AH$124:AO161,6,FALSE)*G125,0)</f>
        <v>#N/A</v>
      </c>
      <c r="AD125" s="125" t="e">
        <f>ROUND(VLOOKUP($C128,$AH$124:AO160,7,FALSE)*H125,0)</f>
        <v>#N/A</v>
      </c>
      <c r="AE125" s="125" t="e">
        <f>ROUND(VLOOKUP($C129,$AH$124:AO160,8,FALSE)*I125,0)</f>
        <v>#N/A</v>
      </c>
      <c r="AF125" s="163" t="e">
        <f>SUM(AA125:AE125)</f>
        <v>#N/A</v>
      </c>
      <c r="AH125" s="274" t="s">
        <v>81</v>
      </c>
      <c r="AI125" s="273">
        <f>'Tuition Lookup'!$D4*24</f>
        <v>10752</v>
      </c>
      <c r="AJ125" s="272">
        <f>AI125/6</f>
        <v>1792</v>
      </c>
      <c r="AK125" s="277">
        <f>AJ125*AK$119</f>
        <v>1792</v>
      </c>
      <c r="AL125" s="277">
        <f>AK125*AL$119</f>
        <v>1881.6000000000001</v>
      </c>
      <c r="AM125" s="277">
        <f>AL125*AM$119</f>
        <v>1975.6800000000003</v>
      </c>
      <c r="AN125" s="278">
        <f>AM125*AN$119</f>
        <v>2074.4640000000004</v>
      </c>
      <c r="AO125" s="279">
        <f>AN125*AO$119</f>
        <v>2178.1872000000003</v>
      </c>
    </row>
    <row r="126" spans="1:41">
      <c r="B126" s="99"/>
      <c r="C126" s="117">
        <f>IF('Cumulative Budget Request '!L125='Split budget (F)'!$L$1,'Cumulative Budget Request '!C125,0)</f>
        <v>0</v>
      </c>
      <c r="D126" s="32" t="s">
        <v>61</v>
      </c>
      <c r="E126" s="20">
        <f>R125</f>
        <v>0</v>
      </c>
      <c r="F126" s="20">
        <f>R126</f>
        <v>0</v>
      </c>
      <c r="G126" s="20">
        <f>R127</f>
        <v>0</v>
      </c>
      <c r="H126" s="20">
        <f>R128</f>
        <v>0</v>
      </c>
      <c r="I126" s="20">
        <f>R129</f>
        <v>0</v>
      </c>
      <c r="J126" s="24"/>
      <c r="M126" s="243"/>
      <c r="N126" s="242"/>
      <c r="O126" s="239">
        <f>IF('Cumulative Budget Request '!L125='Split budget (F)'!$L$1,'Cumulative Budget Request '!O125,0)</f>
        <v>0</v>
      </c>
      <c r="P126" s="240">
        <f>IF('Cumulative Budget Request '!L125='Split budget (F)'!$L$1,'Cumulative Budget Request '!P125,0)</f>
        <v>0</v>
      </c>
      <c r="Q126" s="73">
        <f>IF('Cumulative Budget Request '!L125='Split budget (F)'!$L$1,'Cumulative Budget Request '!Q125,0)</f>
        <v>0</v>
      </c>
      <c r="R126" s="239">
        <f>IF('Cumulative Budget Request '!L125='Split budget (F)'!$L$1,'Cumulative Budget Request '!R125,0)</f>
        <v>0</v>
      </c>
      <c r="S126" s="73"/>
      <c r="T126" s="71"/>
      <c r="U126" s="426"/>
      <c r="V126" s="426"/>
      <c r="W126" s="426"/>
      <c r="X126" s="426"/>
      <c r="Y126" s="426"/>
      <c r="Z126" s="160"/>
      <c r="AA126" s="125"/>
      <c r="AB126" s="125"/>
      <c r="AC126" s="125"/>
      <c r="AD126" s="125"/>
      <c r="AE126" s="125"/>
      <c r="AF126" s="163"/>
      <c r="AH126" s="275" t="s">
        <v>82</v>
      </c>
      <c r="AI126" s="273">
        <f>'Tuition Lookup'!$D5*24</f>
        <v>12000</v>
      </c>
      <c r="AJ126" s="272">
        <f t="shared" ref="AJ126:AJ151" si="37">AI126/6</f>
        <v>2000</v>
      </c>
      <c r="AK126" s="277">
        <f t="shared" ref="AK126:AO141" si="38">AJ126*AK$119</f>
        <v>2000</v>
      </c>
      <c r="AL126" s="277">
        <f t="shared" si="38"/>
        <v>2100</v>
      </c>
      <c r="AM126" s="277">
        <f t="shared" si="38"/>
        <v>2205</v>
      </c>
      <c r="AN126" s="278">
        <f t="shared" si="38"/>
        <v>2315.25</v>
      </c>
      <c r="AO126" s="279">
        <f t="shared" si="38"/>
        <v>2431.0125000000003</v>
      </c>
    </row>
    <row r="127" spans="1:41">
      <c r="A127" s="8"/>
      <c r="B127" s="90"/>
      <c r="C127" s="117">
        <f>IF('Cumulative Budget Request '!L126='Split budget (F)'!$L$1,'Cumulative Budget Request '!C126,0)</f>
        <v>0</v>
      </c>
      <c r="D127" s="71" t="s">
        <v>9</v>
      </c>
      <c r="E127" s="54">
        <f>ROUND(N125*E125*O125,0)</f>
        <v>0</v>
      </c>
      <c r="F127" s="54">
        <f>ROUND(N125*F125*O125*O126,0)</f>
        <v>0</v>
      </c>
      <c r="G127" s="54">
        <f>ROUND(N125*G125*O125*O126*O127,0)</f>
        <v>0</v>
      </c>
      <c r="H127" s="54">
        <f>ROUND(N125*H125*O125*O126*O127*O128,0)</f>
        <v>0</v>
      </c>
      <c r="I127" s="54">
        <f>ROUND(N125*I125*O125*O126*O127*O128*O129,0)</f>
        <v>0</v>
      </c>
      <c r="J127" s="177">
        <f>SUM(E127:I127)</f>
        <v>0</v>
      </c>
      <c r="M127" s="243"/>
      <c r="N127" s="60"/>
      <c r="O127" s="239">
        <f>IF('Cumulative Budget Request '!L126='Split budget (F)'!$L$1,'Cumulative Budget Request '!O126,0)</f>
        <v>0</v>
      </c>
      <c r="P127" s="240">
        <f>IF('Cumulative Budget Request '!L126='Split budget (F)'!$L$1,'Cumulative Budget Request '!P126,0)</f>
        <v>0</v>
      </c>
      <c r="Q127" s="73">
        <f>IF('Cumulative Budget Request '!L126='Split budget (F)'!$L$1,'Cumulative Budget Request '!Q126,0)</f>
        <v>0</v>
      </c>
      <c r="R127" s="239">
        <f>IF('Cumulative Budget Request '!L126='Split budget (F)'!$L$1,'Cumulative Budget Request '!R126,0)</f>
        <v>0</v>
      </c>
      <c r="S127" s="73"/>
      <c r="T127" s="71"/>
      <c r="U127" s="426"/>
      <c r="V127" s="426"/>
      <c r="W127" s="426"/>
      <c r="X127" s="426"/>
      <c r="Y127" s="426"/>
      <c r="Z127" s="59"/>
      <c r="AA127" s="125"/>
      <c r="AB127" s="125"/>
      <c r="AC127" s="125"/>
      <c r="AD127" s="125"/>
      <c r="AE127" s="125"/>
      <c r="AF127" s="163"/>
      <c r="AH127" s="275" t="s">
        <v>83</v>
      </c>
      <c r="AI127" s="273">
        <f>'Tuition Lookup'!$D6*24</f>
        <v>10800</v>
      </c>
      <c r="AJ127" s="272">
        <f t="shared" si="37"/>
        <v>1800</v>
      </c>
      <c r="AK127" s="277">
        <f t="shared" si="38"/>
        <v>1800</v>
      </c>
      <c r="AL127" s="277">
        <f t="shared" si="38"/>
        <v>1890</v>
      </c>
      <c r="AM127" s="277">
        <f t="shared" si="38"/>
        <v>1984.5</v>
      </c>
      <c r="AN127" s="278">
        <f t="shared" si="38"/>
        <v>2083.7249999999999</v>
      </c>
      <c r="AO127" s="279">
        <f t="shared" si="38"/>
        <v>2187.9112500000001</v>
      </c>
    </row>
    <row r="128" spans="1:41">
      <c r="A128" s="8"/>
      <c r="B128" s="90"/>
      <c r="C128" s="117">
        <f>IF('Cumulative Budget Request '!L127='Split budget (F)'!$L$1,'Cumulative Budget Request '!C127,0)</f>
        <v>0</v>
      </c>
      <c r="D128" s="71" t="s">
        <v>46</v>
      </c>
      <c r="E128" s="54">
        <f>ROUND(E127*$S$153,0)</f>
        <v>0</v>
      </c>
      <c r="F128" s="54">
        <f>ROUND(F127*$S$153,0)</f>
        <v>0</v>
      </c>
      <c r="G128" s="54">
        <f>ROUND(G127*$S$153,0)</f>
        <v>0</v>
      </c>
      <c r="H128" s="54">
        <f>ROUND(H127*$S$153,0)</f>
        <v>0</v>
      </c>
      <c r="I128" s="54">
        <f>ROUND(I127*$S$153,0)</f>
        <v>0</v>
      </c>
      <c r="J128" s="177">
        <f>SUM(E128:I128)</f>
        <v>0</v>
      </c>
      <c r="M128" s="243"/>
      <c r="N128" s="60"/>
      <c r="O128" s="239">
        <f>IF('Cumulative Budget Request '!L127='Split budget (F)'!$L$1,'Cumulative Budget Request '!O127,0)</f>
        <v>0</v>
      </c>
      <c r="P128" s="240">
        <f>IF('Cumulative Budget Request '!L127='Split budget (F)'!$L$1,'Cumulative Budget Request '!P127,0)</f>
        <v>0</v>
      </c>
      <c r="Q128" s="73">
        <f>IF('Cumulative Budget Request '!L127='Split budget (F)'!$L$1,'Cumulative Budget Request '!Q127,0)</f>
        <v>0</v>
      </c>
      <c r="R128" s="239">
        <f>IF('Cumulative Budget Request '!L127='Split budget (F)'!$L$1,'Cumulative Budget Request '!R127,0)</f>
        <v>0</v>
      </c>
      <c r="S128" s="73"/>
      <c r="T128" s="71"/>
      <c r="U128" s="426"/>
      <c r="V128" s="426"/>
      <c r="W128" s="426"/>
      <c r="X128" s="426"/>
      <c r="Y128" s="426"/>
      <c r="Z128" s="59"/>
      <c r="AA128" s="125"/>
      <c r="AB128" s="125"/>
      <c r="AC128" s="125"/>
      <c r="AD128" s="125"/>
      <c r="AE128" s="125"/>
      <c r="AF128" s="163"/>
      <c r="AH128" s="275" t="s">
        <v>84</v>
      </c>
      <c r="AI128" s="273">
        <f>'Tuition Lookup'!$D7*24</f>
        <v>11352</v>
      </c>
      <c r="AJ128" s="272">
        <f t="shared" si="37"/>
        <v>1892</v>
      </c>
      <c r="AK128" s="277">
        <f t="shared" si="38"/>
        <v>1892</v>
      </c>
      <c r="AL128" s="277">
        <f t="shared" si="38"/>
        <v>1986.6000000000001</v>
      </c>
      <c r="AM128" s="277">
        <f t="shared" si="38"/>
        <v>2085.9300000000003</v>
      </c>
      <c r="AN128" s="278">
        <f t="shared" si="38"/>
        <v>2190.2265000000002</v>
      </c>
      <c r="AO128" s="279">
        <f t="shared" si="38"/>
        <v>2299.7378250000002</v>
      </c>
    </row>
    <row r="129" spans="1:41" ht="15">
      <c r="A129" s="8"/>
      <c r="B129" s="90"/>
      <c r="C129" s="117">
        <f>IF('Cumulative Budget Request '!L128='Split budget (F)'!$L$1,'Cumulative Budget Request '!C128,0)</f>
        <v>0</v>
      </c>
      <c r="D129" s="71" t="s">
        <v>47</v>
      </c>
      <c r="E129" s="189">
        <f>ROUND($S$154*E125,0)</f>
        <v>0</v>
      </c>
      <c r="F129" s="189">
        <f>ROUND($S$154*F125,0)</f>
        <v>0</v>
      </c>
      <c r="G129" s="189">
        <f>ROUND($S$154*G125,0)</f>
        <v>0</v>
      </c>
      <c r="H129" s="189">
        <f>ROUND($S$154*H125,0)</f>
        <v>0</v>
      </c>
      <c r="I129" s="189">
        <f>ROUND($S$154*I125,0)</f>
        <v>0</v>
      </c>
      <c r="J129" s="186">
        <f>SUM(E129:I129)</f>
        <v>0</v>
      </c>
      <c r="M129" s="243"/>
      <c r="N129" s="60"/>
      <c r="O129" s="239">
        <f>IF('Cumulative Budget Request '!L128='Split budget (F)'!$L$1,'Cumulative Budget Request '!O128,0)</f>
        <v>0</v>
      </c>
      <c r="P129" s="240">
        <f>IF('Cumulative Budget Request '!L128='Split budget (F)'!$L$1,'Cumulative Budget Request '!P128,0)</f>
        <v>0</v>
      </c>
      <c r="Q129" s="73">
        <f>IF('Cumulative Budget Request '!L128='Split budget (F)'!$L$1,'Cumulative Budget Request '!Q128,0)</f>
        <v>0</v>
      </c>
      <c r="R129" s="239">
        <f>IF('Cumulative Budget Request '!L128='Split budget (F)'!$L$1,'Cumulative Budget Request '!R128,0)</f>
        <v>0</v>
      </c>
      <c r="S129" s="73"/>
      <c r="T129" s="71"/>
      <c r="U129" s="426"/>
      <c r="V129" s="426"/>
      <c r="W129" s="426"/>
      <c r="X129" s="426"/>
      <c r="Y129" s="426"/>
      <c r="Z129" s="59"/>
      <c r="AA129" s="125"/>
      <c r="AB129" s="125"/>
      <c r="AC129" s="125"/>
      <c r="AD129" s="125"/>
      <c r="AE129" s="125"/>
      <c r="AF129" s="163"/>
      <c r="AH129" s="275" t="s">
        <v>85</v>
      </c>
      <c r="AI129" s="273">
        <f>'Tuition Lookup'!$D8*24</f>
        <v>17232</v>
      </c>
      <c r="AJ129" s="272">
        <f t="shared" si="37"/>
        <v>2872</v>
      </c>
      <c r="AK129" s="277">
        <f t="shared" si="38"/>
        <v>2872</v>
      </c>
      <c r="AL129" s="277">
        <f t="shared" si="38"/>
        <v>3015.6</v>
      </c>
      <c r="AM129" s="277">
        <f t="shared" si="38"/>
        <v>3166.38</v>
      </c>
      <c r="AN129" s="278">
        <f t="shared" si="38"/>
        <v>3324.6990000000001</v>
      </c>
      <c r="AO129" s="279">
        <f t="shared" si="38"/>
        <v>3490.9339500000001</v>
      </c>
    </row>
    <row r="130" spans="1:41">
      <c r="A130" s="8"/>
      <c r="B130" s="90"/>
      <c r="C130" s="97"/>
      <c r="D130" s="74" t="s">
        <v>48</v>
      </c>
      <c r="E130" s="190">
        <f>SUM(E128:E129)</f>
        <v>0</v>
      </c>
      <c r="F130" s="190">
        <f t="shared" ref="F130:I130" si="39">SUM(F128:F129)</f>
        <v>0</v>
      </c>
      <c r="G130" s="190">
        <f t="shared" si="39"/>
        <v>0</v>
      </c>
      <c r="H130" s="190">
        <f t="shared" si="39"/>
        <v>0</v>
      </c>
      <c r="I130" s="190">
        <f t="shared" si="39"/>
        <v>0</v>
      </c>
      <c r="J130" s="191">
        <f>SUM(J128:J129)</f>
        <v>0</v>
      </c>
      <c r="M130" s="243"/>
      <c r="N130" s="60"/>
      <c r="O130" s="71"/>
      <c r="P130" s="244"/>
      <c r="Q130" s="73"/>
      <c r="R130" s="71"/>
      <c r="S130" s="73"/>
      <c r="T130" s="71"/>
      <c r="U130" s="428"/>
      <c r="V130" s="429"/>
      <c r="W130" s="427"/>
      <c r="X130" s="427"/>
      <c r="Y130" s="427"/>
      <c r="Z130" s="59"/>
      <c r="AA130" s="125"/>
      <c r="AB130" s="125"/>
      <c r="AC130" s="125"/>
      <c r="AD130" s="125"/>
      <c r="AE130" s="125"/>
      <c r="AF130" s="163"/>
      <c r="AH130" s="275" t="s">
        <v>86</v>
      </c>
      <c r="AI130" s="273">
        <f>'Tuition Lookup'!$D9*24</f>
        <v>10392</v>
      </c>
      <c r="AJ130" s="272">
        <f t="shared" si="37"/>
        <v>1732</v>
      </c>
      <c r="AK130" s="277">
        <f t="shared" si="38"/>
        <v>1732</v>
      </c>
      <c r="AL130" s="277">
        <f t="shared" si="38"/>
        <v>1818.6000000000001</v>
      </c>
      <c r="AM130" s="277">
        <f t="shared" si="38"/>
        <v>1909.5300000000002</v>
      </c>
      <c r="AN130" s="278">
        <f t="shared" si="38"/>
        <v>2005.0065000000002</v>
      </c>
      <c r="AO130" s="279">
        <f t="shared" si="38"/>
        <v>2105.2568250000004</v>
      </c>
    </row>
    <row r="131" spans="1:41">
      <c r="A131" s="8"/>
      <c r="B131" s="90"/>
      <c r="C131" s="97"/>
      <c r="D131" s="71"/>
      <c r="E131" s="15"/>
      <c r="F131" s="15"/>
      <c r="G131" s="15"/>
      <c r="H131" s="15"/>
      <c r="I131" s="15"/>
      <c r="J131" s="24"/>
      <c r="M131" s="243"/>
      <c r="N131" s="60"/>
      <c r="O131" s="32"/>
      <c r="P131" s="60"/>
      <c r="Q131" s="32"/>
      <c r="R131" s="241"/>
      <c r="S131" s="32"/>
      <c r="T131" s="241"/>
      <c r="U131" s="430"/>
      <c r="V131" s="430"/>
      <c r="W131" s="430"/>
      <c r="X131" s="430"/>
      <c r="Y131" s="430"/>
      <c r="Z131" s="59"/>
      <c r="AA131" s="125"/>
      <c r="AB131" s="125"/>
      <c r="AC131" s="125"/>
      <c r="AD131" s="125"/>
      <c r="AE131" s="125"/>
      <c r="AF131" s="163"/>
      <c r="AH131" s="274" t="s">
        <v>87</v>
      </c>
      <c r="AI131" s="273">
        <f>'Tuition Lookup'!$D10*24</f>
        <v>10608</v>
      </c>
      <c r="AJ131" s="272">
        <f t="shared" si="37"/>
        <v>1768</v>
      </c>
      <c r="AK131" s="277">
        <f t="shared" si="38"/>
        <v>1768</v>
      </c>
      <c r="AL131" s="277">
        <f t="shared" si="38"/>
        <v>1856.4</v>
      </c>
      <c r="AM131" s="277">
        <f t="shared" si="38"/>
        <v>1949.2200000000003</v>
      </c>
      <c r="AN131" s="278">
        <f t="shared" si="38"/>
        <v>2046.6810000000003</v>
      </c>
      <c r="AO131" s="279">
        <f t="shared" si="38"/>
        <v>2149.0150500000004</v>
      </c>
    </row>
    <row r="132" spans="1:41">
      <c r="A132" s="417">
        <f>IF('Cumulative Budget Request '!L131='Split budget (F)'!$L$1,'Cumulative Budget Request '!A131,0)</f>
        <v>0</v>
      </c>
      <c r="B132" s="13">
        <f>IF('Cumulative Budget Request '!L131='Split budget (F)'!$L$1,'Cumulative Budget Request '!B131,0)</f>
        <v>0</v>
      </c>
      <c r="C132" s="117">
        <f>IF('Cumulative Budget Request '!L131='Split budget (F)'!$L$1,'Cumulative Budget Request '!C131,0)</f>
        <v>0</v>
      </c>
      <c r="D132" s="32" t="s">
        <v>44</v>
      </c>
      <c r="E132" s="97">
        <f>ROUND($P132*$Q132*R132,6)</f>
        <v>0</v>
      </c>
      <c r="F132" s="97">
        <f>ROUND($P133*$Q133*R133,6)</f>
        <v>0</v>
      </c>
      <c r="G132" s="97">
        <f>ROUND($P134*$Q134*R134,6)</f>
        <v>0</v>
      </c>
      <c r="H132" s="97">
        <f>ROUND($P135*$Q135*R135,6)</f>
        <v>0</v>
      </c>
      <c r="I132" s="97">
        <f>ROUND($P136*$Q136*R136,6)</f>
        <v>0</v>
      </c>
      <c r="J132" s="24"/>
      <c r="M132" s="155">
        <f>IF('Cumulative Budget Request '!L131='Split budget (F)'!$L$1,'Cumulative Budget Request '!M131,0)</f>
        <v>0</v>
      </c>
      <c r="N132" s="242">
        <f>ROUND(M132/12,2)</f>
        <v>0</v>
      </c>
      <c r="O132" s="239">
        <f>IF('Cumulative Budget Request '!L131='Split budget (F)'!$L$1,'Cumulative Budget Request '!O131,0)</f>
        <v>0</v>
      </c>
      <c r="P132" s="240">
        <f>IF('Cumulative Budget Request '!L131='Split budget (F)'!$L$1,'Cumulative Budget Request '!P131,0)</f>
        <v>0</v>
      </c>
      <c r="Q132" s="73">
        <f>IF('Cumulative Budget Request '!L131='Split budget (F)'!$L$1,'Cumulative Budget Request '!Q131,0)</f>
        <v>0</v>
      </c>
      <c r="R132" s="239">
        <f>IF('Cumulative Budget Request '!L131='Split budget (F)'!$L$1,'Cumulative Budget Request '!R131,0)</f>
        <v>0</v>
      </c>
      <c r="S132" s="73"/>
      <c r="T132" s="71"/>
      <c r="U132" s="426">
        <f>IFERROR((E135+E136)/E134,0)</f>
        <v>0</v>
      </c>
      <c r="V132" s="426">
        <f t="shared" ref="V132:Y132" si="40">IFERROR((F135+F136)/F134,0)</f>
        <v>0</v>
      </c>
      <c r="W132" s="426">
        <f t="shared" si="40"/>
        <v>0</v>
      </c>
      <c r="X132" s="426">
        <f t="shared" si="40"/>
        <v>0</v>
      </c>
      <c r="Y132" s="426">
        <f t="shared" si="40"/>
        <v>0</v>
      </c>
      <c r="Z132" s="160">
        <f>C132</f>
        <v>0</v>
      </c>
      <c r="AA132" s="125" t="e">
        <f>ROUND(VLOOKUP($C132,$AH$124:AO169,4,FALSE)*E132,0)</f>
        <v>#N/A</v>
      </c>
      <c r="AB132" s="125" t="e">
        <f>ROUND(VLOOKUP($C133,$AH$124:AO168,5,FALSE)*F132,0)</f>
        <v>#N/A</v>
      </c>
      <c r="AC132" s="125" t="e">
        <f>ROUND(VLOOKUP($C134,$AH$124:AO168,6,FALSE)*G132,0)</f>
        <v>#N/A</v>
      </c>
      <c r="AD132" s="125" t="e">
        <f>ROUND(VLOOKUP($C135,$AH$124:AO167,7,FALSE)*H132,0)</f>
        <v>#N/A</v>
      </c>
      <c r="AE132" s="125" t="e">
        <f>ROUND(VLOOKUP($C136,$AH$124:AO167,8,FALSE)*I132,0)</f>
        <v>#N/A</v>
      </c>
      <c r="AF132" s="163" t="e">
        <f>SUM(AA132:AE132)</f>
        <v>#N/A</v>
      </c>
      <c r="AH132" s="274" t="s">
        <v>88</v>
      </c>
      <c r="AI132" s="273">
        <f>'Tuition Lookup'!$D11*24</f>
        <v>10632</v>
      </c>
      <c r="AJ132" s="272">
        <f t="shared" si="37"/>
        <v>1772</v>
      </c>
      <c r="AK132" s="277">
        <f t="shared" si="38"/>
        <v>1772</v>
      </c>
      <c r="AL132" s="277">
        <f t="shared" si="38"/>
        <v>1860.6000000000001</v>
      </c>
      <c r="AM132" s="277">
        <f t="shared" si="38"/>
        <v>1953.6300000000003</v>
      </c>
      <c r="AN132" s="278">
        <f t="shared" si="38"/>
        <v>2051.3115000000003</v>
      </c>
      <c r="AO132" s="279">
        <f t="shared" si="38"/>
        <v>2153.8770750000003</v>
      </c>
    </row>
    <row r="133" spans="1:41">
      <c r="B133" s="99"/>
      <c r="C133" s="117">
        <f>IF('Cumulative Budget Request '!L132='Split budget (F)'!$L$1,'Cumulative Budget Request '!C132,0)</f>
        <v>0</v>
      </c>
      <c r="D133" s="32" t="s">
        <v>61</v>
      </c>
      <c r="E133" s="20">
        <f>R132</f>
        <v>0</v>
      </c>
      <c r="F133" s="20">
        <f>R133</f>
        <v>0</v>
      </c>
      <c r="G133" s="20">
        <f>R134</f>
        <v>0</v>
      </c>
      <c r="H133" s="20">
        <f>R135</f>
        <v>0</v>
      </c>
      <c r="I133" s="20">
        <f>R136</f>
        <v>0</v>
      </c>
      <c r="J133" s="24"/>
      <c r="M133" s="243"/>
      <c r="N133" s="242"/>
      <c r="O133" s="239">
        <f>IF('Cumulative Budget Request '!L132='Split budget (F)'!$L$1,'Cumulative Budget Request '!O132,0)</f>
        <v>0</v>
      </c>
      <c r="P133" s="240">
        <f>IF('Cumulative Budget Request '!L132='Split budget (F)'!$L$1,'Cumulative Budget Request '!P132,0)</f>
        <v>0</v>
      </c>
      <c r="Q133" s="73">
        <f>IF('Cumulative Budget Request '!L132='Split budget (F)'!$L$1,'Cumulative Budget Request '!Q132,0)</f>
        <v>0</v>
      </c>
      <c r="R133" s="239">
        <f>IF('Cumulative Budget Request '!L132='Split budget (F)'!$L$1,'Cumulative Budget Request '!R132,0)</f>
        <v>0</v>
      </c>
      <c r="S133" s="73"/>
      <c r="T133" s="71"/>
      <c r="U133" s="426"/>
      <c r="V133" s="426"/>
      <c r="W133" s="426"/>
      <c r="X133" s="426"/>
      <c r="Y133" s="426"/>
      <c r="Z133" s="160"/>
      <c r="AA133" s="125"/>
      <c r="AB133" s="125"/>
      <c r="AC133" s="125"/>
      <c r="AD133" s="125"/>
      <c r="AE133" s="125"/>
      <c r="AF133" s="163"/>
      <c r="AH133" s="274" t="s">
        <v>89</v>
      </c>
      <c r="AI133" s="273">
        <f>'Tuition Lookup'!$D12*24</f>
        <v>33816</v>
      </c>
      <c r="AJ133" s="272">
        <f t="shared" si="37"/>
        <v>5636</v>
      </c>
      <c r="AK133" s="277">
        <f t="shared" si="38"/>
        <v>5636</v>
      </c>
      <c r="AL133" s="277">
        <f t="shared" si="38"/>
        <v>5917.8</v>
      </c>
      <c r="AM133" s="277">
        <f t="shared" si="38"/>
        <v>6213.6900000000005</v>
      </c>
      <c r="AN133" s="278">
        <f t="shared" si="38"/>
        <v>6524.3745000000008</v>
      </c>
      <c r="AO133" s="279">
        <f t="shared" si="38"/>
        <v>6850.5932250000014</v>
      </c>
    </row>
    <row r="134" spans="1:41">
      <c r="A134" s="8"/>
      <c r="B134" s="90"/>
      <c r="C134" s="117">
        <f>IF('Cumulative Budget Request '!L133='Split budget (F)'!$L$1,'Cumulative Budget Request '!C133,0)</f>
        <v>0</v>
      </c>
      <c r="D134" s="71" t="s">
        <v>9</v>
      </c>
      <c r="E134" s="54">
        <f>ROUND(N132*E132*O132,0)</f>
        <v>0</v>
      </c>
      <c r="F134" s="54">
        <f>ROUND(N132*F132*O132*O133,0)</f>
        <v>0</v>
      </c>
      <c r="G134" s="54">
        <f>ROUND(N132*G132*O132*O133*O134,0)</f>
        <v>0</v>
      </c>
      <c r="H134" s="54">
        <f>ROUND(N132*H132*O132*O133*O134*O135,0)</f>
        <v>0</v>
      </c>
      <c r="I134" s="54">
        <f>ROUND(N132*I132*O132*O133*O134*O135*O136,0)</f>
        <v>0</v>
      </c>
      <c r="J134" s="177">
        <f>SUM(E134:I134)</f>
        <v>0</v>
      </c>
      <c r="M134" s="243"/>
      <c r="N134" s="60"/>
      <c r="O134" s="239">
        <f>IF('Cumulative Budget Request '!L133='Split budget (F)'!$L$1,'Cumulative Budget Request '!O133,0)</f>
        <v>0</v>
      </c>
      <c r="P134" s="240">
        <f>IF('Cumulative Budget Request '!L133='Split budget (F)'!$L$1,'Cumulative Budget Request '!P133,0)</f>
        <v>0</v>
      </c>
      <c r="Q134" s="73">
        <f>IF('Cumulative Budget Request '!L133='Split budget (F)'!$L$1,'Cumulative Budget Request '!Q133,0)</f>
        <v>0</v>
      </c>
      <c r="R134" s="239">
        <f>IF('Cumulative Budget Request '!L133='Split budget (F)'!$L$1,'Cumulative Budget Request '!R133,0)</f>
        <v>0</v>
      </c>
      <c r="S134" s="73"/>
      <c r="T134" s="71"/>
      <c r="U134" s="426"/>
      <c r="V134" s="426"/>
      <c r="W134" s="426"/>
      <c r="X134" s="426"/>
      <c r="Y134" s="426"/>
      <c r="Z134" s="59"/>
      <c r="AA134" s="125"/>
      <c r="AB134" s="125"/>
      <c r="AC134" s="125"/>
      <c r="AD134" s="125"/>
      <c r="AE134" s="125"/>
      <c r="AF134" s="163"/>
      <c r="AH134" s="274" t="s">
        <v>90</v>
      </c>
      <c r="AI134" s="273">
        <f>'Tuition Lookup'!$D13*24</f>
        <v>10584</v>
      </c>
      <c r="AJ134" s="272">
        <f t="shared" si="37"/>
        <v>1764</v>
      </c>
      <c r="AK134" s="277">
        <f t="shared" si="38"/>
        <v>1764</v>
      </c>
      <c r="AL134" s="277">
        <f t="shared" si="38"/>
        <v>1852.2</v>
      </c>
      <c r="AM134" s="277">
        <f t="shared" si="38"/>
        <v>1944.8100000000002</v>
      </c>
      <c r="AN134" s="278">
        <f t="shared" si="38"/>
        <v>2042.0505000000003</v>
      </c>
      <c r="AO134" s="279">
        <f t="shared" si="38"/>
        <v>2144.1530250000005</v>
      </c>
    </row>
    <row r="135" spans="1:41">
      <c r="A135" s="8"/>
      <c r="B135" s="90"/>
      <c r="C135" s="117">
        <f>IF('Cumulative Budget Request '!L134='Split budget (F)'!$L$1,'Cumulative Budget Request '!C134,0)</f>
        <v>0</v>
      </c>
      <c r="D135" s="71" t="s">
        <v>46</v>
      </c>
      <c r="E135" s="54">
        <f>ROUND(E134*$S$153,0)</f>
        <v>0</v>
      </c>
      <c r="F135" s="54">
        <f>ROUND(F134*$S$153,0)</f>
        <v>0</v>
      </c>
      <c r="G135" s="54">
        <f>ROUND(G134*$S$153,0)</f>
        <v>0</v>
      </c>
      <c r="H135" s="54">
        <f>ROUND(H134*$S$153,0)</f>
        <v>0</v>
      </c>
      <c r="I135" s="54">
        <f>ROUND(I134*$S$153,0)</f>
        <v>0</v>
      </c>
      <c r="J135" s="177">
        <f>SUM(E135:I135)</f>
        <v>0</v>
      </c>
      <c r="M135" s="243"/>
      <c r="N135" s="60"/>
      <c r="O135" s="239">
        <f>IF('Cumulative Budget Request '!L134='Split budget (F)'!$L$1,'Cumulative Budget Request '!O134,0)</f>
        <v>0</v>
      </c>
      <c r="P135" s="240">
        <f>IF('Cumulative Budget Request '!L134='Split budget (F)'!$L$1,'Cumulative Budget Request '!P134,0)</f>
        <v>0</v>
      </c>
      <c r="Q135" s="73">
        <f>IF('Cumulative Budget Request '!L134='Split budget (F)'!$L$1,'Cumulative Budget Request '!Q134,0)</f>
        <v>0</v>
      </c>
      <c r="R135" s="239">
        <f>IF('Cumulative Budget Request '!L134='Split budget (F)'!$L$1,'Cumulative Budget Request '!R134,0)</f>
        <v>0</v>
      </c>
      <c r="S135" s="73"/>
      <c r="T135" s="71"/>
      <c r="U135" s="426"/>
      <c r="V135" s="426"/>
      <c r="W135" s="426"/>
      <c r="X135" s="426"/>
      <c r="Y135" s="426"/>
      <c r="Z135" s="59"/>
      <c r="AA135" s="125"/>
      <c r="AB135" s="125"/>
      <c r="AC135" s="125"/>
      <c r="AD135" s="125"/>
      <c r="AE135" s="125"/>
      <c r="AF135" s="163"/>
      <c r="AH135" s="274" t="s">
        <v>91</v>
      </c>
      <c r="AI135" s="273">
        <f>'Tuition Lookup'!$D14*24</f>
        <v>10752</v>
      </c>
      <c r="AJ135" s="272">
        <f t="shared" si="37"/>
        <v>1792</v>
      </c>
      <c r="AK135" s="277">
        <f t="shared" si="38"/>
        <v>1792</v>
      </c>
      <c r="AL135" s="277">
        <f t="shared" si="38"/>
        <v>1881.6000000000001</v>
      </c>
      <c r="AM135" s="277">
        <f t="shared" si="38"/>
        <v>1975.6800000000003</v>
      </c>
      <c r="AN135" s="278">
        <f t="shared" si="38"/>
        <v>2074.4640000000004</v>
      </c>
      <c r="AO135" s="279">
        <f t="shared" si="38"/>
        <v>2178.1872000000003</v>
      </c>
    </row>
    <row r="136" spans="1:41" ht="15">
      <c r="A136" s="8"/>
      <c r="B136" s="90"/>
      <c r="C136" s="117">
        <f>IF('Cumulative Budget Request '!L135='Split budget (F)'!$L$1,'Cumulative Budget Request '!C135,0)</f>
        <v>0</v>
      </c>
      <c r="D136" s="71" t="s">
        <v>47</v>
      </c>
      <c r="E136" s="189">
        <f>ROUND($S$154*E132,0)</f>
        <v>0</v>
      </c>
      <c r="F136" s="189">
        <f>ROUND($S$154*F132,0)</f>
        <v>0</v>
      </c>
      <c r="G136" s="189">
        <f>ROUND($S$154*G132,0)</f>
        <v>0</v>
      </c>
      <c r="H136" s="189">
        <f>ROUND($S$154*H132,0)</f>
        <v>0</v>
      </c>
      <c r="I136" s="189">
        <f>ROUND($S$154*I132,0)</f>
        <v>0</v>
      </c>
      <c r="J136" s="186">
        <f>SUM(E136:I136)</f>
        <v>0</v>
      </c>
      <c r="M136" s="243"/>
      <c r="N136" s="60"/>
      <c r="O136" s="239">
        <f>IF('Cumulative Budget Request '!L135='Split budget (F)'!$L$1,'Cumulative Budget Request '!O135,0)</f>
        <v>0</v>
      </c>
      <c r="P136" s="240">
        <f>IF('Cumulative Budget Request '!L135='Split budget (F)'!$L$1,'Cumulative Budget Request '!P135,0)</f>
        <v>0</v>
      </c>
      <c r="Q136" s="73">
        <f>IF('Cumulative Budget Request '!L135='Split budget (F)'!$L$1,'Cumulative Budget Request '!Q135,0)</f>
        <v>0</v>
      </c>
      <c r="R136" s="239">
        <f>IF('Cumulative Budget Request '!L135='Split budget (F)'!$L$1,'Cumulative Budget Request '!R135,0)</f>
        <v>0</v>
      </c>
      <c r="S136" s="73"/>
      <c r="T136" s="71"/>
      <c r="U136" s="426"/>
      <c r="V136" s="426"/>
      <c r="W136" s="426"/>
      <c r="X136" s="426"/>
      <c r="Y136" s="426"/>
      <c r="Z136" s="59"/>
      <c r="AA136" s="125"/>
      <c r="AB136" s="125"/>
      <c r="AC136" s="125"/>
      <c r="AD136" s="125"/>
      <c r="AE136" s="125"/>
      <c r="AF136" s="163"/>
      <c r="AH136" s="274" t="s">
        <v>92</v>
      </c>
      <c r="AI136" s="273">
        <f>'Tuition Lookup'!$D15*24</f>
        <v>7656</v>
      </c>
      <c r="AJ136" s="272">
        <f t="shared" si="37"/>
        <v>1276</v>
      </c>
      <c r="AK136" s="277">
        <f t="shared" si="38"/>
        <v>1276</v>
      </c>
      <c r="AL136" s="277">
        <f t="shared" si="38"/>
        <v>1339.8</v>
      </c>
      <c r="AM136" s="277">
        <f t="shared" si="38"/>
        <v>1406.79</v>
      </c>
      <c r="AN136" s="278">
        <f t="shared" si="38"/>
        <v>1477.1295</v>
      </c>
      <c r="AO136" s="279">
        <f t="shared" si="38"/>
        <v>1550.9859750000001</v>
      </c>
    </row>
    <row r="137" spans="1:41">
      <c r="A137" s="8"/>
      <c r="B137" s="90"/>
      <c r="C137" s="97"/>
      <c r="D137" s="74" t="s">
        <v>48</v>
      </c>
      <c r="E137" s="190">
        <f>SUM(E135:E136)</f>
        <v>0</v>
      </c>
      <c r="F137" s="190">
        <f t="shared" ref="F137:I137" si="41">SUM(F135:F136)</f>
        <v>0</v>
      </c>
      <c r="G137" s="190">
        <f t="shared" si="41"/>
        <v>0</v>
      </c>
      <c r="H137" s="190">
        <f t="shared" si="41"/>
        <v>0</v>
      </c>
      <c r="I137" s="190">
        <f t="shared" si="41"/>
        <v>0</v>
      </c>
      <c r="J137" s="191">
        <f>SUM(J135:J136)</f>
        <v>0</v>
      </c>
      <c r="M137" s="243"/>
      <c r="N137" s="60"/>
      <c r="O137" s="71"/>
      <c r="P137" s="244"/>
      <c r="Q137" s="73"/>
      <c r="R137" s="71"/>
      <c r="S137" s="73"/>
      <c r="T137" s="71"/>
      <c r="U137" s="428"/>
      <c r="V137" s="429"/>
      <c r="W137" s="427"/>
      <c r="X137" s="427"/>
      <c r="Y137" s="427"/>
      <c r="Z137" s="59"/>
      <c r="AA137" s="125"/>
      <c r="AB137" s="125"/>
      <c r="AC137" s="125"/>
      <c r="AD137" s="125"/>
      <c r="AE137" s="125"/>
      <c r="AF137" s="163"/>
      <c r="AH137" s="274" t="s">
        <v>93</v>
      </c>
      <c r="AI137" s="273">
        <f>'Tuition Lookup'!$D16*24</f>
        <v>7368</v>
      </c>
      <c r="AJ137" s="272">
        <f t="shared" si="37"/>
        <v>1228</v>
      </c>
      <c r="AK137" s="277">
        <f t="shared" si="38"/>
        <v>1228</v>
      </c>
      <c r="AL137" s="277">
        <f t="shared" si="38"/>
        <v>1289.4000000000001</v>
      </c>
      <c r="AM137" s="277">
        <f t="shared" si="38"/>
        <v>1353.8700000000001</v>
      </c>
      <c r="AN137" s="278">
        <f t="shared" si="38"/>
        <v>1421.5635000000002</v>
      </c>
      <c r="AO137" s="279">
        <f t="shared" si="38"/>
        <v>1492.6416750000003</v>
      </c>
    </row>
    <row r="138" spans="1:41">
      <c r="A138" s="8"/>
      <c r="B138" s="90"/>
      <c r="C138" s="97"/>
      <c r="D138" s="71"/>
      <c r="E138" s="19"/>
      <c r="F138" s="19"/>
      <c r="G138" s="19"/>
      <c r="H138" s="19"/>
      <c r="I138" s="19"/>
      <c r="J138" s="125"/>
      <c r="M138" s="243"/>
      <c r="N138" s="60"/>
      <c r="O138" s="32"/>
      <c r="P138" s="60"/>
      <c r="Q138" s="32"/>
      <c r="R138" s="241"/>
      <c r="S138" s="32"/>
      <c r="T138" s="241"/>
      <c r="U138" s="430"/>
      <c r="V138" s="430"/>
      <c r="W138" s="430"/>
      <c r="X138" s="430"/>
      <c r="Y138" s="430"/>
      <c r="Z138" s="59"/>
      <c r="AA138" s="125"/>
      <c r="AB138" s="125"/>
      <c r="AC138" s="125"/>
      <c r="AD138" s="125"/>
      <c r="AE138" s="125"/>
      <c r="AF138" s="163"/>
      <c r="AH138" s="274" t="s">
        <v>94</v>
      </c>
      <c r="AI138" s="273">
        <f>'Tuition Lookup'!$D17*24</f>
        <v>12504</v>
      </c>
      <c r="AJ138" s="272">
        <f t="shared" si="37"/>
        <v>2084</v>
      </c>
      <c r="AK138" s="277">
        <f t="shared" si="38"/>
        <v>2084</v>
      </c>
      <c r="AL138" s="277">
        <f t="shared" si="38"/>
        <v>2188.2000000000003</v>
      </c>
      <c r="AM138" s="277">
        <f t="shared" si="38"/>
        <v>2297.6100000000006</v>
      </c>
      <c r="AN138" s="278">
        <f t="shared" si="38"/>
        <v>2412.4905000000008</v>
      </c>
      <c r="AO138" s="279">
        <f t="shared" si="38"/>
        <v>2533.115025000001</v>
      </c>
    </row>
    <row r="139" spans="1:41">
      <c r="A139" s="417">
        <f>IF('Cumulative Budget Request '!L138='Split budget (F)'!$L$1,'Cumulative Budget Request '!A138,0)</f>
        <v>0</v>
      </c>
      <c r="B139" s="13">
        <f>IF('Cumulative Budget Request '!L138='Split budget (F)'!$L$1,'Cumulative Budget Request '!B138,0)</f>
        <v>0</v>
      </c>
      <c r="C139" s="117">
        <f>IF('Cumulative Budget Request '!L138='Split budget (F)'!$L$1,'Cumulative Budget Request '!C138,0)</f>
        <v>0</v>
      </c>
      <c r="D139" s="32" t="s">
        <v>44</v>
      </c>
      <c r="E139" s="97">
        <f>ROUND($P139*$Q139*R139,6)</f>
        <v>0</v>
      </c>
      <c r="F139" s="97">
        <f>ROUND($P140*$Q140*R140,6)</f>
        <v>0</v>
      </c>
      <c r="G139" s="97">
        <f>ROUND($P141*$Q141*R141,6)</f>
        <v>0</v>
      </c>
      <c r="H139" s="97">
        <f>ROUND($P142*$Q142*R142,6)</f>
        <v>0</v>
      </c>
      <c r="I139" s="97">
        <f>ROUND($P143*$Q143*R143,6)</f>
        <v>0</v>
      </c>
      <c r="J139" s="24"/>
      <c r="M139" s="155">
        <f>IF('Cumulative Budget Request '!L138='Split budget (F)'!$L$1,'Cumulative Budget Request '!M138,0)</f>
        <v>0</v>
      </c>
      <c r="N139" s="242">
        <f>ROUND(M139/12,2)</f>
        <v>0</v>
      </c>
      <c r="O139" s="239">
        <f>IF('Cumulative Budget Request '!L138='Split budget (F)'!$L$1,'Cumulative Budget Request '!O138,0)</f>
        <v>0</v>
      </c>
      <c r="P139" s="240">
        <f>IF('Cumulative Budget Request '!L138='Split budget (F)'!$L$1,'Cumulative Budget Request '!P138,0)</f>
        <v>0</v>
      </c>
      <c r="Q139" s="73">
        <f>IF('Cumulative Budget Request '!L138='Split budget (F)'!$L$1,'Cumulative Budget Request '!Q138,0)</f>
        <v>0</v>
      </c>
      <c r="R139" s="239">
        <f>IF('Cumulative Budget Request '!L138='Split budget (F)'!$L$1,'Cumulative Budget Request '!R138,0)</f>
        <v>0</v>
      </c>
      <c r="S139" s="73"/>
      <c r="T139" s="71"/>
      <c r="U139" s="426">
        <f>IFERROR((E142+E143)/E141,0)</f>
        <v>0</v>
      </c>
      <c r="V139" s="426">
        <f t="shared" ref="V139:Y139" si="42">IFERROR((F142+F143)/F141,0)</f>
        <v>0</v>
      </c>
      <c r="W139" s="426">
        <f t="shared" si="42"/>
        <v>0</v>
      </c>
      <c r="X139" s="426">
        <f t="shared" si="42"/>
        <v>0</v>
      </c>
      <c r="Y139" s="426">
        <f t="shared" si="42"/>
        <v>0</v>
      </c>
      <c r="Z139" s="160">
        <f>C139</f>
        <v>0</v>
      </c>
      <c r="AA139" s="125" t="e">
        <f>ROUND(VLOOKUP($C139,$AH$124:AO176,4,FALSE)*E139,0)</f>
        <v>#N/A</v>
      </c>
      <c r="AB139" s="125" t="e">
        <f>ROUND(VLOOKUP($C140,$AH$124:AO175,5,FALSE)*F139,0)</f>
        <v>#N/A</v>
      </c>
      <c r="AC139" s="125" t="e">
        <f>ROUND(VLOOKUP($C141,$AH$124:AO175,6,FALSE)*G139,0)</f>
        <v>#N/A</v>
      </c>
      <c r="AD139" s="125" t="e">
        <f>ROUND(VLOOKUP($C142,$AH$124:AO174,7,FALSE)*H139,0)</f>
        <v>#N/A</v>
      </c>
      <c r="AE139" s="125" t="e">
        <f>ROUND(VLOOKUP($C143,$AH$124:AO174,8,FALSE)*I139,0)</f>
        <v>#N/A</v>
      </c>
      <c r="AF139" s="163" t="e">
        <f>SUM(AA139:AE139)</f>
        <v>#N/A</v>
      </c>
      <c r="AH139" s="274" t="s">
        <v>95</v>
      </c>
      <c r="AI139" s="273">
        <f>'Tuition Lookup'!$D18*24</f>
        <v>9144</v>
      </c>
      <c r="AJ139" s="272">
        <f t="shared" si="37"/>
        <v>1524</v>
      </c>
      <c r="AK139" s="277">
        <f t="shared" si="38"/>
        <v>1524</v>
      </c>
      <c r="AL139" s="277">
        <f t="shared" si="38"/>
        <v>1600.2</v>
      </c>
      <c r="AM139" s="277">
        <f t="shared" si="38"/>
        <v>1680.21</v>
      </c>
      <c r="AN139" s="278">
        <f t="shared" si="38"/>
        <v>1764.2205000000001</v>
      </c>
      <c r="AO139" s="279">
        <f t="shared" si="38"/>
        <v>1852.4315250000002</v>
      </c>
    </row>
    <row r="140" spans="1:41">
      <c r="B140" s="99"/>
      <c r="C140" s="117">
        <f>IF('Cumulative Budget Request '!L139='Split budget (F)'!$L$1,'Cumulative Budget Request '!C139,0)</f>
        <v>0</v>
      </c>
      <c r="D140" s="32" t="s">
        <v>61</v>
      </c>
      <c r="E140" s="20">
        <f>R139</f>
        <v>0</v>
      </c>
      <c r="F140" s="20">
        <f>R140</f>
        <v>0</v>
      </c>
      <c r="G140" s="20">
        <f>R141</f>
        <v>0</v>
      </c>
      <c r="H140" s="20">
        <f>R142</f>
        <v>0</v>
      </c>
      <c r="I140" s="20">
        <f>R143</f>
        <v>0</v>
      </c>
      <c r="J140" s="24"/>
      <c r="M140" s="243"/>
      <c r="N140" s="242"/>
      <c r="O140" s="239">
        <f>IF('Cumulative Budget Request '!L139='Split budget (F)'!$L$1,'Cumulative Budget Request '!O139,0)</f>
        <v>0</v>
      </c>
      <c r="P140" s="240">
        <f>IF('Cumulative Budget Request '!L139='Split budget (F)'!$L$1,'Cumulative Budget Request '!P139,0)</f>
        <v>0</v>
      </c>
      <c r="Q140" s="73">
        <f>IF('Cumulative Budget Request '!L139='Split budget (F)'!$L$1,'Cumulative Budget Request '!Q139,0)</f>
        <v>0</v>
      </c>
      <c r="R140" s="239">
        <f>IF('Cumulative Budget Request '!L139='Split budget (F)'!$L$1,'Cumulative Budget Request '!R139,0)</f>
        <v>0</v>
      </c>
      <c r="S140" s="73"/>
      <c r="T140" s="71"/>
      <c r="U140" s="426"/>
      <c r="V140" s="426"/>
      <c r="W140" s="426"/>
      <c r="X140" s="426"/>
      <c r="Y140" s="426"/>
      <c r="Z140" s="160"/>
      <c r="AA140" s="125"/>
      <c r="AB140" s="125"/>
      <c r="AC140" s="125"/>
      <c r="AD140" s="125"/>
      <c r="AE140" s="125"/>
      <c r="AF140" s="163"/>
      <c r="AH140" s="274" t="s">
        <v>96</v>
      </c>
      <c r="AI140" s="273">
        <f>'Tuition Lookup'!$D19*24</f>
        <v>12960</v>
      </c>
      <c r="AJ140" s="272">
        <f t="shared" si="37"/>
        <v>2160</v>
      </c>
      <c r="AK140" s="277">
        <f t="shared" si="38"/>
        <v>2160</v>
      </c>
      <c r="AL140" s="277">
        <f t="shared" si="38"/>
        <v>2268</v>
      </c>
      <c r="AM140" s="277">
        <f t="shared" si="38"/>
        <v>2381.4</v>
      </c>
      <c r="AN140" s="278">
        <f t="shared" si="38"/>
        <v>2500.4700000000003</v>
      </c>
      <c r="AO140" s="279">
        <f t="shared" si="38"/>
        <v>2625.4935000000005</v>
      </c>
    </row>
    <row r="141" spans="1:41">
      <c r="A141" s="8"/>
      <c r="B141" s="90"/>
      <c r="C141" s="117">
        <f>IF('Cumulative Budget Request '!L140='Split budget (F)'!$L$1,'Cumulative Budget Request '!C140,0)</f>
        <v>0</v>
      </c>
      <c r="D141" s="71" t="s">
        <v>9</v>
      </c>
      <c r="E141" s="54">
        <f>ROUND(N139*E139*O139,0)</f>
        <v>0</v>
      </c>
      <c r="F141" s="54">
        <f>ROUND(N139*F139*O139*O140,0)</f>
        <v>0</v>
      </c>
      <c r="G141" s="54">
        <f>ROUND(N139*G139*O139*O140*O141,0)</f>
        <v>0</v>
      </c>
      <c r="H141" s="54">
        <f>ROUND(N139*H139*O139*O140*O141*O142,0)</f>
        <v>0</v>
      </c>
      <c r="I141" s="54">
        <f>ROUND(N139*I139*O139*O140*O141*O142*O143,0)</f>
        <v>0</v>
      </c>
      <c r="J141" s="177">
        <f>SUM(E141:I141)</f>
        <v>0</v>
      </c>
      <c r="M141" s="243"/>
      <c r="N141" s="60"/>
      <c r="O141" s="239">
        <f>IF('Cumulative Budget Request '!L140='Split budget (F)'!$L$1,'Cumulative Budget Request '!O140,0)</f>
        <v>0</v>
      </c>
      <c r="P141" s="240">
        <f>IF('Cumulative Budget Request '!L140='Split budget (F)'!$L$1,'Cumulative Budget Request '!P140,0)</f>
        <v>0</v>
      </c>
      <c r="Q141" s="73">
        <f>IF('Cumulative Budget Request '!L140='Split budget (F)'!$L$1,'Cumulative Budget Request '!Q140,0)</f>
        <v>0</v>
      </c>
      <c r="R141" s="239">
        <f>IF('Cumulative Budget Request '!L140='Split budget (F)'!$L$1,'Cumulative Budget Request '!R140,0)</f>
        <v>0</v>
      </c>
      <c r="S141" s="73"/>
      <c r="T141" s="71"/>
      <c r="U141" s="426"/>
      <c r="V141" s="426"/>
      <c r="W141" s="426"/>
      <c r="X141" s="426"/>
      <c r="Y141" s="426"/>
      <c r="Z141" s="59"/>
      <c r="AA141" s="125"/>
      <c r="AB141" s="125"/>
      <c r="AC141" s="125"/>
      <c r="AD141" s="125"/>
      <c r="AE141" s="125"/>
      <c r="AF141" s="163"/>
      <c r="AH141" s="274" t="s">
        <v>97</v>
      </c>
      <c r="AI141" s="273">
        <f>'Tuition Lookup'!$D20*24</f>
        <v>9000</v>
      </c>
      <c r="AJ141" s="272">
        <f t="shared" si="37"/>
        <v>1500</v>
      </c>
      <c r="AK141" s="277">
        <f t="shared" si="38"/>
        <v>1500</v>
      </c>
      <c r="AL141" s="277">
        <f t="shared" si="38"/>
        <v>1575</v>
      </c>
      <c r="AM141" s="277">
        <f t="shared" si="38"/>
        <v>1653.75</v>
      </c>
      <c r="AN141" s="278">
        <f t="shared" si="38"/>
        <v>1736.4375</v>
      </c>
      <c r="AO141" s="279">
        <f t="shared" si="38"/>
        <v>1823.2593750000001</v>
      </c>
    </row>
    <row r="142" spans="1:41">
      <c r="A142" s="8"/>
      <c r="B142" s="90"/>
      <c r="C142" s="117">
        <f>IF('Cumulative Budget Request '!L141='Split budget (F)'!$L$1,'Cumulative Budget Request '!C141,0)</f>
        <v>0</v>
      </c>
      <c r="D142" s="71" t="s">
        <v>46</v>
      </c>
      <c r="E142" s="54">
        <f>ROUND(E141*$S$153,0)</f>
        <v>0</v>
      </c>
      <c r="F142" s="54">
        <f>ROUND(F141*$S$153,0)</f>
        <v>0</v>
      </c>
      <c r="G142" s="54">
        <f>ROUND(G141*$S$153,0)</f>
        <v>0</v>
      </c>
      <c r="H142" s="54">
        <f>ROUND(H141*$S$153,0)</f>
        <v>0</v>
      </c>
      <c r="I142" s="54">
        <f>ROUND(I141*$S$153,0)</f>
        <v>0</v>
      </c>
      <c r="J142" s="177">
        <f>SUM(E142:I142)</f>
        <v>0</v>
      </c>
      <c r="M142" s="243"/>
      <c r="N142" s="60"/>
      <c r="O142" s="239">
        <f>IF('Cumulative Budget Request '!L141='Split budget (F)'!$L$1,'Cumulative Budget Request '!O141,0)</f>
        <v>0</v>
      </c>
      <c r="P142" s="240">
        <f>IF('Cumulative Budget Request '!L141='Split budget (F)'!$L$1,'Cumulative Budget Request '!P141,0)</f>
        <v>0</v>
      </c>
      <c r="Q142" s="73">
        <f>IF('Cumulative Budget Request '!L141='Split budget (F)'!$L$1,'Cumulative Budget Request '!Q141,0)</f>
        <v>0</v>
      </c>
      <c r="R142" s="239">
        <f>IF('Cumulative Budget Request '!L141='Split budget (F)'!$L$1,'Cumulative Budget Request '!R141,0)</f>
        <v>0</v>
      </c>
      <c r="S142" s="73"/>
      <c r="T142" s="71"/>
      <c r="U142" s="426"/>
      <c r="V142" s="426"/>
      <c r="W142" s="426"/>
      <c r="X142" s="426"/>
      <c r="Y142" s="426"/>
      <c r="Z142" s="59"/>
      <c r="AA142" s="125"/>
      <c r="AB142" s="125"/>
      <c r="AC142" s="125"/>
      <c r="AD142" s="125"/>
      <c r="AE142" s="125"/>
      <c r="AF142" s="163"/>
      <c r="AH142" s="274" t="s">
        <v>98</v>
      </c>
      <c r="AI142" s="273">
        <f>'Tuition Lookup'!$D21*24</f>
        <v>12816</v>
      </c>
      <c r="AJ142" s="272">
        <f t="shared" si="37"/>
        <v>2136</v>
      </c>
      <c r="AK142" s="277">
        <f t="shared" ref="AK142:AO151" si="43">AJ142*AK$119</f>
        <v>2136</v>
      </c>
      <c r="AL142" s="277">
        <f t="shared" si="43"/>
        <v>2242.8000000000002</v>
      </c>
      <c r="AM142" s="277">
        <f t="shared" si="43"/>
        <v>2354.9400000000005</v>
      </c>
      <c r="AN142" s="278">
        <f t="shared" si="43"/>
        <v>2472.6870000000008</v>
      </c>
      <c r="AO142" s="279">
        <f t="shared" si="43"/>
        <v>2596.3213500000011</v>
      </c>
    </row>
    <row r="143" spans="1:41" ht="15">
      <c r="A143" s="8"/>
      <c r="B143" s="90"/>
      <c r="C143" s="117">
        <f>IF('Cumulative Budget Request '!L142='Split budget (F)'!$L$1,'Cumulative Budget Request '!C142,0)</f>
        <v>0</v>
      </c>
      <c r="D143" s="71" t="s">
        <v>47</v>
      </c>
      <c r="E143" s="189">
        <f>ROUND($S$154*E139,0)</f>
        <v>0</v>
      </c>
      <c r="F143" s="189">
        <f>ROUND($S$154*F139,0)</f>
        <v>0</v>
      </c>
      <c r="G143" s="189">
        <f>ROUND($S$154*G139,0)</f>
        <v>0</v>
      </c>
      <c r="H143" s="189">
        <f>ROUND($S$154*H139,0)</f>
        <v>0</v>
      </c>
      <c r="I143" s="189">
        <f>ROUND($S$154*I139,0)</f>
        <v>0</v>
      </c>
      <c r="J143" s="186">
        <f>SUM(E143:I143)</f>
        <v>0</v>
      </c>
      <c r="M143" s="243"/>
      <c r="N143" s="60"/>
      <c r="O143" s="239">
        <f>IF('Cumulative Budget Request '!L142='Split budget (F)'!$L$1,'Cumulative Budget Request '!O142,0)</f>
        <v>0</v>
      </c>
      <c r="P143" s="240">
        <f>IF('Cumulative Budget Request '!L142='Split budget (F)'!$L$1,'Cumulative Budget Request '!P142,0)</f>
        <v>0</v>
      </c>
      <c r="Q143" s="73">
        <f>IF('Cumulative Budget Request '!L142='Split budget (F)'!$L$1,'Cumulative Budget Request '!Q142,0)</f>
        <v>0</v>
      </c>
      <c r="R143" s="239">
        <f>IF('Cumulative Budget Request '!L142='Split budget (F)'!$L$1,'Cumulative Budget Request '!R142,0)</f>
        <v>0</v>
      </c>
      <c r="S143" s="73"/>
      <c r="T143" s="71"/>
      <c r="U143" s="426"/>
      <c r="V143" s="426"/>
      <c r="W143" s="426"/>
      <c r="X143" s="426"/>
      <c r="Y143" s="426"/>
      <c r="Z143" s="59"/>
      <c r="AA143" s="125"/>
      <c r="AB143" s="125"/>
      <c r="AC143" s="125"/>
      <c r="AD143" s="125"/>
      <c r="AE143" s="125"/>
      <c r="AF143" s="163"/>
      <c r="AH143" s="274" t="s">
        <v>99</v>
      </c>
      <c r="AI143" s="273">
        <f>'Tuition Lookup'!$D22*24</f>
        <v>9456</v>
      </c>
      <c r="AJ143" s="272">
        <f t="shared" si="37"/>
        <v>1576</v>
      </c>
      <c r="AK143" s="277">
        <f t="shared" si="43"/>
        <v>1576</v>
      </c>
      <c r="AL143" s="277">
        <f t="shared" si="43"/>
        <v>1654.8000000000002</v>
      </c>
      <c r="AM143" s="277">
        <f t="shared" si="43"/>
        <v>1737.5400000000002</v>
      </c>
      <c r="AN143" s="278">
        <f t="shared" si="43"/>
        <v>1824.4170000000004</v>
      </c>
      <c r="AO143" s="279">
        <f t="shared" si="43"/>
        <v>1915.6378500000005</v>
      </c>
    </row>
    <row r="144" spans="1:41" ht="13.5" customHeight="1">
      <c r="A144" s="8"/>
      <c r="B144" s="90"/>
      <c r="C144" s="97"/>
      <c r="D144" s="74" t="s">
        <v>48</v>
      </c>
      <c r="E144" s="190">
        <f>SUM(E142:E143)</f>
        <v>0</v>
      </c>
      <c r="F144" s="190">
        <f t="shared" ref="F144:I144" si="44">SUM(F142:F143)</f>
        <v>0</v>
      </c>
      <c r="G144" s="190">
        <f t="shared" si="44"/>
        <v>0</v>
      </c>
      <c r="H144" s="190">
        <f t="shared" si="44"/>
        <v>0</v>
      </c>
      <c r="I144" s="190">
        <f t="shared" si="44"/>
        <v>0</v>
      </c>
      <c r="J144" s="191">
        <f>SUM(J142:J143)</f>
        <v>0</v>
      </c>
      <c r="M144" s="243"/>
      <c r="N144" s="60"/>
      <c r="O144" s="71"/>
      <c r="P144" s="244"/>
      <c r="Q144" s="73"/>
      <c r="R144" s="71"/>
      <c r="S144" s="73"/>
      <c r="T144" s="71"/>
      <c r="U144" s="428"/>
      <c r="V144" s="429"/>
      <c r="W144" s="427"/>
      <c r="X144" s="427"/>
      <c r="Y144" s="427"/>
      <c r="Z144" s="59"/>
      <c r="AA144" s="125"/>
      <c r="AB144" s="125"/>
      <c r="AC144" s="125"/>
      <c r="AD144" s="125"/>
      <c r="AE144" s="125"/>
      <c r="AF144" s="163"/>
      <c r="AH144" s="274" t="s">
        <v>100</v>
      </c>
      <c r="AI144" s="273">
        <f>'Tuition Lookup'!$D23*24</f>
        <v>8040</v>
      </c>
      <c r="AJ144" s="272">
        <f t="shared" si="37"/>
        <v>1340</v>
      </c>
      <c r="AK144" s="277">
        <f t="shared" si="43"/>
        <v>1340</v>
      </c>
      <c r="AL144" s="277">
        <f t="shared" si="43"/>
        <v>1407</v>
      </c>
      <c r="AM144" s="277">
        <f t="shared" si="43"/>
        <v>1477.3500000000001</v>
      </c>
      <c r="AN144" s="278">
        <f t="shared" si="43"/>
        <v>1551.2175000000002</v>
      </c>
      <c r="AO144" s="279">
        <f t="shared" si="43"/>
        <v>1628.7783750000003</v>
      </c>
    </row>
    <row r="145" spans="1:41">
      <c r="A145" s="8"/>
      <c r="B145" s="90"/>
      <c r="C145" s="97"/>
      <c r="D145" s="71"/>
      <c r="E145" s="15"/>
      <c r="F145" s="15"/>
      <c r="G145" s="15"/>
      <c r="H145" s="15"/>
      <c r="I145" s="15"/>
      <c r="J145" s="24"/>
      <c r="M145" s="243"/>
      <c r="N145" s="60"/>
      <c r="O145" s="32"/>
      <c r="P145" s="60"/>
      <c r="Q145" s="32"/>
      <c r="R145" s="241"/>
      <c r="S145" s="32"/>
      <c r="T145" s="241"/>
      <c r="U145" s="430"/>
      <c r="V145" s="430"/>
      <c r="W145" s="430"/>
      <c r="X145" s="430"/>
      <c r="Y145" s="430"/>
      <c r="Z145" s="59"/>
      <c r="AA145" s="125"/>
      <c r="AB145" s="125"/>
      <c r="AC145" s="125"/>
      <c r="AD145" s="125"/>
      <c r="AE145" s="125"/>
      <c r="AF145" s="163"/>
      <c r="AH145" s="274" t="s">
        <v>101</v>
      </c>
      <c r="AI145" s="273">
        <f>'Tuition Lookup'!$D24*24</f>
        <v>12024</v>
      </c>
      <c r="AJ145" s="272">
        <f t="shared" si="37"/>
        <v>2004</v>
      </c>
      <c r="AK145" s="277">
        <f t="shared" si="43"/>
        <v>2004</v>
      </c>
      <c r="AL145" s="277">
        <f t="shared" si="43"/>
        <v>2104.2000000000003</v>
      </c>
      <c r="AM145" s="277">
        <f t="shared" si="43"/>
        <v>2209.4100000000003</v>
      </c>
      <c r="AN145" s="278">
        <f t="shared" si="43"/>
        <v>2319.8805000000002</v>
      </c>
      <c r="AO145" s="279">
        <f t="shared" si="43"/>
        <v>2435.8745250000002</v>
      </c>
    </row>
    <row r="146" spans="1:41">
      <c r="A146" s="417">
        <f>IF('Cumulative Budget Request '!L145='Split budget (F)'!$L$1,'Cumulative Budget Request '!A145,0)</f>
        <v>0</v>
      </c>
      <c r="B146" s="13">
        <f>IF('Cumulative Budget Request '!L145='Split budget (F)'!$L$1,'Cumulative Budget Request '!B145,0)</f>
        <v>0</v>
      </c>
      <c r="C146" s="117">
        <f>IF('Cumulative Budget Request '!L145='Split budget (F)'!$L$1,'Cumulative Budget Request '!C145,0)</f>
        <v>0</v>
      </c>
      <c r="D146" s="32" t="s">
        <v>44</v>
      </c>
      <c r="E146" s="97">
        <f>ROUND($P146*$Q146*R146,6)</f>
        <v>0</v>
      </c>
      <c r="F146" s="97">
        <f>ROUND($P147*$Q147*R147,6)</f>
        <v>0</v>
      </c>
      <c r="G146" s="97">
        <f>ROUND($P148*$Q148*R148,6)</f>
        <v>0</v>
      </c>
      <c r="H146" s="97">
        <f>ROUND($P149*$Q149*R149,6)</f>
        <v>0</v>
      </c>
      <c r="I146" s="97">
        <f>ROUND($P150*$Q150*R150,6)</f>
        <v>0</v>
      </c>
      <c r="J146" s="24"/>
      <c r="M146" s="155">
        <f>IF('Cumulative Budget Request '!L145='Split budget (F)'!$L$1,'Cumulative Budget Request '!M145,0)</f>
        <v>0</v>
      </c>
      <c r="N146" s="242">
        <f>ROUND(M146/12,2)</f>
        <v>0</v>
      </c>
      <c r="O146" s="239">
        <f>IF('Cumulative Budget Request '!L145='Split budget (F)'!$L$1,'Cumulative Budget Request '!O145,0)</f>
        <v>0</v>
      </c>
      <c r="P146" s="240">
        <f>IF('Cumulative Budget Request '!L145='Split budget (F)'!$L$1,'Cumulative Budget Request '!P145,0)</f>
        <v>0</v>
      </c>
      <c r="Q146" s="73">
        <f>IF('Cumulative Budget Request '!L145='Split budget (F)'!$L$1,'Cumulative Budget Request '!Q145,0)</f>
        <v>0</v>
      </c>
      <c r="R146" s="239">
        <f>IF('Cumulative Budget Request '!L145='Split budget (F)'!$L$1,'Cumulative Budget Request '!R145,0)</f>
        <v>0</v>
      </c>
      <c r="S146" s="73"/>
      <c r="T146" s="71"/>
      <c r="U146" s="426">
        <f>IFERROR((E149+E150)/E148,0)</f>
        <v>0</v>
      </c>
      <c r="V146" s="426">
        <f t="shared" ref="V146:Y146" si="45">IFERROR((F149+F150)/F148,0)</f>
        <v>0</v>
      </c>
      <c r="W146" s="426">
        <f t="shared" si="45"/>
        <v>0</v>
      </c>
      <c r="X146" s="426">
        <f t="shared" si="45"/>
        <v>0</v>
      </c>
      <c r="Y146" s="426">
        <f t="shared" si="45"/>
        <v>0</v>
      </c>
      <c r="Z146" s="160">
        <f>C146</f>
        <v>0</v>
      </c>
      <c r="AA146" s="125" t="e">
        <f>ROUND(VLOOKUP($C146,$AH$124:AO183,4,FALSE)*E146,0)</f>
        <v>#N/A</v>
      </c>
      <c r="AB146" s="125" t="e">
        <f>ROUND(VLOOKUP($C147,$AH$124:AO182,5,FALSE)*F146,0)</f>
        <v>#N/A</v>
      </c>
      <c r="AC146" s="125" t="e">
        <f>ROUND(VLOOKUP($C148,$AH$124:AO182,6,FALSE)*G146,0)</f>
        <v>#N/A</v>
      </c>
      <c r="AD146" s="125" t="e">
        <f>ROUND(VLOOKUP($C149,$AH$124:AO181,7,FALSE)*H146,0)</f>
        <v>#N/A</v>
      </c>
      <c r="AE146" s="125" t="e">
        <f>ROUND(VLOOKUP($C150,$AH$124:AO181,8,FALSE)*I146,0)</f>
        <v>#N/A</v>
      </c>
      <c r="AF146" s="163" t="e">
        <f>SUM(AA146:AE146)</f>
        <v>#N/A</v>
      </c>
      <c r="AH146" s="274" t="s">
        <v>102</v>
      </c>
      <c r="AI146" s="273">
        <f>'Tuition Lookup'!$D25*24</f>
        <v>11736</v>
      </c>
      <c r="AJ146" s="272">
        <f t="shared" si="37"/>
        <v>1956</v>
      </c>
      <c r="AK146" s="277">
        <f t="shared" si="43"/>
        <v>1956</v>
      </c>
      <c r="AL146" s="277">
        <f t="shared" si="43"/>
        <v>2053.8000000000002</v>
      </c>
      <c r="AM146" s="277">
        <f t="shared" si="43"/>
        <v>2156.4900000000002</v>
      </c>
      <c r="AN146" s="278">
        <f t="shared" si="43"/>
        <v>2264.3145000000004</v>
      </c>
      <c r="AO146" s="279">
        <f t="shared" si="43"/>
        <v>2377.5302250000004</v>
      </c>
    </row>
    <row r="147" spans="1:41">
      <c r="B147" s="99"/>
      <c r="C147" s="117">
        <f>IF('Cumulative Budget Request '!L146='Split budget (F)'!$L$1,'Cumulative Budget Request '!C146,0)</f>
        <v>0</v>
      </c>
      <c r="D147" s="32" t="s">
        <v>61</v>
      </c>
      <c r="E147" s="20">
        <f>R146</f>
        <v>0</v>
      </c>
      <c r="F147" s="20">
        <f>R147</f>
        <v>0</v>
      </c>
      <c r="G147" s="20">
        <f>R148</f>
        <v>0</v>
      </c>
      <c r="H147" s="20">
        <f>R149</f>
        <v>0</v>
      </c>
      <c r="I147" s="20">
        <f>R150</f>
        <v>0</v>
      </c>
      <c r="J147" s="24"/>
      <c r="M147" s="243"/>
      <c r="N147" s="242"/>
      <c r="O147" s="239">
        <f>IF('Cumulative Budget Request '!L146='Split budget (F)'!$L$1,'Cumulative Budget Request '!O146,0)</f>
        <v>0</v>
      </c>
      <c r="P147" s="240">
        <f>IF('Cumulative Budget Request '!L146='Split budget (F)'!$L$1,'Cumulative Budget Request '!P146,0)</f>
        <v>0</v>
      </c>
      <c r="Q147" s="73">
        <f>IF('Cumulative Budget Request '!L146='Split budget (F)'!$L$1,'Cumulative Budget Request '!Q146,0)</f>
        <v>0</v>
      </c>
      <c r="R147" s="239">
        <f>IF('Cumulative Budget Request '!L146='Split budget (F)'!$L$1,'Cumulative Budget Request '!R146,0)</f>
        <v>0</v>
      </c>
      <c r="S147" s="73"/>
      <c r="T147" s="71"/>
      <c r="U147" s="426"/>
      <c r="V147" s="426"/>
      <c r="W147" s="426"/>
      <c r="X147" s="426"/>
      <c r="Y147" s="426"/>
      <c r="Z147" s="160"/>
      <c r="AA147" s="125"/>
      <c r="AB147" s="125"/>
      <c r="AC147" s="125"/>
      <c r="AD147" s="125"/>
      <c r="AE147" s="125"/>
      <c r="AF147" s="163"/>
      <c r="AH147" s="274" t="s">
        <v>103</v>
      </c>
      <c r="AI147" s="273">
        <f>'Tuition Lookup'!$D26*24</f>
        <v>9840</v>
      </c>
      <c r="AJ147" s="272">
        <f t="shared" si="37"/>
        <v>1640</v>
      </c>
      <c r="AK147" s="277">
        <f t="shared" si="43"/>
        <v>1640</v>
      </c>
      <c r="AL147" s="277">
        <f t="shared" si="43"/>
        <v>1722</v>
      </c>
      <c r="AM147" s="277">
        <f t="shared" si="43"/>
        <v>1808.1000000000001</v>
      </c>
      <c r="AN147" s="278">
        <f t="shared" si="43"/>
        <v>1898.5050000000003</v>
      </c>
      <c r="AO147" s="279">
        <f t="shared" si="43"/>
        <v>1993.4302500000003</v>
      </c>
    </row>
    <row r="148" spans="1:41">
      <c r="A148" s="8"/>
      <c r="B148" s="90"/>
      <c r="C148" s="117">
        <f>IF('Cumulative Budget Request '!L147='Split budget (F)'!$L$1,'Cumulative Budget Request '!C147,0)</f>
        <v>0</v>
      </c>
      <c r="D148" s="71" t="s">
        <v>9</v>
      </c>
      <c r="E148" s="54">
        <f>ROUND(N146*E146*O146,0)</f>
        <v>0</v>
      </c>
      <c r="F148" s="54">
        <f>ROUND(N146*F146*O146*O147,0)</f>
        <v>0</v>
      </c>
      <c r="G148" s="54">
        <f>ROUND(N146*G146*O146*O147*O148,0)</f>
        <v>0</v>
      </c>
      <c r="H148" s="54">
        <f>ROUND(N146*H146*O146*O147*O148*O149,0)</f>
        <v>0</v>
      </c>
      <c r="I148" s="54">
        <f>ROUND(N146*I146*O146*O147*O148*O149*O150,0)</f>
        <v>0</v>
      </c>
      <c r="J148" s="177">
        <f>SUM(E148:I148)</f>
        <v>0</v>
      </c>
      <c r="M148" s="243"/>
      <c r="N148" s="60"/>
      <c r="O148" s="239">
        <f>IF('Cumulative Budget Request '!L147='Split budget (F)'!$L$1,'Cumulative Budget Request '!O147,0)</f>
        <v>0</v>
      </c>
      <c r="P148" s="240">
        <f>IF('Cumulative Budget Request '!L147='Split budget (F)'!$L$1,'Cumulative Budget Request '!P147,0)</f>
        <v>0</v>
      </c>
      <c r="Q148" s="73">
        <f>IF('Cumulative Budget Request '!L147='Split budget (F)'!$L$1,'Cumulative Budget Request '!Q147,0)</f>
        <v>0</v>
      </c>
      <c r="R148" s="239">
        <f>IF('Cumulative Budget Request '!L147='Split budget (F)'!$L$1,'Cumulative Budget Request '!R147,0)</f>
        <v>0</v>
      </c>
      <c r="S148" s="73"/>
      <c r="T148" s="71"/>
      <c r="U148" s="427"/>
      <c r="V148" s="427"/>
      <c r="W148" s="427"/>
      <c r="X148" s="427"/>
      <c r="Y148" s="427"/>
      <c r="Z148" s="59"/>
      <c r="AA148" s="125"/>
      <c r="AB148" s="125"/>
      <c r="AC148" s="125"/>
      <c r="AD148" s="125"/>
      <c r="AE148" s="125"/>
      <c r="AF148" s="163"/>
      <c r="AH148" s="274" t="s">
        <v>104</v>
      </c>
      <c r="AI148" s="273">
        <f>'Tuition Lookup'!$D27*24</f>
        <v>10104</v>
      </c>
      <c r="AJ148" s="272">
        <f t="shared" si="37"/>
        <v>1684</v>
      </c>
      <c r="AK148" s="277">
        <f t="shared" si="43"/>
        <v>1684</v>
      </c>
      <c r="AL148" s="277">
        <f t="shared" si="43"/>
        <v>1768.2</v>
      </c>
      <c r="AM148" s="277">
        <f t="shared" si="43"/>
        <v>1856.6100000000001</v>
      </c>
      <c r="AN148" s="278">
        <f t="shared" si="43"/>
        <v>1949.4405000000002</v>
      </c>
      <c r="AO148" s="279">
        <f t="shared" si="43"/>
        <v>2046.9125250000002</v>
      </c>
    </row>
    <row r="149" spans="1:41">
      <c r="A149" s="8"/>
      <c r="B149" s="90"/>
      <c r="C149" s="117">
        <f>IF('Cumulative Budget Request '!L148='Split budget (F)'!$L$1,'Cumulative Budget Request '!C148,0)</f>
        <v>0</v>
      </c>
      <c r="D149" s="71" t="s">
        <v>46</v>
      </c>
      <c r="E149" s="54">
        <f>ROUND(E148*$S$153,0)</f>
        <v>0</v>
      </c>
      <c r="F149" s="54">
        <f>ROUND(F148*$S$153,0)</f>
        <v>0</v>
      </c>
      <c r="G149" s="54">
        <f>ROUND(G148*$S$153,0)</f>
        <v>0</v>
      </c>
      <c r="H149" s="54">
        <f>ROUND(H148*$S$153,0)</f>
        <v>0</v>
      </c>
      <c r="I149" s="54">
        <f>ROUND(I148*$S$153,0)</f>
        <v>0</v>
      </c>
      <c r="J149" s="177">
        <f>SUM(E149:I149)</f>
        <v>0</v>
      </c>
      <c r="M149" s="243"/>
      <c r="N149" s="60"/>
      <c r="O149" s="239">
        <f>IF('Cumulative Budget Request '!L148='Split budget (F)'!$L$1,'Cumulative Budget Request '!O148,0)</f>
        <v>0</v>
      </c>
      <c r="P149" s="240">
        <f>IF('Cumulative Budget Request '!L148='Split budget (F)'!$L$1,'Cumulative Budget Request '!P148,0)</f>
        <v>0</v>
      </c>
      <c r="Q149" s="73">
        <f>IF('Cumulative Budget Request '!L148='Split budget (F)'!$L$1,'Cumulative Budget Request '!Q148,0)</f>
        <v>0</v>
      </c>
      <c r="R149" s="239">
        <f>IF('Cumulative Budget Request '!L148='Split budget (F)'!$L$1,'Cumulative Budget Request '!R148,0)</f>
        <v>0</v>
      </c>
      <c r="S149" s="73"/>
      <c r="T149" s="71"/>
      <c r="U149" s="427"/>
      <c r="V149" s="427"/>
      <c r="W149" s="427"/>
      <c r="X149" s="427"/>
      <c r="Y149" s="427"/>
      <c r="Z149" s="59"/>
      <c r="AA149" s="125"/>
      <c r="AB149" s="125"/>
      <c r="AC149" s="125"/>
      <c r="AD149" s="125"/>
      <c r="AE149" s="125"/>
      <c r="AF149" s="163"/>
      <c r="AH149" s="274" t="s">
        <v>105</v>
      </c>
      <c r="AI149" s="273">
        <f>'Tuition Lookup'!$D28*24</f>
        <v>10176</v>
      </c>
      <c r="AJ149" s="272">
        <f t="shared" si="37"/>
        <v>1696</v>
      </c>
      <c r="AK149" s="277">
        <f t="shared" si="43"/>
        <v>1696</v>
      </c>
      <c r="AL149" s="277">
        <f t="shared" si="43"/>
        <v>1780.8000000000002</v>
      </c>
      <c r="AM149" s="277">
        <f t="shared" si="43"/>
        <v>1869.8400000000004</v>
      </c>
      <c r="AN149" s="278">
        <f t="shared" si="43"/>
        <v>1963.3320000000006</v>
      </c>
      <c r="AO149" s="279">
        <f t="shared" si="43"/>
        <v>2061.4986000000008</v>
      </c>
    </row>
    <row r="150" spans="1:41" ht="15">
      <c r="A150" s="8"/>
      <c r="B150" s="90"/>
      <c r="C150" s="117">
        <f>IF('Cumulative Budget Request '!L149='Split budget (F)'!$L$1,'Cumulative Budget Request '!C149,0)</f>
        <v>0</v>
      </c>
      <c r="D150" s="71" t="s">
        <v>47</v>
      </c>
      <c r="E150" s="189">
        <f>ROUND($S$154*E146,0)</f>
        <v>0</v>
      </c>
      <c r="F150" s="189">
        <f>ROUND($S$154*F146,0)</f>
        <v>0</v>
      </c>
      <c r="G150" s="189">
        <f>ROUND($S$154*G146,0)</f>
        <v>0</v>
      </c>
      <c r="H150" s="189">
        <f>ROUND($S$154*H146,0)</f>
        <v>0</v>
      </c>
      <c r="I150" s="189">
        <f>ROUND($S$154*I146,0)</f>
        <v>0</v>
      </c>
      <c r="J150" s="186">
        <f>SUM(E150:I150)</f>
        <v>0</v>
      </c>
      <c r="M150" s="243"/>
      <c r="N150" s="60"/>
      <c r="O150" s="239">
        <f>IF('Cumulative Budget Request '!L149='Split budget (F)'!$L$1,'Cumulative Budget Request '!O149,0)</f>
        <v>0</v>
      </c>
      <c r="P150" s="240">
        <f>IF('Cumulative Budget Request '!L149='Split budget (F)'!$L$1,'Cumulative Budget Request '!P149,0)</f>
        <v>0</v>
      </c>
      <c r="Q150" s="73">
        <f>IF('Cumulative Budget Request '!L149='Split budget (F)'!$L$1,'Cumulative Budget Request '!Q149,0)</f>
        <v>0</v>
      </c>
      <c r="R150" s="239">
        <f>IF('Cumulative Budget Request '!L149='Split budget (F)'!$L$1,'Cumulative Budget Request '!R149,0)</f>
        <v>0</v>
      </c>
      <c r="S150" s="73"/>
      <c r="T150" s="71"/>
      <c r="U150" s="426"/>
      <c r="V150" s="426"/>
      <c r="W150" s="426"/>
      <c r="X150" s="426"/>
      <c r="Y150" s="426"/>
      <c r="Z150" s="59"/>
      <c r="AA150" s="125"/>
      <c r="AB150" s="125"/>
      <c r="AC150" s="125"/>
      <c r="AD150" s="125"/>
      <c r="AE150" s="125"/>
      <c r="AF150" s="163"/>
      <c r="AH150" s="274" t="s">
        <v>106</v>
      </c>
      <c r="AI150" s="273">
        <f>'Tuition Lookup'!$D29*24</f>
        <v>9576</v>
      </c>
      <c r="AJ150" s="272">
        <f t="shared" si="37"/>
        <v>1596</v>
      </c>
      <c r="AK150" s="277">
        <f t="shared" si="43"/>
        <v>1596</v>
      </c>
      <c r="AL150" s="277">
        <f t="shared" si="43"/>
        <v>1675.8000000000002</v>
      </c>
      <c r="AM150" s="277">
        <f t="shared" si="43"/>
        <v>1759.5900000000004</v>
      </c>
      <c r="AN150" s="278">
        <f t="shared" si="43"/>
        <v>1847.5695000000005</v>
      </c>
      <c r="AO150" s="279">
        <f t="shared" si="43"/>
        <v>1939.9479750000007</v>
      </c>
    </row>
    <row r="151" spans="1:41" ht="13.5" thickBot="1">
      <c r="A151" s="8"/>
      <c r="B151" s="90"/>
      <c r="C151" s="97"/>
      <c r="D151" s="74" t="s">
        <v>48</v>
      </c>
      <c r="E151" s="190">
        <f>SUM(E149:E150)</f>
        <v>0</v>
      </c>
      <c r="F151" s="190">
        <f t="shared" ref="F151:I151" si="46">SUM(F149:F150)</f>
        <v>0</v>
      </c>
      <c r="G151" s="190">
        <f t="shared" si="46"/>
        <v>0</v>
      </c>
      <c r="H151" s="190">
        <f t="shared" si="46"/>
        <v>0</v>
      </c>
      <c r="I151" s="190">
        <f t="shared" si="46"/>
        <v>0</v>
      </c>
      <c r="J151" s="191">
        <f>SUM(J149:J150)</f>
        <v>0</v>
      </c>
      <c r="M151" s="17"/>
      <c r="N151" s="31"/>
      <c r="O151" s="31"/>
      <c r="P151" s="31"/>
      <c r="Q151" s="110"/>
      <c r="R151" s="111"/>
      <c r="S151" s="73"/>
      <c r="T151" s="110"/>
      <c r="U151" s="426"/>
      <c r="V151" s="426"/>
      <c r="W151" s="426"/>
      <c r="X151" s="426"/>
      <c r="Y151" s="426"/>
      <c r="Z151" s="161"/>
      <c r="AA151" s="164"/>
      <c r="AB151" s="164"/>
      <c r="AC151" s="164"/>
      <c r="AD151" s="164"/>
      <c r="AE151" s="164"/>
      <c r="AF151" s="165"/>
      <c r="AH151" s="464" t="s">
        <v>107</v>
      </c>
      <c r="AI151" s="276">
        <f>'Tuition Lookup'!$D30*24</f>
        <v>10080</v>
      </c>
      <c r="AJ151" s="465">
        <f t="shared" si="37"/>
        <v>1680</v>
      </c>
      <c r="AK151" s="466">
        <f t="shared" si="43"/>
        <v>1680</v>
      </c>
      <c r="AL151" s="466">
        <f t="shared" si="43"/>
        <v>1764</v>
      </c>
      <c r="AM151" s="466">
        <f t="shared" si="43"/>
        <v>1852.2</v>
      </c>
      <c r="AN151" s="467">
        <f t="shared" si="43"/>
        <v>1944.8100000000002</v>
      </c>
      <c r="AO151" s="468">
        <f t="shared" si="43"/>
        <v>2042.0505000000003</v>
      </c>
    </row>
    <row r="152" spans="1:41" ht="13.5" thickBot="1">
      <c r="A152" s="8"/>
      <c r="B152" s="90"/>
      <c r="C152" s="97"/>
      <c r="D152" s="71"/>
      <c r="E152" s="20"/>
      <c r="F152" s="20"/>
      <c r="G152" s="20"/>
      <c r="H152" s="20"/>
      <c r="I152" s="20"/>
      <c r="J152" s="73"/>
      <c r="M152" s="17"/>
      <c r="T152" s="15"/>
      <c r="U152" s="23"/>
      <c r="V152" s="23"/>
      <c r="W152" s="23"/>
      <c r="X152" s="23"/>
      <c r="Y152" s="23"/>
      <c r="Z152" s="158" t="s">
        <v>30</v>
      </c>
      <c r="AA152" s="166" t="e">
        <f>SUM(AA118:AA151)</f>
        <v>#N/A</v>
      </c>
      <c r="AB152" s="166" t="e">
        <f>SUM(AB118:AB151)</f>
        <v>#N/A</v>
      </c>
      <c r="AC152" s="166" t="e">
        <f t="shared" ref="AC152:AE152" si="47">SUM(AC118:AC151)</f>
        <v>#N/A</v>
      </c>
      <c r="AD152" s="166" t="e">
        <f t="shared" si="47"/>
        <v>#N/A</v>
      </c>
      <c r="AE152" s="166" t="e">
        <f t="shared" si="47"/>
        <v>#N/A</v>
      </c>
      <c r="AF152" s="167" t="e">
        <f>SUM(AA152:AE152)</f>
        <v>#N/A</v>
      </c>
    </row>
    <row r="153" spans="1:41" ht="13.5" customHeight="1" thickBot="1">
      <c r="A153" s="8"/>
      <c r="C153" s="72"/>
      <c r="D153" s="72" t="s">
        <v>108</v>
      </c>
      <c r="E153" s="192">
        <f>SUMIF($D$118:$D$152,"*Salary",E118:E152)</f>
        <v>0</v>
      </c>
      <c r="F153" s="192">
        <f t="shared" ref="F153:I153" si="48">SUMIF($D$118:$D$152,"*Salary",F118:F152)</f>
        <v>0</v>
      </c>
      <c r="G153" s="192">
        <f t="shared" si="48"/>
        <v>0</v>
      </c>
      <c r="H153" s="192">
        <f t="shared" si="48"/>
        <v>0</v>
      </c>
      <c r="I153" s="192">
        <f t="shared" si="48"/>
        <v>0</v>
      </c>
      <c r="J153" s="193">
        <f>SUM(E153:I153)</f>
        <v>0</v>
      </c>
      <c r="M153" s="17"/>
      <c r="N153" s="35" t="s">
        <v>109</v>
      </c>
      <c r="O153" s="411"/>
      <c r="P153" s="411"/>
      <c r="Q153" s="36"/>
      <c r="R153" s="37"/>
      <c r="S153" s="237">
        <f>'Cumulative Budget Request '!S152</f>
        <v>0.11</v>
      </c>
      <c r="T153" s="531" t="str">
        <f>'Cumulative Budget Request '!T152</f>
        <v>Use 0.11 for Students or 0.034 for FICA Exempt</v>
      </c>
      <c r="U153" s="532"/>
      <c r="V153" s="533"/>
    </row>
    <row r="154" spans="1:41" ht="13.5" thickBot="1">
      <c r="A154" s="8"/>
      <c r="C154" s="72"/>
      <c r="D154" s="72" t="s">
        <v>111</v>
      </c>
      <c r="E154" s="194">
        <f>SUMIF($D$118:$D$152,"*Total Fringe",E118:E152)</f>
        <v>0</v>
      </c>
      <c r="F154" s="194">
        <f t="shared" ref="F154:I154" si="49">SUMIF($D$118:$D$152,"*Total Fringe",F118:F152)</f>
        <v>0</v>
      </c>
      <c r="G154" s="194">
        <f t="shared" si="49"/>
        <v>0</v>
      </c>
      <c r="H154" s="194">
        <f t="shared" si="49"/>
        <v>0</v>
      </c>
      <c r="I154" s="194">
        <f t="shared" si="49"/>
        <v>0</v>
      </c>
      <c r="J154" s="195">
        <f>SUM(E154:I154)</f>
        <v>0</v>
      </c>
      <c r="M154" s="14"/>
      <c r="N154" s="197" t="s">
        <v>112</v>
      </c>
      <c r="O154" s="412"/>
      <c r="P154" s="412"/>
      <c r="Q154" s="198"/>
      <c r="R154" s="198"/>
      <c r="S154" s="245">
        <f>'Cumulative Budget Request '!S153</f>
        <v>560</v>
      </c>
      <c r="T154" s="534"/>
      <c r="U154" s="535"/>
      <c r="V154" s="536"/>
    </row>
    <row r="155" spans="1:41" ht="13.5" thickBot="1">
      <c r="A155" s="8"/>
      <c r="C155" s="72"/>
      <c r="D155" s="174"/>
      <c r="E155" s="171"/>
      <c r="F155" s="171"/>
      <c r="G155" s="171"/>
      <c r="H155" s="171"/>
      <c r="I155" s="171"/>
      <c r="J155" s="172"/>
      <c r="M155" s="14"/>
      <c r="N155" s="207"/>
      <c r="O155" s="207"/>
      <c r="P155" s="207"/>
      <c r="Q155" s="208"/>
      <c r="R155" s="208"/>
      <c r="S155" s="209"/>
      <c r="T155" s="23"/>
      <c r="U155" s="23"/>
      <c r="V155" s="23"/>
    </row>
    <row r="156" spans="1:41" ht="13.5" thickBot="1">
      <c r="C156" s="89"/>
      <c r="D156" s="44"/>
      <c r="E156" s="16" t="str">
        <f>E11</f>
        <v>Year 1</v>
      </c>
      <c r="F156" s="16" t="str">
        <f>F11</f>
        <v>Year 2</v>
      </c>
      <c r="G156" s="16" t="str">
        <f>G11</f>
        <v>Year 3</v>
      </c>
      <c r="H156" s="16" t="str">
        <f>H11</f>
        <v>Year 4</v>
      </c>
      <c r="I156" s="16" t="str">
        <f>I11</f>
        <v>Year 5</v>
      </c>
      <c r="J156" s="44" t="s">
        <v>30</v>
      </c>
      <c r="N156" s="500" t="s">
        <v>113</v>
      </c>
      <c r="O156" s="501"/>
      <c r="P156" s="501"/>
      <c r="Q156" s="501"/>
      <c r="R156" s="501"/>
      <c r="S156" s="501"/>
      <c r="T156" s="501"/>
      <c r="U156" s="502"/>
      <c r="V156" s="489" t="s">
        <v>23</v>
      </c>
      <c r="W156" s="489"/>
      <c r="X156" s="489"/>
      <c r="Y156" s="489"/>
      <c r="Z156" s="489"/>
    </row>
    <row r="157" spans="1:41">
      <c r="A157" s="418">
        <f>IF('Cumulative Budget Request '!L157='Split budget (F)'!$L$1,'Cumulative Budget Request '!A156,0)</f>
        <v>0</v>
      </c>
      <c r="B157" s="13" t="str">
        <f>'Cumulative Budget Request '!B156</f>
        <v xml:space="preserve"> </v>
      </c>
      <c r="C157" s="89"/>
      <c r="D157" s="32" t="s">
        <v>61</v>
      </c>
      <c r="E157" s="20">
        <f>Q158</f>
        <v>0</v>
      </c>
      <c r="F157" s="20">
        <f>R158</f>
        <v>0</v>
      </c>
      <c r="G157" s="20">
        <f>S158</f>
        <v>0</v>
      </c>
      <c r="H157" s="20">
        <f>T158</f>
        <v>0</v>
      </c>
      <c r="I157" s="20">
        <f>U158</f>
        <v>0</v>
      </c>
      <c r="J157" s="44"/>
      <c r="N157" s="199"/>
      <c r="O157" s="207"/>
      <c r="P157" s="207"/>
      <c r="Q157" s="200" t="s">
        <v>35</v>
      </c>
      <c r="R157" s="201" t="s">
        <v>36</v>
      </c>
      <c r="S157" s="201" t="s">
        <v>37</v>
      </c>
      <c r="T157" s="200" t="s">
        <v>38</v>
      </c>
      <c r="U157" s="202" t="s">
        <v>39</v>
      </c>
      <c r="V157" s="424" t="s">
        <v>35</v>
      </c>
      <c r="W157" s="425" t="s">
        <v>36</v>
      </c>
      <c r="X157" s="425" t="s">
        <v>37</v>
      </c>
      <c r="Y157" s="425" t="s">
        <v>38</v>
      </c>
      <c r="Z157" s="425" t="s">
        <v>39</v>
      </c>
    </row>
    <row r="158" spans="1:41">
      <c r="A158" s="8"/>
      <c r="C158" s="156"/>
      <c r="D158" s="153" t="s">
        <v>115</v>
      </c>
      <c r="E158" s="180">
        <f>IF('Cumulative Budget Request '!$L157='Split budget (F)'!$L$1,'Cumulative Budget Request '!E157,0)</f>
        <v>0</v>
      </c>
      <c r="F158" s="180">
        <f>IF('Cumulative Budget Request '!$L157='Split budget (F)'!$L$1,'Cumulative Budget Request '!F157,0)</f>
        <v>0</v>
      </c>
      <c r="G158" s="180">
        <f>IF('Cumulative Budget Request '!$L157='Split budget (F)'!$L$1,'Cumulative Budget Request '!G157,0)</f>
        <v>0</v>
      </c>
      <c r="H158" s="180">
        <f>IF('Cumulative Budget Request '!$L157='Split budget (F)'!$L$1,'Cumulative Budget Request '!H157,0)</f>
        <v>0</v>
      </c>
      <c r="I158" s="180">
        <f>IF('Cumulative Budget Request '!$L157='Split budget (F)'!$L$1,'Cumulative Budget Request '!I157,0)</f>
        <v>0</v>
      </c>
      <c r="J158" s="177">
        <f>SUM(E158:I158)</f>
        <v>0</v>
      </c>
      <c r="N158" s="173" t="s">
        <v>116</v>
      </c>
      <c r="O158" s="44"/>
      <c r="P158" s="44"/>
      <c r="Q158" s="239">
        <f>IF('Cumulative Budget Request '!L157='Split budget (F)'!$L$1,'Cumulative Budget Request '!Q157,0)</f>
        <v>0</v>
      </c>
      <c r="R158" s="239">
        <f>IF('Cumulative Budget Request '!L157='Split budget (F)'!$L$1,'Cumulative Budget Request '!R157,0)</f>
        <v>0</v>
      </c>
      <c r="S158" s="239">
        <f>IF('Cumulative Budget Request '!L157='Split budget (F)'!$L$1,'Cumulative Budget Request '!S157,0)</f>
        <v>0</v>
      </c>
      <c r="T158" s="239">
        <f>IF('Cumulative Budget Request '!L157='Split budget (F)'!$L$1,'Cumulative Budget Request '!T157,0)</f>
        <v>0</v>
      </c>
      <c r="U158" s="419">
        <f>IF('Cumulative Budget Request '!L157='Split budget (F)'!$L$1,'Cumulative Budget Request '!U157,0)</f>
        <v>0</v>
      </c>
      <c r="V158" s="426">
        <f>IFERROR((F161+F162)/F160,0)</f>
        <v>0</v>
      </c>
      <c r="W158" s="426">
        <f t="shared" ref="W158:Z158" si="50">IFERROR((G161+G162)/G160,0)</f>
        <v>0</v>
      </c>
      <c r="X158" s="426">
        <f t="shared" si="50"/>
        <v>0</v>
      </c>
      <c r="Y158" s="426">
        <f t="shared" si="50"/>
        <v>0</v>
      </c>
      <c r="Z158" s="426">
        <f t="shared" si="50"/>
        <v>0</v>
      </c>
      <c r="AA158" s="487"/>
      <c r="AB158" s="487"/>
      <c r="AC158" s="487"/>
      <c r="AD158" s="487"/>
      <c r="AE158" s="487"/>
      <c r="AF158" s="487"/>
      <c r="AG158" s="487"/>
      <c r="AH158" s="487"/>
    </row>
    <row r="159" spans="1:41">
      <c r="D159" s="32" t="s">
        <v>46</v>
      </c>
      <c r="E159" s="180">
        <f>IF('Cumulative Budget Request '!$L158='Split budget (F)'!$L$1,'Cumulative Budget Request '!E158,0)</f>
        <v>0</v>
      </c>
      <c r="F159" s="180">
        <f>IF('Cumulative Budget Request '!$L158='Split budget (F)'!$L$1,'Cumulative Budget Request '!F158,0)</f>
        <v>0</v>
      </c>
      <c r="G159" s="180">
        <f>IF('Cumulative Budget Request '!$L158='Split budget (F)'!$L$1,'Cumulative Budget Request '!G158,0)</f>
        <v>0</v>
      </c>
      <c r="H159" s="180">
        <f>IF('Cumulative Budget Request '!$L158='Split budget (F)'!$L$1,'Cumulative Budget Request '!H158,0)</f>
        <v>0</v>
      </c>
      <c r="I159" s="180">
        <f>IF('Cumulative Budget Request '!$L158='Split budget (F)'!$L$1,'Cumulative Budget Request '!I158,0)</f>
        <v>0</v>
      </c>
      <c r="J159" s="177">
        <f>SUM(E159:I159)</f>
        <v>0</v>
      </c>
      <c r="N159" s="173"/>
      <c r="O159" s="44"/>
      <c r="P159" s="44"/>
      <c r="Q159" s="44" t="s">
        <v>117</v>
      </c>
      <c r="R159" s="44" t="s">
        <v>118</v>
      </c>
      <c r="S159" s="44" t="s">
        <v>119</v>
      </c>
      <c r="U159" s="114"/>
      <c r="V159" s="427"/>
      <c r="W159" s="427"/>
      <c r="X159" s="427"/>
      <c r="Y159" s="427"/>
      <c r="Z159" s="427"/>
      <c r="AA159" s="55"/>
      <c r="AB159" s="55"/>
      <c r="AC159" s="55"/>
      <c r="AD159" s="55"/>
      <c r="AE159" s="55"/>
      <c r="AF159" s="55"/>
      <c r="AG159" s="55"/>
      <c r="AH159" s="55"/>
    </row>
    <row r="160" spans="1:41">
      <c r="C160" s="89"/>
      <c r="D160" s="44"/>
      <c r="E160" s="15"/>
      <c r="F160" s="15"/>
      <c r="G160" s="15"/>
      <c r="H160" s="15"/>
      <c r="I160" s="15"/>
      <c r="J160" s="24"/>
      <c r="N160" s="204"/>
      <c r="O160" s="413"/>
      <c r="P160" s="413"/>
      <c r="Q160" s="431">
        <f>IF('Cumulative Budget Request '!L159='Split budget (F)'!$L$1,'Cumulative Budget Request '!Q159,0)</f>
        <v>0</v>
      </c>
      <c r="R160" s="239">
        <f>IF('Cumulative Budget Request '!L159='Split budget (F)'!$L$1,'Cumulative Budget Request '!R159,0)</f>
        <v>0</v>
      </c>
      <c r="S160" s="239">
        <f>IF('Cumulative Budget Request '!L159='Split budget (F)'!$L$1,'Cumulative Budget Request '!S159,0)</f>
        <v>0</v>
      </c>
      <c r="U160" s="114"/>
      <c r="V160" s="427"/>
      <c r="W160" s="427"/>
      <c r="X160" s="427"/>
      <c r="Y160" s="427"/>
      <c r="Z160" s="427"/>
      <c r="AD160" s="55"/>
      <c r="AE160" s="55"/>
      <c r="AF160" s="55"/>
      <c r="AG160" s="55"/>
      <c r="AH160" s="55"/>
    </row>
    <row r="161" spans="1:36">
      <c r="A161" s="418">
        <f>IF('Cumulative Budget Request '!L161='Split budget (F)'!$L$1,'Cumulative Budget Request '!A160,0)</f>
        <v>0</v>
      </c>
      <c r="B161" s="13" t="str">
        <f>'Cumulative Budget Request '!B160</f>
        <v xml:space="preserve"> </v>
      </c>
      <c r="C161" s="89"/>
      <c r="D161" s="32" t="s">
        <v>61</v>
      </c>
      <c r="E161" s="20">
        <f>Q162</f>
        <v>0</v>
      </c>
      <c r="F161" s="20">
        <f>R162</f>
        <v>0</v>
      </c>
      <c r="G161" s="20">
        <f>S162</f>
        <v>0</v>
      </c>
      <c r="H161" s="20">
        <f>T162</f>
        <v>0</v>
      </c>
      <c r="I161" s="20">
        <f>U162</f>
        <v>0</v>
      </c>
      <c r="J161" s="24"/>
      <c r="N161" s="112"/>
      <c r="Q161" s="55"/>
      <c r="R161" s="93"/>
      <c r="S161" s="93"/>
      <c r="T161" s="55"/>
      <c r="U161" s="113"/>
      <c r="V161" s="427"/>
      <c r="W161" s="427"/>
      <c r="X161" s="427"/>
      <c r="Y161" s="427"/>
      <c r="Z161" s="427"/>
      <c r="AA161" s="488"/>
      <c r="AB161" s="488"/>
      <c r="AC161" s="488"/>
      <c r="AD161" s="131"/>
      <c r="AE161" s="131"/>
      <c r="AF161" s="131"/>
      <c r="AG161" s="131"/>
      <c r="AH161" s="131"/>
    </row>
    <row r="162" spans="1:36">
      <c r="A162" s="8"/>
      <c r="C162" s="156"/>
      <c r="D162" s="153" t="s">
        <v>115</v>
      </c>
      <c r="E162" s="180">
        <f>IF('Cumulative Budget Request '!$L161='Split budget (F)'!$L$1,'Cumulative Budget Request '!E161,0)</f>
        <v>0</v>
      </c>
      <c r="F162" s="180">
        <f>IF('Cumulative Budget Request '!$L161='Split budget (F)'!$L$1,'Cumulative Budget Request '!F161,0)</f>
        <v>0</v>
      </c>
      <c r="G162" s="180">
        <f>IF('Cumulative Budget Request '!$L161='Split budget (F)'!$L$1,'Cumulative Budget Request '!G161,0)</f>
        <v>0</v>
      </c>
      <c r="H162" s="180">
        <f>IF('Cumulative Budget Request '!$L161='Split budget (F)'!$L$1,'Cumulative Budget Request '!H161,0)</f>
        <v>0</v>
      </c>
      <c r="I162" s="180">
        <f>IF('Cumulative Budget Request '!$L161='Split budget (F)'!$L$1,'Cumulative Budget Request '!I161,0)</f>
        <v>0</v>
      </c>
      <c r="J162" s="177">
        <f>SUM(E162:I162)</f>
        <v>0</v>
      </c>
      <c r="N162" s="173" t="s">
        <v>121</v>
      </c>
      <c r="O162" s="44"/>
      <c r="P162" s="44"/>
      <c r="Q162" s="239">
        <f>IF('Cumulative Budget Request '!L161='Split budget (F)'!$L$1,'Cumulative Budget Request '!Q161,0)</f>
        <v>0</v>
      </c>
      <c r="R162" s="239">
        <f>IF('Cumulative Budget Request '!L161='Split budget (F)'!$L$1,'Cumulative Budget Request '!R161,0)</f>
        <v>0</v>
      </c>
      <c r="S162" s="239">
        <f>IF('Cumulative Budget Request '!L161='Split budget (F)'!$L$1,'Cumulative Budget Request '!S161,0)</f>
        <v>0</v>
      </c>
      <c r="T162" s="239">
        <f>IF('Cumulative Budget Request '!L161='Split budget (F)'!$L$1,'Cumulative Budget Request '!T161,0)</f>
        <v>0</v>
      </c>
      <c r="U162" s="419">
        <f>IF('Cumulative Budget Request '!L161='Split budget (F)'!$L$1,'Cumulative Budget Request '!U161,0)</f>
        <v>0</v>
      </c>
      <c r="V162" s="426">
        <f>IFERROR((F165+F166)/F164,0)</f>
        <v>0</v>
      </c>
      <c r="W162" s="426">
        <f t="shared" ref="W162:Z162" si="51">IFERROR((G165+G166)/G164,0)</f>
        <v>0</v>
      </c>
      <c r="X162" s="426">
        <f t="shared" si="51"/>
        <v>0</v>
      </c>
      <c r="Y162" s="426">
        <f t="shared" si="51"/>
        <v>0</v>
      </c>
      <c r="Z162" s="426">
        <f t="shared" si="51"/>
        <v>0</v>
      </c>
      <c r="AA162" s="487"/>
      <c r="AB162" s="487"/>
      <c r="AC162" s="487"/>
      <c r="AD162" s="487"/>
      <c r="AE162" s="487"/>
      <c r="AF162" s="487"/>
      <c r="AG162" s="487"/>
      <c r="AH162" s="487"/>
    </row>
    <row r="163" spans="1:36">
      <c r="D163" s="32" t="s">
        <v>46</v>
      </c>
      <c r="E163" s="180">
        <f>IF('Cumulative Budget Request '!$L162='Split budget (F)'!$L$1,'Cumulative Budget Request '!E162,0)</f>
        <v>0</v>
      </c>
      <c r="F163" s="180">
        <f>IF('Cumulative Budget Request '!$L162='Split budget (F)'!$L$1,'Cumulative Budget Request '!F162,0)</f>
        <v>0</v>
      </c>
      <c r="G163" s="180">
        <f>IF('Cumulative Budget Request '!$L162='Split budget (F)'!$L$1,'Cumulative Budget Request '!G162,0)</f>
        <v>0</v>
      </c>
      <c r="H163" s="180">
        <f>IF('Cumulative Budget Request '!$L162='Split budget (F)'!$L$1,'Cumulative Budget Request '!H162,0)</f>
        <v>0</v>
      </c>
      <c r="I163" s="180">
        <f>IF('Cumulative Budget Request '!$L162='Split budget (F)'!$L$1,'Cumulative Budget Request '!I162,0)</f>
        <v>0</v>
      </c>
      <c r="J163" s="177">
        <f>SUM(E163:I163)</f>
        <v>0</v>
      </c>
      <c r="N163" s="173"/>
      <c r="O163" s="44"/>
      <c r="P163" s="44"/>
      <c r="Q163" s="44" t="s">
        <v>117</v>
      </c>
      <c r="R163" s="44" t="s">
        <v>118</v>
      </c>
      <c r="S163" s="44" t="s">
        <v>119</v>
      </c>
      <c r="U163" s="114"/>
      <c r="V163" s="427"/>
      <c r="W163" s="427"/>
      <c r="X163" s="427"/>
      <c r="Y163" s="427"/>
      <c r="Z163" s="427"/>
      <c r="AA163" s="55"/>
      <c r="AB163" s="55"/>
      <c r="AC163" s="55"/>
      <c r="AD163" s="55"/>
      <c r="AE163" s="55"/>
      <c r="AF163" s="55"/>
      <c r="AG163" s="55"/>
      <c r="AH163" s="55"/>
    </row>
    <row r="164" spans="1:36">
      <c r="C164" s="89"/>
      <c r="D164" s="44"/>
      <c r="E164" s="15"/>
      <c r="F164" s="15"/>
      <c r="G164" s="15"/>
      <c r="H164" s="15"/>
      <c r="I164" s="15"/>
      <c r="J164" s="24"/>
      <c r="N164" s="204"/>
      <c r="O164" s="413"/>
      <c r="P164" s="413"/>
      <c r="Q164" s="431">
        <f>IF('Cumulative Budget Request '!L163='Split budget (F)'!$L$1,'Cumulative Budget Request '!Q163,0)</f>
        <v>0</v>
      </c>
      <c r="R164" s="239">
        <f>IF('Cumulative Budget Request '!L163='Split budget (F)'!$L$1,'Cumulative Budget Request '!R163,0)</f>
        <v>0</v>
      </c>
      <c r="S164" s="239">
        <f>IF('Cumulative Budget Request '!L163='Split budget (F)'!$L$1,'Cumulative Budget Request '!S163,0)</f>
        <v>0</v>
      </c>
      <c r="U164" s="114"/>
      <c r="V164" s="427"/>
      <c r="W164" s="427"/>
      <c r="X164" s="427"/>
      <c r="Y164" s="427"/>
      <c r="Z164" s="427"/>
      <c r="AD164" s="55"/>
      <c r="AE164" s="55"/>
      <c r="AF164" s="55"/>
      <c r="AG164" s="55"/>
      <c r="AH164" s="55"/>
    </row>
    <row r="165" spans="1:36">
      <c r="A165" s="418">
        <f>IF('Cumulative Budget Request '!L165='Split budget (F)'!$L$1,'Cumulative Budget Request '!A164,0)</f>
        <v>0</v>
      </c>
      <c r="B165" s="13" t="str">
        <f>'Cumulative Budget Request '!B164</f>
        <v xml:space="preserve"> </v>
      </c>
      <c r="C165" s="89"/>
      <c r="D165" s="32" t="s">
        <v>61</v>
      </c>
      <c r="E165" s="20">
        <f>Q166</f>
        <v>0</v>
      </c>
      <c r="F165" s="20">
        <f>R166</f>
        <v>0</v>
      </c>
      <c r="G165" s="20">
        <f>S166</f>
        <v>0</v>
      </c>
      <c r="H165" s="20">
        <f>T166</f>
        <v>0</v>
      </c>
      <c r="I165" s="20">
        <f>U166</f>
        <v>0</v>
      </c>
      <c r="J165" s="24"/>
      <c r="N165" s="112"/>
      <c r="Q165" s="55"/>
      <c r="R165" s="93"/>
      <c r="S165" s="93"/>
      <c r="T165" s="55"/>
      <c r="U165" s="113"/>
      <c r="V165" s="427"/>
      <c r="W165" s="427"/>
      <c r="X165" s="427"/>
      <c r="Y165" s="427"/>
      <c r="Z165" s="427"/>
      <c r="AA165" s="488"/>
      <c r="AB165" s="488"/>
      <c r="AC165" s="488"/>
      <c r="AD165" s="131"/>
      <c r="AE165" s="131"/>
      <c r="AF165" s="131"/>
      <c r="AG165" s="131"/>
      <c r="AH165" s="131"/>
    </row>
    <row r="166" spans="1:36">
      <c r="C166" s="156"/>
      <c r="D166" s="153" t="s">
        <v>115</v>
      </c>
      <c r="E166" s="180">
        <f>IF('Cumulative Budget Request '!$L165='Split budget (F)'!$L$1,'Cumulative Budget Request '!E165,0)</f>
        <v>0</v>
      </c>
      <c r="F166" s="180">
        <f>IF('Cumulative Budget Request '!$L165='Split budget (F)'!$L$1,'Cumulative Budget Request '!F165,0)</f>
        <v>0</v>
      </c>
      <c r="G166" s="180">
        <f>IF('Cumulative Budget Request '!$L165='Split budget (F)'!$L$1,'Cumulative Budget Request '!G165,0)</f>
        <v>0</v>
      </c>
      <c r="H166" s="180">
        <f>IF('Cumulative Budget Request '!$L165='Split budget (F)'!$L$1,'Cumulative Budget Request '!H165,0)</f>
        <v>0</v>
      </c>
      <c r="I166" s="180">
        <f>IF('Cumulative Budget Request '!$L165='Split budget (F)'!$L$1,'Cumulative Budget Request '!I165,0)</f>
        <v>0</v>
      </c>
      <c r="J166" s="177">
        <f>SUM(E166:I166)</f>
        <v>0</v>
      </c>
      <c r="N166" s="173" t="s">
        <v>123</v>
      </c>
      <c r="O166" s="44"/>
      <c r="P166" s="44"/>
      <c r="Q166" s="239">
        <f>IF('Cumulative Budget Request '!L165='Split budget (F)'!$L$1,'Cumulative Budget Request '!Q165,0)</f>
        <v>0</v>
      </c>
      <c r="R166" s="239">
        <f>IF('Cumulative Budget Request '!L165='Split budget (F)'!$L$1,'Cumulative Budget Request '!R165,0)</f>
        <v>0</v>
      </c>
      <c r="S166" s="239">
        <f>IF('Cumulative Budget Request '!L165='Split budget (F)'!$L$1,'Cumulative Budget Request '!S165,0)</f>
        <v>0</v>
      </c>
      <c r="T166" s="239">
        <f>IF('Cumulative Budget Request '!L165='Split budget (F)'!$L$1,'Cumulative Budget Request '!T165,0)</f>
        <v>0</v>
      </c>
      <c r="U166" s="419">
        <f>IF('Cumulative Budget Request '!L165='Split budget (F)'!$L$1,'Cumulative Budget Request '!U165,0)</f>
        <v>0</v>
      </c>
      <c r="V166" s="426">
        <f>IFERROR((F169+F170)/F168,0)</f>
        <v>0</v>
      </c>
      <c r="W166" s="426">
        <f t="shared" ref="W166:Z166" si="52">IFERROR((G169+G170)/G168,0)</f>
        <v>0</v>
      </c>
      <c r="X166" s="426">
        <f t="shared" si="52"/>
        <v>0</v>
      </c>
      <c r="Y166" s="426">
        <f t="shared" si="52"/>
        <v>0</v>
      </c>
      <c r="Z166" s="426">
        <f t="shared" si="52"/>
        <v>0</v>
      </c>
    </row>
    <row r="167" spans="1:36">
      <c r="A167" s="8"/>
      <c r="D167" s="32" t="s">
        <v>46</v>
      </c>
      <c r="E167" s="180">
        <f>IF('Cumulative Budget Request '!$L166='Split budget (F)'!$L$1,'Cumulative Budget Request '!E166,0)</f>
        <v>0</v>
      </c>
      <c r="F167" s="180">
        <f>IF('Cumulative Budget Request '!$L166='Split budget (F)'!$L$1,'Cumulative Budget Request '!F166,0)</f>
        <v>0</v>
      </c>
      <c r="G167" s="180">
        <f>IF('Cumulative Budget Request '!$L166='Split budget (F)'!$L$1,'Cumulative Budget Request '!G166,0)</f>
        <v>0</v>
      </c>
      <c r="H167" s="180">
        <f>IF('Cumulative Budget Request '!$L166='Split budget (F)'!$L$1,'Cumulative Budget Request '!H166,0)</f>
        <v>0</v>
      </c>
      <c r="I167" s="180">
        <f>IF('Cumulative Budget Request '!$L166='Split budget (F)'!$L$1,'Cumulative Budget Request '!I166,0)</f>
        <v>0</v>
      </c>
      <c r="J167" s="177">
        <f>SUM(E167:I167)</f>
        <v>0</v>
      </c>
      <c r="M167" s="2"/>
      <c r="N167" s="173"/>
      <c r="O167" s="44"/>
      <c r="P167" s="44"/>
      <c r="Q167" s="44" t="s">
        <v>117</v>
      </c>
      <c r="R167" s="44" t="s">
        <v>118</v>
      </c>
      <c r="S167" s="44" t="s">
        <v>119</v>
      </c>
      <c r="U167" s="114"/>
      <c r="V167" s="427"/>
      <c r="W167" s="427"/>
      <c r="X167" s="427"/>
      <c r="Y167" s="427"/>
      <c r="Z167" s="427"/>
    </row>
    <row r="168" spans="1:36">
      <c r="A168" s="8"/>
      <c r="D168" s="32"/>
      <c r="E168" s="180"/>
      <c r="F168" s="180"/>
      <c r="G168" s="180"/>
      <c r="H168" s="180"/>
      <c r="I168" s="180"/>
      <c r="J168" s="177"/>
      <c r="M168" s="2"/>
      <c r="N168" s="204"/>
      <c r="O168" s="413"/>
      <c r="P168" s="413"/>
      <c r="Q168" s="431">
        <f>IF('Cumulative Budget Request '!L167='Split budget (F)'!$L$1,'Cumulative Budget Request '!Q167,0)</f>
        <v>0</v>
      </c>
      <c r="R168" s="239">
        <f>IF('Cumulative Budget Request '!L167='Split budget (F)'!$L$1,'Cumulative Budget Request '!R167,0)</f>
        <v>0</v>
      </c>
      <c r="S168" s="239">
        <f>IF('Cumulative Budget Request '!L167='Split budget (F)'!$L$1,'Cumulative Budget Request '!S167,0)</f>
        <v>0</v>
      </c>
      <c r="U168" s="114"/>
      <c r="V168" s="427"/>
      <c r="W168" s="427"/>
      <c r="X168" s="427"/>
      <c r="Y168" s="427"/>
      <c r="Z168" s="427"/>
    </row>
    <row r="169" spans="1:36" ht="13.5" thickBot="1">
      <c r="A169" s="8"/>
      <c r="C169" s="72"/>
      <c r="D169" s="72" t="s">
        <v>124</v>
      </c>
      <c r="E169" s="181">
        <f>SUMIF($D$156:$D$167,"*Wage",E156:E167)</f>
        <v>0</v>
      </c>
      <c r="F169" s="181">
        <f t="shared" ref="F169:I169" si="53">SUMIF($D$156:$D$167,"*Wage",F156:F167)</f>
        <v>0</v>
      </c>
      <c r="G169" s="181">
        <f t="shared" si="53"/>
        <v>0</v>
      </c>
      <c r="H169" s="181">
        <f t="shared" si="53"/>
        <v>0</v>
      </c>
      <c r="I169" s="181">
        <f t="shared" si="53"/>
        <v>0</v>
      </c>
      <c r="J169" s="182">
        <f>SUM(E169:I169)</f>
        <v>0</v>
      </c>
      <c r="M169" s="2"/>
      <c r="N169" s="303"/>
      <c r="O169" s="305"/>
      <c r="P169" s="305"/>
      <c r="Q169" s="304"/>
      <c r="R169" s="306"/>
      <c r="S169" s="306"/>
      <c r="T169" s="205"/>
      <c r="U169" s="206"/>
      <c r="V169" s="427"/>
      <c r="W169" s="427"/>
      <c r="X169" s="427"/>
      <c r="Y169" s="427"/>
      <c r="Z169" s="427"/>
    </row>
    <row r="170" spans="1:36">
      <c r="A170" s="8"/>
      <c r="C170" s="72"/>
      <c r="D170" s="72" t="s">
        <v>125</v>
      </c>
      <c r="E170" s="54">
        <f>SUMIF($D$156:$D$167,"*Fringe",E156:E167)</f>
        <v>0</v>
      </c>
      <c r="F170" s="54">
        <f t="shared" ref="F170:I170" si="54">SUMIF($D$156:$D$167,"*Fringe",F156:F167)</f>
        <v>0</v>
      </c>
      <c r="G170" s="54">
        <f t="shared" si="54"/>
        <v>0</v>
      </c>
      <c r="H170" s="54">
        <f t="shared" si="54"/>
        <v>0</v>
      </c>
      <c r="I170" s="54">
        <f t="shared" si="54"/>
        <v>0</v>
      </c>
      <c r="J170" s="177">
        <f>SUM(E170:I170)</f>
        <v>0</v>
      </c>
      <c r="M170" s="2"/>
    </row>
    <row r="171" spans="1:36" ht="3.75" customHeight="1" thickBot="1">
      <c r="A171" t="s">
        <v>126</v>
      </c>
      <c r="D171" s="3" t="s">
        <v>51</v>
      </c>
      <c r="E171" s="20"/>
      <c r="F171" s="20"/>
      <c r="G171" s="20"/>
      <c r="H171" s="20"/>
      <c r="I171" s="20"/>
      <c r="J171" s="73"/>
      <c r="M171" s="2"/>
    </row>
    <row r="172" spans="1:36">
      <c r="A172" s="46" t="s">
        <v>127</v>
      </c>
      <c r="B172" s="47"/>
      <c r="C172" s="47"/>
      <c r="D172" s="49"/>
      <c r="E172" s="183">
        <f>SUMIF($D$67:$D$170,"*Total Other Professional Salary",E67:E170)+SUMIF($D$67:$D$170,"*Total Post Doc Salary",E67:E170)+SUMIF($D$67:$D$170,"*Total Graduate Student Salary",E67:E170)+SUMIF($D$67:$D$170,"*Total Hourly Wages",E67:E170)</f>
        <v>0</v>
      </c>
      <c r="F172" s="183">
        <f>SUMIF($D$67:$D$170,"*Total Other Professional Salary",F67:F170)+SUMIF($D$67:$D$170,"*Total Post Doc Salary",F67:F170)+SUMIF($D$67:$D$170,"*Total Graduate Student Salary",F67:F170)+SUMIF($D$67:$D$170,"*Total Hourly Wages",F67:F170)</f>
        <v>0</v>
      </c>
      <c r="G172" s="183">
        <f>SUMIF($D$67:$D$170,"*Total Other Professional Salary",G67:G170)+SUMIF($D$67:$D$170,"*Total Post Doc Salary",G67:G170)+SUMIF($D$67:$D$170,"*Total Graduate Student Salary",G67:G170)+SUMIF($D$67:$D$170,"*Total Hourly Wages",G67:G170)</f>
        <v>0</v>
      </c>
      <c r="H172" s="183">
        <f>SUMIF($D$67:$D$170,"*Total Other Professional Salary",H67:H170)+SUMIF($D$67:$D$170,"*Total Post Doc Salary",H67:H170)+SUMIF($D$67:$D$170,"*Total Graduate Student Salary",H67:H170)+SUMIF($D$67:$D$170,"*Total Hourly Wages",H67:H170)</f>
        <v>0</v>
      </c>
      <c r="I172" s="183">
        <f>SUMIF($D$67:$D$170,"*Total Other Professional Salary",I67:I170)+SUMIF($D$67:$D$170,"*Total Post Doc Salary",I67:I170)+SUMIF($D$67:$D$170,"*Total Graduate Student Salary",I67:I170)+SUMIF($D$67:$D$170,"*Total Hourly Wages",I67:I170)</f>
        <v>0</v>
      </c>
      <c r="J172" s="184">
        <f>SUM(J169,J153,J114,J89)</f>
        <v>0</v>
      </c>
      <c r="M172" s="2"/>
      <c r="N172" s="35" t="s">
        <v>128</v>
      </c>
      <c r="O172" s="411"/>
      <c r="P172" s="411"/>
      <c r="Q172" s="36"/>
      <c r="R172" s="37"/>
      <c r="S172" s="237">
        <f>'Cumulative Budget Request '!S171</f>
        <v>0.11</v>
      </c>
    </row>
    <row r="173" spans="1:36" ht="15.75" thickBot="1">
      <c r="A173" s="46" t="s">
        <v>129</v>
      </c>
      <c r="B173" s="47"/>
      <c r="C173" s="47"/>
      <c r="D173" s="49"/>
      <c r="E173" s="185">
        <f>SUMIF($D$67:$D$170,"*Total Other Professional Fringe",E67:E170)+SUMIF($D$67:$D$170,"*Total Post Doc Fringe",E67:E170)++SUMIF($D$67:$D$170,"*Total Graduate Student Fringe",E67:E170)+SUMIF($D$67:$D$170,"*Total Fringe Benefits",E67:E170)</f>
        <v>0</v>
      </c>
      <c r="F173" s="185">
        <f>SUMIF($D$67:$D$170,"*Total Other Professional Fringe",F67:F170)+SUMIF($D$67:$D$170,"*Total Post Doc Fringe",F67:F170)++SUMIF($D$67:$D$170,"*Total Graduate Student Fringe",F67:F170)+SUMIF($D$67:$D$170,"*Total Fringe Benefits",F67:F170)</f>
        <v>0</v>
      </c>
      <c r="G173" s="185">
        <f>SUMIF($D$67:$D$170,"*Total Other Professional Fringe",G67:G170)+SUMIF($D$67:$D$170,"*Total Post Doc Fringe",G67:G170)++SUMIF($D$67:$D$170,"*Total Graduate Student Fringe",G67:G170)+SUMIF($D$67:$D$170,"*Total Fringe Benefits",G67:G170)</f>
        <v>0</v>
      </c>
      <c r="H173" s="185">
        <f>SUMIF($D$67:$D$170,"*Total Other Professional Fringe",H67:H170)+SUMIF($D$67:$D$170,"*Total Post Doc Fringe",H67:H170)++SUMIF($D$67:$D$170,"*Total Graduate Student Fringe",H67:H170)+SUMIF($D$67:$D$170,"*Total Fringe Benefits",H67:H170)</f>
        <v>0</v>
      </c>
      <c r="I173" s="185">
        <f>SUMIF($D$67:$D$170,"*Total Other Professional Fringe",I67:I170)+SUMIF($D$67:$D$170,"*Total Post Doc Fringe",I67:I170)++SUMIF($D$67:$D$170,"*Total Graduate Student Fringe",I67:I170)+SUMIF($D$67:$D$170,"*Total Fringe Benefits",I67:I170)</f>
        <v>0</v>
      </c>
      <c r="J173" s="186">
        <f>SUM(J170,J154,J115,J90)</f>
        <v>0</v>
      </c>
      <c r="M173" s="2"/>
      <c r="N173" s="40" t="str">
        <f>'Cumulative Budget Request '!N172</f>
        <v>Use 0.11 for non-exempt FICA or 0.034 for FICA Exempt</v>
      </c>
      <c r="O173" s="41"/>
      <c r="P173" s="41"/>
      <c r="Q173" s="41"/>
      <c r="R173" s="41"/>
      <c r="S173" s="42"/>
    </row>
    <row r="174" spans="1:36">
      <c r="A174" s="46" t="s">
        <v>131</v>
      </c>
      <c r="B174" s="47"/>
      <c r="C174" s="92"/>
      <c r="D174" s="92"/>
      <c r="E174" s="183">
        <f>SUM(E172:E173)</f>
        <v>0</v>
      </c>
      <c r="F174" s="183">
        <f>SUM(F172:F173)</f>
        <v>0</v>
      </c>
      <c r="G174" s="183">
        <f>SUM(G172:G173)</f>
        <v>0</v>
      </c>
      <c r="H174" s="183">
        <f>SUM(H172:H173)</f>
        <v>0</v>
      </c>
      <c r="I174" s="183">
        <f>SUM(I172:I173)</f>
        <v>0</v>
      </c>
      <c r="J174" s="184">
        <f>SUM(E174:I174)</f>
        <v>0</v>
      </c>
      <c r="M174" s="2"/>
      <c r="R174" s="2"/>
      <c r="AI174" s="116"/>
    </row>
    <row r="175" spans="1:36" ht="15">
      <c r="A175" s="1"/>
      <c r="B175" s="8"/>
      <c r="D175" s="3"/>
      <c r="E175" s="15"/>
      <c r="F175" s="15"/>
      <c r="G175" s="15"/>
      <c r="H175" s="15"/>
      <c r="I175" s="15"/>
      <c r="J175" s="24"/>
      <c r="M175" s="2"/>
      <c r="N175" s="83"/>
      <c r="O175" s="83"/>
      <c r="P175" s="83"/>
      <c r="Q175" s="2"/>
      <c r="AI175" s="115"/>
    </row>
    <row r="176" spans="1:36">
      <c r="A176" s="1" t="s">
        <v>132</v>
      </c>
      <c r="D176" s="3"/>
      <c r="E176" s="187">
        <f t="shared" ref="E176:I177" si="55">SUM(E62,E172)</f>
        <v>0</v>
      </c>
      <c r="F176" s="187">
        <f t="shared" si="55"/>
        <v>0</v>
      </c>
      <c r="G176" s="187">
        <f t="shared" si="55"/>
        <v>0</v>
      </c>
      <c r="H176" s="187">
        <f t="shared" si="55"/>
        <v>0</v>
      </c>
      <c r="I176" s="187">
        <f t="shared" si="55"/>
        <v>0</v>
      </c>
      <c r="J176" s="188">
        <f>SUM(E176:I176)</f>
        <v>0</v>
      </c>
      <c r="M176" s="2"/>
      <c r="N176" s="2"/>
      <c r="O176" s="2"/>
      <c r="P176" s="2"/>
      <c r="AI176" s="115"/>
      <c r="AJ176" s="8"/>
    </row>
    <row r="177" spans="1:36">
      <c r="A177" s="1" t="s">
        <v>133</v>
      </c>
      <c r="D177" s="3"/>
      <c r="E177" s="187">
        <f t="shared" si="55"/>
        <v>0</v>
      </c>
      <c r="F177" s="187">
        <f t="shared" si="55"/>
        <v>0</v>
      </c>
      <c r="G177" s="187">
        <f t="shared" si="55"/>
        <v>0</v>
      </c>
      <c r="H177" s="187">
        <f t="shared" si="55"/>
        <v>0</v>
      </c>
      <c r="I177" s="187">
        <f t="shared" si="55"/>
        <v>0</v>
      </c>
      <c r="J177" s="188">
        <f>SUM(E177:I177)</f>
        <v>0</v>
      </c>
      <c r="M177" s="2"/>
      <c r="N177" s="2"/>
      <c r="O177" s="2"/>
      <c r="P177" s="2"/>
      <c r="AJ177" s="8"/>
    </row>
    <row r="178" spans="1:36">
      <c r="A178" s="129"/>
      <c r="B178" s="513" t="s">
        <v>134</v>
      </c>
      <c r="C178" s="513"/>
      <c r="D178" s="513"/>
      <c r="E178" s="178">
        <f>SUM(E176:E177)</f>
        <v>0</v>
      </c>
      <c r="F178" s="178">
        <f t="shared" ref="F178:I178" si="56">SUM(F176:F177)</f>
        <v>0</v>
      </c>
      <c r="G178" s="178">
        <f t="shared" si="56"/>
        <v>0</v>
      </c>
      <c r="H178" s="178">
        <f t="shared" si="56"/>
        <v>0</v>
      </c>
      <c r="I178" s="178">
        <f t="shared" si="56"/>
        <v>0</v>
      </c>
      <c r="J178" s="179">
        <f>SUM(E178:I178)</f>
        <v>0</v>
      </c>
      <c r="M178" s="2"/>
      <c r="N178" s="2"/>
      <c r="O178" s="2"/>
      <c r="P178" s="2"/>
    </row>
    <row r="179" spans="1:36">
      <c r="A179" s="1"/>
      <c r="B179" s="8"/>
      <c r="G179" s="2"/>
      <c r="H179" s="2"/>
      <c r="I179" s="2"/>
      <c r="J179" s="45"/>
      <c r="K179" s="2"/>
      <c r="L179" s="2"/>
      <c r="M179" s="2"/>
      <c r="N179" s="2"/>
      <c r="O179" s="2"/>
      <c r="P179" s="2"/>
      <c r="Q179" s="2"/>
    </row>
    <row r="180" spans="1:36">
      <c r="A180" s="1" t="s">
        <v>135</v>
      </c>
      <c r="G180" s="2"/>
      <c r="H180" s="2"/>
      <c r="I180" s="2"/>
      <c r="J180" s="45"/>
      <c r="M180" s="2"/>
      <c r="N180" s="2"/>
      <c r="O180" s="2"/>
      <c r="P180" s="2"/>
      <c r="Q180" s="2"/>
    </row>
    <row r="181" spans="1:36">
      <c r="A181" s="29" t="s">
        <v>136</v>
      </c>
      <c r="G181" s="2"/>
      <c r="H181" s="2"/>
      <c r="I181" s="2"/>
      <c r="J181" s="45"/>
      <c r="K181" s="2"/>
      <c r="L181" s="2"/>
      <c r="M181" s="2"/>
    </row>
    <row r="182" spans="1:36">
      <c r="B182" s="442">
        <f>IF('Cumulative Budget Request '!$L181='Split budget (F)'!$L$1,'Cumulative Budget Request '!B181,0)</f>
        <v>0</v>
      </c>
      <c r="D182" s="3"/>
      <c r="E182" s="180">
        <f>IF('Cumulative Budget Request '!$L181='Split budget (F)'!$L$1,'Cumulative Budget Request '!E181,0)</f>
        <v>0</v>
      </c>
      <c r="F182" s="180">
        <f>IF('Cumulative Budget Request '!$L181='Split budget (F)'!$L$1,'Cumulative Budget Request '!F181,0)</f>
        <v>0</v>
      </c>
      <c r="G182" s="180">
        <f>IF('Cumulative Budget Request '!$L181='Split budget (F)'!$L$1,'Cumulative Budget Request '!G181,0)</f>
        <v>0</v>
      </c>
      <c r="H182" s="180">
        <f>IF('Cumulative Budget Request '!$L181='Split budget (F)'!$L$1,'Cumulative Budget Request '!H181,0)</f>
        <v>0</v>
      </c>
      <c r="I182" s="180">
        <f>IF('Cumulative Budget Request '!$L181='Split budget (F)'!$L$1,'Cumulative Budget Request '!I181,0)</f>
        <v>0</v>
      </c>
      <c r="J182" s="177">
        <f>SUM(E182:I182)</f>
        <v>0</v>
      </c>
      <c r="K182" s="2"/>
      <c r="L182" s="2"/>
      <c r="M182" s="2"/>
      <c r="Q182" s="225"/>
      <c r="R182" s="225"/>
      <c r="S182" s="225"/>
      <c r="T182" s="4"/>
    </row>
    <row r="183" spans="1:36">
      <c r="B183" s="442">
        <f>IF('Cumulative Budget Request '!$L182='Split budget (F)'!$L$1,'Cumulative Budget Request '!B182,0)</f>
        <v>0</v>
      </c>
      <c r="D183" s="3"/>
      <c r="E183" s="180">
        <f>IF('Cumulative Budget Request '!$L182='Split budget (F)'!$L$1,'Cumulative Budget Request '!E182,0)</f>
        <v>0</v>
      </c>
      <c r="F183" s="180">
        <f>IF('Cumulative Budget Request '!$L182='Split budget (F)'!$L$1,'Cumulative Budget Request '!F182,0)</f>
        <v>0</v>
      </c>
      <c r="G183" s="180">
        <f>IF('Cumulative Budget Request '!$L182='Split budget (F)'!$L$1,'Cumulative Budget Request '!G182,0)</f>
        <v>0</v>
      </c>
      <c r="H183" s="180">
        <f>IF('Cumulative Budget Request '!$L182='Split budget (F)'!$L$1,'Cumulative Budget Request '!H182,0)</f>
        <v>0</v>
      </c>
      <c r="I183" s="180">
        <f>IF('Cumulative Budget Request '!$L182='Split budget (F)'!$L$1,'Cumulative Budget Request '!I182,0)</f>
        <v>0</v>
      </c>
      <c r="J183" s="177">
        <f>SUM(E183:I183)</f>
        <v>0</v>
      </c>
      <c r="K183" s="2"/>
      <c r="L183" s="2"/>
      <c r="M183" s="2"/>
    </row>
    <row r="184" spans="1:36">
      <c r="A184" s="476" t="s">
        <v>138</v>
      </c>
      <c r="B184" s="476"/>
      <c r="C184" s="476"/>
      <c r="D184" s="476"/>
      <c r="E184" s="210">
        <f>SUM(E182:E183)</f>
        <v>0</v>
      </c>
      <c r="F184" s="210">
        <f t="shared" ref="F184:I184" si="57">SUM(F182:F183)</f>
        <v>0</v>
      </c>
      <c r="G184" s="210">
        <f t="shared" si="57"/>
        <v>0</v>
      </c>
      <c r="H184" s="210">
        <f t="shared" si="57"/>
        <v>0</v>
      </c>
      <c r="I184" s="210">
        <f t="shared" si="57"/>
        <v>0</v>
      </c>
      <c r="J184" s="211">
        <f>SUM(J182:J183)</f>
        <v>0</v>
      </c>
      <c r="K184" s="2"/>
      <c r="L184" s="2"/>
      <c r="M184" s="2"/>
      <c r="N184" s="2"/>
      <c r="O184" s="2"/>
      <c r="P184" s="2"/>
    </row>
    <row r="185" spans="1:36">
      <c r="E185" s="3"/>
      <c r="F185" s="2"/>
      <c r="G185" s="2"/>
      <c r="H185" s="2"/>
      <c r="I185" s="2"/>
      <c r="J185" s="45"/>
      <c r="K185" s="2"/>
      <c r="L185" s="2"/>
      <c r="M185" s="2"/>
      <c r="N185" s="2"/>
      <c r="O185" s="2"/>
      <c r="P185" s="2"/>
    </row>
    <row r="186" spans="1:36">
      <c r="A186" s="1" t="s">
        <v>139</v>
      </c>
      <c r="B186" s="93"/>
      <c r="C186" s="8"/>
      <c r="D186" s="258" t="s">
        <v>140</v>
      </c>
      <c r="E186" s="135">
        <f>IF('Cumulative Budget Request '!$L185='Split budget (F)'!$L$1,'Cumulative Budget Request '!E185,0)</f>
        <v>0</v>
      </c>
      <c r="F186" s="135">
        <f>IF('Cumulative Budget Request '!$L185='Split budget (F)'!$L$1,'Cumulative Budget Request '!F185,0)</f>
        <v>0</v>
      </c>
      <c r="G186" s="135">
        <f>IF('Cumulative Budget Request '!$L185='Split budget (F)'!$L$1,'Cumulative Budget Request '!G185,0)</f>
        <v>0</v>
      </c>
      <c r="H186" s="135">
        <f>IF('Cumulative Budget Request '!$L185='Split budget (F)'!$L$1,'Cumulative Budget Request '!H185,0)</f>
        <v>0</v>
      </c>
      <c r="I186" s="135">
        <f>IF('Cumulative Budget Request '!$L185='Split budget (F)'!$L$1,'Cumulative Budget Request '!I185,0)</f>
        <v>0</v>
      </c>
      <c r="J186" s="94"/>
      <c r="K186" s="2"/>
      <c r="L186" s="2"/>
      <c r="M186" s="2"/>
    </row>
    <row r="187" spans="1:36">
      <c r="D187" s="258" t="s">
        <v>141</v>
      </c>
      <c r="E187" s="135">
        <f>IF('Cumulative Budget Request '!$L186='Split budget (F)'!$L$1,'Cumulative Budget Request '!E186,0)</f>
        <v>0</v>
      </c>
      <c r="F187" s="135">
        <f>IF('Cumulative Budget Request '!$L186='Split budget (F)'!$L$1,'Cumulative Budget Request '!F186,0)</f>
        <v>0</v>
      </c>
      <c r="G187" s="135">
        <f>IF('Cumulative Budget Request '!$L186='Split budget (F)'!$L$1,'Cumulative Budget Request '!G186,0)</f>
        <v>0</v>
      </c>
      <c r="H187" s="135">
        <f>IF('Cumulative Budget Request '!$L186='Split budget (F)'!$L$1,'Cumulative Budget Request '!H186,0)</f>
        <v>0</v>
      </c>
      <c r="I187" s="135">
        <f>IF('Cumulative Budget Request '!$L186='Split budget (F)'!$L$1,'Cumulative Budget Request '!I186,0)</f>
        <v>0</v>
      </c>
      <c r="J187" s="94"/>
      <c r="K187" s="2"/>
      <c r="L187" s="2"/>
      <c r="M187" s="2"/>
    </row>
    <row r="188" spans="1:36">
      <c r="A188" s="1" t="s">
        <v>142</v>
      </c>
      <c r="B188" s="93"/>
      <c r="C188" s="8"/>
      <c r="D188" s="258" t="s">
        <v>143</v>
      </c>
      <c r="E188" s="135">
        <f>IF('Cumulative Budget Request '!$L187='Split budget (F)'!$L$1,'Cumulative Budget Request '!E187,0)</f>
        <v>0</v>
      </c>
      <c r="F188" s="135">
        <f>IF('Cumulative Budget Request '!$L187='Split budget (F)'!$L$1,'Cumulative Budget Request '!F187,0)</f>
        <v>0</v>
      </c>
      <c r="G188" s="135">
        <f>IF('Cumulative Budget Request '!$L187='Split budget (F)'!$L$1,'Cumulative Budget Request '!G187,0)</f>
        <v>0</v>
      </c>
      <c r="H188" s="135">
        <f>IF('Cumulative Budget Request '!$L187='Split budget (F)'!$L$1,'Cumulative Budget Request '!H187,0)</f>
        <v>0</v>
      </c>
      <c r="I188" s="135">
        <f>IF('Cumulative Budget Request '!$L187='Split budget (F)'!$L$1,'Cumulative Budget Request '!I187,0)</f>
        <v>0</v>
      </c>
      <c r="J188" s="94"/>
      <c r="K188" s="2"/>
      <c r="L188" s="2"/>
      <c r="M188" s="2"/>
    </row>
    <row r="189" spans="1:36">
      <c r="A189" s="474">
        <f>IF('Cumulative Budget Request '!$L188='Split budget (F)'!$L$1,'Cumulative Budget Request '!A188,0)</f>
        <v>0</v>
      </c>
      <c r="D189" s="258" t="s">
        <v>144</v>
      </c>
      <c r="E189" s="135">
        <f>IF('Cumulative Budget Request '!$L188='Split budget (F)'!$L$1,'Cumulative Budget Request '!E188,0)</f>
        <v>0</v>
      </c>
      <c r="F189" s="135">
        <f>IF('Cumulative Budget Request '!$L188='Split budget (F)'!$L$1,'Cumulative Budget Request '!F188,0)</f>
        <v>0</v>
      </c>
      <c r="G189" s="135">
        <f>IF('Cumulative Budget Request '!$L188='Split budget (F)'!$L$1,'Cumulative Budget Request '!G188,0)</f>
        <v>0</v>
      </c>
      <c r="H189" s="135">
        <f>IF('Cumulative Budget Request '!$L188='Split budget (F)'!$L$1,'Cumulative Budget Request '!H188,0)</f>
        <v>0</v>
      </c>
      <c r="I189" s="135">
        <f>IF('Cumulative Budget Request '!$L188='Split budget (F)'!$L$1,'Cumulative Budget Request '!I188,0)</f>
        <v>0</v>
      </c>
      <c r="J189" s="45"/>
      <c r="K189" s="2"/>
      <c r="L189" s="2"/>
      <c r="M189" s="2"/>
    </row>
    <row r="190" spans="1:36">
      <c r="A190" s="474"/>
      <c r="B190" s="89" t="s">
        <v>145</v>
      </c>
      <c r="C190" s="89" t="s">
        <v>146</v>
      </c>
      <c r="D190" s="25"/>
      <c r="E190" s="13"/>
      <c r="F190" s="13"/>
      <c r="G190" s="13"/>
      <c r="H190" s="13"/>
      <c r="I190" s="13"/>
      <c r="J190" s="45"/>
      <c r="K190" s="2"/>
      <c r="L190" s="2"/>
      <c r="M190" s="2"/>
    </row>
    <row r="191" spans="1:36">
      <c r="A191" s="475"/>
      <c r="B191" s="88" t="s">
        <v>147</v>
      </c>
      <c r="C191" s="134">
        <f>IF('Cumulative Budget Request '!$L190='Split budget (F)'!$L$1,'Cumulative Budget Request '!C190,0)</f>
        <v>0</v>
      </c>
      <c r="D191" s="25"/>
      <c r="E191" s="180">
        <f>IF('Cumulative Budget Request '!$L190='Split budget (F)'!$L$1,'Cumulative Budget Request '!E190,0)</f>
        <v>0</v>
      </c>
      <c r="F191" s="180">
        <f>IF('Cumulative Budget Request '!$L190='Split budget (F)'!$L$1,'Cumulative Budget Request '!F190,0)</f>
        <v>0</v>
      </c>
      <c r="G191" s="180">
        <f>IF('Cumulative Budget Request '!$L190='Split budget (F)'!$L$1,'Cumulative Budget Request '!G190,0)</f>
        <v>0</v>
      </c>
      <c r="H191" s="180">
        <f>IF('Cumulative Budget Request '!$L190='Split budget (F)'!$L$1,'Cumulative Budget Request '!H190,0)</f>
        <v>0</v>
      </c>
      <c r="I191" s="180">
        <f>IF('Cumulative Budget Request '!$L190='Split budget (F)'!$L$1,'Cumulative Budget Request '!I190,0)</f>
        <v>0</v>
      </c>
      <c r="J191" s="177">
        <f t="shared" ref="J191:J196" si="58">SUM(E191:I191)</f>
        <v>0</v>
      </c>
      <c r="K191" s="2"/>
      <c r="L191" s="2"/>
      <c r="M191" s="2"/>
    </row>
    <row r="192" spans="1:36">
      <c r="A192" s="475"/>
      <c r="B192" s="88" t="s">
        <v>148</v>
      </c>
      <c r="C192" s="134">
        <f>IF('Cumulative Budget Request '!$L191='Split budget (F)'!$L$1,'Cumulative Budget Request '!C191,0)</f>
        <v>0</v>
      </c>
      <c r="D192" s="25"/>
      <c r="E192" s="180">
        <f>IF('Cumulative Budget Request '!$L191='Split budget (F)'!$L$1,'Cumulative Budget Request '!E191,0)</f>
        <v>0</v>
      </c>
      <c r="F192" s="180">
        <f>IF('Cumulative Budget Request '!$L191='Split budget (F)'!$L$1,'Cumulative Budget Request '!F191,0)</f>
        <v>0</v>
      </c>
      <c r="G192" s="180">
        <f>IF('Cumulative Budget Request '!$L191='Split budget (F)'!$L$1,'Cumulative Budget Request '!G191,0)</f>
        <v>0</v>
      </c>
      <c r="H192" s="180">
        <f>IF('Cumulative Budget Request '!$L191='Split budget (F)'!$L$1,'Cumulative Budget Request '!H191,0)</f>
        <v>0</v>
      </c>
      <c r="I192" s="180">
        <f>IF('Cumulative Budget Request '!$L191='Split budget (F)'!$L$1,'Cumulative Budget Request '!I191,0)</f>
        <v>0</v>
      </c>
      <c r="J192" s="177">
        <f t="shared" si="58"/>
        <v>0</v>
      </c>
      <c r="K192" s="2"/>
      <c r="L192" s="2"/>
      <c r="M192" s="2"/>
    </row>
    <row r="193" spans="1:16">
      <c r="A193" s="475"/>
      <c r="B193" s="88" t="s">
        <v>149</v>
      </c>
      <c r="C193" s="134">
        <f>IF('Cumulative Budget Request '!$L192='Split budget (F)'!$L$1,'Cumulative Budget Request '!C192,0)</f>
        <v>0</v>
      </c>
      <c r="D193" s="25"/>
      <c r="E193" s="180">
        <f>IF('Cumulative Budget Request '!$L192='Split budget (F)'!$L$1,'Cumulative Budget Request '!E192,0)</f>
        <v>0</v>
      </c>
      <c r="F193" s="180">
        <f>IF('Cumulative Budget Request '!$L192='Split budget (F)'!$L$1,'Cumulative Budget Request '!F192,0)</f>
        <v>0</v>
      </c>
      <c r="G193" s="180">
        <f>IF('Cumulative Budget Request '!$L192='Split budget (F)'!$L$1,'Cumulative Budget Request '!G192,0)</f>
        <v>0</v>
      </c>
      <c r="H193" s="180">
        <f>IF('Cumulative Budget Request '!$L192='Split budget (F)'!$L$1,'Cumulative Budget Request '!H192,0)</f>
        <v>0</v>
      </c>
      <c r="I193" s="180">
        <f>IF('Cumulative Budget Request '!$L192='Split budget (F)'!$L$1,'Cumulative Budget Request '!I192,0)</f>
        <v>0</v>
      </c>
      <c r="J193" s="177">
        <f t="shared" si="58"/>
        <v>0</v>
      </c>
      <c r="K193" s="2"/>
      <c r="L193" s="2"/>
      <c r="M193" s="2"/>
    </row>
    <row r="194" spans="1:16">
      <c r="A194" s="475"/>
      <c r="B194" s="88" t="s">
        <v>150</v>
      </c>
      <c r="C194" s="134">
        <f>IF('Cumulative Budget Request '!$L193='Split budget (F)'!$L$1,'Cumulative Budget Request '!C193,0)</f>
        <v>0</v>
      </c>
      <c r="D194" s="25"/>
      <c r="E194" s="180">
        <f>IF('Cumulative Budget Request '!$L193='Split budget (F)'!$L$1,'Cumulative Budget Request '!E193,0)</f>
        <v>0</v>
      </c>
      <c r="F194" s="180">
        <f>IF('Cumulative Budget Request '!$L193='Split budget (F)'!$L$1,'Cumulative Budget Request '!F193,0)</f>
        <v>0</v>
      </c>
      <c r="G194" s="180">
        <f>IF('Cumulative Budget Request '!$L193='Split budget (F)'!$L$1,'Cumulative Budget Request '!G193,0)</f>
        <v>0</v>
      </c>
      <c r="H194" s="180">
        <f>IF('Cumulative Budget Request '!$L193='Split budget (F)'!$L$1,'Cumulative Budget Request '!H193,0)</f>
        <v>0</v>
      </c>
      <c r="I194" s="180">
        <f>IF('Cumulative Budget Request '!$L193='Split budget (F)'!$L$1,'Cumulative Budget Request '!I193,0)</f>
        <v>0</v>
      </c>
      <c r="J194" s="177">
        <f t="shared" si="58"/>
        <v>0</v>
      </c>
      <c r="K194" s="2"/>
      <c r="L194" s="2"/>
      <c r="M194" s="2"/>
    </row>
    <row r="195" spans="1:16">
      <c r="A195" s="475"/>
      <c r="B195" s="88" t="s">
        <v>151</v>
      </c>
      <c r="C195" s="134">
        <f>IF('Cumulative Budget Request '!$L194='Split budget (F)'!$L$1,'Cumulative Budget Request '!C194,0)</f>
        <v>0</v>
      </c>
      <c r="D195" s="25"/>
      <c r="E195" s="180">
        <f>IF('Cumulative Budget Request '!$L194='Split budget (F)'!$L$1,'Cumulative Budget Request '!E194,0)</f>
        <v>0</v>
      </c>
      <c r="F195" s="180">
        <f>IF('Cumulative Budget Request '!$L194='Split budget (F)'!$L$1,'Cumulative Budget Request '!F194,0)</f>
        <v>0</v>
      </c>
      <c r="G195" s="180">
        <f>IF('Cumulative Budget Request '!$L194='Split budget (F)'!$L$1,'Cumulative Budget Request '!G194,0)</f>
        <v>0</v>
      </c>
      <c r="H195" s="180">
        <f>IF('Cumulative Budget Request '!$L194='Split budget (F)'!$L$1,'Cumulative Budget Request '!H194,0)</f>
        <v>0</v>
      </c>
      <c r="I195" s="180">
        <f>IF('Cumulative Budget Request '!$L194='Split budget (F)'!$L$1,'Cumulative Budget Request '!I194,0)</f>
        <v>0</v>
      </c>
      <c r="J195" s="177">
        <f t="shared" si="58"/>
        <v>0</v>
      </c>
      <c r="K195" s="2"/>
      <c r="L195" s="2"/>
      <c r="M195" s="2"/>
    </row>
    <row r="196" spans="1:16">
      <c r="A196" s="475"/>
      <c r="B196" s="88" t="s">
        <v>63</v>
      </c>
      <c r="C196" s="134">
        <f>IF('Cumulative Budget Request '!$L195='Split budget (F)'!$L$1,'Cumulative Budget Request '!C195,0)</f>
        <v>0</v>
      </c>
      <c r="D196" s="25"/>
      <c r="E196" s="180">
        <f>IF('Cumulative Budget Request '!$L195='Split budget (F)'!$L$1,'Cumulative Budget Request '!E195,0)</f>
        <v>0</v>
      </c>
      <c r="F196" s="180">
        <f>IF('Cumulative Budget Request '!$L195='Split budget (F)'!$L$1,'Cumulative Budget Request '!F195,0)</f>
        <v>0</v>
      </c>
      <c r="G196" s="180">
        <f>IF('Cumulative Budget Request '!$L195='Split budget (F)'!$L$1,'Cumulative Budget Request '!G195,0)</f>
        <v>0</v>
      </c>
      <c r="H196" s="180">
        <f>IF('Cumulative Budget Request '!$L195='Split budget (F)'!$L$1,'Cumulative Budget Request '!H195,0)</f>
        <v>0</v>
      </c>
      <c r="I196" s="180">
        <f>IF('Cumulative Budget Request '!$L195='Split budget (F)'!$L$1,'Cumulative Budget Request '!I195,0)</f>
        <v>0</v>
      </c>
      <c r="J196" s="177">
        <f t="shared" si="58"/>
        <v>0</v>
      </c>
      <c r="K196" s="2"/>
      <c r="L196" s="2"/>
      <c r="M196" s="2"/>
    </row>
    <row r="197" spans="1:16">
      <c r="A197" s="476" t="s">
        <v>138</v>
      </c>
      <c r="B197" s="476"/>
      <c r="C197" s="476"/>
      <c r="D197" s="476"/>
      <c r="E197" s="210">
        <f>SUM(E191:E196)</f>
        <v>0</v>
      </c>
      <c r="F197" s="210">
        <f t="shared" ref="F197:J197" si="59">SUM(F191:F196)</f>
        <v>0</v>
      </c>
      <c r="G197" s="210">
        <f t="shared" si="59"/>
        <v>0</v>
      </c>
      <c r="H197" s="210">
        <f t="shared" si="59"/>
        <v>0</v>
      </c>
      <c r="I197" s="210">
        <f t="shared" si="59"/>
        <v>0</v>
      </c>
      <c r="J197" s="211">
        <f t="shared" si="59"/>
        <v>0</v>
      </c>
      <c r="K197" s="2"/>
      <c r="L197" s="2"/>
      <c r="M197" s="7"/>
    </row>
    <row r="198" spans="1:16">
      <c r="E198" s="3"/>
      <c r="F198" s="2"/>
      <c r="G198" s="2"/>
      <c r="H198" s="2"/>
      <c r="I198" s="2"/>
      <c r="J198" s="45"/>
      <c r="K198" s="2"/>
      <c r="L198" s="2"/>
      <c r="M198" s="2"/>
      <c r="N198" s="2"/>
      <c r="O198" s="2"/>
      <c r="P198" s="2"/>
    </row>
    <row r="199" spans="1:16">
      <c r="A199" s="1" t="s">
        <v>139</v>
      </c>
      <c r="B199" s="93"/>
      <c r="C199" s="8"/>
      <c r="D199" s="258" t="s">
        <v>140</v>
      </c>
      <c r="E199" s="135">
        <f>IF('Cumulative Budget Request '!$L198='Split budget (F)'!$L$1,'Cumulative Budget Request '!E198,0)</f>
        <v>0</v>
      </c>
      <c r="F199" s="135">
        <f>IF('Cumulative Budget Request '!$L198='Split budget (F)'!$L$1,'Cumulative Budget Request '!F198,0)</f>
        <v>0</v>
      </c>
      <c r="G199" s="135">
        <f>IF('Cumulative Budget Request '!$L198='Split budget (F)'!$L$1,'Cumulative Budget Request '!G198,0)</f>
        <v>0</v>
      </c>
      <c r="H199" s="135">
        <f>IF('Cumulative Budget Request '!$L198='Split budget (F)'!$L$1,'Cumulative Budget Request '!H198,0)</f>
        <v>0</v>
      </c>
      <c r="I199" s="135">
        <f>IF('Cumulative Budget Request '!$L198='Split budget (F)'!$L$1,'Cumulative Budget Request '!I198,0)</f>
        <v>0</v>
      </c>
      <c r="J199" s="94"/>
      <c r="K199" s="2"/>
      <c r="L199" s="2"/>
      <c r="M199" s="2"/>
    </row>
    <row r="200" spans="1:16">
      <c r="D200" s="258" t="s">
        <v>141</v>
      </c>
      <c r="E200" s="135">
        <f>IF('Cumulative Budget Request '!$L199='Split budget (F)'!$L$1,'Cumulative Budget Request '!E199,0)</f>
        <v>0</v>
      </c>
      <c r="F200" s="135">
        <f>IF('Cumulative Budget Request '!$L199='Split budget (F)'!$L$1,'Cumulative Budget Request '!F199,0)</f>
        <v>0</v>
      </c>
      <c r="G200" s="135">
        <f>IF('Cumulative Budget Request '!$L199='Split budget (F)'!$L$1,'Cumulative Budget Request '!G199,0)</f>
        <v>0</v>
      </c>
      <c r="H200" s="135">
        <f>IF('Cumulative Budget Request '!$L199='Split budget (F)'!$L$1,'Cumulative Budget Request '!H199,0)</f>
        <v>0</v>
      </c>
      <c r="I200" s="135">
        <f>IF('Cumulative Budget Request '!$L199='Split budget (F)'!$L$1,'Cumulative Budget Request '!I199,0)</f>
        <v>0</v>
      </c>
      <c r="J200" s="94"/>
      <c r="K200" s="2"/>
      <c r="L200" s="2"/>
      <c r="M200" s="2"/>
    </row>
    <row r="201" spans="1:16">
      <c r="A201" s="1" t="s">
        <v>142</v>
      </c>
      <c r="B201" s="93"/>
      <c r="C201" s="8"/>
      <c r="D201" s="258" t="s">
        <v>143</v>
      </c>
      <c r="E201" s="135">
        <f>IF('Cumulative Budget Request '!$L200='Split budget (F)'!$L$1,'Cumulative Budget Request '!E200,0)</f>
        <v>0</v>
      </c>
      <c r="F201" s="135">
        <f>IF('Cumulative Budget Request '!$L200='Split budget (F)'!$L$1,'Cumulative Budget Request '!F200,0)</f>
        <v>0</v>
      </c>
      <c r="G201" s="135">
        <f>IF('Cumulative Budget Request '!$L200='Split budget (F)'!$L$1,'Cumulative Budget Request '!G200,0)</f>
        <v>0</v>
      </c>
      <c r="H201" s="135">
        <f>IF('Cumulative Budget Request '!$L200='Split budget (F)'!$L$1,'Cumulative Budget Request '!H200,0)</f>
        <v>0</v>
      </c>
      <c r="I201" s="135">
        <f>IF('Cumulative Budget Request '!$L200='Split budget (F)'!$L$1,'Cumulative Budget Request '!I200,0)</f>
        <v>0</v>
      </c>
      <c r="J201" s="94"/>
      <c r="K201" s="2"/>
      <c r="L201" s="2"/>
      <c r="M201" s="2"/>
    </row>
    <row r="202" spans="1:16">
      <c r="A202" s="474">
        <f>IF('Cumulative Budget Request '!$L201='Split budget (F)'!$L$1,'Cumulative Budget Request '!A201,0)</f>
        <v>0</v>
      </c>
      <c r="D202" s="258" t="s">
        <v>144</v>
      </c>
      <c r="E202" s="135">
        <f>IF('Cumulative Budget Request '!$L201='Split budget (F)'!$L$1,'Cumulative Budget Request '!E201,0)</f>
        <v>0</v>
      </c>
      <c r="F202" s="135">
        <f>IF('Cumulative Budget Request '!$L201='Split budget (F)'!$L$1,'Cumulative Budget Request '!F201,0)</f>
        <v>0</v>
      </c>
      <c r="G202" s="135">
        <f>IF('Cumulative Budget Request '!$L201='Split budget (F)'!$L$1,'Cumulative Budget Request '!G201,0)</f>
        <v>0</v>
      </c>
      <c r="H202" s="135">
        <f>IF('Cumulative Budget Request '!$L201='Split budget (F)'!$L$1,'Cumulative Budget Request '!H201,0)</f>
        <v>0</v>
      </c>
      <c r="I202" s="135">
        <f>IF('Cumulative Budget Request '!$L201='Split budget (F)'!$L$1,'Cumulative Budget Request '!I201,0)</f>
        <v>0</v>
      </c>
      <c r="J202" s="45"/>
      <c r="K202" s="2"/>
      <c r="L202" s="2"/>
      <c r="M202" s="2"/>
    </row>
    <row r="203" spans="1:16">
      <c r="A203" s="474"/>
      <c r="B203" s="89" t="s">
        <v>145</v>
      </c>
      <c r="C203" s="89" t="s">
        <v>146</v>
      </c>
      <c r="D203" s="25"/>
      <c r="E203" s="13"/>
      <c r="F203" s="13"/>
      <c r="G203" s="13"/>
      <c r="H203" s="13"/>
      <c r="I203" s="13"/>
      <c r="J203" s="45"/>
      <c r="K203" s="2"/>
      <c r="L203" s="2"/>
      <c r="M203" s="2"/>
    </row>
    <row r="204" spans="1:16">
      <c r="A204" s="475"/>
      <c r="B204" s="88" t="s">
        <v>147</v>
      </c>
      <c r="C204" s="134">
        <f>IF('Cumulative Budget Request '!$L203='Split budget (F)'!$L$1,'Cumulative Budget Request '!C203,0)</f>
        <v>0</v>
      </c>
      <c r="D204" s="25"/>
      <c r="E204" s="180">
        <f>IF('Cumulative Budget Request '!$L203='Split budget (F)'!$L$1,'Cumulative Budget Request '!E203,0)</f>
        <v>0</v>
      </c>
      <c r="F204" s="180">
        <f>IF('Cumulative Budget Request '!$L203='Split budget (F)'!$L$1,'Cumulative Budget Request '!F203,0)</f>
        <v>0</v>
      </c>
      <c r="G204" s="180">
        <f>IF('Cumulative Budget Request '!$L203='Split budget (F)'!$L$1,'Cumulative Budget Request '!G203,0)</f>
        <v>0</v>
      </c>
      <c r="H204" s="180">
        <f>IF('Cumulative Budget Request '!$L203='Split budget (F)'!$L$1,'Cumulative Budget Request '!H203,0)</f>
        <v>0</v>
      </c>
      <c r="I204" s="180">
        <f>IF('Cumulative Budget Request '!$L203='Split budget (F)'!$L$1,'Cumulative Budget Request '!I203,0)</f>
        <v>0</v>
      </c>
      <c r="J204" s="177">
        <f t="shared" ref="J204:J209" si="60">SUM(E204:I204)</f>
        <v>0</v>
      </c>
      <c r="K204" s="2"/>
      <c r="L204" s="2"/>
      <c r="M204" s="2"/>
    </row>
    <row r="205" spans="1:16">
      <c r="A205" s="475"/>
      <c r="B205" s="88" t="s">
        <v>148</v>
      </c>
      <c r="C205" s="134">
        <f>IF('Cumulative Budget Request '!$L204='Split budget (F)'!$L$1,'Cumulative Budget Request '!C204,0)</f>
        <v>0</v>
      </c>
      <c r="D205" s="25"/>
      <c r="E205" s="180">
        <f>IF('Cumulative Budget Request '!$L204='Split budget (F)'!$L$1,'Cumulative Budget Request '!E204,0)</f>
        <v>0</v>
      </c>
      <c r="F205" s="180">
        <f>IF('Cumulative Budget Request '!$L204='Split budget (F)'!$L$1,'Cumulative Budget Request '!F204,0)</f>
        <v>0</v>
      </c>
      <c r="G205" s="180">
        <f>IF('Cumulative Budget Request '!$L204='Split budget (F)'!$L$1,'Cumulative Budget Request '!G204,0)</f>
        <v>0</v>
      </c>
      <c r="H205" s="180">
        <f>IF('Cumulative Budget Request '!$L204='Split budget (F)'!$L$1,'Cumulative Budget Request '!H204,0)</f>
        <v>0</v>
      </c>
      <c r="I205" s="180">
        <f>IF('Cumulative Budget Request '!$L204='Split budget (F)'!$L$1,'Cumulative Budget Request '!I204,0)</f>
        <v>0</v>
      </c>
      <c r="J205" s="177">
        <f t="shared" si="60"/>
        <v>0</v>
      </c>
      <c r="K205" s="2"/>
      <c r="L205" s="2"/>
      <c r="M205" s="2"/>
    </row>
    <row r="206" spans="1:16">
      <c r="A206" s="475"/>
      <c r="B206" s="88" t="s">
        <v>149</v>
      </c>
      <c r="C206" s="134">
        <f>IF('Cumulative Budget Request '!$L205='Split budget (F)'!$L$1,'Cumulative Budget Request '!C205,0)</f>
        <v>0</v>
      </c>
      <c r="D206" s="25"/>
      <c r="E206" s="180">
        <f>IF('Cumulative Budget Request '!$L205='Split budget (F)'!$L$1,'Cumulative Budget Request '!E205,0)</f>
        <v>0</v>
      </c>
      <c r="F206" s="180">
        <f>IF('Cumulative Budget Request '!$L205='Split budget (F)'!$L$1,'Cumulative Budget Request '!F205,0)</f>
        <v>0</v>
      </c>
      <c r="G206" s="180">
        <f>IF('Cumulative Budget Request '!$L205='Split budget (F)'!$L$1,'Cumulative Budget Request '!G205,0)</f>
        <v>0</v>
      </c>
      <c r="H206" s="180">
        <f>IF('Cumulative Budget Request '!$L205='Split budget (F)'!$L$1,'Cumulative Budget Request '!H205,0)</f>
        <v>0</v>
      </c>
      <c r="I206" s="180">
        <f>IF('Cumulative Budget Request '!$L205='Split budget (F)'!$L$1,'Cumulative Budget Request '!I205,0)</f>
        <v>0</v>
      </c>
      <c r="J206" s="177">
        <f t="shared" si="60"/>
        <v>0</v>
      </c>
      <c r="K206" s="2"/>
      <c r="L206" s="2"/>
      <c r="M206" s="2"/>
    </row>
    <row r="207" spans="1:16">
      <c r="A207" s="475"/>
      <c r="B207" s="88" t="s">
        <v>150</v>
      </c>
      <c r="C207" s="134">
        <f>IF('Cumulative Budget Request '!$L206='Split budget (F)'!$L$1,'Cumulative Budget Request '!C206,0)</f>
        <v>0</v>
      </c>
      <c r="D207" s="25"/>
      <c r="E207" s="180">
        <f>IF('Cumulative Budget Request '!$L206='Split budget (F)'!$L$1,'Cumulative Budget Request '!E206,0)</f>
        <v>0</v>
      </c>
      <c r="F207" s="180">
        <f>IF('Cumulative Budget Request '!$L206='Split budget (F)'!$L$1,'Cumulative Budget Request '!F206,0)</f>
        <v>0</v>
      </c>
      <c r="G207" s="180">
        <f>IF('Cumulative Budget Request '!$L206='Split budget (F)'!$L$1,'Cumulative Budget Request '!G206,0)</f>
        <v>0</v>
      </c>
      <c r="H207" s="180">
        <f>IF('Cumulative Budget Request '!$L206='Split budget (F)'!$L$1,'Cumulative Budget Request '!H206,0)</f>
        <v>0</v>
      </c>
      <c r="I207" s="180">
        <f>IF('Cumulative Budget Request '!$L206='Split budget (F)'!$L$1,'Cumulative Budget Request '!I206,0)</f>
        <v>0</v>
      </c>
      <c r="J207" s="177">
        <f t="shared" si="60"/>
        <v>0</v>
      </c>
      <c r="K207" s="2"/>
      <c r="L207" s="2"/>
      <c r="M207" s="2"/>
    </row>
    <row r="208" spans="1:16">
      <c r="A208" s="475"/>
      <c r="B208" s="88" t="s">
        <v>151</v>
      </c>
      <c r="C208" s="134">
        <f>IF('Cumulative Budget Request '!$L207='Split budget (F)'!$L$1,'Cumulative Budget Request '!C207,0)</f>
        <v>0</v>
      </c>
      <c r="D208" s="25"/>
      <c r="E208" s="180">
        <f>IF('Cumulative Budget Request '!$L207='Split budget (F)'!$L$1,'Cumulative Budget Request '!E207,0)</f>
        <v>0</v>
      </c>
      <c r="F208" s="180">
        <f>IF('Cumulative Budget Request '!$L207='Split budget (F)'!$L$1,'Cumulative Budget Request '!F207,0)</f>
        <v>0</v>
      </c>
      <c r="G208" s="180">
        <f>IF('Cumulative Budget Request '!$L207='Split budget (F)'!$L$1,'Cumulative Budget Request '!G207,0)</f>
        <v>0</v>
      </c>
      <c r="H208" s="180">
        <f>IF('Cumulative Budget Request '!$L207='Split budget (F)'!$L$1,'Cumulative Budget Request '!H207,0)</f>
        <v>0</v>
      </c>
      <c r="I208" s="180">
        <f>IF('Cumulative Budget Request '!$L207='Split budget (F)'!$L$1,'Cumulative Budget Request '!I207,0)</f>
        <v>0</v>
      </c>
      <c r="J208" s="177">
        <f t="shared" si="60"/>
        <v>0</v>
      </c>
      <c r="K208" s="2"/>
      <c r="L208" s="2"/>
      <c r="M208" s="2"/>
    </row>
    <row r="209" spans="1:17">
      <c r="A209" s="475"/>
      <c r="B209" s="88" t="s">
        <v>63</v>
      </c>
      <c r="C209" s="134">
        <f>IF('Cumulative Budget Request '!$L208='Split budget (F)'!$L$1,'Cumulative Budget Request '!C208,0)</f>
        <v>0</v>
      </c>
      <c r="D209" s="25"/>
      <c r="E209" s="180">
        <f>IF('Cumulative Budget Request '!$L208='Split budget (F)'!$L$1,'Cumulative Budget Request '!E208,0)</f>
        <v>0</v>
      </c>
      <c r="F209" s="180">
        <f>IF('Cumulative Budget Request '!$L208='Split budget (F)'!$L$1,'Cumulative Budget Request '!F208,0)</f>
        <v>0</v>
      </c>
      <c r="G209" s="180">
        <f>IF('Cumulative Budget Request '!$L208='Split budget (F)'!$L$1,'Cumulative Budget Request '!G208,0)</f>
        <v>0</v>
      </c>
      <c r="H209" s="180">
        <f>IF('Cumulative Budget Request '!$L208='Split budget (F)'!$L$1,'Cumulative Budget Request '!H208,0)</f>
        <v>0</v>
      </c>
      <c r="I209" s="180">
        <f>IF('Cumulative Budget Request '!$L208='Split budget (F)'!$L$1,'Cumulative Budget Request '!I208,0)</f>
        <v>0</v>
      </c>
      <c r="J209" s="177">
        <f t="shared" si="60"/>
        <v>0</v>
      </c>
      <c r="K209" s="2"/>
      <c r="L209" s="2"/>
      <c r="M209" s="2"/>
    </row>
    <row r="210" spans="1:17">
      <c r="A210" s="476" t="s">
        <v>138</v>
      </c>
      <c r="B210" s="476"/>
      <c r="C210" s="476"/>
      <c r="D210" s="476"/>
      <c r="E210" s="210">
        <f>SUM(E204:E209)</f>
        <v>0</v>
      </c>
      <c r="F210" s="210">
        <f t="shared" ref="F210:J210" si="61">SUM(F204:F209)</f>
        <v>0</v>
      </c>
      <c r="G210" s="210">
        <f t="shared" si="61"/>
        <v>0</v>
      </c>
      <c r="H210" s="210">
        <f t="shared" si="61"/>
        <v>0</v>
      </c>
      <c r="I210" s="210">
        <f t="shared" si="61"/>
        <v>0</v>
      </c>
      <c r="J210" s="211">
        <f t="shared" si="61"/>
        <v>0</v>
      </c>
      <c r="K210" s="2"/>
      <c r="L210" s="2"/>
      <c r="M210" s="7"/>
    </row>
    <row r="211" spans="1:17">
      <c r="A211" s="95"/>
      <c r="B211" s="513" t="s">
        <v>152</v>
      </c>
      <c r="C211" s="513"/>
      <c r="D211" s="513"/>
      <c r="E211" s="214">
        <f ca="1">SUMIF($A$182:$D$210,"*Total Trip", E182:E210)</f>
        <v>0</v>
      </c>
      <c r="F211" s="214">
        <f t="shared" ref="F211:I211" ca="1" si="62">SUMIF($A$182:$D$210,"*Total Trip", F182:F210)</f>
        <v>0</v>
      </c>
      <c r="G211" s="214">
        <f t="shared" ca="1" si="62"/>
        <v>0</v>
      </c>
      <c r="H211" s="214">
        <f t="shared" ca="1" si="62"/>
        <v>0</v>
      </c>
      <c r="I211" s="214">
        <f t="shared" ca="1" si="62"/>
        <v>0</v>
      </c>
      <c r="J211" s="215">
        <f ca="1">SUM(E211:I211)</f>
        <v>0</v>
      </c>
      <c r="K211" s="2"/>
      <c r="L211" s="2"/>
      <c r="M211" s="2"/>
      <c r="N211" s="2"/>
      <c r="O211" s="2"/>
      <c r="P211" s="2"/>
      <c r="Q211" s="2"/>
    </row>
    <row r="212" spans="1:17">
      <c r="A212" s="26"/>
      <c r="B212" s="27"/>
      <c r="C212" s="27"/>
      <c r="D212" s="27"/>
      <c r="E212" s="27"/>
      <c r="F212" s="27"/>
      <c r="G212" s="28"/>
      <c r="H212" s="28"/>
      <c r="I212" s="28"/>
      <c r="J212" s="96"/>
      <c r="K212" s="28"/>
      <c r="L212" s="28"/>
      <c r="M212" s="2"/>
      <c r="N212" s="2"/>
      <c r="O212" s="2"/>
      <c r="P212" s="2"/>
      <c r="Q212" s="2"/>
    </row>
    <row r="213" spans="1:17">
      <c r="A213" s="29" t="s">
        <v>153</v>
      </c>
      <c r="G213" s="2"/>
      <c r="H213" s="2"/>
      <c r="I213" s="2"/>
      <c r="J213" s="45"/>
      <c r="K213" s="2"/>
      <c r="L213" s="2"/>
      <c r="M213" s="2"/>
    </row>
    <row r="214" spans="1:17">
      <c r="B214" s="443">
        <f>IF('Cumulative Budget Request '!$L213='Split budget (F)'!$L$1,'Cumulative Budget Request '!B213,0)</f>
        <v>0</v>
      </c>
      <c r="D214" s="3"/>
      <c r="E214" s="180">
        <f>IF('Cumulative Budget Request '!$L213='Split budget (F)'!$L$1,'Cumulative Budget Request '!E213,0)</f>
        <v>0</v>
      </c>
      <c r="F214" s="180">
        <f>IF('Cumulative Budget Request '!$L213='Split budget (F)'!$L$1,'Cumulative Budget Request '!F213,0)</f>
        <v>0</v>
      </c>
      <c r="G214" s="180">
        <f>IF('Cumulative Budget Request '!$L213='Split budget (F)'!$L$1,'Cumulative Budget Request '!G213,0)</f>
        <v>0</v>
      </c>
      <c r="H214" s="180">
        <f>IF('Cumulative Budget Request '!$L213='Split budget (F)'!$L$1,'Cumulative Budget Request '!H213,0)</f>
        <v>0</v>
      </c>
      <c r="I214" s="180">
        <f>IF('Cumulative Budget Request '!$L213='Split budget (F)'!$L$1,'Cumulative Budget Request '!I213,0)</f>
        <v>0</v>
      </c>
      <c r="J214" s="91">
        <f>SUM(E214:I214)</f>
        <v>0</v>
      </c>
      <c r="K214" s="2"/>
      <c r="L214" s="2"/>
      <c r="M214" s="2"/>
    </row>
    <row r="215" spans="1:17">
      <c r="B215" s="443">
        <f>IF('Cumulative Budget Request '!$L214='Split budget (F)'!$L$1,'Cumulative Budget Request '!B214,0)</f>
        <v>0</v>
      </c>
      <c r="D215" s="3"/>
      <c r="E215" s="180">
        <f>IF('Cumulative Budget Request '!$L214='Split budget (F)'!$L$1,'Cumulative Budget Request '!E214,0)</f>
        <v>0</v>
      </c>
      <c r="F215" s="180">
        <f>IF('Cumulative Budget Request '!$L214='Split budget (F)'!$L$1,'Cumulative Budget Request '!F214,0)</f>
        <v>0</v>
      </c>
      <c r="G215" s="180">
        <f>IF('Cumulative Budget Request '!$L214='Split budget (F)'!$L$1,'Cumulative Budget Request '!G214,0)</f>
        <v>0</v>
      </c>
      <c r="H215" s="180">
        <f>IF('Cumulative Budget Request '!$L214='Split budget (F)'!$L$1,'Cumulative Budget Request '!H214,0)</f>
        <v>0</v>
      </c>
      <c r="I215" s="180">
        <f>IF('Cumulative Budget Request '!$L214='Split budget (F)'!$L$1,'Cumulative Budget Request '!I214,0)</f>
        <v>0</v>
      </c>
      <c r="J215" s="91">
        <f>SUM(E215:I215)</f>
        <v>0</v>
      </c>
      <c r="K215" s="2"/>
      <c r="L215" s="2"/>
      <c r="M215" s="2"/>
    </row>
    <row r="216" spans="1:17">
      <c r="A216" s="476" t="s">
        <v>138</v>
      </c>
      <c r="B216" s="476"/>
      <c r="C216" s="476"/>
      <c r="D216" s="476"/>
      <c r="E216" s="210">
        <f>SUM(E214:E215)</f>
        <v>0</v>
      </c>
      <c r="F216" s="210">
        <f t="shared" ref="F216:I216" si="63">SUM(F214:F215)</f>
        <v>0</v>
      </c>
      <c r="G216" s="210">
        <f t="shared" si="63"/>
        <v>0</v>
      </c>
      <c r="H216" s="210">
        <f t="shared" si="63"/>
        <v>0</v>
      </c>
      <c r="I216" s="210">
        <f t="shared" si="63"/>
        <v>0</v>
      </c>
      <c r="J216" s="213">
        <f>SUM(J214:J215)</f>
        <v>0</v>
      </c>
      <c r="K216" s="2"/>
      <c r="L216" s="2"/>
      <c r="M216" s="2"/>
      <c r="N216" s="2"/>
      <c r="O216" s="2"/>
      <c r="P216" s="2"/>
    </row>
    <row r="217" spans="1:17">
      <c r="E217" s="3"/>
      <c r="F217" s="2"/>
      <c r="G217" s="2"/>
      <c r="H217" s="2"/>
      <c r="I217" s="2"/>
      <c r="J217" s="45"/>
      <c r="K217" s="2"/>
      <c r="L217" s="2"/>
      <c r="M217" s="2"/>
      <c r="N217" s="2"/>
      <c r="O217" s="2"/>
      <c r="P217" s="2"/>
    </row>
    <row r="218" spans="1:17">
      <c r="A218" s="1" t="s">
        <v>139</v>
      </c>
      <c r="B218" s="93"/>
      <c r="C218" s="8"/>
      <c r="D218" s="258" t="s">
        <v>140</v>
      </c>
      <c r="E218" s="135">
        <f>IF('Cumulative Budget Request '!$L217='Split budget (F)'!$L$1,'Cumulative Budget Request '!E217,0)</f>
        <v>0</v>
      </c>
      <c r="F218" s="135">
        <f>IF('Cumulative Budget Request '!$L217='Split budget (F)'!$L$1,'Cumulative Budget Request '!F217,0)</f>
        <v>0</v>
      </c>
      <c r="G218" s="135">
        <f>IF('Cumulative Budget Request '!$L217='Split budget (F)'!$L$1,'Cumulative Budget Request '!G217,0)</f>
        <v>0</v>
      </c>
      <c r="H218" s="135">
        <f>IF('Cumulative Budget Request '!$L217='Split budget (F)'!$L$1,'Cumulative Budget Request '!H217,0)</f>
        <v>0</v>
      </c>
      <c r="I218" s="135">
        <f>IF('Cumulative Budget Request '!$L217='Split budget (F)'!$L$1,'Cumulative Budget Request '!I217,0)</f>
        <v>0</v>
      </c>
      <c r="J218" s="94"/>
      <c r="K218" s="2"/>
      <c r="L218" s="2"/>
      <c r="M218" s="2"/>
    </row>
    <row r="219" spans="1:17">
      <c r="D219" s="258" t="s">
        <v>141</v>
      </c>
      <c r="E219" s="135">
        <f>IF('Cumulative Budget Request '!$L218='Split budget (F)'!$L$1,'Cumulative Budget Request '!E218,0)</f>
        <v>0</v>
      </c>
      <c r="F219" s="135">
        <f>IF('Cumulative Budget Request '!$L218='Split budget (F)'!$L$1,'Cumulative Budget Request '!F218,0)</f>
        <v>0</v>
      </c>
      <c r="G219" s="135">
        <f>IF('Cumulative Budget Request '!$L218='Split budget (F)'!$L$1,'Cumulative Budget Request '!G218,0)</f>
        <v>0</v>
      </c>
      <c r="H219" s="135">
        <f>IF('Cumulative Budget Request '!$L218='Split budget (F)'!$L$1,'Cumulative Budget Request '!H218,0)</f>
        <v>0</v>
      </c>
      <c r="I219" s="135">
        <f>IF('Cumulative Budget Request '!$L218='Split budget (F)'!$L$1,'Cumulative Budget Request '!I218,0)</f>
        <v>0</v>
      </c>
      <c r="J219" s="94"/>
      <c r="K219" s="2"/>
      <c r="L219" s="2"/>
      <c r="M219" s="2"/>
    </row>
    <row r="220" spans="1:17">
      <c r="A220" s="1" t="s">
        <v>142</v>
      </c>
      <c r="B220" s="93"/>
      <c r="C220" s="8"/>
      <c r="D220" s="258" t="s">
        <v>143</v>
      </c>
      <c r="E220" s="135">
        <f>IF('Cumulative Budget Request '!$L219='Split budget (F)'!$L$1,'Cumulative Budget Request '!E219,0)</f>
        <v>0</v>
      </c>
      <c r="F220" s="135">
        <f>IF('Cumulative Budget Request '!$L219='Split budget (F)'!$L$1,'Cumulative Budget Request '!F219,0)</f>
        <v>0</v>
      </c>
      <c r="G220" s="135">
        <f>IF('Cumulative Budget Request '!$L219='Split budget (F)'!$L$1,'Cumulative Budget Request '!G219,0)</f>
        <v>0</v>
      </c>
      <c r="H220" s="135">
        <f>IF('Cumulative Budget Request '!$L219='Split budget (F)'!$L$1,'Cumulative Budget Request '!H219,0)</f>
        <v>0</v>
      </c>
      <c r="I220" s="135">
        <f>IF('Cumulative Budget Request '!$L219='Split budget (F)'!$L$1,'Cumulative Budget Request '!I219,0)</f>
        <v>0</v>
      </c>
      <c r="J220" s="94"/>
      <c r="K220" s="2"/>
      <c r="L220" s="2"/>
      <c r="M220" s="2"/>
    </row>
    <row r="221" spans="1:17">
      <c r="A221" s="474">
        <f>IF('Cumulative Budget Request '!$L220='Split budget (F)'!$L$1,'Cumulative Budget Request '!A220,0)</f>
        <v>0</v>
      </c>
      <c r="D221" s="258" t="s">
        <v>144</v>
      </c>
      <c r="E221" s="135">
        <f>IF('Cumulative Budget Request '!$L220='Split budget (F)'!$L$1,'Cumulative Budget Request '!E220,0)</f>
        <v>0</v>
      </c>
      <c r="F221" s="135">
        <f>IF('Cumulative Budget Request '!$L220='Split budget (F)'!$L$1,'Cumulative Budget Request '!F220,0)</f>
        <v>0</v>
      </c>
      <c r="G221" s="135">
        <f>IF('Cumulative Budget Request '!$L220='Split budget (F)'!$L$1,'Cumulative Budget Request '!G220,0)</f>
        <v>0</v>
      </c>
      <c r="H221" s="135">
        <f>IF('Cumulative Budget Request '!$L220='Split budget (F)'!$L$1,'Cumulative Budget Request '!H220,0)</f>
        <v>0</v>
      </c>
      <c r="I221" s="135">
        <f>IF('Cumulative Budget Request '!$L220='Split budget (F)'!$L$1,'Cumulative Budget Request '!I220,0)</f>
        <v>0</v>
      </c>
      <c r="J221" s="45"/>
      <c r="K221" s="2"/>
      <c r="L221" s="2"/>
      <c r="M221" s="2"/>
    </row>
    <row r="222" spans="1:17">
      <c r="A222" s="474"/>
      <c r="B222" s="89" t="s">
        <v>145</v>
      </c>
      <c r="C222" s="89" t="s">
        <v>146</v>
      </c>
      <c r="D222" s="25"/>
      <c r="E222" s="13"/>
      <c r="F222" s="13"/>
      <c r="G222" s="13"/>
      <c r="H222" s="13"/>
      <c r="I222" s="13"/>
      <c r="J222" s="45"/>
      <c r="K222" s="2"/>
      <c r="L222" s="2"/>
      <c r="M222" s="2"/>
    </row>
    <row r="223" spans="1:17">
      <c r="A223" s="475"/>
      <c r="B223" s="88" t="s">
        <v>147</v>
      </c>
      <c r="C223" s="134">
        <f>IF('Cumulative Budget Request '!$L222='Split budget (F)'!$L$1,'Cumulative Budget Request '!C222,0)</f>
        <v>0</v>
      </c>
      <c r="D223" s="25"/>
      <c r="E223" s="180">
        <f>IF('Cumulative Budget Request '!$L222='Split budget (F)'!$L$1,'Cumulative Budget Request '!E222,0)</f>
        <v>0</v>
      </c>
      <c r="F223" s="180">
        <f>IF('Cumulative Budget Request '!$L222='Split budget (F)'!$L$1,'Cumulative Budget Request '!F222,0)</f>
        <v>0</v>
      </c>
      <c r="G223" s="180">
        <f>IF('Cumulative Budget Request '!$L222='Split budget (F)'!$L$1,'Cumulative Budget Request '!G222,0)</f>
        <v>0</v>
      </c>
      <c r="H223" s="180">
        <f>IF('Cumulative Budget Request '!$L222='Split budget (F)'!$L$1,'Cumulative Budget Request '!H222,0)</f>
        <v>0</v>
      </c>
      <c r="I223" s="180">
        <f>IF('Cumulative Budget Request '!$L222='Split budget (F)'!$L$1,'Cumulative Budget Request '!I222,0)</f>
        <v>0</v>
      </c>
      <c r="J223" s="177">
        <f t="shared" ref="J223:J228" si="64">SUM(E223:I223)</f>
        <v>0</v>
      </c>
      <c r="K223" s="2"/>
      <c r="L223" s="2"/>
      <c r="M223" s="2"/>
    </row>
    <row r="224" spans="1:17">
      <c r="A224" s="475"/>
      <c r="B224" s="88" t="s">
        <v>148</v>
      </c>
      <c r="C224" s="134">
        <f>IF('Cumulative Budget Request '!$L223='Split budget (F)'!$L$1,'Cumulative Budget Request '!C223,0)</f>
        <v>0</v>
      </c>
      <c r="D224" s="25"/>
      <c r="E224" s="180">
        <f>IF('Cumulative Budget Request '!$L223='Split budget (F)'!$L$1,'Cumulative Budget Request '!E223,0)</f>
        <v>0</v>
      </c>
      <c r="F224" s="180">
        <f>IF('Cumulative Budget Request '!$L223='Split budget (F)'!$L$1,'Cumulative Budget Request '!F223,0)</f>
        <v>0</v>
      </c>
      <c r="G224" s="180">
        <f>IF('Cumulative Budget Request '!$L223='Split budget (F)'!$L$1,'Cumulative Budget Request '!G223,0)</f>
        <v>0</v>
      </c>
      <c r="H224" s="180">
        <f>IF('Cumulative Budget Request '!$L223='Split budget (F)'!$L$1,'Cumulative Budget Request '!H223,0)</f>
        <v>0</v>
      </c>
      <c r="I224" s="180">
        <f>IF('Cumulative Budget Request '!$L223='Split budget (F)'!$L$1,'Cumulative Budget Request '!I223,0)</f>
        <v>0</v>
      </c>
      <c r="J224" s="177">
        <f t="shared" si="64"/>
        <v>0</v>
      </c>
      <c r="K224" s="2"/>
      <c r="L224" s="2"/>
      <c r="M224" s="2"/>
    </row>
    <row r="225" spans="1:16">
      <c r="A225" s="475"/>
      <c r="B225" s="88" t="s">
        <v>149</v>
      </c>
      <c r="C225" s="134">
        <f>IF('Cumulative Budget Request '!$L224='Split budget (F)'!$L$1,'Cumulative Budget Request '!C224,0)</f>
        <v>0</v>
      </c>
      <c r="D225" s="25"/>
      <c r="E225" s="180">
        <f>IF('Cumulative Budget Request '!$L224='Split budget (F)'!$L$1,'Cumulative Budget Request '!E224,0)</f>
        <v>0</v>
      </c>
      <c r="F225" s="180">
        <f>IF('Cumulative Budget Request '!$L224='Split budget (F)'!$L$1,'Cumulative Budget Request '!F224,0)</f>
        <v>0</v>
      </c>
      <c r="G225" s="180">
        <f>IF('Cumulative Budget Request '!$L224='Split budget (F)'!$L$1,'Cumulative Budget Request '!G224,0)</f>
        <v>0</v>
      </c>
      <c r="H225" s="180">
        <f>IF('Cumulative Budget Request '!$L224='Split budget (F)'!$L$1,'Cumulative Budget Request '!H224,0)</f>
        <v>0</v>
      </c>
      <c r="I225" s="180">
        <f>IF('Cumulative Budget Request '!$L224='Split budget (F)'!$L$1,'Cumulative Budget Request '!I224,0)</f>
        <v>0</v>
      </c>
      <c r="J225" s="177">
        <f t="shared" si="64"/>
        <v>0</v>
      </c>
      <c r="K225" s="2"/>
      <c r="L225" s="2"/>
      <c r="M225" s="2"/>
    </row>
    <row r="226" spans="1:16">
      <c r="A226" s="475"/>
      <c r="B226" s="88" t="s">
        <v>150</v>
      </c>
      <c r="C226" s="134">
        <f>IF('Cumulative Budget Request '!$L225='Split budget (F)'!$L$1,'Cumulative Budget Request '!C225,0)</f>
        <v>0</v>
      </c>
      <c r="D226" s="25"/>
      <c r="E226" s="180">
        <f>IF('Cumulative Budget Request '!$L225='Split budget (F)'!$L$1,'Cumulative Budget Request '!E225,0)</f>
        <v>0</v>
      </c>
      <c r="F226" s="180">
        <f>IF('Cumulative Budget Request '!$L225='Split budget (F)'!$L$1,'Cumulative Budget Request '!F225,0)</f>
        <v>0</v>
      </c>
      <c r="G226" s="180">
        <f>IF('Cumulative Budget Request '!$L225='Split budget (F)'!$L$1,'Cumulative Budget Request '!G225,0)</f>
        <v>0</v>
      </c>
      <c r="H226" s="180">
        <f>IF('Cumulative Budget Request '!$L225='Split budget (F)'!$L$1,'Cumulative Budget Request '!H225,0)</f>
        <v>0</v>
      </c>
      <c r="I226" s="180">
        <f>IF('Cumulative Budget Request '!$L225='Split budget (F)'!$L$1,'Cumulative Budget Request '!I225,0)</f>
        <v>0</v>
      </c>
      <c r="J226" s="177">
        <f t="shared" si="64"/>
        <v>0</v>
      </c>
      <c r="K226" s="2"/>
      <c r="L226" s="2"/>
      <c r="M226" s="2"/>
    </row>
    <row r="227" spans="1:16">
      <c r="A227" s="475"/>
      <c r="B227" s="88" t="s">
        <v>151</v>
      </c>
      <c r="C227" s="134">
        <f>IF('Cumulative Budget Request '!$L226='Split budget (F)'!$L$1,'Cumulative Budget Request '!C226,0)</f>
        <v>0</v>
      </c>
      <c r="D227" s="25"/>
      <c r="E227" s="180">
        <f>IF('Cumulative Budget Request '!$L226='Split budget (F)'!$L$1,'Cumulative Budget Request '!E226,0)</f>
        <v>0</v>
      </c>
      <c r="F227" s="180">
        <f>IF('Cumulative Budget Request '!$L226='Split budget (F)'!$L$1,'Cumulative Budget Request '!F226,0)</f>
        <v>0</v>
      </c>
      <c r="G227" s="180">
        <f>IF('Cumulative Budget Request '!$L226='Split budget (F)'!$L$1,'Cumulative Budget Request '!G226,0)</f>
        <v>0</v>
      </c>
      <c r="H227" s="180">
        <f>IF('Cumulative Budget Request '!$L226='Split budget (F)'!$L$1,'Cumulative Budget Request '!H226,0)</f>
        <v>0</v>
      </c>
      <c r="I227" s="180">
        <f>IF('Cumulative Budget Request '!$L226='Split budget (F)'!$L$1,'Cumulative Budget Request '!I226,0)</f>
        <v>0</v>
      </c>
      <c r="J227" s="177">
        <f t="shared" si="64"/>
        <v>0</v>
      </c>
      <c r="K227" s="2"/>
      <c r="L227" s="2"/>
      <c r="M227" s="2"/>
    </row>
    <row r="228" spans="1:16">
      <c r="A228" s="475"/>
      <c r="B228" s="88" t="s">
        <v>63</v>
      </c>
      <c r="C228" s="134">
        <f>IF('Cumulative Budget Request '!$L227='Split budget (F)'!$L$1,'Cumulative Budget Request '!C227,0)</f>
        <v>0</v>
      </c>
      <c r="D228" s="25"/>
      <c r="E228" s="180">
        <f>IF('Cumulative Budget Request '!$L227='Split budget (F)'!$L$1,'Cumulative Budget Request '!E227,0)</f>
        <v>0</v>
      </c>
      <c r="F228" s="180">
        <f>IF('Cumulative Budget Request '!$L227='Split budget (F)'!$L$1,'Cumulative Budget Request '!F227,0)</f>
        <v>0</v>
      </c>
      <c r="G228" s="180">
        <f>IF('Cumulative Budget Request '!$L227='Split budget (F)'!$L$1,'Cumulative Budget Request '!G227,0)</f>
        <v>0</v>
      </c>
      <c r="H228" s="180">
        <f>IF('Cumulative Budget Request '!$L227='Split budget (F)'!$L$1,'Cumulative Budget Request '!H227,0)</f>
        <v>0</v>
      </c>
      <c r="I228" s="180">
        <f>IF('Cumulative Budget Request '!$L227='Split budget (F)'!$L$1,'Cumulative Budget Request '!I227,0)</f>
        <v>0</v>
      </c>
      <c r="J228" s="177">
        <f t="shared" si="64"/>
        <v>0</v>
      </c>
      <c r="K228" s="2"/>
      <c r="L228" s="2"/>
      <c r="M228" s="2"/>
    </row>
    <row r="229" spans="1:16">
      <c r="A229" s="476" t="s">
        <v>138</v>
      </c>
      <c r="B229" s="476"/>
      <c r="C229" s="476"/>
      <c r="D229" s="476"/>
      <c r="E229" s="210">
        <f>SUM(E223:E228)</f>
        <v>0</v>
      </c>
      <c r="F229" s="210">
        <f t="shared" ref="F229:I229" si="65">SUM(F223:F228)</f>
        <v>0</v>
      </c>
      <c r="G229" s="210">
        <f t="shared" si="65"/>
        <v>0</v>
      </c>
      <c r="H229" s="210">
        <f t="shared" si="65"/>
        <v>0</v>
      </c>
      <c r="I229" s="210">
        <f t="shared" si="65"/>
        <v>0</v>
      </c>
      <c r="J229" s="211">
        <f t="shared" ref="J229" si="66">SUM(J223:J228)</f>
        <v>0</v>
      </c>
      <c r="K229" s="2"/>
      <c r="L229" s="2"/>
      <c r="M229" s="7"/>
    </row>
    <row r="230" spans="1:16">
      <c r="E230" s="3"/>
      <c r="F230" s="2"/>
      <c r="G230" s="2"/>
      <c r="H230" s="2"/>
      <c r="I230" s="2"/>
      <c r="J230" s="45"/>
      <c r="K230" s="2"/>
      <c r="L230" s="2"/>
      <c r="M230" s="2"/>
      <c r="N230" s="2"/>
      <c r="O230" s="2"/>
      <c r="P230" s="2"/>
    </row>
    <row r="231" spans="1:16">
      <c r="A231" s="1" t="s">
        <v>139</v>
      </c>
      <c r="B231" s="93"/>
      <c r="C231" s="8"/>
      <c r="D231" s="258" t="s">
        <v>140</v>
      </c>
      <c r="E231" s="135">
        <f>IF('Cumulative Budget Request '!$L230='Split budget (F)'!$L$1,'Cumulative Budget Request '!E230,0)</f>
        <v>0</v>
      </c>
      <c r="F231" s="135">
        <f>IF('Cumulative Budget Request '!$L230='Split budget (F)'!$L$1,'Cumulative Budget Request '!F230,0)</f>
        <v>0</v>
      </c>
      <c r="G231" s="135">
        <f>IF('Cumulative Budget Request '!$L230='Split budget (F)'!$L$1,'Cumulative Budget Request '!G230,0)</f>
        <v>0</v>
      </c>
      <c r="H231" s="135">
        <f>IF('Cumulative Budget Request '!$L230='Split budget (F)'!$L$1,'Cumulative Budget Request '!H230,0)</f>
        <v>0</v>
      </c>
      <c r="I231" s="135">
        <f>IF('Cumulative Budget Request '!$L230='Split budget (F)'!$L$1,'Cumulative Budget Request '!I230,0)</f>
        <v>0</v>
      </c>
      <c r="J231" s="94"/>
      <c r="K231" s="2"/>
      <c r="L231" s="2"/>
      <c r="M231" s="2"/>
    </row>
    <row r="232" spans="1:16">
      <c r="D232" s="258" t="s">
        <v>141</v>
      </c>
      <c r="E232" s="135">
        <f>IF('Cumulative Budget Request '!$L231='Split budget (F)'!$L$1,'Cumulative Budget Request '!E231,0)</f>
        <v>0</v>
      </c>
      <c r="F232" s="135">
        <f>IF('Cumulative Budget Request '!$L231='Split budget (F)'!$L$1,'Cumulative Budget Request '!F231,0)</f>
        <v>0</v>
      </c>
      <c r="G232" s="135">
        <f>IF('Cumulative Budget Request '!$L231='Split budget (F)'!$L$1,'Cumulative Budget Request '!G231,0)</f>
        <v>0</v>
      </c>
      <c r="H232" s="135">
        <f>IF('Cumulative Budget Request '!$L231='Split budget (F)'!$L$1,'Cumulative Budget Request '!H231,0)</f>
        <v>0</v>
      </c>
      <c r="I232" s="135">
        <f>IF('Cumulative Budget Request '!$L231='Split budget (F)'!$L$1,'Cumulative Budget Request '!I231,0)</f>
        <v>0</v>
      </c>
      <c r="J232" s="94"/>
      <c r="K232" s="2"/>
      <c r="L232" s="2"/>
      <c r="M232" s="2"/>
    </row>
    <row r="233" spans="1:16">
      <c r="A233" s="1" t="s">
        <v>142</v>
      </c>
      <c r="B233" s="93"/>
      <c r="C233" s="8"/>
      <c r="D233" s="258" t="s">
        <v>143</v>
      </c>
      <c r="E233" s="135">
        <f>IF('Cumulative Budget Request '!$L232='Split budget (F)'!$L$1,'Cumulative Budget Request '!E232,0)</f>
        <v>0</v>
      </c>
      <c r="F233" s="135">
        <f>IF('Cumulative Budget Request '!$L232='Split budget (F)'!$L$1,'Cumulative Budget Request '!F232,0)</f>
        <v>0</v>
      </c>
      <c r="G233" s="135">
        <f>IF('Cumulative Budget Request '!$L232='Split budget (F)'!$L$1,'Cumulative Budget Request '!G232,0)</f>
        <v>0</v>
      </c>
      <c r="H233" s="135">
        <f>IF('Cumulative Budget Request '!$L232='Split budget (F)'!$L$1,'Cumulative Budget Request '!H232,0)</f>
        <v>0</v>
      </c>
      <c r="I233" s="135">
        <f>IF('Cumulative Budget Request '!$L232='Split budget (F)'!$L$1,'Cumulative Budget Request '!I232,0)</f>
        <v>0</v>
      </c>
      <c r="J233" s="94"/>
      <c r="K233" s="2"/>
      <c r="L233" s="2"/>
      <c r="M233" s="2"/>
    </row>
    <row r="234" spans="1:16">
      <c r="A234" s="474">
        <f>IF('Cumulative Budget Request '!$L233='Split budget (F)'!$L$1,'Cumulative Budget Request '!A233,0)</f>
        <v>0</v>
      </c>
      <c r="D234" s="258" t="s">
        <v>144</v>
      </c>
      <c r="E234" s="135">
        <f>IF('Cumulative Budget Request '!$L233='Split budget (F)'!$L$1,'Cumulative Budget Request '!E233,0)</f>
        <v>0</v>
      </c>
      <c r="F234" s="135">
        <f>IF('Cumulative Budget Request '!$L233='Split budget (F)'!$L$1,'Cumulative Budget Request '!F233,0)</f>
        <v>0</v>
      </c>
      <c r="G234" s="135">
        <f>IF('Cumulative Budget Request '!$L233='Split budget (F)'!$L$1,'Cumulative Budget Request '!G233,0)</f>
        <v>0</v>
      </c>
      <c r="H234" s="135">
        <f>IF('Cumulative Budget Request '!$L233='Split budget (F)'!$L$1,'Cumulative Budget Request '!H233,0)</f>
        <v>0</v>
      </c>
      <c r="I234" s="135">
        <f>IF('Cumulative Budget Request '!$L233='Split budget (F)'!$L$1,'Cumulative Budget Request '!I233,0)</f>
        <v>0</v>
      </c>
      <c r="J234" s="45"/>
      <c r="K234" s="2"/>
      <c r="L234" s="2"/>
      <c r="M234" s="2"/>
    </row>
    <row r="235" spans="1:16">
      <c r="A235" s="474"/>
      <c r="B235" s="89" t="s">
        <v>145</v>
      </c>
      <c r="C235" s="89" t="s">
        <v>146</v>
      </c>
      <c r="D235" s="25"/>
      <c r="E235" s="13"/>
      <c r="F235" s="13"/>
      <c r="G235" s="13"/>
      <c r="H235" s="13"/>
      <c r="I235" s="13"/>
      <c r="J235" s="45"/>
      <c r="K235" s="2"/>
      <c r="L235" s="2"/>
      <c r="M235" s="2"/>
    </row>
    <row r="236" spans="1:16">
      <c r="A236" s="475"/>
      <c r="B236" s="88" t="s">
        <v>147</v>
      </c>
      <c r="C236" s="134">
        <f>IF('Cumulative Budget Request '!$L235='Split budget (F)'!$L$1,'Cumulative Budget Request '!C235,0)</f>
        <v>0</v>
      </c>
      <c r="D236" s="25"/>
      <c r="E236" s="180">
        <f>IF('Cumulative Budget Request '!$L235='Split budget (F)'!$L$1,'Cumulative Budget Request '!E235,0)</f>
        <v>0</v>
      </c>
      <c r="F236" s="180">
        <f>IF('Cumulative Budget Request '!$L235='Split budget (F)'!$L$1,'Cumulative Budget Request '!F235,0)</f>
        <v>0</v>
      </c>
      <c r="G236" s="180">
        <f>IF('Cumulative Budget Request '!$L235='Split budget (F)'!$L$1,'Cumulative Budget Request '!G235,0)</f>
        <v>0</v>
      </c>
      <c r="H236" s="180">
        <f>IF('Cumulative Budget Request '!$L235='Split budget (F)'!$L$1,'Cumulative Budget Request '!H235,0)</f>
        <v>0</v>
      </c>
      <c r="I236" s="180">
        <f>IF('Cumulative Budget Request '!$L235='Split budget (F)'!$L$1,'Cumulative Budget Request '!I235,0)</f>
        <v>0</v>
      </c>
      <c r="J236" s="177">
        <f t="shared" ref="J236:J241" si="67">SUM(E236:I236)</f>
        <v>0</v>
      </c>
      <c r="K236" s="2"/>
      <c r="L236" s="2"/>
      <c r="M236" s="2"/>
    </row>
    <row r="237" spans="1:16">
      <c r="A237" s="475"/>
      <c r="B237" s="88" t="s">
        <v>148</v>
      </c>
      <c r="C237" s="134">
        <f>IF('Cumulative Budget Request '!$L236='Split budget (F)'!$L$1,'Cumulative Budget Request '!C236,0)</f>
        <v>0</v>
      </c>
      <c r="D237" s="25"/>
      <c r="E237" s="180">
        <f>IF('Cumulative Budget Request '!$L236='Split budget (F)'!$L$1,'Cumulative Budget Request '!E236,0)</f>
        <v>0</v>
      </c>
      <c r="F237" s="180">
        <f>IF('Cumulative Budget Request '!$L236='Split budget (F)'!$L$1,'Cumulative Budget Request '!F236,0)</f>
        <v>0</v>
      </c>
      <c r="G237" s="180">
        <f>IF('Cumulative Budget Request '!$L236='Split budget (F)'!$L$1,'Cumulative Budget Request '!G236,0)</f>
        <v>0</v>
      </c>
      <c r="H237" s="180">
        <f>IF('Cumulative Budget Request '!$L236='Split budget (F)'!$L$1,'Cumulative Budget Request '!H236,0)</f>
        <v>0</v>
      </c>
      <c r="I237" s="180">
        <f>IF('Cumulative Budget Request '!$L236='Split budget (F)'!$L$1,'Cumulative Budget Request '!I236,0)</f>
        <v>0</v>
      </c>
      <c r="J237" s="177">
        <f t="shared" si="67"/>
        <v>0</v>
      </c>
      <c r="K237" s="2"/>
      <c r="L237" s="2"/>
      <c r="M237" s="2"/>
    </row>
    <row r="238" spans="1:16">
      <c r="A238" s="475"/>
      <c r="B238" s="88" t="s">
        <v>149</v>
      </c>
      <c r="C238" s="134">
        <f>IF('Cumulative Budget Request '!$L237='Split budget (F)'!$L$1,'Cumulative Budget Request '!C237,0)</f>
        <v>0</v>
      </c>
      <c r="D238" s="25"/>
      <c r="E238" s="180">
        <f>IF('Cumulative Budget Request '!$L237='Split budget (F)'!$L$1,'Cumulative Budget Request '!E237,0)</f>
        <v>0</v>
      </c>
      <c r="F238" s="180">
        <f>IF('Cumulative Budget Request '!$L237='Split budget (F)'!$L$1,'Cumulative Budget Request '!F237,0)</f>
        <v>0</v>
      </c>
      <c r="G238" s="180">
        <f>IF('Cumulative Budget Request '!$L237='Split budget (F)'!$L$1,'Cumulative Budget Request '!G237,0)</f>
        <v>0</v>
      </c>
      <c r="H238" s="180">
        <f>IF('Cumulative Budget Request '!$L237='Split budget (F)'!$L$1,'Cumulative Budget Request '!H237,0)</f>
        <v>0</v>
      </c>
      <c r="I238" s="180">
        <f>IF('Cumulative Budget Request '!$L237='Split budget (F)'!$L$1,'Cumulative Budget Request '!I237,0)</f>
        <v>0</v>
      </c>
      <c r="J238" s="177">
        <f t="shared" si="67"/>
        <v>0</v>
      </c>
      <c r="K238" s="2"/>
      <c r="L238" s="2"/>
      <c r="M238" s="2"/>
    </row>
    <row r="239" spans="1:16">
      <c r="A239" s="475"/>
      <c r="B239" s="88" t="s">
        <v>150</v>
      </c>
      <c r="C239" s="134">
        <f>IF('Cumulative Budget Request '!$L238='Split budget (F)'!$L$1,'Cumulative Budget Request '!C238,0)</f>
        <v>0</v>
      </c>
      <c r="D239" s="25"/>
      <c r="E239" s="180">
        <f>IF('Cumulative Budget Request '!$L238='Split budget (F)'!$L$1,'Cumulative Budget Request '!E238,0)</f>
        <v>0</v>
      </c>
      <c r="F239" s="180">
        <f>IF('Cumulative Budget Request '!$L238='Split budget (F)'!$L$1,'Cumulative Budget Request '!F238,0)</f>
        <v>0</v>
      </c>
      <c r="G239" s="180">
        <f>IF('Cumulative Budget Request '!$L238='Split budget (F)'!$L$1,'Cumulative Budget Request '!G238,0)</f>
        <v>0</v>
      </c>
      <c r="H239" s="180">
        <f>IF('Cumulative Budget Request '!$L238='Split budget (F)'!$L$1,'Cumulative Budget Request '!H238,0)</f>
        <v>0</v>
      </c>
      <c r="I239" s="180">
        <f>IF('Cumulative Budget Request '!$L238='Split budget (F)'!$L$1,'Cumulative Budget Request '!I238,0)</f>
        <v>0</v>
      </c>
      <c r="J239" s="177">
        <f t="shared" si="67"/>
        <v>0</v>
      </c>
      <c r="K239" s="2"/>
      <c r="L239" s="2"/>
      <c r="M239" s="2"/>
    </row>
    <row r="240" spans="1:16">
      <c r="A240" s="475"/>
      <c r="B240" s="88" t="s">
        <v>151</v>
      </c>
      <c r="C240" s="134">
        <f>IF('Cumulative Budget Request '!$L239='Split budget (F)'!$L$1,'Cumulative Budget Request '!C239,0)</f>
        <v>0</v>
      </c>
      <c r="D240" s="25"/>
      <c r="E240" s="180">
        <f>IF('Cumulative Budget Request '!$L239='Split budget (F)'!$L$1,'Cumulative Budget Request '!E239,0)</f>
        <v>0</v>
      </c>
      <c r="F240" s="180">
        <f>IF('Cumulative Budget Request '!$L239='Split budget (F)'!$L$1,'Cumulative Budget Request '!F239,0)</f>
        <v>0</v>
      </c>
      <c r="G240" s="180">
        <f>IF('Cumulative Budget Request '!$L239='Split budget (F)'!$L$1,'Cumulative Budget Request '!G239,0)</f>
        <v>0</v>
      </c>
      <c r="H240" s="180">
        <f>IF('Cumulative Budget Request '!$L239='Split budget (F)'!$L$1,'Cumulative Budget Request '!H239,0)</f>
        <v>0</v>
      </c>
      <c r="I240" s="180">
        <f>IF('Cumulative Budget Request '!$L239='Split budget (F)'!$L$1,'Cumulative Budget Request '!I239,0)</f>
        <v>0</v>
      </c>
      <c r="J240" s="177">
        <f t="shared" si="67"/>
        <v>0</v>
      </c>
      <c r="K240" s="2"/>
      <c r="L240" s="2"/>
      <c r="M240" s="2"/>
    </row>
    <row r="241" spans="1:17">
      <c r="A241" s="475"/>
      <c r="B241" s="88" t="s">
        <v>63</v>
      </c>
      <c r="C241" s="134">
        <f>IF('Cumulative Budget Request '!$L240='Split budget (F)'!$L$1,'Cumulative Budget Request '!C240,0)</f>
        <v>0</v>
      </c>
      <c r="D241" s="25"/>
      <c r="E241" s="180">
        <f>IF('Cumulative Budget Request '!$L240='Split budget (F)'!$L$1,'Cumulative Budget Request '!E240,0)</f>
        <v>0</v>
      </c>
      <c r="F241" s="180">
        <f>IF('Cumulative Budget Request '!$L240='Split budget (F)'!$L$1,'Cumulative Budget Request '!F240,0)</f>
        <v>0</v>
      </c>
      <c r="G241" s="180">
        <f>IF('Cumulative Budget Request '!$L240='Split budget (F)'!$L$1,'Cumulative Budget Request '!G240,0)</f>
        <v>0</v>
      </c>
      <c r="H241" s="180">
        <f>IF('Cumulative Budget Request '!$L240='Split budget (F)'!$L$1,'Cumulative Budget Request '!H240,0)</f>
        <v>0</v>
      </c>
      <c r="I241" s="180">
        <f>IF('Cumulative Budget Request '!$L240='Split budget (F)'!$L$1,'Cumulative Budget Request '!I240,0)</f>
        <v>0</v>
      </c>
      <c r="J241" s="177">
        <f t="shared" si="67"/>
        <v>0</v>
      </c>
      <c r="K241" s="2"/>
      <c r="L241" s="2"/>
      <c r="M241" s="2"/>
    </row>
    <row r="242" spans="1:17">
      <c r="A242" s="476" t="s">
        <v>138</v>
      </c>
      <c r="B242" s="476"/>
      <c r="C242" s="476"/>
      <c r="D242" s="476"/>
      <c r="E242" s="210">
        <f>SUM(E236:E241)</f>
        <v>0</v>
      </c>
      <c r="F242" s="210">
        <f t="shared" ref="F242:J242" si="68">SUM(F236:F241)</f>
        <v>0</v>
      </c>
      <c r="G242" s="210">
        <f t="shared" si="68"/>
        <v>0</v>
      </c>
      <c r="H242" s="210">
        <f t="shared" si="68"/>
        <v>0</v>
      </c>
      <c r="I242" s="210">
        <f t="shared" si="68"/>
        <v>0</v>
      </c>
      <c r="J242" s="211">
        <f t="shared" si="68"/>
        <v>0</v>
      </c>
      <c r="K242" s="2"/>
      <c r="L242" s="2"/>
      <c r="M242" s="7"/>
    </row>
    <row r="243" spans="1:17">
      <c r="A243" s="95"/>
      <c r="B243" s="513" t="s">
        <v>154</v>
      </c>
      <c r="C243" s="513"/>
      <c r="D243" s="513"/>
      <c r="E243" s="178">
        <f ca="1">SUMIF($A$214:$D$242,"*Total Trip", E214:E242)</f>
        <v>0</v>
      </c>
      <c r="F243" s="178">
        <f t="shared" ref="F243:I243" ca="1" si="69">SUMIF($A$214:$D$242,"*Total Trip", F214:F242)</f>
        <v>0</v>
      </c>
      <c r="G243" s="178">
        <f t="shared" ca="1" si="69"/>
        <v>0</v>
      </c>
      <c r="H243" s="178">
        <f t="shared" ca="1" si="69"/>
        <v>0</v>
      </c>
      <c r="I243" s="178">
        <f t="shared" ca="1" si="69"/>
        <v>0</v>
      </c>
      <c r="J243" s="179">
        <f ca="1">SUM(E243:I243)</f>
        <v>0</v>
      </c>
      <c r="K243" s="2"/>
      <c r="L243" s="2"/>
      <c r="M243" s="2"/>
      <c r="N243" s="2"/>
      <c r="O243" s="2"/>
      <c r="P243" s="2"/>
      <c r="Q243" s="2"/>
    </row>
    <row r="244" spans="1:17">
      <c r="A244" s="26"/>
      <c r="B244" s="27"/>
      <c r="C244" s="27"/>
      <c r="D244" s="27"/>
      <c r="E244" s="27"/>
      <c r="F244" s="27"/>
      <c r="G244" s="28"/>
      <c r="H244" s="28"/>
      <c r="I244" s="28"/>
      <c r="J244" s="96"/>
      <c r="K244" s="28"/>
      <c r="L244" s="28"/>
      <c r="N244" s="7"/>
      <c r="O244" s="7"/>
      <c r="P244" s="7"/>
    </row>
    <row r="245" spans="1:17">
      <c r="A245" s="29" t="s">
        <v>155</v>
      </c>
      <c r="J245" s="31"/>
      <c r="N245" s="7"/>
      <c r="O245" s="7"/>
      <c r="P245" s="7"/>
    </row>
    <row r="246" spans="1:17">
      <c r="A246" s="8"/>
      <c r="B246" s="443">
        <f>IF('Cumulative Budget Request '!$L245='Split budget (F)'!$L$1,'Cumulative Budget Request '!B245,0)</f>
        <v>0</v>
      </c>
      <c r="D246" s="3"/>
      <c r="E246" s="180">
        <f>IF('Cumulative Budget Request '!$L245='Split budget (F)'!$L$1,'Cumulative Budget Request '!E245,0)</f>
        <v>0</v>
      </c>
      <c r="F246" s="180">
        <f>IF('Cumulative Budget Request '!$L245='Split budget (F)'!$L$1,'Cumulative Budget Request '!F245,0)</f>
        <v>0</v>
      </c>
      <c r="G246" s="180">
        <f>IF('Cumulative Budget Request '!$L245='Split budget (F)'!$L$1,'Cumulative Budget Request '!G245,0)</f>
        <v>0</v>
      </c>
      <c r="H246" s="180">
        <f>IF('Cumulative Budget Request '!$L245='Split budget (F)'!$L$1,'Cumulative Budget Request '!H245,0)</f>
        <v>0</v>
      </c>
      <c r="I246" s="180">
        <f>IF('Cumulative Budget Request '!$L245='Split budget (F)'!$L$1,'Cumulative Budget Request '!I245,0)</f>
        <v>0</v>
      </c>
      <c r="J246" s="177">
        <f>SUM(E246:I246)</f>
        <v>0</v>
      </c>
    </row>
    <row r="247" spans="1:17">
      <c r="A247" s="8"/>
      <c r="B247" s="443">
        <f>IF('Cumulative Budget Request '!$L246='Split budget (F)'!$L$1,'Cumulative Budget Request '!B246,0)</f>
        <v>0</v>
      </c>
      <c r="D247" s="3"/>
      <c r="E247" s="180">
        <f>IF('Cumulative Budget Request '!$L246='Split budget (F)'!$L$1,'Cumulative Budget Request '!E246,0)</f>
        <v>0</v>
      </c>
      <c r="F247" s="180">
        <f>IF('Cumulative Budget Request '!$L246='Split budget (F)'!$L$1,'Cumulative Budget Request '!F246,0)</f>
        <v>0</v>
      </c>
      <c r="G247" s="180">
        <f>IF('Cumulative Budget Request '!$L246='Split budget (F)'!$L$1,'Cumulative Budget Request '!G246,0)</f>
        <v>0</v>
      </c>
      <c r="H247" s="180">
        <f>IF('Cumulative Budget Request '!$L246='Split budget (F)'!$L$1,'Cumulative Budget Request '!H246,0)</f>
        <v>0</v>
      </c>
      <c r="I247" s="180">
        <f>IF('Cumulative Budget Request '!$L246='Split budget (F)'!$L$1,'Cumulative Budget Request '!I246,0)</f>
        <v>0</v>
      </c>
      <c r="J247" s="177">
        <f t="shared" ref="J247:J248" si="70">SUM(E247:I247)</f>
        <v>0</v>
      </c>
    </row>
    <row r="248" spans="1:17">
      <c r="A248" s="8"/>
      <c r="B248" s="443">
        <f>IF('Cumulative Budget Request '!$L247='Split budget (F)'!$L$1,'Cumulative Budget Request '!B247,0)</f>
        <v>0</v>
      </c>
      <c r="D248" s="3"/>
      <c r="E248" s="180">
        <f>IF('Cumulative Budget Request '!$L247='Split budget (F)'!$L$1,'Cumulative Budget Request '!E247,0)</f>
        <v>0</v>
      </c>
      <c r="F248" s="180">
        <f>IF('Cumulative Budget Request '!$L247='Split budget (F)'!$L$1,'Cumulative Budget Request '!F247,0)</f>
        <v>0</v>
      </c>
      <c r="G248" s="180">
        <f>IF('Cumulative Budget Request '!$L247='Split budget (F)'!$L$1,'Cumulative Budget Request '!G247,0)</f>
        <v>0</v>
      </c>
      <c r="H248" s="180">
        <f>IF('Cumulative Budget Request '!$L247='Split budget (F)'!$L$1,'Cumulative Budget Request '!H247,0)</f>
        <v>0</v>
      </c>
      <c r="I248" s="180">
        <f>IF('Cumulative Budget Request '!$L247='Split budget (F)'!$L$1,'Cumulative Budget Request '!I247,0)</f>
        <v>0</v>
      </c>
      <c r="J248" s="177">
        <f t="shared" si="70"/>
        <v>0</v>
      </c>
    </row>
    <row r="249" spans="1:17">
      <c r="A249" s="8"/>
      <c r="B249" s="443">
        <f>IF('Cumulative Budget Request '!$L248='Split budget (F)'!$L$1,'Cumulative Budget Request '!B248,0)</f>
        <v>0</v>
      </c>
      <c r="D249" s="3"/>
      <c r="E249" s="180">
        <f>IF('Cumulative Budget Request '!$L248='Split budget (F)'!$L$1,'Cumulative Budget Request '!E248,0)</f>
        <v>0</v>
      </c>
      <c r="F249" s="180">
        <f>IF('Cumulative Budget Request '!$L248='Split budget (F)'!$L$1,'Cumulative Budget Request '!F248,0)</f>
        <v>0</v>
      </c>
      <c r="G249" s="180">
        <f>IF('Cumulative Budget Request '!$L248='Split budget (F)'!$L$1,'Cumulative Budget Request '!G248,0)</f>
        <v>0</v>
      </c>
      <c r="H249" s="180">
        <f>IF('Cumulative Budget Request '!$L248='Split budget (F)'!$L$1,'Cumulative Budget Request '!H248,0)</f>
        <v>0</v>
      </c>
      <c r="I249" s="180">
        <f>IF('Cumulative Budget Request '!$L248='Split budget (F)'!$L$1,'Cumulative Budget Request '!I248,0)</f>
        <v>0</v>
      </c>
      <c r="J249" s="177">
        <f>SUM(E249:I249)</f>
        <v>0</v>
      </c>
    </row>
    <row r="250" spans="1:17">
      <c r="A250" s="406"/>
      <c r="B250" s="513" t="s">
        <v>159</v>
      </c>
      <c r="C250" s="513"/>
      <c r="D250" s="513"/>
      <c r="E250" s="178">
        <f>SUM(E246:E249)</f>
        <v>0</v>
      </c>
      <c r="F250" s="178">
        <f t="shared" ref="F250:J250" si="71">SUM(F246:F249)</f>
        <v>0</v>
      </c>
      <c r="G250" s="178">
        <f t="shared" si="71"/>
        <v>0</v>
      </c>
      <c r="H250" s="178">
        <f t="shared" si="71"/>
        <v>0</v>
      </c>
      <c r="I250" s="178">
        <f t="shared" si="71"/>
        <v>0</v>
      </c>
      <c r="J250" s="179">
        <f t="shared" si="71"/>
        <v>0</v>
      </c>
    </row>
    <row r="251" spans="1:17">
      <c r="A251" s="8"/>
      <c r="G251" s="15"/>
      <c r="H251" s="15"/>
      <c r="I251" s="15"/>
      <c r="J251" s="24"/>
      <c r="K251" s="19"/>
      <c r="L251" s="15"/>
      <c r="N251" s="7"/>
      <c r="O251" s="7"/>
      <c r="P251" s="7"/>
    </row>
    <row r="252" spans="1:17" ht="13.5" customHeight="1">
      <c r="A252" s="29" t="s">
        <v>160</v>
      </c>
      <c r="B252" s="8"/>
      <c r="J252" s="31"/>
    </row>
    <row r="253" spans="1:17" ht="13.5" customHeight="1">
      <c r="A253" s="29"/>
      <c r="B253" s="443">
        <f>IF('Cumulative Budget Request '!$L252='Split budget (F)'!$L$1,'Cumulative Budget Request '!B252,0)</f>
        <v>0</v>
      </c>
      <c r="D253" s="3"/>
      <c r="E253" s="180">
        <f>IF('Cumulative Budget Request '!$L252='Split budget (F)'!$L$1,'Cumulative Budget Request '!E252,0)</f>
        <v>0</v>
      </c>
      <c r="F253" s="180">
        <f>IF('Cumulative Budget Request '!$L252='Split budget (F)'!$L$1,'Cumulative Budget Request '!F252,0)</f>
        <v>0</v>
      </c>
      <c r="G253" s="180">
        <f>IF('Cumulative Budget Request '!$L252='Split budget (F)'!$L$1,'Cumulative Budget Request '!G252,0)</f>
        <v>0</v>
      </c>
      <c r="H253" s="180">
        <f>IF('Cumulative Budget Request '!$L252='Split budget (F)'!$L$1,'Cumulative Budget Request '!H252,0)</f>
        <v>0</v>
      </c>
      <c r="I253" s="180">
        <f>IF('Cumulative Budget Request '!$L252='Split budget (F)'!$L$1,'Cumulative Budget Request '!I252,0)</f>
        <v>0</v>
      </c>
      <c r="J253" s="177">
        <f>SUM(E253:I253)</f>
        <v>0</v>
      </c>
    </row>
    <row r="254" spans="1:17" ht="13.5" customHeight="1">
      <c r="A254" s="29"/>
      <c r="B254" s="443">
        <f>IF('Cumulative Budget Request '!$L253='Split budget (F)'!$L$1,'Cumulative Budget Request '!B253,0)</f>
        <v>0</v>
      </c>
      <c r="D254" s="3"/>
      <c r="E254" s="180">
        <f>IF('Cumulative Budget Request '!$L253='Split budget (F)'!$L$1,'Cumulative Budget Request '!E253,0)</f>
        <v>0</v>
      </c>
      <c r="F254" s="180">
        <f>IF('Cumulative Budget Request '!$L253='Split budget (F)'!$L$1,'Cumulative Budget Request '!F253,0)</f>
        <v>0</v>
      </c>
      <c r="G254" s="180">
        <f>IF('Cumulative Budget Request '!$L253='Split budget (F)'!$L$1,'Cumulative Budget Request '!G253,0)</f>
        <v>0</v>
      </c>
      <c r="H254" s="180">
        <f>IF('Cumulative Budget Request '!$L253='Split budget (F)'!$L$1,'Cumulative Budget Request '!H253,0)</f>
        <v>0</v>
      </c>
      <c r="I254" s="180">
        <f>IF('Cumulative Budget Request '!$L253='Split budget (F)'!$L$1,'Cumulative Budget Request '!I253,0)</f>
        <v>0</v>
      </c>
      <c r="J254" s="177">
        <f>SUM(E254:I254)</f>
        <v>0</v>
      </c>
    </row>
    <row r="255" spans="1:17">
      <c r="A255" s="102"/>
      <c r="B255" s="513" t="s">
        <v>161</v>
      </c>
      <c r="C255" s="513"/>
      <c r="D255" s="513"/>
      <c r="E255" s="178">
        <f>SUM(E253:E254)</f>
        <v>0</v>
      </c>
      <c r="F255" s="178">
        <f>SUM(F253:F254)</f>
        <v>0</v>
      </c>
      <c r="G255" s="178">
        <f t="shared" ref="G255:I255" si="72">SUM(G253:G254)</f>
        <v>0</v>
      </c>
      <c r="H255" s="178">
        <f t="shared" si="72"/>
        <v>0</v>
      </c>
      <c r="I255" s="178">
        <f t="shared" si="72"/>
        <v>0</v>
      </c>
      <c r="J255" s="179">
        <f>SUM(J253:J254)</f>
        <v>0</v>
      </c>
    </row>
    <row r="256" spans="1:17">
      <c r="A256" s="8"/>
      <c r="D256" s="3"/>
      <c r="E256" s="15"/>
      <c r="F256" s="15"/>
      <c r="G256" s="15"/>
      <c r="H256" s="15"/>
      <c r="I256" s="19"/>
      <c r="J256" s="24"/>
    </row>
    <row r="257" spans="1:36">
      <c r="A257" s="29" t="s">
        <v>162</v>
      </c>
      <c r="D257" s="3"/>
      <c r="E257" s="15"/>
      <c r="F257" s="15"/>
      <c r="G257" s="15"/>
      <c r="H257" s="15"/>
      <c r="I257" s="19"/>
      <c r="J257" s="24"/>
      <c r="N257" s="7"/>
      <c r="O257" s="7"/>
      <c r="P257" s="7"/>
    </row>
    <row r="258" spans="1:36">
      <c r="B258" s="443">
        <f>IF('Cumulative Budget Request '!$L257='Split budget (F)'!$L$1,'Cumulative Budget Request '!B257,0)</f>
        <v>0</v>
      </c>
      <c r="D258" s="3"/>
      <c r="E258" s="180">
        <f>IF('Cumulative Budget Request '!$L257='Split budget (F)'!$L$1,'Cumulative Budget Request '!E257,0)</f>
        <v>0</v>
      </c>
      <c r="F258" s="180">
        <f>IF('Cumulative Budget Request '!$L257='Split budget (F)'!$L$1,'Cumulative Budget Request '!F257,0)</f>
        <v>0</v>
      </c>
      <c r="G258" s="180">
        <f>IF('Cumulative Budget Request '!$L257='Split budget (F)'!$L$1,'Cumulative Budget Request '!G257,0)</f>
        <v>0</v>
      </c>
      <c r="H258" s="180">
        <f>IF('Cumulative Budget Request '!$L257='Split budget (F)'!$L$1,'Cumulative Budget Request '!H257,0)</f>
        <v>0</v>
      </c>
      <c r="I258" s="180">
        <f>IF('Cumulative Budget Request '!$L257='Split budget (F)'!$L$1,'Cumulative Budget Request '!I257,0)</f>
        <v>0</v>
      </c>
      <c r="J258" s="177">
        <f t="shared" ref="J258:J263" si="73">SUM(E258:I258)</f>
        <v>0</v>
      </c>
    </row>
    <row r="259" spans="1:36">
      <c r="B259" s="443">
        <f>IF('Cumulative Budget Request '!$L258='Split budget (F)'!$L$1,'Cumulative Budget Request '!B258,0)</f>
        <v>0</v>
      </c>
      <c r="D259" s="3"/>
      <c r="E259" s="180">
        <f>IF('Cumulative Budget Request '!$L258='Split budget (F)'!$L$1,'Cumulative Budget Request '!E258,0)</f>
        <v>0</v>
      </c>
      <c r="F259" s="180">
        <f>IF('Cumulative Budget Request '!$L258='Split budget (F)'!$L$1,'Cumulative Budget Request '!F258,0)</f>
        <v>0</v>
      </c>
      <c r="G259" s="180">
        <f>IF('Cumulative Budget Request '!$L258='Split budget (F)'!$L$1,'Cumulative Budget Request '!G258,0)</f>
        <v>0</v>
      </c>
      <c r="H259" s="180">
        <f>IF('Cumulative Budget Request '!$L258='Split budget (F)'!$L$1,'Cumulative Budget Request '!H258,0)</f>
        <v>0</v>
      </c>
      <c r="I259" s="180">
        <f>IF('Cumulative Budget Request '!$L258='Split budget (F)'!$L$1,'Cumulative Budget Request '!I258,0)</f>
        <v>0</v>
      </c>
      <c r="J259" s="177">
        <f t="shared" si="73"/>
        <v>0</v>
      </c>
      <c r="M259" s="2"/>
    </row>
    <row r="260" spans="1:36">
      <c r="B260" s="443">
        <f>IF('Cumulative Budget Request '!$L259='Split budget (F)'!$L$1,'Cumulative Budget Request '!B259,0)</f>
        <v>0</v>
      </c>
      <c r="D260" s="3"/>
      <c r="E260" s="180">
        <f>IF('Cumulative Budget Request '!$L259='Split budget (F)'!$L$1,'Cumulative Budget Request '!E259,0)</f>
        <v>0</v>
      </c>
      <c r="F260" s="180">
        <f>IF('Cumulative Budget Request '!$L259='Split budget (F)'!$L$1,'Cumulative Budget Request '!F259,0)</f>
        <v>0</v>
      </c>
      <c r="G260" s="180">
        <f>IF('Cumulative Budget Request '!$L259='Split budget (F)'!$L$1,'Cumulative Budget Request '!G259,0)</f>
        <v>0</v>
      </c>
      <c r="H260" s="180">
        <f>IF('Cumulative Budget Request '!$L259='Split budget (F)'!$L$1,'Cumulative Budget Request '!H259,0)</f>
        <v>0</v>
      </c>
      <c r="I260" s="180">
        <f>IF('Cumulative Budget Request '!$L259='Split budget (F)'!$L$1,'Cumulative Budget Request '!I259,0)</f>
        <v>0</v>
      </c>
      <c r="J260" s="177">
        <f t="shared" si="73"/>
        <v>0</v>
      </c>
      <c r="K260" s="2"/>
      <c r="L260" s="2"/>
      <c r="M260" s="2"/>
    </row>
    <row r="261" spans="1:36">
      <c r="B261" s="443">
        <f>IF('Cumulative Budget Request '!$L260='Split budget (F)'!$L$1,'Cumulative Budget Request '!B260,0)</f>
        <v>0</v>
      </c>
      <c r="D261" s="3"/>
      <c r="E261" s="180">
        <f>IF('Cumulative Budget Request '!$L260='Split budget (F)'!$L$1,'Cumulative Budget Request '!E260,0)</f>
        <v>0</v>
      </c>
      <c r="F261" s="180">
        <f>IF('Cumulative Budget Request '!$L260='Split budget (F)'!$L$1,'Cumulative Budget Request '!F260,0)</f>
        <v>0</v>
      </c>
      <c r="G261" s="180">
        <f>IF('Cumulative Budget Request '!$L260='Split budget (F)'!$L$1,'Cumulative Budget Request '!G260,0)</f>
        <v>0</v>
      </c>
      <c r="H261" s="180">
        <f>IF('Cumulative Budget Request '!$L260='Split budget (F)'!$L$1,'Cumulative Budget Request '!H260,0)</f>
        <v>0</v>
      </c>
      <c r="I261" s="180">
        <f>IF('Cumulative Budget Request '!$L260='Split budget (F)'!$L$1,'Cumulative Budget Request '!I260,0)</f>
        <v>0</v>
      </c>
      <c r="J261" s="177">
        <f t="shared" si="73"/>
        <v>0</v>
      </c>
      <c r="K261" s="2"/>
      <c r="L261" s="2"/>
      <c r="M261" s="2"/>
    </row>
    <row r="262" spans="1:36">
      <c r="B262" s="443">
        <f>IF('Cumulative Budget Request '!$L261='Split budget (F)'!$L$1,'Cumulative Budget Request '!B261,0)</f>
        <v>0</v>
      </c>
      <c r="D262" s="3"/>
      <c r="E262" s="180">
        <f>IF('Cumulative Budget Request '!$L261='Split budget (F)'!$L$1,'Cumulative Budget Request '!E261,0)</f>
        <v>0</v>
      </c>
      <c r="F262" s="180">
        <f>IF('Cumulative Budget Request '!$L261='Split budget (F)'!$L$1,'Cumulative Budget Request '!F261,0)</f>
        <v>0</v>
      </c>
      <c r="G262" s="180">
        <f>IF('Cumulative Budget Request '!$L261='Split budget (F)'!$L$1,'Cumulative Budget Request '!G261,0)</f>
        <v>0</v>
      </c>
      <c r="H262" s="180">
        <f>IF('Cumulative Budget Request '!$L261='Split budget (F)'!$L$1,'Cumulative Budget Request '!H261,0)</f>
        <v>0</v>
      </c>
      <c r="I262" s="180">
        <f>IF('Cumulative Budget Request '!$L261='Split budget (F)'!$L$1,'Cumulative Budget Request '!I261,0)</f>
        <v>0</v>
      </c>
      <c r="J262" s="177">
        <f t="shared" si="73"/>
        <v>0</v>
      </c>
      <c r="K262" s="2"/>
      <c r="L262" s="2"/>
      <c r="M262" s="2"/>
    </row>
    <row r="263" spans="1:36">
      <c r="B263" s="443">
        <f>IF('Cumulative Budget Request '!$L262='Split budget (F)'!$L$1,'Cumulative Budget Request '!B262,0)</f>
        <v>0</v>
      </c>
      <c r="D263" s="3"/>
      <c r="E263" s="180">
        <f>IF('Cumulative Budget Request '!$L262='Split budget (F)'!$L$1,'Cumulative Budget Request '!E262,0)</f>
        <v>0</v>
      </c>
      <c r="F263" s="180">
        <f>IF('Cumulative Budget Request '!$L262='Split budget (F)'!$L$1,'Cumulative Budget Request '!F262,0)</f>
        <v>0</v>
      </c>
      <c r="G263" s="180">
        <f>IF('Cumulative Budget Request '!$L262='Split budget (F)'!$L$1,'Cumulative Budget Request '!G262,0)</f>
        <v>0</v>
      </c>
      <c r="H263" s="180">
        <f>IF('Cumulative Budget Request '!$L262='Split budget (F)'!$L$1,'Cumulative Budget Request '!H262,0)</f>
        <v>0</v>
      </c>
      <c r="I263" s="180">
        <f>IF('Cumulative Budget Request '!$L262='Split budget (F)'!$L$1,'Cumulative Budget Request '!I262,0)</f>
        <v>0</v>
      </c>
      <c r="J263" s="177">
        <f t="shared" si="73"/>
        <v>0</v>
      </c>
      <c r="K263" s="2"/>
      <c r="L263" s="2"/>
      <c r="M263" s="2"/>
    </row>
    <row r="264" spans="1:36">
      <c r="A264" s="406"/>
      <c r="B264" s="525" t="s">
        <v>170</v>
      </c>
      <c r="C264" s="525"/>
      <c r="D264" s="525"/>
      <c r="E264" s="178">
        <f t="shared" ref="E264:J264" si="74">SUM(E258:E263)</f>
        <v>0</v>
      </c>
      <c r="F264" s="178">
        <f t="shared" si="74"/>
        <v>0</v>
      </c>
      <c r="G264" s="178">
        <f t="shared" si="74"/>
        <v>0</v>
      </c>
      <c r="H264" s="178">
        <f t="shared" si="74"/>
        <v>0</v>
      </c>
      <c r="I264" s="178">
        <f t="shared" si="74"/>
        <v>0</v>
      </c>
      <c r="J264" s="179">
        <f t="shared" si="74"/>
        <v>0</v>
      </c>
      <c r="K264" s="2"/>
      <c r="L264" s="2"/>
      <c r="M264" s="2"/>
    </row>
    <row r="265" spans="1:36">
      <c r="A265" s="8"/>
      <c r="G265" s="15"/>
      <c r="H265" s="15"/>
      <c r="I265" s="15"/>
      <c r="J265" s="24"/>
      <c r="K265" s="19"/>
      <c r="L265" s="335"/>
      <c r="M265" s="2"/>
      <c r="N265" s="2"/>
      <c r="O265" s="2"/>
      <c r="P265" s="2"/>
      <c r="Q265" s="2"/>
    </row>
    <row r="266" spans="1:36" ht="13.5" thickBot="1">
      <c r="A266" s="29" t="s">
        <v>171</v>
      </c>
      <c r="J266" s="31"/>
      <c r="N266" s="7"/>
      <c r="O266" s="7"/>
      <c r="P266" s="7"/>
    </row>
    <row r="267" spans="1:36" ht="14.25" thickTop="1" thickBot="1">
      <c r="A267" s="8"/>
      <c r="B267" s="443">
        <f>IF('Cumulative Budget Request '!$L266='Split budget (F)'!$L$1,'Cumulative Budget Request '!B266,0)</f>
        <v>0</v>
      </c>
      <c r="D267" s="3"/>
      <c r="E267" s="180">
        <f>IF('Cumulative Budget Request '!$L266='Split budget (F)'!$L$1,'Cumulative Budget Request '!E266,0)</f>
        <v>0</v>
      </c>
      <c r="F267" s="180">
        <f>IF('Cumulative Budget Request '!$L266='Split budget (F)'!$L$1,'Cumulative Budget Request '!F266,0)</f>
        <v>0</v>
      </c>
      <c r="G267" s="180">
        <f>IF('Cumulative Budget Request '!$L266='Split budget (F)'!$L$1,'Cumulative Budget Request '!G266,0)</f>
        <v>0</v>
      </c>
      <c r="H267" s="180">
        <f>IF('Cumulative Budget Request '!$L266='Split budget (F)'!$L$1,'Cumulative Budget Request '!H266,0)</f>
        <v>0</v>
      </c>
      <c r="I267" s="180">
        <f>IF('Cumulative Budget Request '!$L266='Split budget (F)'!$L$1,'Cumulative Budget Request '!I266,0)</f>
        <v>0</v>
      </c>
      <c r="J267" s="177">
        <f t="shared" ref="J267:J270" si="75">SUM(E267:I267)</f>
        <v>0</v>
      </c>
      <c r="L267" s="22"/>
      <c r="M267" s="439" t="s">
        <v>173</v>
      </c>
      <c r="N267" s="440"/>
      <c r="O267" s="440"/>
      <c r="P267" s="440"/>
      <c r="Q267" s="441"/>
    </row>
    <row r="268" spans="1:36" ht="13.5" thickTop="1">
      <c r="A268" s="8"/>
      <c r="B268" s="443">
        <f>IF('Cumulative Budget Request '!$L267='Split budget (F)'!$L$1,'Cumulative Budget Request '!B267,0)</f>
        <v>0</v>
      </c>
      <c r="D268" s="3"/>
      <c r="E268" s="180">
        <f>IF('Cumulative Budget Request '!$L267='Split budget (F)'!$L$1,'Cumulative Budget Request '!E267,0)</f>
        <v>0</v>
      </c>
      <c r="F268" s="180">
        <f>IF('Cumulative Budget Request '!$L267='Split budget (F)'!$L$1,'Cumulative Budget Request '!F267,0)</f>
        <v>0</v>
      </c>
      <c r="G268" s="180">
        <f>IF('Cumulative Budget Request '!$L267='Split budget (F)'!$L$1,'Cumulative Budget Request '!G267,0)</f>
        <v>0</v>
      </c>
      <c r="H268" s="180">
        <f>IF('Cumulative Budget Request '!$L267='Split budget (F)'!$L$1,'Cumulative Budget Request '!H267,0)</f>
        <v>0</v>
      </c>
      <c r="I268" s="180">
        <f>IF('Cumulative Budget Request '!$L267='Split budget (F)'!$L$1,'Cumulative Budget Request '!I267,0)</f>
        <v>0</v>
      </c>
      <c r="J268" s="177">
        <f t="shared" si="75"/>
        <v>0</v>
      </c>
      <c r="L268" s="22"/>
      <c r="M268" s="435" t="s">
        <v>174</v>
      </c>
      <c r="N268" s="436"/>
      <c r="O268" s="436"/>
      <c r="P268" s="437"/>
      <c r="Q268" s="438"/>
      <c r="R268" s="433"/>
      <c r="S268" s="433"/>
      <c r="T268" s="434"/>
      <c r="AI268" s="116"/>
    </row>
    <row r="269" spans="1:36">
      <c r="A269" s="8"/>
      <c r="B269" s="443">
        <f>IF('Cumulative Budget Request '!$L268='Split budget (F)'!$L$1,'Cumulative Budget Request '!B268,0)</f>
        <v>0</v>
      </c>
      <c r="D269" s="3"/>
      <c r="E269" s="180">
        <f>IF('Cumulative Budget Request '!$L268='Split budget (F)'!$L$1,'Cumulative Budget Request '!E268,0)</f>
        <v>0</v>
      </c>
      <c r="F269" s="180">
        <f>IF('Cumulative Budget Request '!$L268='Split budget (F)'!$L$1,'Cumulative Budget Request '!F268,0)</f>
        <v>0</v>
      </c>
      <c r="G269" s="180">
        <f>IF('Cumulative Budget Request '!$L268='Split budget (F)'!$L$1,'Cumulative Budget Request '!G268,0)</f>
        <v>0</v>
      </c>
      <c r="H269" s="180">
        <f>IF('Cumulative Budget Request '!$L268='Split budget (F)'!$L$1,'Cumulative Budget Request '!H268,0)</f>
        <v>0</v>
      </c>
      <c r="I269" s="180">
        <f>IF('Cumulative Budget Request '!$L268='Split budget (F)'!$L$1,'Cumulative Budget Request '!I268,0)</f>
        <v>0</v>
      </c>
      <c r="J269" s="177">
        <f t="shared" si="75"/>
        <v>0</v>
      </c>
      <c r="L269" s="22"/>
      <c r="M269" s="514" t="s">
        <v>175</v>
      </c>
      <c r="N269" s="515"/>
      <c r="O269" s="515"/>
      <c r="P269" s="515"/>
      <c r="Q269" s="515"/>
      <c r="R269" s="515"/>
      <c r="S269" s="515"/>
      <c r="T269" s="516"/>
      <c r="AI269" s="115"/>
    </row>
    <row r="270" spans="1:36" ht="13.5" thickBot="1">
      <c r="A270" s="8"/>
      <c r="B270" s="443">
        <f>IF('Cumulative Budget Request '!$L269='Split budget (F)'!$L$1,'Cumulative Budget Request '!B269,0)</f>
        <v>0</v>
      </c>
      <c r="D270" s="3"/>
      <c r="E270" s="180">
        <f>IF('Cumulative Budget Request '!$L269='Split budget (F)'!$L$1,'Cumulative Budget Request '!E269,0)</f>
        <v>0</v>
      </c>
      <c r="F270" s="180">
        <f>IF('Cumulative Budget Request '!$L269='Split budget (F)'!$L$1,'Cumulative Budget Request '!F269,0)</f>
        <v>0</v>
      </c>
      <c r="G270" s="180">
        <f>IF('Cumulative Budget Request '!$L269='Split budget (F)'!$L$1,'Cumulative Budget Request '!G269,0)</f>
        <v>0</v>
      </c>
      <c r="H270" s="180">
        <f>IF('Cumulative Budget Request '!$L269='Split budget (F)'!$L$1,'Cumulative Budget Request '!H269,0)</f>
        <v>0</v>
      </c>
      <c r="I270" s="180">
        <f>IF('Cumulative Budget Request '!$L269='Split budget (F)'!$L$1,'Cumulative Budget Request '!I269,0)</f>
        <v>0</v>
      </c>
      <c r="J270" s="177">
        <f t="shared" si="75"/>
        <v>0</v>
      </c>
      <c r="L270" s="22"/>
      <c r="M270" s="527" t="s">
        <v>176</v>
      </c>
      <c r="N270" s="528"/>
      <c r="O270" s="528"/>
      <c r="P270" s="528"/>
      <c r="Q270" s="528"/>
      <c r="R270" s="528"/>
      <c r="S270" s="528"/>
      <c r="T270" s="529"/>
      <c r="AI270" s="115"/>
      <c r="AJ270" s="8"/>
    </row>
    <row r="271" spans="1:36">
      <c r="A271" s="406"/>
      <c r="B271" s="513" t="s">
        <v>177</v>
      </c>
      <c r="C271" s="513"/>
      <c r="D271" s="513"/>
      <c r="E271" s="178">
        <f>SUM(E267:E270)</f>
        <v>0</v>
      </c>
      <c r="F271" s="178">
        <f t="shared" ref="F271:J271" si="76">SUM(F267:F270)</f>
        <v>0</v>
      </c>
      <c r="G271" s="178">
        <f t="shared" si="76"/>
        <v>0</v>
      </c>
      <c r="H271" s="178">
        <f t="shared" si="76"/>
        <v>0</v>
      </c>
      <c r="I271" s="178">
        <f t="shared" si="76"/>
        <v>0</v>
      </c>
      <c r="J271" s="179">
        <f t="shared" si="76"/>
        <v>0</v>
      </c>
      <c r="AJ271" s="8"/>
    </row>
    <row r="272" spans="1:36">
      <c r="A272" s="8"/>
      <c r="G272" s="15"/>
      <c r="H272" s="15"/>
      <c r="I272" s="15"/>
      <c r="J272" s="24"/>
      <c r="K272" s="19"/>
      <c r="L272" s="15"/>
      <c r="M272" s="2"/>
      <c r="N272" s="2"/>
      <c r="O272" s="2"/>
      <c r="P272" s="2"/>
      <c r="Q272" s="2"/>
    </row>
    <row r="273" spans="1:34">
      <c r="A273" s="29" t="s">
        <v>178</v>
      </c>
      <c r="E273" s="15"/>
      <c r="F273" s="15"/>
      <c r="G273" s="15"/>
      <c r="H273" s="15"/>
      <c r="I273" s="19"/>
      <c r="J273" s="24"/>
      <c r="K273" s="2"/>
      <c r="L273" s="2"/>
      <c r="M273" s="118" t="s">
        <v>179</v>
      </c>
      <c r="N273" s="119"/>
      <c r="O273" s="119"/>
      <c r="P273" s="119"/>
      <c r="Q273" s="119"/>
      <c r="R273" s="119"/>
    </row>
    <row r="274" spans="1:34">
      <c r="A274" s="8"/>
      <c r="B274" s="8">
        <f t="shared" ref="B274:B293" si="77">B340</f>
        <v>0</v>
      </c>
      <c r="C274" s="8" t="str">
        <f>'Cumulative Budget Request '!C273</f>
        <v xml:space="preserve"> </v>
      </c>
      <c r="E274" s="180">
        <f>IF('Cumulative Budget Request '!$L273='Split budget (F)'!$L$1,'Cumulative Budget Request '!E273,0)</f>
        <v>0</v>
      </c>
      <c r="F274" s="180">
        <f>IF('Cumulative Budget Request '!$L273='Split budget (F)'!$L$1,'Cumulative Budget Request '!F273,0)</f>
        <v>0</v>
      </c>
      <c r="G274" s="180">
        <f>IF('Cumulative Budget Request '!$L273='Split budget (F)'!$L$1,'Cumulative Budget Request '!G273,0)</f>
        <v>0</v>
      </c>
      <c r="H274" s="180">
        <f>IF('Cumulative Budget Request '!$L273='Split budget (F)'!$L$1,'Cumulative Budget Request '!H273,0)</f>
        <v>0</v>
      </c>
      <c r="I274" s="180">
        <f>IF('Cumulative Budget Request '!$L273='Split budget (F)'!$L$1,'Cumulative Budget Request '!I273,0)</f>
        <v>0</v>
      </c>
      <c r="J274" s="177">
        <f>SUM(E274:I274)</f>
        <v>0</v>
      </c>
      <c r="K274" s="2"/>
      <c r="L274" s="2"/>
      <c r="M274" s="123" t="s">
        <v>180</v>
      </c>
      <c r="N274" s="124"/>
      <c r="O274" s="124"/>
      <c r="P274" s="124"/>
      <c r="Q274" s="124"/>
      <c r="R274" s="124"/>
    </row>
    <row r="275" spans="1:34">
      <c r="A275" s="8"/>
      <c r="B275" s="8">
        <f t="shared" si="77"/>
        <v>0</v>
      </c>
      <c r="C275" s="8" t="str">
        <f>'Cumulative Budget Request '!C274</f>
        <v xml:space="preserve"> </v>
      </c>
      <c r="E275" s="180">
        <f>IF('Cumulative Budget Request '!$L274='Split budget (F)'!$L$1,'Cumulative Budget Request '!E274,0)</f>
        <v>0</v>
      </c>
      <c r="F275" s="180">
        <f>IF('Cumulative Budget Request '!$L274='Split budget (F)'!$L$1,'Cumulative Budget Request '!F274,0)</f>
        <v>0</v>
      </c>
      <c r="G275" s="180">
        <f>IF('Cumulative Budget Request '!$L274='Split budget (F)'!$L$1,'Cumulative Budget Request '!G274,0)</f>
        <v>0</v>
      </c>
      <c r="H275" s="180">
        <f>IF('Cumulative Budget Request '!$L274='Split budget (F)'!$L$1,'Cumulative Budget Request '!H274,0)</f>
        <v>0</v>
      </c>
      <c r="I275" s="180">
        <f>IF('Cumulative Budget Request '!$L274='Split budget (F)'!$L$1,'Cumulative Budget Request '!I274,0)</f>
        <v>0</v>
      </c>
      <c r="J275" s="177">
        <f t="shared" ref="J275:J276" si="78">SUM(E275:I275)</f>
        <v>0</v>
      </c>
      <c r="K275" s="2"/>
      <c r="L275" s="2"/>
      <c r="M275" s="123" t="s">
        <v>181</v>
      </c>
      <c r="N275" s="124"/>
      <c r="O275" s="124"/>
      <c r="P275" s="124"/>
      <c r="Q275" s="124"/>
      <c r="R275" s="124"/>
      <c r="AA275" s="143"/>
      <c r="AB275" s="143"/>
      <c r="AC275" s="143"/>
      <c r="AD275" s="143"/>
      <c r="AE275" s="143"/>
      <c r="AF275" s="143"/>
      <c r="AG275" s="143"/>
      <c r="AH275" s="143"/>
    </row>
    <row r="276" spans="1:34">
      <c r="A276" s="8"/>
      <c r="B276" s="8">
        <f t="shared" si="77"/>
        <v>0</v>
      </c>
      <c r="C276" s="8" t="str">
        <f>'Cumulative Budget Request '!C275</f>
        <v xml:space="preserve"> </v>
      </c>
      <c r="E276" s="180">
        <f>IF('Cumulative Budget Request '!$L275='Split budget (F)'!$L$1,'Cumulative Budget Request '!E275,0)</f>
        <v>0</v>
      </c>
      <c r="F276" s="180">
        <f>IF('Cumulative Budget Request '!$L275='Split budget (F)'!$L$1,'Cumulative Budget Request '!F275,0)</f>
        <v>0</v>
      </c>
      <c r="G276" s="180">
        <f>IF('Cumulative Budget Request '!$L275='Split budget (F)'!$L$1,'Cumulative Budget Request '!G275,0)</f>
        <v>0</v>
      </c>
      <c r="H276" s="180">
        <f>IF('Cumulative Budget Request '!$L275='Split budget (F)'!$L$1,'Cumulative Budget Request '!H275,0)</f>
        <v>0</v>
      </c>
      <c r="I276" s="180">
        <f>IF('Cumulative Budget Request '!$L275='Split budget (F)'!$L$1,'Cumulative Budget Request '!I275,0)</f>
        <v>0</v>
      </c>
      <c r="J276" s="177">
        <f t="shared" si="78"/>
        <v>0</v>
      </c>
      <c r="K276" s="2"/>
      <c r="L276" s="2"/>
      <c r="M276" s="2"/>
      <c r="AA276" s="8"/>
      <c r="AB276" s="8"/>
      <c r="AC276" s="8"/>
      <c r="AD276" s="8"/>
      <c r="AE276" s="8"/>
      <c r="AF276" s="8"/>
      <c r="AG276" s="8"/>
      <c r="AH276" s="8"/>
    </row>
    <row r="277" spans="1:34" hidden="1">
      <c r="A277" s="8"/>
      <c r="B277" s="8">
        <f t="shared" si="77"/>
        <v>0</v>
      </c>
      <c r="C277" s="8" t="str">
        <f>'Cumulative Budget Request '!C276</f>
        <v xml:space="preserve"> </v>
      </c>
      <c r="E277" s="180">
        <f>IF('Cumulative Budget Request '!$L276='Split budget (F)'!$L$1,'Cumulative Budget Request '!E276,0)</f>
        <v>0</v>
      </c>
      <c r="F277" s="180">
        <f>IF('Cumulative Budget Request '!$L276='Split budget (F)'!$L$1,'Cumulative Budget Request '!F276,0)</f>
        <v>0</v>
      </c>
      <c r="G277" s="180">
        <f>IF('Cumulative Budget Request '!$L276='Split budget (F)'!$L$1,'Cumulative Budget Request '!G276,0)</f>
        <v>0</v>
      </c>
      <c r="H277" s="180">
        <f>IF('Cumulative Budget Request '!$L276='Split budget (F)'!$L$1,'Cumulative Budget Request '!H276,0)</f>
        <v>0</v>
      </c>
      <c r="I277" s="180">
        <f>IF('Cumulative Budget Request '!$L276='Split budget (F)'!$L$1,'Cumulative Budget Request '!I276,0)</f>
        <v>0</v>
      </c>
      <c r="J277" s="177">
        <f>SUM(E277:I277)</f>
        <v>0</v>
      </c>
      <c r="K277" s="2"/>
      <c r="L277" s="2"/>
      <c r="M277" s="2"/>
      <c r="N277" s="2"/>
      <c r="O277" s="2"/>
      <c r="P277" s="2"/>
      <c r="AA277" s="143"/>
      <c r="AB277" s="143"/>
      <c r="AC277" s="143"/>
      <c r="AD277" s="143"/>
      <c r="AE277" s="143"/>
      <c r="AF277" s="143"/>
      <c r="AG277" s="143"/>
      <c r="AH277" s="143"/>
    </row>
    <row r="278" spans="1:34" hidden="1">
      <c r="A278" s="8"/>
      <c r="B278" s="8">
        <f t="shared" si="77"/>
        <v>0</v>
      </c>
      <c r="C278" s="8" t="str">
        <f>'Cumulative Budget Request '!C277</f>
        <v xml:space="preserve"> </v>
      </c>
      <c r="E278" s="180">
        <f>IF('Cumulative Budget Request '!$L277='Split budget (F)'!$L$1,'Cumulative Budget Request '!E277,0)</f>
        <v>0</v>
      </c>
      <c r="F278" s="180">
        <f>IF('Cumulative Budget Request '!$L277='Split budget (F)'!$L$1,'Cumulative Budget Request '!F277,0)</f>
        <v>0</v>
      </c>
      <c r="G278" s="180">
        <f>IF('Cumulative Budget Request '!$L277='Split budget (F)'!$L$1,'Cumulative Budget Request '!G277,0)</f>
        <v>0</v>
      </c>
      <c r="H278" s="180">
        <f>IF('Cumulative Budget Request '!$L277='Split budget (F)'!$L$1,'Cumulative Budget Request '!H277,0)</f>
        <v>0</v>
      </c>
      <c r="I278" s="180">
        <f>IF('Cumulative Budget Request '!$L277='Split budget (F)'!$L$1,'Cumulative Budget Request '!I277,0)</f>
        <v>0</v>
      </c>
      <c r="J278" s="177">
        <f t="shared" ref="J278:J293" si="79">SUM(E278:I278)</f>
        <v>0</v>
      </c>
      <c r="K278" s="2"/>
      <c r="L278" s="2"/>
      <c r="M278" s="2"/>
      <c r="N278" s="2"/>
      <c r="O278" s="2"/>
      <c r="P278" s="2"/>
    </row>
    <row r="279" spans="1:34" hidden="1">
      <c r="A279" s="8"/>
      <c r="B279" s="8">
        <f t="shared" si="77"/>
        <v>0</v>
      </c>
      <c r="C279" s="8" t="str">
        <f>'Cumulative Budget Request '!C278</f>
        <v xml:space="preserve"> </v>
      </c>
      <c r="E279" s="180">
        <f>IF('Cumulative Budget Request '!$L278='Split budget (F)'!$L$1,'Cumulative Budget Request '!E278,0)</f>
        <v>0</v>
      </c>
      <c r="F279" s="180">
        <f>IF('Cumulative Budget Request '!$L278='Split budget (F)'!$L$1,'Cumulative Budget Request '!F278,0)</f>
        <v>0</v>
      </c>
      <c r="G279" s="180">
        <f>IF('Cumulative Budget Request '!$L278='Split budget (F)'!$L$1,'Cumulative Budget Request '!G278,0)</f>
        <v>0</v>
      </c>
      <c r="H279" s="180">
        <f>IF('Cumulative Budget Request '!$L278='Split budget (F)'!$L$1,'Cumulative Budget Request '!H278,0)</f>
        <v>0</v>
      </c>
      <c r="I279" s="180">
        <f>IF('Cumulative Budget Request '!$L278='Split budget (F)'!$L$1,'Cumulative Budget Request '!I278,0)</f>
        <v>0</v>
      </c>
      <c r="J279" s="177">
        <f t="shared" si="79"/>
        <v>0</v>
      </c>
      <c r="K279" s="2"/>
      <c r="L279" s="2"/>
      <c r="M279" s="2"/>
      <c r="N279" s="2"/>
      <c r="O279" s="2"/>
      <c r="P279" s="2"/>
    </row>
    <row r="280" spans="1:34" hidden="1">
      <c r="A280" s="8"/>
      <c r="B280" s="8">
        <f t="shared" si="77"/>
        <v>0</v>
      </c>
      <c r="C280" s="8" t="str">
        <f>'Cumulative Budget Request '!C279</f>
        <v xml:space="preserve"> </v>
      </c>
      <c r="E280" s="180">
        <f>IF('Cumulative Budget Request '!$L279='Split budget (F)'!$L$1,'Cumulative Budget Request '!E279,0)</f>
        <v>0</v>
      </c>
      <c r="F280" s="180">
        <f>IF('Cumulative Budget Request '!$L279='Split budget (F)'!$L$1,'Cumulative Budget Request '!F279,0)</f>
        <v>0</v>
      </c>
      <c r="G280" s="180">
        <f>IF('Cumulative Budget Request '!$L279='Split budget (F)'!$L$1,'Cumulative Budget Request '!G279,0)</f>
        <v>0</v>
      </c>
      <c r="H280" s="180">
        <f>IF('Cumulative Budget Request '!$L279='Split budget (F)'!$L$1,'Cumulative Budget Request '!H279,0)</f>
        <v>0</v>
      </c>
      <c r="I280" s="180">
        <f>IF('Cumulative Budget Request '!$L279='Split budget (F)'!$L$1,'Cumulative Budget Request '!I279,0)</f>
        <v>0</v>
      </c>
      <c r="J280" s="177">
        <f t="shared" si="79"/>
        <v>0</v>
      </c>
      <c r="K280" s="2"/>
      <c r="L280" s="2"/>
      <c r="M280" s="2"/>
      <c r="N280" s="2"/>
      <c r="O280" s="2"/>
      <c r="P280" s="2"/>
    </row>
    <row r="281" spans="1:34" hidden="1">
      <c r="A281" s="8"/>
      <c r="B281" s="8">
        <f t="shared" si="77"/>
        <v>0</v>
      </c>
      <c r="C281" s="8" t="str">
        <f>'Cumulative Budget Request '!C280</f>
        <v xml:space="preserve"> </v>
      </c>
      <c r="E281" s="180">
        <f>IF('Cumulative Budget Request '!$L280='Split budget (F)'!$L$1,'Cumulative Budget Request '!E280,0)</f>
        <v>0</v>
      </c>
      <c r="F281" s="180">
        <f>IF('Cumulative Budget Request '!$L280='Split budget (F)'!$L$1,'Cumulative Budget Request '!F280,0)</f>
        <v>0</v>
      </c>
      <c r="G281" s="180">
        <f>IF('Cumulative Budget Request '!$L280='Split budget (F)'!$L$1,'Cumulative Budget Request '!G280,0)</f>
        <v>0</v>
      </c>
      <c r="H281" s="180">
        <f>IF('Cumulative Budget Request '!$L280='Split budget (F)'!$L$1,'Cumulative Budget Request '!H280,0)</f>
        <v>0</v>
      </c>
      <c r="I281" s="180">
        <f>IF('Cumulative Budget Request '!$L280='Split budget (F)'!$L$1,'Cumulative Budget Request '!I280,0)</f>
        <v>0</v>
      </c>
      <c r="J281" s="177">
        <f t="shared" si="79"/>
        <v>0</v>
      </c>
      <c r="K281" s="2"/>
      <c r="L281" s="2"/>
      <c r="M281" s="2"/>
      <c r="N281" s="2"/>
      <c r="O281" s="2"/>
      <c r="P281" s="2"/>
    </row>
    <row r="282" spans="1:34" hidden="1">
      <c r="A282" s="8"/>
      <c r="B282" s="8">
        <f t="shared" si="77"/>
        <v>0</v>
      </c>
      <c r="C282" s="8" t="str">
        <f>'Cumulative Budget Request '!C281</f>
        <v xml:space="preserve"> </v>
      </c>
      <c r="E282" s="180">
        <f>IF('Cumulative Budget Request '!$L281='Split budget (F)'!$L$1,'Cumulative Budget Request '!E281,0)</f>
        <v>0</v>
      </c>
      <c r="F282" s="180">
        <f>IF('Cumulative Budget Request '!$L281='Split budget (F)'!$L$1,'Cumulative Budget Request '!F281,0)</f>
        <v>0</v>
      </c>
      <c r="G282" s="180">
        <f>IF('Cumulative Budget Request '!$L281='Split budget (F)'!$L$1,'Cumulative Budget Request '!G281,0)</f>
        <v>0</v>
      </c>
      <c r="H282" s="180">
        <f>IF('Cumulative Budget Request '!$L281='Split budget (F)'!$L$1,'Cumulative Budget Request '!H281,0)</f>
        <v>0</v>
      </c>
      <c r="I282" s="180">
        <f>IF('Cumulative Budget Request '!$L281='Split budget (F)'!$L$1,'Cumulative Budget Request '!I281,0)</f>
        <v>0</v>
      </c>
      <c r="J282" s="177">
        <f t="shared" si="79"/>
        <v>0</v>
      </c>
      <c r="K282" s="2"/>
      <c r="L282" s="2"/>
      <c r="M282" s="2"/>
      <c r="N282" s="2"/>
      <c r="O282" s="2"/>
      <c r="P282" s="2"/>
      <c r="AA282" s="150"/>
      <c r="AB282" s="150"/>
      <c r="AC282" s="150"/>
      <c r="AD282" s="150"/>
      <c r="AE282" s="150"/>
      <c r="AF282" s="150"/>
      <c r="AG282" s="150"/>
      <c r="AH282" s="150"/>
    </row>
    <row r="283" spans="1:34" hidden="1">
      <c r="A283" s="8"/>
      <c r="B283" s="8">
        <f t="shared" si="77"/>
        <v>0</v>
      </c>
      <c r="C283" s="8" t="str">
        <f>'Cumulative Budget Request '!C282</f>
        <v xml:space="preserve"> </v>
      </c>
      <c r="E283" s="180">
        <f>IF('Cumulative Budget Request '!$L282='Split budget (F)'!$L$1,'Cumulative Budget Request '!E282,0)</f>
        <v>0</v>
      </c>
      <c r="F283" s="180">
        <f>IF('Cumulative Budget Request '!$L282='Split budget (F)'!$L$1,'Cumulative Budget Request '!F282,0)</f>
        <v>0</v>
      </c>
      <c r="G283" s="180">
        <f>IF('Cumulative Budget Request '!$L282='Split budget (F)'!$L$1,'Cumulative Budget Request '!G282,0)</f>
        <v>0</v>
      </c>
      <c r="H283" s="180">
        <f>IF('Cumulative Budget Request '!$L282='Split budget (F)'!$L$1,'Cumulative Budget Request '!H282,0)</f>
        <v>0</v>
      </c>
      <c r="I283" s="180">
        <f>IF('Cumulative Budget Request '!$L282='Split budget (F)'!$L$1,'Cumulative Budget Request '!I282,0)</f>
        <v>0</v>
      </c>
      <c r="J283" s="177">
        <f t="shared" si="79"/>
        <v>0</v>
      </c>
      <c r="K283" s="2"/>
      <c r="L283" s="2"/>
      <c r="M283" s="2"/>
      <c r="N283" s="2"/>
      <c r="O283" s="2"/>
      <c r="P283" s="2"/>
    </row>
    <row r="284" spans="1:34" hidden="1">
      <c r="A284" s="8"/>
      <c r="B284" s="8">
        <f t="shared" si="77"/>
        <v>0</v>
      </c>
      <c r="C284" s="8" t="str">
        <f>'Cumulative Budget Request '!C283</f>
        <v xml:space="preserve"> </v>
      </c>
      <c r="E284" s="180">
        <f>IF('Cumulative Budget Request '!$L283='Split budget (F)'!$L$1,'Cumulative Budget Request '!E283,0)</f>
        <v>0</v>
      </c>
      <c r="F284" s="180">
        <f>IF('Cumulative Budget Request '!$L283='Split budget (F)'!$L$1,'Cumulative Budget Request '!F283,0)</f>
        <v>0</v>
      </c>
      <c r="G284" s="180">
        <f>IF('Cumulative Budget Request '!$L283='Split budget (F)'!$L$1,'Cumulative Budget Request '!G283,0)</f>
        <v>0</v>
      </c>
      <c r="H284" s="180">
        <f>IF('Cumulative Budget Request '!$L283='Split budget (F)'!$L$1,'Cumulative Budget Request '!H283,0)</f>
        <v>0</v>
      </c>
      <c r="I284" s="180">
        <f>IF('Cumulative Budget Request '!$L283='Split budget (F)'!$L$1,'Cumulative Budget Request '!I283,0)</f>
        <v>0</v>
      </c>
      <c r="J284" s="177">
        <f t="shared" si="79"/>
        <v>0</v>
      </c>
      <c r="K284" s="2"/>
      <c r="L284" s="2"/>
      <c r="M284" s="2"/>
      <c r="N284" s="2"/>
      <c r="O284" s="2"/>
      <c r="P284" s="2"/>
      <c r="AA284" s="150"/>
      <c r="AB284" s="150"/>
      <c r="AC284" s="150"/>
      <c r="AD284" s="150"/>
      <c r="AE284" s="150"/>
      <c r="AF284" s="150"/>
      <c r="AG284" s="150"/>
      <c r="AH284" s="150"/>
    </row>
    <row r="285" spans="1:34" hidden="1">
      <c r="A285" s="8"/>
      <c r="B285" s="8">
        <f t="shared" si="77"/>
        <v>0</v>
      </c>
      <c r="C285" s="8" t="str">
        <f>'Cumulative Budget Request '!C284</f>
        <v xml:space="preserve"> </v>
      </c>
      <c r="E285" s="180">
        <f>IF('Cumulative Budget Request '!$L284='Split budget (F)'!$L$1,'Cumulative Budget Request '!E284,0)</f>
        <v>0</v>
      </c>
      <c r="F285" s="180">
        <f>IF('Cumulative Budget Request '!$L284='Split budget (F)'!$L$1,'Cumulative Budget Request '!F284,0)</f>
        <v>0</v>
      </c>
      <c r="G285" s="180">
        <f>IF('Cumulative Budget Request '!$L284='Split budget (F)'!$L$1,'Cumulative Budget Request '!G284,0)</f>
        <v>0</v>
      </c>
      <c r="H285" s="180">
        <f>IF('Cumulative Budget Request '!$L284='Split budget (F)'!$L$1,'Cumulative Budget Request '!H284,0)</f>
        <v>0</v>
      </c>
      <c r="I285" s="180">
        <f>IF('Cumulative Budget Request '!$L284='Split budget (F)'!$L$1,'Cumulative Budget Request '!I284,0)</f>
        <v>0</v>
      </c>
      <c r="J285" s="177">
        <f t="shared" si="79"/>
        <v>0</v>
      </c>
      <c r="K285" s="2"/>
      <c r="L285" s="2"/>
      <c r="M285" s="2"/>
      <c r="N285" s="2"/>
      <c r="O285" s="2"/>
      <c r="P285" s="2"/>
    </row>
    <row r="286" spans="1:34" hidden="1">
      <c r="A286" s="8"/>
      <c r="B286" s="8">
        <f t="shared" si="77"/>
        <v>0</v>
      </c>
      <c r="C286" s="8" t="str">
        <f>'Cumulative Budget Request '!C285</f>
        <v xml:space="preserve"> </v>
      </c>
      <c r="E286" s="180">
        <f>IF('Cumulative Budget Request '!$L285='Split budget (F)'!$L$1,'Cumulative Budget Request '!E285,0)</f>
        <v>0</v>
      </c>
      <c r="F286" s="180">
        <f>IF('Cumulative Budget Request '!$L285='Split budget (F)'!$L$1,'Cumulative Budget Request '!F285,0)</f>
        <v>0</v>
      </c>
      <c r="G286" s="180">
        <f>IF('Cumulative Budget Request '!$L285='Split budget (F)'!$L$1,'Cumulative Budget Request '!G285,0)</f>
        <v>0</v>
      </c>
      <c r="H286" s="180">
        <f>IF('Cumulative Budget Request '!$L285='Split budget (F)'!$L$1,'Cumulative Budget Request '!H285,0)</f>
        <v>0</v>
      </c>
      <c r="I286" s="180">
        <f>IF('Cumulative Budget Request '!$L285='Split budget (F)'!$L$1,'Cumulative Budget Request '!I285,0)</f>
        <v>0</v>
      </c>
      <c r="J286" s="177">
        <f t="shared" si="79"/>
        <v>0</v>
      </c>
      <c r="K286" s="2"/>
      <c r="L286" s="2"/>
      <c r="M286" s="2"/>
      <c r="N286" s="2"/>
      <c r="O286" s="2"/>
      <c r="P286" s="2"/>
      <c r="AA286" s="150"/>
      <c r="AB286" s="150"/>
      <c r="AC286" s="150"/>
      <c r="AD286" s="150"/>
      <c r="AE286" s="150"/>
      <c r="AF286" s="150"/>
      <c r="AG286" s="150"/>
      <c r="AH286" s="150"/>
    </row>
    <row r="287" spans="1:34" hidden="1">
      <c r="A287" s="8"/>
      <c r="B287" s="8">
        <f t="shared" si="77"/>
        <v>0</v>
      </c>
      <c r="C287" s="8" t="str">
        <f>'Cumulative Budget Request '!C286</f>
        <v xml:space="preserve"> </v>
      </c>
      <c r="E287" s="180">
        <f>IF('Cumulative Budget Request '!$L286='Split budget (F)'!$L$1,'Cumulative Budget Request '!E286,0)</f>
        <v>0</v>
      </c>
      <c r="F287" s="180">
        <f>IF('Cumulative Budget Request '!$L286='Split budget (F)'!$L$1,'Cumulative Budget Request '!F286,0)</f>
        <v>0</v>
      </c>
      <c r="G287" s="180">
        <f>IF('Cumulative Budget Request '!$L286='Split budget (F)'!$L$1,'Cumulative Budget Request '!G286,0)</f>
        <v>0</v>
      </c>
      <c r="H287" s="180">
        <f>IF('Cumulative Budget Request '!$L286='Split budget (F)'!$L$1,'Cumulative Budget Request '!H286,0)</f>
        <v>0</v>
      </c>
      <c r="I287" s="180">
        <f>IF('Cumulative Budget Request '!$L286='Split budget (F)'!$L$1,'Cumulative Budget Request '!I286,0)</f>
        <v>0</v>
      </c>
      <c r="J287" s="177">
        <f t="shared" si="79"/>
        <v>0</v>
      </c>
      <c r="K287" s="2"/>
      <c r="L287" s="2"/>
      <c r="M287" s="2"/>
      <c r="N287" s="2"/>
      <c r="O287" s="2"/>
      <c r="P287" s="2"/>
    </row>
    <row r="288" spans="1:34" hidden="1">
      <c r="A288" s="8"/>
      <c r="B288" s="8">
        <f t="shared" si="77"/>
        <v>0</v>
      </c>
      <c r="C288" s="8" t="str">
        <f>'Cumulative Budget Request '!C287</f>
        <v xml:space="preserve"> </v>
      </c>
      <c r="E288" s="180">
        <f>IF('Cumulative Budget Request '!$L287='Split budget (F)'!$L$1,'Cumulative Budget Request '!E287,0)</f>
        <v>0</v>
      </c>
      <c r="F288" s="180">
        <f>IF('Cumulative Budget Request '!$L287='Split budget (F)'!$L$1,'Cumulative Budget Request '!F287,0)</f>
        <v>0</v>
      </c>
      <c r="G288" s="180">
        <f>IF('Cumulative Budget Request '!$L287='Split budget (F)'!$L$1,'Cumulative Budget Request '!G287,0)</f>
        <v>0</v>
      </c>
      <c r="H288" s="180">
        <f>IF('Cumulative Budget Request '!$L287='Split budget (F)'!$L$1,'Cumulative Budget Request '!H287,0)</f>
        <v>0</v>
      </c>
      <c r="I288" s="180">
        <f>IF('Cumulative Budget Request '!$L287='Split budget (F)'!$L$1,'Cumulative Budget Request '!I287,0)</f>
        <v>0</v>
      </c>
      <c r="J288" s="177">
        <f t="shared" si="79"/>
        <v>0</v>
      </c>
      <c r="K288" s="2"/>
      <c r="L288" s="2"/>
      <c r="M288" s="2"/>
      <c r="N288" s="2"/>
      <c r="O288" s="2"/>
      <c r="P288" s="2"/>
    </row>
    <row r="289" spans="1:34" hidden="1">
      <c r="A289" s="8"/>
      <c r="B289" s="8">
        <f t="shared" si="77"/>
        <v>0</v>
      </c>
      <c r="C289" s="8" t="str">
        <f>'Cumulative Budget Request '!C288</f>
        <v xml:space="preserve"> </v>
      </c>
      <c r="E289" s="180">
        <f>IF('Cumulative Budget Request '!$L288='Split budget (F)'!$L$1,'Cumulative Budget Request '!E288,0)</f>
        <v>0</v>
      </c>
      <c r="F289" s="180">
        <f>IF('Cumulative Budget Request '!$L288='Split budget (F)'!$L$1,'Cumulative Budget Request '!F288,0)</f>
        <v>0</v>
      </c>
      <c r="G289" s="180">
        <f>IF('Cumulative Budget Request '!$L288='Split budget (F)'!$L$1,'Cumulative Budget Request '!G288,0)</f>
        <v>0</v>
      </c>
      <c r="H289" s="180">
        <f>IF('Cumulative Budget Request '!$L288='Split budget (F)'!$L$1,'Cumulative Budget Request '!H288,0)</f>
        <v>0</v>
      </c>
      <c r="I289" s="180">
        <f>IF('Cumulative Budget Request '!$L288='Split budget (F)'!$L$1,'Cumulative Budget Request '!I288,0)</f>
        <v>0</v>
      </c>
      <c r="J289" s="177">
        <f t="shared" si="79"/>
        <v>0</v>
      </c>
      <c r="K289" s="2"/>
      <c r="L289" s="2"/>
      <c r="M289" s="2"/>
      <c r="N289" s="2"/>
      <c r="O289" s="2"/>
      <c r="P289" s="2"/>
    </row>
    <row r="290" spans="1:34" hidden="1">
      <c r="A290" s="8"/>
      <c r="B290" s="8">
        <f t="shared" si="77"/>
        <v>0</v>
      </c>
      <c r="C290" s="8" t="str">
        <f>'Cumulative Budget Request '!C289</f>
        <v xml:space="preserve"> </v>
      </c>
      <c r="E290" s="180">
        <f>IF('Cumulative Budget Request '!$L289='Split budget (F)'!$L$1,'Cumulative Budget Request '!E289,0)</f>
        <v>0</v>
      </c>
      <c r="F290" s="180">
        <f>IF('Cumulative Budget Request '!$L289='Split budget (F)'!$L$1,'Cumulative Budget Request '!F289,0)</f>
        <v>0</v>
      </c>
      <c r="G290" s="180">
        <f>IF('Cumulative Budget Request '!$L289='Split budget (F)'!$L$1,'Cumulative Budget Request '!G289,0)</f>
        <v>0</v>
      </c>
      <c r="H290" s="180">
        <f>IF('Cumulative Budget Request '!$L289='Split budget (F)'!$L$1,'Cumulative Budget Request '!H289,0)</f>
        <v>0</v>
      </c>
      <c r="I290" s="180">
        <f>IF('Cumulative Budget Request '!$L289='Split budget (F)'!$L$1,'Cumulative Budget Request '!I289,0)</f>
        <v>0</v>
      </c>
      <c r="J290" s="177">
        <f t="shared" si="79"/>
        <v>0</v>
      </c>
      <c r="K290" s="2"/>
      <c r="L290" s="2"/>
      <c r="M290" s="2"/>
      <c r="N290" s="2"/>
      <c r="O290" s="2"/>
      <c r="P290" s="2"/>
    </row>
    <row r="291" spans="1:34" hidden="1">
      <c r="A291" s="8"/>
      <c r="B291" s="8">
        <f t="shared" si="77"/>
        <v>0</v>
      </c>
      <c r="C291" s="8" t="str">
        <f>'Cumulative Budget Request '!C290</f>
        <v xml:space="preserve"> </v>
      </c>
      <c r="E291" s="180">
        <f>IF('Cumulative Budget Request '!$L290='Split budget (F)'!$L$1,'Cumulative Budget Request '!E290,0)</f>
        <v>0</v>
      </c>
      <c r="F291" s="180">
        <f>IF('Cumulative Budget Request '!$L290='Split budget (F)'!$L$1,'Cumulative Budget Request '!F290,0)</f>
        <v>0</v>
      </c>
      <c r="G291" s="180">
        <f>IF('Cumulative Budget Request '!$L290='Split budget (F)'!$L$1,'Cumulative Budget Request '!G290,0)</f>
        <v>0</v>
      </c>
      <c r="H291" s="180">
        <f>IF('Cumulative Budget Request '!$L290='Split budget (F)'!$L$1,'Cumulative Budget Request '!H290,0)</f>
        <v>0</v>
      </c>
      <c r="I291" s="180">
        <f>IF('Cumulative Budget Request '!$L290='Split budget (F)'!$L$1,'Cumulative Budget Request '!I290,0)</f>
        <v>0</v>
      </c>
      <c r="J291" s="177">
        <f t="shared" si="79"/>
        <v>0</v>
      </c>
      <c r="K291" s="2"/>
      <c r="L291" s="2"/>
      <c r="M291" s="2"/>
      <c r="N291" s="2"/>
      <c r="O291" s="2"/>
      <c r="P291" s="2"/>
    </row>
    <row r="292" spans="1:34" hidden="1">
      <c r="A292" s="8"/>
      <c r="B292" s="8">
        <f t="shared" si="77"/>
        <v>0</v>
      </c>
      <c r="C292" s="8" t="str">
        <f>'Cumulative Budget Request '!C291</f>
        <v xml:space="preserve"> </v>
      </c>
      <c r="E292" s="180">
        <f>IF('Cumulative Budget Request '!$L291='Split budget (F)'!$L$1,'Cumulative Budget Request '!E291,0)</f>
        <v>0</v>
      </c>
      <c r="F292" s="180">
        <f>IF('Cumulative Budget Request '!$L291='Split budget (F)'!$L$1,'Cumulative Budget Request '!F291,0)</f>
        <v>0</v>
      </c>
      <c r="G292" s="180">
        <f>IF('Cumulative Budget Request '!$L291='Split budget (F)'!$L$1,'Cumulative Budget Request '!G291,0)</f>
        <v>0</v>
      </c>
      <c r="H292" s="180">
        <f>IF('Cumulative Budget Request '!$L291='Split budget (F)'!$L$1,'Cumulative Budget Request '!H291,0)</f>
        <v>0</v>
      </c>
      <c r="I292" s="180">
        <f>IF('Cumulative Budget Request '!$L291='Split budget (F)'!$L$1,'Cumulative Budget Request '!I291,0)</f>
        <v>0</v>
      </c>
      <c r="J292" s="177">
        <f t="shared" si="79"/>
        <v>0</v>
      </c>
      <c r="K292" s="2"/>
      <c r="L292" s="2"/>
      <c r="M292" s="2"/>
      <c r="N292" s="2"/>
      <c r="O292" s="2"/>
      <c r="P292" s="2"/>
    </row>
    <row r="293" spans="1:34" hidden="1">
      <c r="A293" s="8"/>
      <c r="B293" s="8">
        <f t="shared" si="77"/>
        <v>0</v>
      </c>
      <c r="C293" s="8" t="str">
        <f>'Cumulative Budget Request '!C292</f>
        <v xml:space="preserve"> </v>
      </c>
      <c r="E293" s="180">
        <f>IF('Cumulative Budget Request '!$L292='Split budget (F)'!$L$1,'Cumulative Budget Request '!E292,0)</f>
        <v>0</v>
      </c>
      <c r="F293" s="180">
        <f>IF('Cumulative Budget Request '!$L292='Split budget (F)'!$L$1,'Cumulative Budget Request '!F292,0)</f>
        <v>0</v>
      </c>
      <c r="G293" s="180">
        <f>IF('Cumulative Budget Request '!$L292='Split budget (F)'!$L$1,'Cumulative Budget Request '!G292,0)</f>
        <v>0</v>
      </c>
      <c r="H293" s="180">
        <f>IF('Cumulative Budget Request '!$L292='Split budget (F)'!$L$1,'Cumulative Budget Request '!H292,0)</f>
        <v>0</v>
      </c>
      <c r="I293" s="180">
        <f>IF('Cumulative Budget Request '!$L292='Split budget (F)'!$L$1,'Cumulative Budget Request '!I292,0)</f>
        <v>0</v>
      </c>
      <c r="J293" s="177">
        <f t="shared" si="79"/>
        <v>0</v>
      </c>
      <c r="K293" s="2"/>
      <c r="L293" s="2"/>
      <c r="M293" s="2"/>
      <c r="N293" s="2"/>
      <c r="O293" s="2"/>
      <c r="P293" s="2"/>
    </row>
    <row r="294" spans="1:34">
      <c r="A294" s="406"/>
      <c r="B294" s="525" t="s">
        <v>182</v>
      </c>
      <c r="C294" s="525"/>
      <c r="D294" s="525"/>
      <c r="E294" s="178">
        <f t="shared" ref="E294:J294" si="80">SUM(E273:E293)</f>
        <v>0</v>
      </c>
      <c r="F294" s="178">
        <f t="shared" si="80"/>
        <v>0</v>
      </c>
      <c r="G294" s="178">
        <f t="shared" si="80"/>
        <v>0</v>
      </c>
      <c r="H294" s="178">
        <f t="shared" si="80"/>
        <v>0</v>
      </c>
      <c r="I294" s="178">
        <f t="shared" si="80"/>
        <v>0</v>
      </c>
      <c r="J294" s="179">
        <f t="shared" si="80"/>
        <v>0</v>
      </c>
      <c r="K294" s="2"/>
      <c r="L294" s="2"/>
      <c r="M294" s="2"/>
      <c r="N294" s="2"/>
      <c r="O294" s="2"/>
      <c r="P294" s="2"/>
    </row>
    <row r="295" spans="1:34">
      <c r="A295" s="8"/>
      <c r="B295" s="8"/>
      <c r="E295" s="15"/>
      <c r="F295" s="15"/>
      <c r="G295" s="15"/>
      <c r="H295" s="15"/>
      <c r="I295" s="15"/>
      <c r="J295" s="24"/>
      <c r="K295" s="2"/>
      <c r="L295" s="2"/>
      <c r="M295" s="2"/>
      <c r="N295" s="2"/>
      <c r="O295" s="2"/>
      <c r="P295" s="2"/>
    </row>
    <row r="296" spans="1:34">
      <c r="A296" s="29" t="s">
        <v>183</v>
      </c>
      <c r="G296" s="15"/>
      <c r="H296" s="15"/>
      <c r="I296" s="15"/>
      <c r="J296" s="24"/>
      <c r="K296" s="15"/>
      <c r="L296" s="15"/>
      <c r="M296" s="2"/>
      <c r="N296" s="2"/>
      <c r="O296" s="2"/>
      <c r="P296" s="2"/>
      <c r="Q296" s="2"/>
      <c r="R296" s="2"/>
    </row>
    <row r="297" spans="1:34">
      <c r="B297" s="443">
        <f>IF('Cumulative Budget Request '!$L296='Split budget (F)'!$L$1,'Cumulative Budget Request '!B296,0)</f>
        <v>0</v>
      </c>
      <c r="D297" s="3"/>
      <c r="E297" s="180">
        <f>IF('Cumulative Budget Request '!$L296='Split budget (F)'!$L$1,'Cumulative Budget Request '!E296,0)</f>
        <v>0</v>
      </c>
      <c r="F297" s="180">
        <f>IF('Cumulative Budget Request '!$L296='Split budget (F)'!$L$1,'Cumulative Budget Request '!F296,0)</f>
        <v>0</v>
      </c>
      <c r="G297" s="180">
        <f>IF('Cumulative Budget Request '!$L296='Split budget (F)'!$L$1,'Cumulative Budget Request '!G296,0)</f>
        <v>0</v>
      </c>
      <c r="H297" s="180">
        <f>IF('Cumulative Budget Request '!$L296='Split budget (F)'!$L$1,'Cumulative Budget Request '!H296,0)</f>
        <v>0</v>
      </c>
      <c r="I297" s="180">
        <f>IF('Cumulative Budget Request '!$L296='Split budget (F)'!$L$1,'Cumulative Budget Request '!I296,0)</f>
        <v>0</v>
      </c>
      <c r="J297" s="177">
        <f>SUM(E297:I297)</f>
        <v>0</v>
      </c>
      <c r="K297" s="2"/>
      <c r="L297" s="2"/>
      <c r="M297" s="2"/>
      <c r="N297" s="2"/>
      <c r="O297" s="2"/>
      <c r="P297" s="2"/>
    </row>
    <row r="298" spans="1:34" ht="15">
      <c r="B298" s="443">
        <f>IF('Cumulative Budget Request '!$L297='Split budget (F)'!$L$1,'Cumulative Budget Request '!B297,0)</f>
        <v>0</v>
      </c>
      <c r="D298" s="3"/>
      <c r="E298" s="180">
        <f>IF('Cumulative Budget Request '!$L297='Split budget (F)'!$L$1,'Cumulative Budget Request '!E297,0)</f>
        <v>0</v>
      </c>
      <c r="F298" s="180">
        <f>IF('Cumulative Budget Request '!$L297='Split budget (F)'!$L$1,'Cumulative Budget Request '!F297,0)</f>
        <v>0</v>
      </c>
      <c r="G298" s="180">
        <f>IF('Cumulative Budget Request '!$L297='Split budget (F)'!$L$1,'Cumulative Budget Request '!G297,0)</f>
        <v>0</v>
      </c>
      <c r="H298" s="180">
        <f>IF('Cumulative Budget Request '!$L297='Split budget (F)'!$L$1,'Cumulative Budget Request '!H297,0)</f>
        <v>0</v>
      </c>
      <c r="I298" s="180">
        <f>IF('Cumulative Budget Request '!$L297='Split budget (F)'!$L$1,'Cumulative Budget Request '!I297,0)</f>
        <v>0</v>
      </c>
      <c r="J298" s="177">
        <f t="shared" ref="J298" si="81">SUM(E298:I298)</f>
        <v>0</v>
      </c>
      <c r="K298" s="2"/>
      <c r="L298" s="2"/>
      <c r="M298" s="2"/>
      <c r="N298" s="2"/>
      <c r="O298" s="2"/>
      <c r="P298" s="2"/>
      <c r="AA298" s="107"/>
      <c r="AB298" s="107"/>
      <c r="AC298" s="107"/>
      <c r="AD298" s="107"/>
      <c r="AE298" s="107"/>
      <c r="AF298" s="107"/>
      <c r="AG298" s="107"/>
      <c r="AH298" s="107"/>
    </row>
    <row r="299" spans="1:34">
      <c r="B299" s="443">
        <f>IF('Cumulative Budget Request '!$L298='Split budget (F)'!$L$1,'Cumulative Budget Request '!B298,0)</f>
        <v>0</v>
      </c>
      <c r="D299" s="3"/>
      <c r="E299" s="180">
        <f>IF('Cumulative Budget Request '!$L298='Split budget (F)'!$L$1,'Cumulative Budget Request '!E298,0)</f>
        <v>0</v>
      </c>
      <c r="F299" s="180">
        <f>IF('Cumulative Budget Request '!$L298='Split budget (F)'!$L$1,'Cumulative Budget Request '!F298,0)</f>
        <v>0</v>
      </c>
      <c r="G299" s="180">
        <f>IF('Cumulative Budget Request '!$L298='Split budget (F)'!$L$1,'Cumulative Budget Request '!G298,0)</f>
        <v>0</v>
      </c>
      <c r="H299" s="180">
        <f>IF('Cumulative Budget Request '!$L298='Split budget (F)'!$L$1,'Cumulative Budget Request '!H298,0)</f>
        <v>0</v>
      </c>
      <c r="I299" s="180">
        <f>IF('Cumulative Budget Request '!$L298='Split budget (F)'!$L$1,'Cumulative Budget Request '!I298,0)</f>
        <v>0</v>
      </c>
      <c r="J299" s="177">
        <f>SUM(E299:I299)</f>
        <v>0</v>
      </c>
      <c r="K299" s="2"/>
      <c r="L299" s="2"/>
      <c r="M299" s="85"/>
      <c r="N299" s="85"/>
      <c r="O299" s="85"/>
      <c r="P299" s="85"/>
      <c r="Q299" s="85"/>
      <c r="R299" s="85"/>
    </row>
    <row r="300" spans="1:34" ht="12.75" customHeight="1">
      <c r="A300" s="108"/>
      <c r="B300" s="525" t="s">
        <v>187</v>
      </c>
      <c r="C300" s="525"/>
      <c r="D300" s="525"/>
      <c r="E300" s="178">
        <f t="shared" ref="E300:J300" si="82">SUM(E297:E299)</f>
        <v>0</v>
      </c>
      <c r="F300" s="178">
        <f t="shared" si="82"/>
        <v>0</v>
      </c>
      <c r="G300" s="178">
        <f t="shared" si="82"/>
        <v>0</v>
      </c>
      <c r="H300" s="178">
        <f t="shared" si="82"/>
        <v>0</v>
      </c>
      <c r="I300" s="178">
        <f t="shared" si="82"/>
        <v>0</v>
      </c>
      <c r="J300" s="179">
        <f t="shared" si="82"/>
        <v>0</v>
      </c>
      <c r="K300" s="2"/>
      <c r="L300" s="2"/>
      <c r="M300" s="85"/>
      <c r="N300" s="85"/>
      <c r="O300" s="85"/>
      <c r="P300" s="85"/>
      <c r="Q300" s="85"/>
      <c r="R300" s="85"/>
      <c r="S300" s="85"/>
    </row>
    <row r="301" spans="1:34">
      <c r="A301" s="26"/>
      <c r="B301" s="27"/>
      <c r="C301" s="27"/>
      <c r="D301" s="27"/>
      <c r="E301" s="27"/>
      <c r="F301" s="27"/>
      <c r="G301" s="28"/>
      <c r="H301" s="28"/>
      <c r="I301" s="28"/>
      <c r="J301" s="96"/>
      <c r="K301" s="28"/>
      <c r="L301" s="28"/>
      <c r="N301" s="7"/>
      <c r="O301" s="7"/>
      <c r="P301" s="7"/>
    </row>
    <row r="302" spans="1:34" ht="15">
      <c r="A302" s="29" t="s">
        <v>188</v>
      </c>
      <c r="C302" s="133"/>
      <c r="F302"/>
      <c r="J302" s="31"/>
      <c r="M302" s="86"/>
    </row>
    <row r="303" spans="1:34">
      <c r="A303" s="443">
        <f>IF('Cumulative Budget Request '!$L302='Split budget (F)'!$L$1,'Cumulative Budget Request '!A302,0)</f>
        <v>0</v>
      </c>
      <c r="B303" s="8" t="str">
        <f>'Cumulative Budget Request '!B302</f>
        <v xml:space="preserve"> </v>
      </c>
      <c r="C303" s="8" t="str">
        <f>'Cumulative Budget Request '!C302</f>
        <v xml:space="preserve"> </v>
      </c>
      <c r="E303" s="180">
        <f>IF('Cumulative Budget Request '!$L302='Split budget (F)'!$L$1,'Cumulative Budget Request '!E302,0)</f>
        <v>0</v>
      </c>
      <c r="F303" s="180">
        <f>IF('Cumulative Budget Request '!$L302='Split budget (F)'!$L$1,'Cumulative Budget Request '!F302,0)</f>
        <v>0</v>
      </c>
      <c r="G303" s="180">
        <f>IF('Cumulative Budget Request '!$L302='Split budget (F)'!$L$1,'Cumulative Budget Request '!G302,0)</f>
        <v>0</v>
      </c>
      <c r="H303" s="180">
        <f>IF('Cumulative Budget Request '!$L302='Split budget (F)'!$L$1,'Cumulative Budget Request '!H302,0)</f>
        <v>0</v>
      </c>
      <c r="I303" s="180">
        <f>IF('Cumulative Budget Request '!$L302='Split budget (F)'!$L$1,'Cumulative Budget Request '!I302,0)</f>
        <v>0</v>
      </c>
      <c r="J303" s="177">
        <f>SUM(E303:I303)</f>
        <v>0</v>
      </c>
      <c r="M303" s="86"/>
    </row>
    <row r="304" spans="1:34">
      <c r="A304" s="443">
        <f>IF('Cumulative Budget Request '!$L303='Split budget (F)'!$L$1,'Cumulative Budget Request '!A303,0)</f>
        <v>0</v>
      </c>
      <c r="B304" s="8" t="str">
        <f>'Cumulative Budget Request '!B303</f>
        <v xml:space="preserve"> </v>
      </c>
      <c r="C304" s="8" t="str">
        <f>'Cumulative Budget Request '!C303</f>
        <v xml:space="preserve"> </v>
      </c>
      <c r="E304" s="180">
        <f>IF('Cumulative Budget Request '!$L303='Split budget (F)'!$L$1,'Cumulative Budget Request '!E303,0)</f>
        <v>0</v>
      </c>
      <c r="F304" s="180">
        <f>IF('Cumulative Budget Request '!$L303='Split budget (F)'!$L$1,'Cumulative Budget Request '!F303,0)</f>
        <v>0</v>
      </c>
      <c r="G304" s="180">
        <f>IF('Cumulative Budget Request '!$L303='Split budget (F)'!$L$1,'Cumulative Budget Request '!G303,0)</f>
        <v>0</v>
      </c>
      <c r="H304" s="180">
        <f>IF('Cumulative Budget Request '!$L303='Split budget (F)'!$L$1,'Cumulative Budget Request '!H303,0)</f>
        <v>0</v>
      </c>
      <c r="I304" s="180">
        <f>IF('Cumulative Budget Request '!$L303='Split budget (F)'!$L$1,'Cumulative Budget Request '!I303,0)</f>
        <v>0</v>
      </c>
      <c r="J304" s="177">
        <f>SUM(E304:I304)</f>
        <v>0</v>
      </c>
      <c r="M304" s="86"/>
    </row>
    <row r="305" spans="1:19" ht="15.75" customHeight="1">
      <c r="A305" s="443">
        <f>IF('Cumulative Budget Request '!$L304='Split budget (F)'!$L$1,'Cumulative Budget Request '!A304,0)</f>
        <v>0</v>
      </c>
      <c r="B305" s="8" t="str">
        <f>'Cumulative Budget Request '!B304</f>
        <v xml:space="preserve"> </v>
      </c>
      <c r="C305" s="8" t="str">
        <f>'Cumulative Budget Request '!C304</f>
        <v xml:space="preserve"> </v>
      </c>
      <c r="E305" s="180">
        <f>IF('Cumulative Budget Request '!$L304='Split budget (F)'!$L$1,'Cumulative Budget Request '!E304,0)</f>
        <v>0</v>
      </c>
      <c r="F305" s="180">
        <f>IF('Cumulative Budget Request '!$L304='Split budget (F)'!$L$1,'Cumulative Budget Request '!F304,0)</f>
        <v>0</v>
      </c>
      <c r="G305" s="180">
        <f>IF('Cumulative Budget Request '!$L304='Split budget (F)'!$L$1,'Cumulative Budget Request '!G304,0)</f>
        <v>0</v>
      </c>
      <c r="H305" s="180">
        <f>IF('Cumulative Budget Request '!$L304='Split budget (F)'!$L$1,'Cumulative Budget Request '!H304,0)</f>
        <v>0</v>
      </c>
      <c r="I305" s="180">
        <f>IF('Cumulative Budget Request '!$L304='Split budget (F)'!$L$1,'Cumulative Budget Request '!I304,0)</f>
        <v>0</v>
      </c>
      <c r="J305" s="177">
        <f>SUM(E305:I305)</f>
        <v>0</v>
      </c>
      <c r="M305" s="503" t="s">
        <v>192</v>
      </c>
      <c r="N305" s="503"/>
      <c r="O305" s="432"/>
      <c r="P305" s="432"/>
    </row>
    <row r="306" spans="1:19">
      <c r="A306" s="443">
        <f>IF('Cumulative Budget Request '!$L305='Split budget (F)'!$L$1,'Cumulative Budget Request '!A305,0)</f>
        <v>0</v>
      </c>
      <c r="B306" s="8" t="str">
        <f>'Cumulative Budget Request '!B305</f>
        <v xml:space="preserve"> </v>
      </c>
      <c r="C306" s="8" t="str">
        <f>'Cumulative Budget Request '!C305</f>
        <v xml:space="preserve"> </v>
      </c>
      <c r="E306" s="180">
        <f>IF('Cumulative Budget Request '!$L305='Split budget (F)'!$L$1,'Cumulative Budget Request '!E305,0)</f>
        <v>0</v>
      </c>
      <c r="F306" s="180">
        <f>IF('Cumulative Budget Request '!$L305='Split budget (F)'!$L$1,'Cumulative Budget Request '!F305,0)</f>
        <v>0</v>
      </c>
      <c r="G306" s="180">
        <f>IF('Cumulative Budget Request '!$L305='Split budget (F)'!$L$1,'Cumulative Budget Request '!G305,0)</f>
        <v>0</v>
      </c>
      <c r="H306" s="180">
        <f>IF('Cumulative Budget Request '!$L305='Split budget (F)'!$L$1,'Cumulative Budget Request '!H305,0)</f>
        <v>0</v>
      </c>
      <c r="I306" s="180">
        <f>IF('Cumulative Budget Request '!$L305='Split budget (F)'!$L$1,'Cumulative Budget Request '!I305,0)</f>
        <v>0</v>
      </c>
      <c r="J306" s="177">
        <f t="shared" ref="J306:J309" si="83">SUM(E306:I306)</f>
        <v>0</v>
      </c>
      <c r="M306" s="503"/>
      <c r="N306" s="503"/>
      <c r="O306" s="432"/>
      <c r="P306" s="432"/>
    </row>
    <row r="307" spans="1:19">
      <c r="A307" s="443">
        <f>IF('Cumulative Budget Request '!$L306='Split budget (F)'!$L$1,'Cumulative Budget Request '!A306,0)</f>
        <v>0</v>
      </c>
      <c r="B307" s="8" t="str">
        <f>'Cumulative Budget Request '!B306</f>
        <v xml:space="preserve"> </v>
      </c>
      <c r="C307" s="8" t="str">
        <f>'Cumulative Budget Request '!C306</f>
        <v xml:space="preserve"> </v>
      </c>
      <c r="E307" s="180">
        <f>IF('Cumulative Budget Request '!$L306='Split budget (F)'!$L$1,'Cumulative Budget Request '!E306,0)</f>
        <v>0</v>
      </c>
      <c r="F307" s="180">
        <f>IF('Cumulative Budget Request '!$L306='Split budget (F)'!$L$1,'Cumulative Budget Request '!F306,0)</f>
        <v>0</v>
      </c>
      <c r="G307" s="180">
        <f>IF('Cumulative Budget Request '!$L306='Split budget (F)'!$L$1,'Cumulative Budget Request '!G306,0)</f>
        <v>0</v>
      </c>
      <c r="H307" s="180">
        <f>IF('Cumulative Budget Request '!$L306='Split budget (F)'!$L$1,'Cumulative Budget Request '!H306,0)</f>
        <v>0</v>
      </c>
      <c r="I307" s="180">
        <f>IF('Cumulative Budget Request '!$L306='Split budget (F)'!$L$1,'Cumulative Budget Request '!I306,0)</f>
        <v>0</v>
      </c>
      <c r="J307" s="177">
        <f t="shared" si="83"/>
        <v>0</v>
      </c>
      <c r="M307" s="86"/>
    </row>
    <row r="308" spans="1:19" hidden="1">
      <c r="A308" s="443">
        <f>IF('Cumulative Budget Request '!$L307='Split budget (F)'!$L$1,'Cumulative Budget Request '!A307,0)</f>
        <v>0</v>
      </c>
      <c r="B308" s="8" t="str">
        <f>'Cumulative Budget Request '!B307</f>
        <v xml:space="preserve"> </v>
      </c>
      <c r="C308" s="8" t="str">
        <f>'Cumulative Budget Request '!C307</f>
        <v xml:space="preserve"> </v>
      </c>
      <c r="E308" s="180">
        <f>IF('Cumulative Budget Request '!$L307='Split budget (F)'!$L$1,'Cumulative Budget Request '!E307,0)</f>
        <v>0</v>
      </c>
      <c r="F308" s="180">
        <f>IF('Cumulative Budget Request '!$L307='Split budget (F)'!$L$1,'Cumulative Budget Request '!F307,0)</f>
        <v>0</v>
      </c>
      <c r="G308" s="180">
        <f>IF('Cumulative Budget Request '!$L307='Split budget (F)'!$L$1,'Cumulative Budget Request '!G307,0)</f>
        <v>0</v>
      </c>
      <c r="H308" s="180">
        <f>IF('Cumulative Budget Request '!$L307='Split budget (F)'!$L$1,'Cumulative Budget Request '!H307,0)</f>
        <v>0</v>
      </c>
      <c r="I308" s="180">
        <f>IF('Cumulative Budget Request '!$L307='Split budget (F)'!$L$1,'Cumulative Budget Request '!I307,0)</f>
        <v>0</v>
      </c>
      <c r="J308" s="177">
        <f t="shared" si="83"/>
        <v>0</v>
      </c>
      <c r="M308" s="86"/>
    </row>
    <row r="309" spans="1:19" hidden="1">
      <c r="A309" s="443">
        <f>IF('Cumulative Budget Request '!$L308='Split budget (F)'!$L$1,'Cumulative Budget Request '!A308,0)</f>
        <v>0</v>
      </c>
      <c r="B309" s="8" t="str">
        <f>'Cumulative Budget Request '!B308</f>
        <v xml:space="preserve"> </v>
      </c>
      <c r="C309" s="8" t="str">
        <f>'Cumulative Budget Request '!C308</f>
        <v xml:space="preserve"> </v>
      </c>
      <c r="E309" s="180">
        <f>IF('Cumulative Budget Request '!$L308='Split budget (F)'!$L$1,'Cumulative Budget Request '!E308,0)</f>
        <v>0</v>
      </c>
      <c r="F309" s="180">
        <f>IF('Cumulative Budget Request '!$L308='Split budget (F)'!$L$1,'Cumulative Budget Request '!F308,0)</f>
        <v>0</v>
      </c>
      <c r="G309" s="180">
        <f>IF('Cumulative Budget Request '!$L308='Split budget (F)'!$L$1,'Cumulative Budget Request '!G308,0)</f>
        <v>0</v>
      </c>
      <c r="H309" s="180">
        <f>IF('Cumulative Budget Request '!$L308='Split budget (F)'!$L$1,'Cumulative Budget Request '!H308,0)</f>
        <v>0</v>
      </c>
      <c r="I309" s="180">
        <f>IF('Cumulative Budget Request '!$L308='Split budget (F)'!$L$1,'Cumulative Budget Request '!I308,0)</f>
        <v>0</v>
      </c>
      <c r="J309" s="177">
        <f t="shared" si="83"/>
        <v>0</v>
      </c>
      <c r="M309" s="86"/>
    </row>
    <row r="310" spans="1:19" hidden="1">
      <c r="A310" s="443">
        <f>IF('Cumulative Budget Request '!$L309='Split budget (F)'!$L$1,'Cumulative Budget Request '!A309,0)</f>
        <v>0</v>
      </c>
      <c r="B310" s="8" t="str">
        <f>'Cumulative Budget Request '!B309</f>
        <v xml:space="preserve"> </v>
      </c>
      <c r="C310" s="8" t="str">
        <f>'Cumulative Budget Request '!C309</f>
        <v xml:space="preserve"> </v>
      </c>
      <c r="E310" s="180">
        <f>IF('Cumulative Budget Request '!$L309='Split budget (F)'!$L$1,'Cumulative Budget Request '!E309,0)</f>
        <v>0</v>
      </c>
      <c r="F310" s="180">
        <f>IF('Cumulative Budget Request '!$L309='Split budget (F)'!$L$1,'Cumulative Budget Request '!F309,0)</f>
        <v>0</v>
      </c>
      <c r="G310" s="180">
        <f>IF('Cumulative Budget Request '!$L309='Split budget (F)'!$L$1,'Cumulative Budget Request '!G309,0)</f>
        <v>0</v>
      </c>
      <c r="H310" s="180">
        <f>IF('Cumulative Budget Request '!$L309='Split budget (F)'!$L$1,'Cumulative Budget Request '!H309,0)</f>
        <v>0</v>
      </c>
      <c r="I310" s="180">
        <f>IF('Cumulative Budget Request '!$L309='Split budget (F)'!$L$1,'Cumulative Budget Request '!I309,0)</f>
        <v>0</v>
      </c>
      <c r="J310" s="177">
        <f>SUM(E310:I310)</f>
        <v>0</v>
      </c>
      <c r="M310" s="86"/>
    </row>
    <row r="311" spans="1:19">
      <c r="B311" s="13"/>
      <c r="D311" s="175" t="s">
        <v>193</v>
      </c>
      <c r="E311" s="444">
        <f>IF('Cumulative Budget Request '!$L310='Split budget (F)'!$L$1,'Cumulative Budget Request '!E310,0)</f>
        <v>0</v>
      </c>
      <c r="F311" s="444">
        <f>IF('Cumulative Budget Request '!$L310='Split budget (F)'!$L$1,'Cumulative Budget Request '!F310,0)</f>
        <v>0</v>
      </c>
      <c r="G311" s="444">
        <f>IF('Cumulative Budget Request '!$L310='Split budget (F)'!$L$1,'Cumulative Budget Request '!G310,0)</f>
        <v>0</v>
      </c>
      <c r="H311" s="444">
        <f>IF('Cumulative Budget Request '!$L310='Split budget (F)'!$L$1,'Cumulative Budget Request '!H310,0)</f>
        <v>0</v>
      </c>
      <c r="I311" s="444">
        <f>IF('Cumulative Budget Request '!$L310='Split budget (F)'!$L$1,'Cumulative Budget Request '!I310,0)</f>
        <v>0</v>
      </c>
      <c r="J311" s="125"/>
    </row>
    <row r="312" spans="1:19">
      <c r="A312" s="406"/>
      <c r="B312" s="513" t="s">
        <v>194</v>
      </c>
      <c r="C312" s="513"/>
      <c r="D312" s="513"/>
      <c r="E312" s="178">
        <f t="shared" ref="E312:J312" si="84">SUM(E303:E310)</f>
        <v>0</v>
      </c>
      <c r="F312" s="178">
        <f t="shared" si="84"/>
        <v>0</v>
      </c>
      <c r="G312" s="178">
        <f t="shared" si="84"/>
        <v>0</v>
      </c>
      <c r="H312" s="178">
        <f t="shared" si="84"/>
        <v>0</v>
      </c>
      <c r="I312" s="178">
        <f t="shared" si="84"/>
        <v>0</v>
      </c>
      <c r="J312" s="179">
        <f t="shared" si="84"/>
        <v>0</v>
      </c>
      <c r="M312" s="2"/>
    </row>
    <row r="313" spans="1:19">
      <c r="A313" s="8"/>
      <c r="B313" s="8"/>
      <c r="E313" s="15"/>
      <c r="F313" s="15"/>
      <c r="G313" s="15"/>
      <c r="H313" s="15"/>
      <c r="I313" s="15"/>
      <c r="J313" s="24"/>
      <c r="K313" s="2"/>
      <c r="L313" s="2"/>
    </row>
    <row r="314" spans="1:19" ht="12.75" customHeight="1">
      <c r="A314" s="29" t="s">
        <v>195</v>
      </c>
      <c r="G314" s="15"/>
      <c r="H314" s="15"/>
      <c r="I314" s="15"/>
      <c r="J314" s="24"/>
      <c r="K314" s="15"/>
      <c r="L314" s="15"/>
      <c r="M314" s="504" t="s">
        <v>196</v>
      </c>
      <c r="N314" s="504"/>
      <c r="O314" s="504"/>
      <c r="P314" s="504"/>
      <c r="Q314" s="504"/>
      <c r="R314" s="504"/>
      <c r="S314" s="504"/>
    </row>
    <row r="315" spans="1:19">
      <c r="A315" s="89" t="s">
        <v>40</v>
      </c>
      <c r="B315" s="89" t="s">
        <v>41</v>
      </c>
      <c r="C315" s="89" t="s">
        <v>80</v>
      </c>
      <c r="G315" s="15"/>
      <c r="H315" s="15"/>
      <c r="I315" s="15"/>
      <c r="J315" s="24"/>
      <c r="K315" s="15"/>
      <c r="L315" s="15"/>
      <c r="M315" s="504"/>
      <c r="N315" s="504"/>
      <c r="O315" s="504"/>
      <c r="P315" s="504"/>
      <c r="Q315" s="504"/>
      <c r="R315" s="504"/>
      <c r="S315" s="504"/>
    </row>
    <row r="316" spans="1:19">
      <c r="A316" s="176">
        <f>A118</f>
        <v>0</v>
      </c>
      <c r="B316" s="23">
        <f>B118</f>
        <v>0</v>
      </c>
      <c r="C316" s="116">
        <f>C118</f>
        <v>0</v>
      </c>
      <c r="E316" s="180">
        <f>IF('Cumulative Budget Request '!$L315='Split budget (F)'!$L$1,'Cumulative Budget Request '!E315,0)</f>
        <v>0</v>
      </c>
      <c r="F316" s="180">
        <f>IF('Cumulative Budget Request '!$L315='Split budget (F)'!$L$1,'Cumulative Budget Request '!F315,0)</f>
        <v>0</v>
      </c>
      <c r="G316" s="180">
        <f>IF('Cumulative Budget Request '!$L315='Split budget (F)'!$L$1,'Cumulative Budget Request '!G315,0)</f>
        <v>0</v>
      </c>
      <c r="H316" s="180">
        <f>IF('Cumulative Budget Request '!$L315='Split budget (F)'!$L$1,'Cumulative Budget Request '!H315,0)</f>
        <v>0</v>
      </c>
      <c r="I316" s="180">
        <f>IF('Cumulative Budget Request '!$L315='Split budget (F)'!$L$1,'Cumulative Budget Request '!I315,0)</f>
        <v>0</v>
      </c>
      <c r="J316" s="177">
        <f>SUM(E316:I316)</f>
        <v>0</v>
      </c>
      <c r="K316" s="15"/>
      <c r="L316" s="15"/>
      <c r="M316" s="123" t="s">
        <v>197</v>
      </c>
      <c r="N316" s="256"/>
      <c r="O316" s="256"/>
      <c r="P316" s="256"/>
      <c r="Q316" s="256"/>
      <c r="R316" s="256"/>
      <c r="S316" s="1"/>
    </row>
    <row r="317" spans="1:19">
      <c r="A317" s="176">
        <f>A125</f>
        <v>0</v>
      </c>
      <c r="B317" s="23">
        <f>B125</f>
        <v>0</v>
      </c>
      <c r="C317" s="116">
        <f>C125</f>
        <v>0</v>
      </c>
      <c r="E317" s="180">
        <f>IF('Cumulative Budget Request '!$L316='Split budget (F)'!$L$1,'Cumulative Budget Request '!E316,0)</f>
        <v>0</v>
      </c>
      <c r="F317" s="180">
        <f>IF('Cumulative Budget Request '!$L316='Split budget (F)'!$L$1,'Cumulative Budget Request '!F316,0)</f>
        <v>0</v>
      </c>
      <c r="G317" s="180">
        <f>IF('Cumulative Budget Request '!$L316='Split budget (F)'!$L$1,'Cumulative Budget Request '!G316,0)</f>
        <v>0</v>
      </c>
      <c r="H317" s="180">
        <f>IF('Cumulative Budget Request '!$L316='Split budget (F)'!$L$1,'Cumulative Budget Request '!H316,0)</f>
        <v>0</v>
      </c>
      <c r="I317" s="180">
        <f>IF('Cumulative Budget Request '!$L316='Split budget (F)'!$L$1,'Cumulative Budget Request '!I316,0)</f>
        <v>0</v>
      </c>
      <c r="J317" s="177">
        <f>SUM(E317:I317)</f>
        <v>0</v>
      </c>
      <c r="K317" s="15"/>
      <c r="L317" s="15"/>
      <c r="M317" s="2"/>
      <c r="N317" s="2"/>
      <c r="O317" s="2"/>
      <c r="P317" s="2"/>
      <c r="Q317" s="2"/>
      <c r="R317" s="2"/>
    </row>
    <row r="318" spans="1:19">
      <c r="A318" s="176">
        <f>A132</f>
        <v>0</v>
      </c>
      <c r="B318" s="23">
        <f>B132</f>
        <v>0</v>
      </c>
      <c r="C318" s="116">
        <f>C132</f>
        <v>0</v>
      </c>
      <c r="E318" s="180">
        <f>IF('Cumulative Budget Request '!$L317='Split budget (F)'!$L$1,'Cumulative Budget Request '!E317,0)</f>
        <v>0</v>
      </c>
      <c r="F318" s="180">
        <f>IF('Cumulative Budget Request '!$L317='Split budget (F)'!$L$1,'Cumulative Budget Request '!F317,0)</f>
        <v>0</v>
      </c>
      <c r="G318" s="180">
        <f>IF('Cumulative Budget Request '!$L317='Split budget (F)'!$L$1,'Cumulative Budget Request '!G317,0)</f>
        <v>0</v>
      </c>
      <c r="H318" s="180">
        <f>IF('Cumulative Budget Request '!$L317='Split budget (F)'!$L$1,'Cumulative Budget Request '!H317,0)</f>
        <v>0</v>
      </c>
      <c r="I318" s="180">
        <f>IF('Cumulative Budget Request '!$L317='Split budget (F)'!$L$1,'Cumulative Budget Request '!I317,0)</f>
        <v>0</v>
      </c>
      <c r="J318" s="177">
        <f>SUM(E318:I318)</f>
        <v>0</v>
      </c>
      <c r="K318" s="15"/>
      <c r="L318" s="15"/>
      <c r="M318" s="2"/>
      <c r="N318" s="2"/>
      <c r="O318" s="2"/>
      <c r="P318" s="2"/>
      <c r="Q318" s="2"/>
      <c r="R318" s="2"/>
    </row>
    <row r="319" spans="1:19">
      <c r="A319" s="176">
        <f>A139</f>
        <v>0</v>
      </c>
      <c r="B319" s="23">
        <f>B139</f>
        <v>0</v>
      </c>
      <c r="C319" s="116">
        <f>C139</f>
        <v>0</v>
      </c>
      <c r="E319" s="180">
        <f>IF('Cumulative Budget Request '!$L318='Split budget (F)'!$L$1,'Cumulative Budget Request '!E318,0)</f>
        <v>0</v>
      </c>
      <c r="F319" s="180">
        <f>IF('Cumulative Budget Request '!$L318='Split budget (F)'!$L$1,'Cumulative Budget Request '!F318,0)</f>
        <v>0</v>
      </c>
      <c r="G319" s="180">
        <f>IF('Cumulative Budget Request '!$L318='Split budget (F)'!$L$1,'Cumulative Budget Request '!G318,0)</f>
        <v>0</v>
      </c>
      <c r="H319" s="180">
        <f>IF('Cumulative Budget Request '!$L318='Split budget (F)'!$L$1,'Cumulative Budget Request '!H318,0)</f>
        <v>0</v>
      </c>
      <c r="I319" s="180">
        <f>IF('Cumulative Budget Request '!$L318='Split budget (F)'!$L$1,'Cumulative Budget Request '!I318,0)</f>
        <v>0</v>
      </c>
      <c r="J319" s="177">
        <f>SUM(E319:I319)</f>
        <v>0</v>
      </c>
      <c r="K319" s="15"/>
      <c r="L319" s="15"/>
      <c r="M319" s="2"/>
      <c r="N319" s="2"/>
      <c r="O319" s="2"/>
      <c r="P319" s="2"/>
      <c r="Q319" s="2"/>
      <c r="R319" s="2"/>
    </row>
    <row r="320" spans="1:19" ht="12.75" customHeight="1">
      <c r="A320" s="176">
        <f>A146</f>
        <v>0</v>
      </c>
      <c r="B320" s="99">
        <f>B146</f>
        <v>0</v>
      </c>
      <c r="C320" s="116">
        <f>C146</f>
        <v>0</v>
      </c>
      <c r="E320" s="180">
        <f>IF('Cumulative Budget Request '!$L319='Split budget (F)'!$L$1,'Cumulative Budget Request '!E319,0)</f>
        <v>0</v>
      </c>
      <c r="F320" s="180">
        <f>IF('Cumulative Budget Request '!$L319='Split budget (F)'!$L$1,'Cumulative Budget Request '!F319,0)</f>
        <v>0</v>
      </c>
      <c r="G320" s="180">
        <f>IF('Cumulative Budget Request '!$L319='Split budget (F)'!$L$1,'Cumulative Budget Request '!G319,0)</f>
        <v>0</v>
      </c>
      <c r="H320" s="180">
        <f>IF('Cumulative Budget Request '!$L319='Split budget (F)'!$L$1,'Cumulative Budget Request '!H319,0)</f>
        <v>0</v>
      </c>
      <c r="I320" s="180">
        <f>IF('Cumulative Budget Request '!$L319='Split budget (F)'!$L$1,'Cumulative Budget Request '!I319,0)</f>
        <v>0</v>
      </c>
      <c r="J320" s="177">
        <f>SUM(E320:I320)</f>
        <v>0</v>
      </c>
      <c r="K320" s="2"/>
      <c r="L320" s="2"/>
    </row>
    <row r="321" spans="1:45" ht="12.75" customHeight="1">
      <c r="A321" s="108"/>
      <c r="B321" s="525" t="s">
        <v>198</v>
      </c>
      <c r="C321" s="525"/>
      <c r="D321" s="525"/>
      <c r="E321" s="178">
        <f t="shared" ref="E321:J321" si="85">SUM(E316:E320)</f>
        <v>0</v>
      </c>
      <c r="F321" s="178">
        <f t="shared" si="85"/>
        <v>0</v>
      </c>
      <c r="G321" s="178">
        <f t="shared" si="85"/>
        <v>0</v>
      </c>
      <c r="H321" s="178">
        <f t="shared" si="85"/>
        <v>0</v>
      </c>
      <c r="I321" s="178">
        <f t="shared" si="85"/>
        <v>0</v>
      </c>
      <c r="J321" s="179">
        <f t="shared" si="85"/>
        <v>0</v>
      </c>
      <c r="K321" s="2"/>
      <c r="L321" s="2"/>
    </row>
    <row r="322" spans="1:45">
      <c r="A322" s="8"/>
      <c r="B322" s="8"/>
      <c r="E322" s="15"/>
      <c r="F322" s="15"/>
      <c r="G322" s="15"/>
      <c r="H322" s="15"/>
      <c r="I322" s="15"/>
      <c r="J322" s="24"/>
      <c r="K322" s="2"/>
      <c r="L322" s="2"/>
      <c r="M322" s="2"/>
      <c r="N322" s="2"/>
      <c r="O322" s="2"/>
      <c r="P322" s="2"/>
    </row>
    <row r="323" spans="1:45" ht="3.75" customHeight="1">
      <c r="E323" s="20"/>
      <c r="F323" s="20"/>
      <c r="G323" s="20"/>
      <c r="H323" s="20"/>
      <c r="I323" s="20"/>
      <c r="J323" s="73"/>
      <c r="K323" s="2"/>
      <c r="L323" s="2"/>
      <c r="M323" s="2"/>
      <c r="N323" s="2"/>
      <c r="O323" s="2"/>
      <c r="P323" s="2"/>
    </row>
    <row r="324" spans="1:45" s="143" customFormat="1" ht="20.100000000000001" customHeight="1">
      <c r="A324" s="524" t="s">
        <v>199</v>
      </c>
      <c r="B324" s="524"/>
      <c r="C324" s="140"/>
      <c r="D324" s="141"/>
      <c r="E324" s="224">
        <f ca="1">(SUM(E178:E271)+E360)-(SUMIF($A178:$D271,"*Total Trip",E178:E271)+SUMIF($B178:$D271,"*Total Domestic Travel",E178:E271)+SUMIF($B178:$D271,"*Total Foreign Travel",E178:E271)+SUMIF($B178:$D271,"*Total Supplies",E178:E271)+SUMIF($B178:$D271,"Total Publications",E178:E271)+SUMIF($B178:$D271,"*Total Other Costs",E178:E271)+SUMIF($B178:$D271,"*Total Modular Budget Calculation",E178:E271)+SUMIF($D178:$D271,"*# Trips/Yr",E178:E271)+SUMIF($D178:$D271,"*# Persons/Yr",E178:E271)+SUMIF($D178:$D271,"*# Days Per Diem/Yr",E178:E271)+SUMIF($D178:$D271,"*# Days Lodging/Yr",E178:E271)+SUMIF($D178:$D271,"*TOTAL NUMBER PARTICIPANTS PER YEAR",E178:E271))</f>
        <v>0</v>
      </c>
      <c r="F324" s="224">
        <f t="shared" ref="F324:I324" ca="1" si="86">(SUM(F178:F271)+F360)-(SUMIF($A178:$D271,"*Total Trip",F178:F271)+SUMIF($B178:$D271,"*Total Domestic Travel",F178:F271)+SUMIF($B178:$D271,"*Total Foreign Travel",F178:F271)+SUMIF($B178:$D271,"*Total Supplies",F178:F271)+SUMIF($B178:$D271,"Total Publications",F178:F271)+SUMIF($B178:$D271,"*Total Other Costs",F178:F271)+SUMIF($B178:$D271,"*Total Modular Budget Calculation",F178:F271)+SUMIF($D178:$D271,"*# Trips/Yr",F178:F271)+SUMIF($D178:$D271,"*# Persons/Yr",F178:F271)+SUMIF($D178:$D271,"*# Days Per Diem/Yr",F178:F271)+SUMIF($D178:$D271,"*# Days Lodging/Yr",F178:F271)+SUMIF($D178:$D271,"*TOTAL NUMBER PARTICIPANTS PER YEAR",F178:F271))</f>
        <v>0</v>
      </c>
      <c r="G324" s="224">
        <f t="shared" ca="1" si="86"/>
        <v>0</v>
      </c>
      <c r="H324" s="224">
        <f t="shared" ca="1" si="86"/>
        <v>0</v>
      </c>
      <c r="I324" s="224">
        <f t="shared" ca="1" si="86"/>
        <v>0</v>
      </c>
      <c r="J324" s="217">
        <f ca="1">SUM(E324:I324)</f>
        <v>0</v>
      </c>
      <c r="K324" s="142"/>
      <c r="L324" s="142"/>
      <c r="W324"/>
      <c r="X324"/>
      <c r="Y324"/>
      <c r="Z324"/>
      <c r="AA324"/>
      <c r="AB324"/>
      <c r="AC324"/>
      <c r="AD324"/>
      <c r="AE324"/>
      <c r="AF324"/>
      <c r="AG324"/>
      <c r="AH324"/>
      <c r="AI324"/>
      <c r="AJ324"/>
      <c r="AK324"/>
      <c r="AL324"/>
      <c r="AM324"/>
      <c r="AN324"/>
      <c r="AO324"/>
      <c r="AP324"/>
      <c r="AQ324"/>
      <c r="AR324"/>
      <c r="AS324"/>
    </row>
    <row r="325" spans="1:45" s="8" customFormat="1" ht="3.75" customHeight="1">
      <c r="J325" s="20"/>
      <c r="K325" s="20"/>
      <c r="L325" s="20"/>
      <c r="M325" s="22"/>
      <c r="N325" s="22"/>
      <c r="O325" s="22"/>
      <c r="P325" s="22"/>
      <c r="Q325" s="22"/>
      <c r="R325" s="22"/>
      <c r="W325"/>
      <c r="X325"/>
      <c r="Y325"/>
      <c r="Z325"/>
      <c r="AA325"/>
      <c r="AB325"/>
      <c r="AC325"/>
      <c r="AD325"/>
      <c r="AE325"/>
      <c r="AF325"/>
      <c r="AG325"/>
      <c r="AH325"/>
      <c r="AI325"/>
      <c r="AJ325"/>
      <c r="AK325"/>
      <c r="AL325"/>
      <c r="AM325"/>
      <c r="AN325"/>
      <c r="AO325"/>
      <c r="AP325"/>
      <c r="AQ325"/>
      <c r="AR325"/>
      <c r="AS325"/>
    </row>
    <row r="326" spans="1:45" s="143" customFormat="1" ht="20.100000000000001" customHeight="1">
      <c r="A326" s="524" t="s">
        <v>200</v>
      </c>
      <c r="B326" s="524"/>
      <c r="C326" s="144"/>
      <c r="D326" s="145"/>
      <c r="E326" s="216">
        <f ca="1">SUM(E272:E324)-(SUMIF($B265:$D324,"*Total SubRecipient Costs",E265:E324)+SUMIF($B265:$D324,"*Total Capital Equipment",E265:E324)+SUMIF($B265:$D324,"Total Tuition &amp; Fees",E265:E324)+SUMIF($B265:$D324,"*Total Participant Support Costs",E265:E324))-E311-E360</f>
        <v>0</v>
      </c>
      <c r="F326" s="216">
        <f t="shared" ref="F326:I326" ca="1" si="87">SUM(F272:F324)-(SUMIF($B265:$D324,"*Total SubRecipient Costs",F265:F324)+SUMIF($B265:$D324,"*Total Capital Equipment",F265:F324)+SUMIF($B265:$D324,"Total Tuition &amp; Fees",F265:F324)+SUMIF($B265:$D324,"*Total Participant Support Costs",F265:F324))-F311-F360</f>
        <v>0</v>
      </c>
      <c r="G326" s="216">
        <f t="shared" ca="1" si="87"/>
        <v>0</v>
      </c>
      <c r="H326" s="216">
        <f t="shared" ca="1" si="87"/>
        <v>0</v>
      </c>
      <c r="I326" s="216">
        <f t="shared" ca="1" si="87"/>
        <v>0</v>
      </c>
      <c r="J326" s="217">
        <f ca="1">SUM(E326:I326)</f>
        <v>0</v>
      </c>
      <c r="K326" s="146"/>
      <c r="L326" s="146"/>
      <c r="M326" s="147"/>
      <c r="N326" s="147"/>
      <c r="O326" s="147"/>
      <c r="P326" s="147"/>
      <c r="AA326"/>
      <c r="AB326"/>
      <c r="AC326"/>
      <c r="AD326"/>
      <c r="AE326"/>
      <c r="AF326"/>
      <c r="AG326"/>
      <c r="AH326"/>
    </row>
    <row r="327" spans="1:45" ht="3.75" customHeight="1">
      <c r="G327" s="19"/>
      <c r="H327" s="19"/>
      <c r="I327" s="19"/>
      <c r="J327" s="125"/>
      <c r="K327" s="19"/>
      <c r="L327" s="15"/>
      <c r="Q327" s="2"/>
      <c r="R327" s="2"/>
      <c r="W327" s="8"/>
      <c r="X327" s="8"/>
      <c r="Y327" s="8"/>
      <c r="Z327" s="8"/>
      <c r="AI327" s="8"/>
      <c r="AJ327" s="8"/>
      <c r="AK327" s="8"/>
      <c r="AL327" s="8"/>
      <c r="AM327" s="8"/>
      <c r="AN327" s="8"/>
      <c r="AO327" s="8"/>
      <c r="AP327" s="8"/>
      <c r="AQ327" s="8"/>
      <c r="AR327" s="8"/>
      <c r="AS327" s="8"/>
    </row>
    <row r="328" spans="1:45">
      <c r="A328" s="1" t="s">
        <v>201</v>
      </c>
      <c r="C328" s="55"/>
      <c r="D328" s="55" t="s">
        <v>202</v>
      </c>
      <c r="E328" s="457">
        <f>M330</f>
        <v>0.38</v>
      </c>
      <c r="F328" s="457">
        <f>M332</f>
        <v>0.38</v>
      </c>
      <c r="G328" s="457">
        <f>M333</f>
        <v>0.38</v>
      </c>
      <c r="H328" s="457">
        <f>M334</f>
        <v>0.38</v>
      </c>
      <c r="I328" s="457">
        <f>M335</f>
        <v>0.38</v>
      </c>
      <c r="J328" s="24"/>
      <c r="K328" s="15"/>
      <c r="L328" s="15"/>
      <c r="W328" s="143"/>
      <c r="X328" s="143"/>
      <c r="Y328" s="143"/>
      <c r="Z328" s="143"/>
      <c r="AI328" s="143"/>
      <c r="AJ328" s="143"/>
      <c r="AK328" s="143"/>
      <c r="AL328" s="143"/>
      <c r="AM328" s="143"/>
      <c r="AN328" s="143"/>
      <c r="AO328" s="143"/>
      <c r="AP328" s="143"/>
      <c r="AQ328" s="143"/>
      <c r="AR328" s="143"/>
      <c r="AS328" s="143"/>
    </row>
    <row r="329" spans="1:45" ht="13.5" thickBot="1">
      <c r="A329" s="1"/>
      <c r="C329" s="55"/>
      <c r="D329" s="55" t="s">
        <v>203</v>
      </c>
      <c r="E329" s="457" t="str">
        <f>O330</f>
        <v>MTDC</v>
      </c>
      <c r="F329" s="457" t="str">
        <f>O332</f>
        <v>MTDC</v>
      </c>
      <c r="G329" s="457" t="str">
        <f>O333</f>
        <v>MTDC</v>
      </c>
      <c r="H329" s="457" t="str">
        <f>O334</f>
        <v>MTDC</v>
      </c>
      <c r="I329" s="457" t="str">
        <f>O335</f>
        <v>MTDC</v>
      </c>
      <c r="J329" s="24"/>
      <c r="K329" s="15"/>
      <c r="L329" s="15"/>
      <c r="W329" s="143"/>
      <c r="X329" s="143"/>
      <c r="Y329" s="143"/>
      <c r="Z329" s="143"/>
      <c r="AI329" s="143"/>
      <c r="AJ329" s="143"/>
      <c r="AK329" s="143"/>
      <c r="AL329" s="143"/>
      <c r="AM329" s="143"/>
      <c r="AN329" s="143"/>
      <c r="AO329" s="143"/>
      <c r="AP329" s="143"/>
      <c r="AQ329" s="143"/>
      <c r="AR329" s="143"/>
      <c r="AS329" s="143"/>
    </row>
    <row r="330" spans="1:45" ht="15" customHeight="1" thickBot="1">
      <c r="A330" s="8"/>
      <c r="C330" s="137"/>
      <c r="D330" s="138"/>
      <c r="E330" s="218">
        <f ca="1">IF(O330="MTDC",ROUND(E324*M330,0),IF(O330="TDC",ROUND(E326*M330,0),"ERROR"))</f>
        <v>0</v>
      </c>
      <c r="F330" s="218">
        <f ca="1">IF(O332="MTDC",ROUND(F324*M332,0),IF(O332="TDC",ROUND(F326*M332,0),"ERROR"))</f>
        <v>0</v>
      </c>
      <c r="G330" s="218">
        <f ca="1">IF(O333="MTDC",ROUND(G324*M333,0),IF(O333="TDC",ROUND(G326*M333,0),"ERROR"))</f>
        <v>0</v>
      </c>
      <c r="H330" s="218">
        <f ca="1">IF(O334="MTDC",ROUND(H324*M334,0),IF(O334="TDC",ROUND(H326*M334,0),"ERROR"))</f>
        <v>0</v>
      </c>
      <c r="I330" s="218">
        <f ca="1">IF(O335="MTDC",ROUND(I324*M335,0),IF(O335="TDC",ROUND(I326*M335,0),"ERROR"))</f>
        <v>0</v>
      </c>
      <c r="J330" s="219">
        <f ca="1">SUM(E330:I330)</f>
        <v>0</v>
      </c>
      <c r="K330" s="2"/>
      <c r="L330" s="2"/>
      <c r="M330" s="151">
        <f>'Cumulative Budget Request '!M329</f>
        <v>0.38</v>
      </c>
      <c r="N330" s="13" t="s">
        <v>204</v>
      </c>
      <c r="O330" s="152" t="str">
        <f>'Cumulative Budget Request '!O329</f>
        <v>MTDC</v>
      </c>
      <c r="P330" s="13" t="s">
        <v>35</v>
      </c>
    </row>
    <row r="331" spans="1:45" ht="3.75" customHeight="1" thickBot="1">
      <c r="F331"/>
      <c r="J331" s="73"/>
      <c r="K331" s="20"/>
      <c r="L331" s="20"/>
      <c r="M331" s="22"/>
      <c r="N331" s="2"/>
      <c r="O331" s="2"/>
      <c r="P331" s="2"/>
      <c r="Q331" s="2"/>
      <c r="R331" s="2"/>
    </row>
    <row r="332" spans="1:45" s="150" customFormat="1" ht="20.100000000000001" customHeight="1" thickBot="1">
      <c r="A332" s="140" t="s">
        <v>206</v>
      </c>
      <c r="B332" s="148"/>
      <c r="C332" s="148"/>
      <c r="D332" s="148"/>
      <c r="E332" s="216">
        <f ca="1">SUM(E326,E330)</f>
        <v>0</v>
      </c>
      <c r="F332" s="216">
        <f t="shared" ref="F332:I332" ca="1" si="88">SUM(F326,F330)</f>
        <v>0</v>
      </c>
      <c r="G332" s="216">
        <f t="shared" ca="1" si="88"/>
        <v>0</v>
      </c>
      <c r="H332" s="216">
        <f t="shared" ca="1" si="88"/>
        <v>0</v>
      </c>
      <c r="I332" s="216">
        <f t="shared" ca="1" si="88"/>
        <v>0</v>
      </c>
      <c r="J332" s="217">
        <f ca="1">SUM(E332:I332)</f>
        <v>0</v>
      </c>
      <c r="K332" s="149"/>
      <c r="L332" s="149"/>
      <c r="M332" s="151">
        <f>'Cumulative Budget Request '!M331</f>
        <v>0.38</v>
      </c>
      <c r="N332" s="13" t="s">
        <v>204</v>
      </c>
      <c r="O332" s="152" t="str">
        <f>'Cumulative Budget Request '!O331</f>
        <v>MTDC</v>
      </c>
      <c r="P332" s="359" t="s">
        <v>36</v>
      </c>
      <c r="W332"/>
      <c r="X332"/>
      <c r="Y332"/>
      <c r="Z332"/>
      <c r="AA332"/>
      <c r="AB332"/>
      <c r="AC332"/>
      <c r="AD332"/>
      <c r="AE332"/>
      <c r="AF332"/>
      <c r="AG332"/>
      <c r="AH332"/>
      <c r="AI332"/>
      <c r="AJ332"/>
      <c r="AK332"/>
      <c r="AL332"/>
      <c r="AM332"/>
      <c r="AN332"/>
      <c r="AO332"/>
      <c r="AP332"/>
      <c r="AQ332"/>
      <c r="AR332"/>
      <c r="AS332"/>
    </row>
    <row r="333" spans="1:45" ht="13.5" thickBot="1">
      <c r="A333" s="139"/>
      <c r="M333" s="151">
        <f>'Cumulative Budget Request '!M332</f>
        <v>0.38</v>
      </c>
      <c r="N333" s="13" t="s">
        <v>204</v>
      </c>
      <c r="O333" s="152" t="str">
        <f>'Cumulative Budget Request '!O332</f>
        <v>MTDC</v>
      </c>
      <c r="P333" s="13" t="s">
        <v>37</v>
      </c>
    </row>
    <row r="334" spans="1:45" ht="13.5" thickBot="1">
      <c r="A334" s="139"/>
      <c r="M334" s="151">
        <f>'Cumulative Budget Request '!M333</f>
        <v>0.38</v>
      </c>
      <c r="N334" s="13" t="s">
        <v>204</v>
      </c>
      <c r="O334" s="152" t="str">
        <f>'Cumulative Budget Request '!O333</f>
        <v>MTDC</v>
      </c>
      <c r="P334" s="13" t="s">
        <v>38</v>
      </c>
    </row>
    <row r="335" spans="1:45" ht="13.5" thickBot="1">
      <c r="E335" s="19"/>
      <c r="F335" s="15"/>
      <c r="G335" s="19"/>
      <c r="H335" s="19"/>
      <c r="I335" s="19"/>
      <c r="J335" s="19"/>
      <c r="M335" s="151">
        <f>'Cumulative Budget Request '!M334</f>
        <v>0.38</v>
      </c>
      <c r="N335" s="13" t="s">
        <v>204</v>
      </c>
      <c r="O335" s="152" t="str">
        <f>'Cumulative Budget Request '!O334</f>
        <v>MTDC</v>
      </c>
      <c r="P335" s="13" t="s">
        <v>39</v>
      </c>
    </row>
    <row r="336" spans="1:45" ht="15.75">
      <c r="A336" s="506" t="s">
        <v>213</v>
      </c>
      <c r="B336" s="506"/>
      <c r="C336" s="506"/>
      <c r="D336" s="506"/>
      <c r="E336" s="506"/>
      <c r="F336" s="506"/>
      <c r="G336" s="506"/>
      <c r="H336" s="506"/>
      <c r="I336" s="506"/>
      <c r="J336" s="506"/>
    </row>
    <row r="337" spans="2:48" ht="15" customHeight="1" thickBot="1">
      <c r="B337" s="539" t="s">
        <v>229</v>
      </c>
      <c r="C337" s="539"/>
      <c r="D337" s="539"/>
      <c r="E337" s="539"/>
      <c r="F337" s="539"/>
      <c r="G337" s="539"/>
      <c r="H337" s="539"/>
      <c r="I337" s="539"/>
      <c r="J337" s="539"/>
      <c r="K337" s="249"/>
      <c r="L337" s="22"/>
      <c r="M337" s="249"/>
      <c r="N337" s="249"/>
      <c r="O337" s="249"/>
      <c r="P337" s="249"/>
      <c r="Q337" s="249"/>
      <c r="R337" s="249"/>
      <c r="S337" s="249"/>
      <c r="T337" s="249"/>
      <c r="U337" s="249"/>
    </row>
    <row r="338" spans="2:48" ht="15">
      <c r="B338" s="479" t="s">
        <v>230</v>
      </c>
      <c r="C338" s="480"/>
      <c r="D338" s="480"/>
      <c r="E338" s="480"/>
      <c r="F338" s="480"/>
      <c r="G338" s="480"/>
      <c r="H338" s="480"/>
      <c r="I338" s="480"/>
      <c r="J338" s="481"/>
      <c r="M338" s="123" t="s">
        <v>181</v>
      </c>
      <c r="N338" s="124"/>
      <c r="O338" s="124"/>
      <c r="P338" s="124"/>
      <c r="Q338" s="124"/>
      <c r="R338" s="124"/>
      <c r="S338" s="124"/>
      <c r="T338" s="124"/>
      <c r="W338" s="55"/>
      <c r="Z338" s="107"/>
      <c r="AI338" s="107"/>
      <c r="AJ338" s="107"/>
      <c r="AK338" s="107"/>
      <c r="AL338" s="107"/>
      <c r="AM338" s="107"/>
      <c r="AN338" s="107"/>
      <c r="AO338" s="107"/>
      <c r="AP338" s="107"/>
      <c r="AQ338" s="107"/>
      <c r="AR338" s="107"/>
      <c r="AS338" s="107"/>
      <c r="AT338" s="107"/>
      <c r="AU338" s="107"/>
      <c r="AV338" s="107"/>
    </row>
    <row r="339" spans="2:48">
      <c r="B339" s="477" t="s">
        <v>231</v>
      </c>
      <c r="C339" s="478"/>
      <c r="D339" s="478"/>
      <c r="E339" s="246" t="s">
        <v>35</v>
      </c>
      <c r="F339" s="246" t="s">
        <v>36</v>
      </c>
      <c r="G339" s="247" t="s">
        <v>37</v>
      </c>
      <c r="H339" s="247" t="s">
        <v>38</v>
      </c>
      <c r="I339" s="247" t="s">
        <v>39</v>
      </c>
      <c r="J339" s="248" t="s">
        <v>30</v>
      </c>
    </row>
    <row r="340" spans="2:48">
      <c r="B340" s="482">
        <f>IF('Cumulative Budget Request '!$L386='Split budget (F)'!$L$1,'Cumulative Budget Request '!B386,0)</f>
        <v>0</v>
      </c>
      <c r="C340" s="483"/>
      <c r="D340" s="483"/>
      <c r="E340" s="286">
        <f>IF('Cumulative Budget Request '!$L386='Split budget (F)'!$L$1,'Cumulative Budget Request '!E386,0)</f>
        <v>0</v>
      </c>
      <c r="F340" s="286">
        <f>IF('Cumulative Budget Request '!$L386='Split budget (F)'!$L$1,'Cumulative Budget Request '!F386,0)</f>
        <v>0</v>
      </c>
      <c r="G340" s="286">
        <f>IF('Cumulative Budget Request '!$L386='Split budget (F)'!$L$1,'Cumulative Budget Request '!G386,0)</f>
        <v>0</v>
      </c>
      <c r="H340" s="286">
        <f>IF('Cumulative Budget Request '!$L386='Split budget (F)'!$L$1,'Cumulative Budget Request '!H386,0)</f>
        <v>0</v>
      </c>
      <c r="I340" s="286">
        <f>IF('Cumulative Budget Request '!$L386='Split budget (F)'!$L$1,'Cumulative Budget Request '!I386,0)</f>
        <v>0</v>
      </c>
      <c r="J340" s="420">
        <f>SUM(E340:I340)</f>
        <v>0</v>
      </c>
      <c r="W340" s="250"/>
    </row>
    <row r="341" spans="2:48">
      <c r="B341" s="469">
        <f>IF('Cumulative Budget Request '!$L387='Split budget (F)'!$L$1,'Cumulative Budget Request '!B387,0)</f>
        <v>0</v>
      </c>
      <c r="C341" s="470"/>
      <c r="D341" s="470"/>
      <c r="E341" s="286">
        <f>IF('Cumulative Budget Request '!$L387='Split budget (F)'!$L$1,'Cumulative Budget Request '!E387,0)</f>
        <v>0</v>
      </c>
      <c r="F341" s="286">
        <f>IF('Cumulative Budget Request '!$L387='Split budget (F)'!$L$1,'Cumulative Budget Request '!F387,0)</f>
        <v>0</v>
      </c>
      <c r="G341" s="286">
        <f>IF('Cumulative Budget Request '!$L387='Split budget (F)'!$L$1,'Cumulative Budget Request '!G387,0)</f>
        <v>0</v>
      </c>
      <c r="H341" s="286">
        <f>IF('Cumulative Budget Request '!$L387='Split budget (F)'!$L$1,'Cumulative Budget Request '!H387,0)</f>
        <v>0</v>
      </c>
      <c r="I341" s="286">
        <f>IF('Cumulative Budget Request '!$L387='Split budget (F)'!$L$1,'Cumulative Budget Request '!I387,0)</f>
        <v>0</v>
      </c>
      <c r="J341" s="420">
        <f t="shared" ref="J341:J359" si="89">SUM(E341:I341)</f>
        <v>0</v>
      </c>
      <c r="W341" s="250"/>
    </row>
    <row r="342" spans="2:48">
      <c r="B342" s="469">
        <f>IF('Cumulative Budget Request '!$L388='Split budget (F)'!$L$1,'Cumulative Budget Request '!B388,0)</f>
        <v>0</v>
      </c>
      <c r="C342" s="470"/>
      <c r="D342" s="470"/>
      <c r="E342" s="286">
        <f>IF('Cumulative Budget Request '!$L388='Split budget (F)'!$L$1,'Cumulative Budget Request '!E388,0)</f>
        <v>0</v>
      </c>
      <c r="F342" s="286">
        <f>IF('Cumulative Budget Request '!$L388='Split budget (F)'!$L$1,'Cumulative Budget Request '!F388,0)</f>
        <v>0</v>
      </c>
      <c r="G342" s="286">
        <f>IF('Cumulative Budget Request '!$L388='Split budget (F)'!$L$1,'Cumulative Budget Request '!G388,0)</f>
        <v>0</v>
      </c>
      <c r="H342" s="286">
        <f>IF('Cumulative Budget Request '!$L388='Split budget (F)'!$L$1,'Cumulative Budget Request '!H388,0)</f>
        <v>0</v>
      </c>
      <c r="I342" s="286">
        <f>IF('Cumulative Budget Request '!$L388='Split budget (F)'!$L$1,'Cumulative Budget Request '!I388,0)</f>
        <v>0</v>
      </c>
      <c r="J342" s="420">
        <f t="shared" si="89"/>
        <v>0</v>
      </c>
      <c r="W342" s="250"/>
    </row>
    <row r="343" spans="2:48" hidden="1">
      <c r="B343" s="469">
        <f>IF('Cumulative Budget Request '!$L389='Split budget (F)'!$L$1,'Cumulative Budget Request '!B389,0)</f>
        <v>0</v>
      </c>
      <c r="C343" s="470"/>
      <c r="D343" s="470"/>
      <c r="E343" s="286">
        <f>IF('Cumulative Budget Request '!$L389='Split budget (F)'!$L$1,'Cumulative Budget Request '!E389,0)</f>
        <v>0</v>
      </c>
      <c r="F343" s="286">
        <f>IF('Cumulative Budget Request '!$L389='Split budget (F)'!$L$1,'Cumulative Budget Request '!F389,0)</f>
        <v>0</v>
      </c>
      <c r="G343" s="286">
        <f>IF('Cumulative Budget Request '!$L389='Split budget (F)'!$L$1,'Cumulative Budget Request '!G389,0)</f>
        <v>0</v>
      </c>
      <c r="H343" s="286">
        <f>IF('Cumulative Budget Request '!$L389='Split budget (F)'!$L$1,'Cumulative Budget Request '!H389,0)</f>
        <v>0</v>
      </c>
      <c r="I343" s="286">
        <f>IF('Cumulative Budget Request '!$L389='Split budget (F)'!$L$1,'Cumulative Budget Request '!I389,0)</f>
        <v>0</v>
      </c>
      <c r="J343" s="420">
        <f t="shared" si="89"/>
        <v>0</v>
      </c>
      <c r="W343" s="250"/>
    </row>
    <row r="344" spans="2:48" hidden="1">
      <c r="B344" s="469">
        <f>IF('Cumulative Budget Request '!$L390='Split budget (F)'!$L$1,'Cumulative Budget Request '!B390,0)</f>
        <v>0</v>
      </c>
      <c r="C344" s="470"/>
      <c r="D344" s="470"/>
      <c r="E344" s="286">
        <f>IF('Cumulative Budget Request '!$L390='Split budget (F)'!$L$1,'Cumulative Budget Request '!E390,0)</f>
        <v>0</v>
      </c>
      <c r="F344" s="286">
        <f>IF('Cumulative Budget Request '!$L390='Split budget (F)'!$L$1,'Cumulative Budget Request '!F390,0)</f>
        <v>0</v>
      </c>
      <c r="G344" s="286">
        <f>IF('Cumulative Budget Request '!$L390='Split budget (F)'!$L$1,'Cumulative Budget Request '!G390,0)</f>
        <v>0</v>
      </c>
      <c r="H344" s="286">
        <f>IF('Cumulative Budget Request '!$L390='Split budget (F)'!$L$1,'Cumulative Budget Request '!H390,0)</f>
        <v>0</v>
      </c>
      <c r="I344" s="286">
        <f>IF('Cumulative Budget Request '!$L390='Split budget (F)'!$L$1,'Cumulative Budget Request '!I390,0)</f>
        <v>0</v>
      </c>
      <c r="J344" s="420">
        <f t="shared" si="89"/>
        <v>0</v>
      </c>
      <c r="W344" s="250"/>
    </row>
    <row r="345" spans="2:48" hidden="1">
      <c r="B345" s="469">
        <f>IF('Cumulative Budget Request '!$L391='Split budget (F)'!$L$1,'Cumulative Budget Request '!B391,0)</f>
        <v>0</v>
      </c>
      <c r="C345" s="470"/>
      <c r="D345" s="470"/>
      <c r="E345" s="286">
        <f>IF('Cumulative Budget Request '!$L391='Split budget (F)'!$L$1,'Cumulative Budget Request '!E391,0)</f>
        <v>0</v>
      </c>
      <c r="F345" s="286">
        <f>IF('Cumulative Budget Request '!$L391='Split budget (F)'!$L$1,'Cumulative Budget Request '!F391,0)</f>
        <v>0</v>
      </c>
      <c r="G345" s="286">
        <f>IF('Cumulative Budget Request '!$L391='Split budget (F)'!$L$1,'Cumulative Budget Request '!G391,0)</f>
        <v>0</v>
      </c>
      <c r="H345" s="286">
        <f>IF('Cumulative Budget Request '!$L391='Split budget (F)'!$L$1,'Cumulative Budget Request '!H391,0)</f>
        <v>0</v>
      </c>
      <c r="I345" s="286">
        <f>IF('Cumulative Budget Request '!$L391='Split budget (F)'!$L$1,'Cumulative Budget Request '!I391,0)</f>
        <v>0</v>
      </c>
      <c r="J345" s="420">
        <f t="shared" si="89"/>
        <v>0</v>
      </c>
      <c r="W345" s="250"/>
    </row>
    <row r="346" spans="2:48" hidden="1">
      <c r="B346" s="469">
        <f>IF('Cumulative Budget Request '!$L392='Split budget (F)'!$L$1,'Cumulative Budget Request '!B392,0)</f>
        <v>0</v>
      </c>
      <c r="C346" s="470"/>
      <c r="D346" s="470"/>
      <c r="E346" s="286">
        <f>IF('Cumulative Budget Request '!$L392='Split budget (F)'!$L$1,'Cumulative Budget Request '!E392,0)</f>
        <v>0</v>
      </c>
      <c r="F346" s="286">
        <f>IF('Cumulative Budget Request '!$L392='Split budget (F)'!$L$1,'Cumulative Budget Request '!F392,0)</f>
        <v>0</v>
      </c>
      <c r="G346" s="286">
        <f>IF('Cumulative Budget Request '!$L392='Split budget (F)'!$L$1,'Cumulative Budget Request '!G392,0)</f>
        <v>0</v>
      </c>
      <c r="H346" s="286">
        <f>IF('Cumulative Budget Request '!$L392='Split budget (F)'!$L$1,'Cumulative Budget Request '!H392,0)</f>
        <v>0</v>
      </c>
      <c r="I346" s="286">
        <f>IF('Cumulative Budget Request '!$L392='Split budget (F)'!$L$1,'Cumulative Budget Request '!I392,0)</f>
        <v>0</v>
      </c>
      <c r="J346" s="420">
        <f t="shared" si="89"/>
        <v>0</v>
      </c>
      <c r="W346" s="250"/>
    </row>
    <row r="347" spans="2:48" hidden="1">
      <c r="B347" s="469">
        <f>IF('Cumulative Budget Request '!$L393='Split budget (F)'!$L$1,'Cumulative Budget Request '!B393,0)</f>
        <v>0</v>
      </c>
      <c r="C347" s="470"/>
      <c r="D347" s="470"/>
      <c r="E347" s="286">
        <f>IF('Cumulative Budget Request '!$L393='Split budget (F)'!$L$1,'Cumulative Budget Request '!E393,0)</f>
        <v>0</v>
      </c>
      <c r="F347" s="286">
        <f>IF('Cumulative Budget Request '!$L393='Split budget (F)'!$L$1,'Cumulative Budget Request '!F393,0)</f>
        <v>0</v>
      </c>
      <c r="G347" s="286">
        <f>IF('Cumulative Budget Request '!$L393='Split budget (F)'!$L$1,'Cumulative Budget Request '!G393,0)</f>
        <v>0</v>
      </c>
      <c r="H347" s="286">
        <f>IF('Cumulative Budget Request '!$L393='Split budget (F)'!$L$1,'Cumulative Budget Request '!H393,0)</f>
        <v>0</v>
      </c>
      <c r="I347" s="286">
        <f>IF('Cumulative Budget Request '!$L393='Split budget (F)'!$L$1,'Cumulative Budget Request '!I393,0)</f>
        <v>0</v>
      </c>
      <c r="J347" s="420">
        <f t="shared" si="89"/>
        <v>0</v>
      </c>
      <c r="W347" s="250"/>
    </row>
    <row r="348" spans="2:48" hidden="1">
      <c r="B348" s="469">
        <f>IF('Cumulative Budget Request '!$L394='Split budget (F)'!$L$1,'Cumulative Budget Request '!B394,0)</f>
        <v>0</v>
      </c>
      <c r="C348" s="470"/>
      <c r="D348" s="470"/>
      <c r="E348" s="286">
        <f>IF('Cumulative Budget Request '!$L394='Split budget (F)'!$L$1,'Cumulative Budget Request '!E394,0)</f>
        <v>0</v>
      </c>
      <c r="F348" s="286">
        <f>IF('Cumulative Budget Request '!$L394='Split budget (F)'!$L$1,'Cumulative Budget Request '!F394,0)</f>
        <v>0</v>
      </c>
      <c r="G348" s="286">
        <f>IF('Cumulative Budget Request '!$L394='Split budget (F)'!$L$1,'Cumulative Budget Request '!G394,0)</f>
        <v>0</v>
      </c>
      <c r="H348" s="286">
        <f>IF('Cumulative Budget Request '!$L394='Split budget (F)'!$L$1,'Cumulative Budget Request '!H394,0)</f>
        <v>0</v>
      </c>
      <c r="I348" s="286">
        <f>IF('Cumulative Budget Request '!$L394='Split budget (F)'!$L$1,'Cumulative Budget Request '!I394,0)</f>
        <v>0</v>
      </c>
      <c r="J348" s="420">
        <f t="shared" si="89"/>
        <v>0</v>
      </c>
      <c r="W348" s="250"/>
    </row>
    <row r="349" spans="2:48" hidden="1">
      <c r="B349" s="469">
        <f>IF('Cumulative Budget Request '!$L395='Split budget (F)'!$L$1,'Cumulative Budget Request '!B395,0)</f>
        <v>0</v>
      </c>
      <c r="C349" s="470"/>
      <c r="D349" s="470"/>
      <c r="E349" s="286">
        <f>IF('Cumulative Budget Request '!$L395='Split budget (F)'!$L$1,'Cumulative Budget Request '!E395,0)</f>
        <v>0</v>
      </c>
      <c r="F349" s="286">
        <f>IF('Cumulative Budget Request '!$L395='Split budget (F)'!$L$1,'Cumulative Budget Request '!F395,0)</f>
        <v>0</v>
      </c>
      <c r="G349" s="286">
        <f>IF('Cumulative Budget Request '!$L395='Split budget (F)'!$L$1,'Cumulative Budget Request '!G395,0)</f>
        <v>0</v>
      </c>
      <c r="H349" s="286">
        <f>IF('Cumulative Budget Request '!$L395='Split budget (F)'!$L$1,'Cumulative Budget Request '!H395,0)</f>
        <v>0</v>
      </c>
      <c r="I349" s="286">
        <f>IF('Cumulative Budget Request '!$L395='Split budget (F)'!$L$1,'Cumulative Budget Request '!I395,0)</f>
        <v>0</v>
      </c>
      <c r="J349" s="420">
        <f t="shared" si="89"/>
        <v>0</v>
      </c>
      <c r="W349" s="250"/>
    </row>
    <row r="350" spans="2:48" hidden="1">
      <c r="B350" s="469">
        <f>IF('Cumulative Budget Request '!$L396='Split budget (F)'!$L$1,'Cumulative Budget Request '!B396,0)</f>
        <v>0</v>
      </c>
      <c r="C350" s="470"/>
      <c r="D350" s="470"/>
      <c r="E350" s="286">
        <f>IF('Cumulative Budget Request '!$L396='Split budget (F)'!$L$1,'Cumulative Budget Request '!E396,0)</f>
        <v>0</v>
      </c>
      <c r="F350" s="286">
        <f>IF('Cumulative Budget Request '!$L396='Split budget (F)'!$L$1,'Cumulative Budget Request '!F396,0)</f>
        <v>0</v>
      </c>
      <c r="G350" s="286">
        <f>IF('Cumulative Budget Request '!$L396='Split budget (F)'!$L$1,'Cumulative Budget Request '!G396,0)</f>
        <v>0</v>
      </c>
      <c r="H350" s="286">
        <f>IF('Cumulative Budget Request '!$L396='Split budget (F)'!$L$1,'Cumulative Budget Request '!H396,0)</f>
        <v>0</v>
      </c>
      <c r="I350" s="286">
        <f>IF('Cumulative Budget Request '!$L396='Split budget (F)'!$L$1,'Cumulative Budget Request '!I396,0)</f>
        <v>0</v>
      </c>
      <c r="J350" s="420">
        <f t="shared" si="89"/>
        <v>0</v>
      </c>
      <c r="W350" s="250"/>
    </row>
    <row r="351" spans="2:48" hidden="1">
      <c r="B351" s="469">
        <f>IF('Cumulative Budget Request '!$L397='Split budget (F)'!$L$1,'Cumulative Budget Request '!B397,0)</f>
        <v>0</v>
      </c>
      <c r="C351" s="470"/>
      <c r="D351" s="470"/>
      <c r="E351" s="286">
        <f>IF('Cumulative Budget Request '!$L397='Split budget (F)'!$L$1,'Cumulative Budget Request '!E397,0)</f>
        <v>0</v>
      </c>
      <c r="F351" s="286">
        <f>IF('Cumulative Budget Request '!$L397='Split budget (F)'!$L$1,'Cumulative Budget Request '!F397,0)</f>
        <v>0</v>
      </c>
      <c r="G351" s="286">
        <f>IF('Cumulative Budget Request '!$L397='Split budget (F)'!$L$1,'Cumulative Budget Request '!G397,0)</f>
        <v>0</v>
      </c>
      <c r="H351" s="286">
        <f>IF('Cumulative Budget Request '!$L397='Split budget (F)'!$L$1,'Cumulative Budget Request '!H397,0)</f>
        <v>0</v>
      </c>
      <c r="I351" s="286">
        <f>IF('Cumulative Budget Request '!$L397='Split budget (F)'!$L$1,'Cumulative Budget Request '!I397,0)</f>
        <v>0</v>
      </c>
      <c r="J351" s="420">
        <f t="shared" si="89"/>
        <v>0</v>
      </c>
      <c r="W351" s="250"/>
    </row>
    <row r="352" spans="2:48" hidden="1">
      <c r="B352" s="469">
        <f>IF('Cumulative Budget Request '!$L398='Split budget (F)'!$L$1,'Cumulative Budget Request '!B398,0)</f>
        <v>0</v>
      </c>
      <c r="C352" s="470"/>
      <c r="D352" s="470"/>
      <c r="E352" s="286">
        <f>IF('Cumulative Budget Request '!$L398='Split budget (F)'!$L$1,'Cumulative Budget Request '!E398,0)</f>
        <v>0</v>
      </c>
      <c r="F352" s="286">
        <f>IF('Cumulative Budget Request '!$L398='Split budget (F)'!$L$1,'Cumulative Budget Request '!F398,0)</f>
        <v>0</v>
      </c>
      <c r="G352" s="286">
        <f>IF('Cumulative Budget Request '!$L398='Split budget (F)'!$L$1,'Cumulative Budget Request '!G398,0)</f>
        <v>0</v>
      </c>
      <c r="H352" s="286">
        <f>IF('Cumulative Budget Request '!$L398='Split budget (F)'!$L$1,'Cumulative Budget Request '!H398,0)</f>
        <v>0</v>
      </c>
      <c r="I352" s="286">
        <f>IF('Cumulative Budget Request '!$L398='Split budget (F)'!$L$1,'Cumulative Budget Request '!I398,0)</f>
        <v>0</v>
      </c>
      <c r="J352" s="420">
        <f t="shared" si="89"/>
        <v>0</v>
      </c>
      <c r="W352" s="250"/>
    </row>
    <row r="353" spans="2:35" hidden="1">
      <c r="B353" s="469">
        <f>IF('Cumulative Budget Request '!$L399='Split budget (F)'!$L$1,'Cumulative Budget Request '!B399,0)</f>
        <v>0</v>
      </c>
      <c r="C353" s="470"/>
      <c r="D353" s="470"/>
      <c r="E353" s="286">
        <f>IF('Cumulative Budget Request '!$L399='Split budget (F)'!$L$1,'Cumulative Budget Request '!E399,0)</f>
        <v>0</v>
      </c>
      <c r="F353" s="286">
        <f>IF('Cumulative Budget Request '!$L399='Split budget (F)'!$L$1,'Cumulative Budget Request '!F399,0)</f>
        <v>0</v>
      </c>
      <c r="G353" s="286">
        <f>IF('Cumulative Budget Request '!$L399='Split budget (F)'!$L$1,'Cumulative Budget Request '!G399,0)</f>
        <v>0</v>
      </c>
      <c r="H353" s="286">
        <f>IF('Cumulative Budget Request '!$L399='Split budget (F)'!$L$1,'Cumulative Budget Request '!H399,0)</f>
        <v>0</v>
      </c>
      <c r="I353" s="286">
        <f>IF('Cumulative Budget Request '!$L399='Split budget (F)'!$L$1,'Cumulative Budget Request '!I399,0)</f>
        <v>0</v>
      </c>
      <c r="J353" s="420">
        <f t="shared" si="89"/>
        <v>0</v>
      </c>
      <c r="W353" s="250"/>
    </row>
    <row r="354" spans="2:35" hidden="1">
      <c r="B354" s="469">
        <f>IF('Cumulative Budget Request '!$L400='Split budget (F)'!$L$1,'Cumulative Budget Request '!B400,0)</f>
        <v>0</v>
      </c>
      <c r="C354" s="470"/>
      <c r="D354" s="470"/>
      <c r="E354" s="286">
        <f>IF('Cumulative Budget Request '!$L400='Split budget (F)'!$L$1,'Cumulative Budget Request '!E400,0)</f>
        <v>0</v>
      </c>
      <c r="F354" s="286">
        <f>IF('Cumulative Budget Request '!$L400='Split budget (F)'!$L$1,'Cumulative Budget Request '!F400,0)</f>
        <v>0</v>
      </c>
      <c r="G354" s="286">
        <f>IF('Cumulative Budget Request '!$L400='Split budget (F)'!$L$1,'Cumulative Budget Request '!G400,0)</f>
        <v>0</v>
      </c>
      <c r="H354" s="286">
        <f>IF('Cumulative Budget Request '!$L400='Split budget (F)'!$L$1,'Cumulative Budget Request '!H400,0)</f>
        <v>0</v>
      </c>
      <c r="I354" s="286">
        <f>IF('Cumulative Budget Request '!$L400='Split budget (F)'!$L$1,'Cumulative Budget Request '!I400,0)</f>
        <v>0</v>
      </c>
      <c r="J354" s="420">
        <f t="shared" si="89"/>
        <v>0</v>
      </c>
      <c r="W354" s="250"/>
    </row>
    <row r="355" spans="2:35" hidden="1">
      <c r="B355" s="469">
        <f>IF('Cumulative Budget Request '!$L401='Split budget (F)'!$L$1,'Cumulative Budget Request '!B401,0)</f>
        <v>0</v>
      </c>
      <c r="C355" s="470"/>
      <c r="D355" s="470"/>
      <c r="E355" s="286">
        <f>IF('Cumulative Budget Request '!$L401='Split budget (F)'!$L$1,'Cumulative Budget Request '!E401,0)</f>
        <v>0</v>
      </c>
      <c r="F355" s="286">
        <f>IF('Cumulative Budget Request '!$L401='Split budget (F)'!$L$1,'Cumulative Budget Request '!F401,0)</f>
        <v>0</v>
      </c>
      <c r="G355" s="286">
        <f>IF('Cumulative Budget Request '!$L401='Split budget (F)'!$L$1,'Cumulative Budget Request '!G401,0)</f>
        <v>0</v>
      </c>
      <c r="H355" s="286">
        <f>IF('Cumulative Budget Request '!$L401='Split budget (F)'!$L$1,'Cumulative Budget Request '!H401,0)</f>
        <v>0</v>
      </c>
      <c r="I355" s="286">
        <f>IF('Cumulative Budget Request '!$L401='Split budget (F)'!$L$1,'Cumulative Budget Request '!I401,0)</f>
        <v>0</v>
      </c>
      <c r="J355" s="420">
        <f t="shared" si="89"/>
        <v>0</v>
      </c>
      <c r="W355" s="250"/>
    </row>
    <row r="356" spans="2:35" hidden="1">
      <c r="B356" s="469">
        <f>IF('Cumulative Budget Request '!$L402='Split budget (F)'!$L$1,'Cumulative Budget Request '!B402,0)</f>
        <v>0</v>
      </c>
      <c r="C356" s="470"/>
      <c r="D356" s="470"/>
      <c r="E356" s="286">
        <f>IF('Cumulative Budget Request '!$L402='Split budget (F)'!$L$1,'Cumulative Budget Request '!E402,0)</f>
        <v>0</v>
      </c>
      <c r="F356" s="286">
        <f>IF('Cumulative Budget Request '!$L402='Split budget (F)'!$L$1,'Cumulative Budget Request '!F402,0)</f>
        <v>0</v>
      </c>
      <c r="G356" s="286">
        <f>IF('Cumulative Budget Request '!$L402='Split budget (F)'!$L$1,'Cumulative Budget Request '!G402,0)</f>
        <v>0</v>
      </c>
      <c r="H356" s="286">
        <f>IF('Cumulative Budget Request '!$L402='Split budget (F)'!$L$1,'Cumulative Budget Request '!H402,0)</f>
        <v>0</v>
      </c>
      <c r="I356" s="286">
        <f>IF('Cumulative Budget Request '!$L402='Split budget (F)'!$L$1,'Cumulative Budget Request '!I402,0)</f>
        <v>0</v>
      </c>
      <c r="J356" s="420">
        <f t="shared" si="89"/>
        <v>0</v>
      </c>
      <c r="W356" s="250"/>
    </row>
    <row r="357" spans="2:35" hidden="1">
      <c r="B357" s="469">
        <f>IF('Cumulative Budget Request '!$L403='Split budget (F)'!$L$1,'Cumulative Budget Request '!B403,0)</f>
        <v>0</v>
      </c>
      <c r="C357" s="470"/>
      <c r="D357" s="470"/>
      <c r="E357" s="286">
        <f>IF('Cumulative Budget Request '!$L403='Split budget (F)'!$L$1,'Cumulative Budget Request '!E403,0)</f>
        <v>0</v>
      </c>
      <c r="F357" s="286">
        <f>IF('Cumulative Budget Request '!$L403='Split budget (F)'!$L$1,'Cumulative Budget Request '!F403,0)</f>
        <v>0</v>
      </c>
      <c r="G357" s="286">
        <f>IF('Cumulative Budget Request '!$L403='Split budget (F)'!$L$1,'Cumulative Budget Request '!G403,0)</f>
        <v>0</v>
      </c>
      <c r="H357" s="286">
        <f>IF('Cumulative Budget Request '!$L403='Split budget (F)'!$L$1,'Cumulative Budget Request '!H403,0)</f>
        <v>0</v>
      </c>
      <c r="I357" s="286">
        <f>IF('Cumulative Budget Request '!$L403='Split budget (F)'!$L$1,'Cumulative Budget Request '!I403,0)</f>
        <v>0</v>
      </c>
      <c r="J357" s="420">
        <f t="shared" si="89"/>
        <v>0</v>
      </c>
      <c r="W357" s="250"/>
    </row>
    <row r="358" spans="2:35" hidden="1">
      <c r="B358" s="469">
        <f>IF('Cumulative Budget Request '!$L404='Split budget (F)'!$L$1,'Cumulative Budget Request '!B404,0)</f>
        <v>0</v>
      </c>
      <c r="C358" s="470"/>
      <c r="D358" s="470"/>
      <c r="E358" s="286">
        <f>IF('Cumulative Budget Request '!$L404='Split budget (F)'!$L$1,'Cumulative Budget Request '!E404,0)</f>
        <v>0</v>
      </c>
      <c r="F358" s="286">
        <f>IF('Cumulative Budget Request '!$L404='Split budget (F)'!$L$1,'Cumulative Budget Request '!F404,0)</f>
        <v>0</v>
      </c>
      <c r="G358" s="286">
        <f>IF('Cumulative Budget Request '!$L404='Split budget (F)'!$L$1,'Cumulative Budget Request '!G404,0)</f>
        <v>0</v>
      </c>
      <c r="H358" s="286">
        <f>IF('Cumulative Budget Request '!$L404='Split budget (F)'!$L$1,'Cumulative Budget Request '!H404,0)</f>
        <v>0</v>
      </c>
      <c r="I358" s="286">
        <f>IF('Cumulative Budget Request '!$L404='Split budget (F)'!$L$1,'Cumulative Budget Request '!I404,0)</f>
        <v>0</v>
      </c>
      <c r="J358" s="420">
        <f t="shared" si="89"/>
        <v>0</v>
      </c>
      <c r="W358" s="250"/>
    </row>
    <row r="359" spans="2:35" ht="15" hidden="1">
      <c r="B359" s="537">
        <f>IF('Cumulative Budget Request '!$L405='Split budget (F)'!$L$1,'Cumulative Budget Request '!B405,0)</f>
        <v>0</v>
      </c>
      <c r="C359" s="538"/>
      <c r="D359" s="538"/>
      <c r="E359" s="286">
        <f>IF('Cumulative Budget Request '!$L405='Split budget (F)'!$L$1,'Cumulative Budget Request '!E405,0)</f>
        <v>0</v>
      </c>
      <c r="F359" s="286">
        <f>IF('Cumulative Budget Request '!$L405='Split budget (F)'!$L$1,'Cumulative Budget Request '!F405,0)</f>
        <v>0</v>
      </c>
      <c r="G359" s="286">
        <f>IF('Cumulative Budget Request '!$L405='Split budget (F)'!$L$1,'Cumulative Budget Request '!G405,0)</f>
        <v>0</v>
      </c>
      <c r="H359" s="286">
        <f>IF('Cumulative Budget Request '!$L405='Split budget (F)'!$L$1,'Cumulative Budget Request '!H405,0)</f>
        <v>0</v>
      </c>
      <c r="I359" s="286">
        <f>IF('Cumulative Budget Request '!$L405='Split budget (F)'!$L$1,'Cumulative Budget Request '!I405,0)</f>
        <v>0</v>
      </c>
      <c r="J359" s="421">
        <f t="shared" si="89"/>
        <v>0</v>
      </c>
      <c r="W359" s="251"/>
    </row>
    <row r="360" spans="2:35" ht="13.5" thickBot="1">
      <c r="B360" s="471" t="s">
        <v>30</v>
      </c>
      <c r="C360" s="472"/>
      <c r="D360" s="472"/>
      <c r="E360" s="423">
        <f>SUM(E340:E359)</f>
        <v>0</v>
      </c>
      <c r="F360" s="423">
        <f t="shared" ref="F360:J360" si="90">SUM(F340:F359)</f>
        <v>0</v>
      </c>
      <c r="G360" s="423">
        <f t="shared" si="90"/>
        <v>0</v>
      </c>
      <c r="H360" s="423">
        <f t="shared" si="90"/>
        <v>0</v>
      </c>
      <c r="I360" s="423">
        <f t="shared" si="90"/>
        <v>0</v>
      </c>
      <c r="J360" s="422">
        <f t="shared" si="90"/>
        <v>0</v>
      </c>
      <c r="V360" s="1"/>
      <c r="W360" s="250"/>
    </row>
    <row r="361" spans="2:35" ht="13.5" thickBot="1">
      <c r="F361"/>
      <c r="H361" s="19"/>
      <c r="I361" s="15"/>
      <c r="J361" s="19"/>
      <c r="K361" s="19"/>
      <c r="L361" s="15"/>
      <c r="M361" s="19"/>
      <c r="N361" s="19"/>
      <c r="O361" s="19"/>
      <c r="P361" s="19"/>
    </row>
    <row r="362" spans="2:35">
      <c r="B362" s="479" t="s">
        <v>252</v>
      </c>
      <c r="C362" s="480"/>
      <c r="D362" s="480"/>
      <c r="E362" s="480"/>
      <c r="F362" s="480"/>
      <c r="G362" s="480"/>
      <c r="H362" s="480"/>
      <c r="I362" s="480"/>
      <c r="J362" s="481"/>
      <c r="K362" s="19"/>
      <c r="L362" s="15"/>
      <c r="M362" s="19"/>
      <c r="N362" s="19"/>
      <c r="O362" s="19"/>
      <c r="P362" s="19"/>
      <c r="AI362" s="1"/>
    </row>
    <row r="363" spans="2:35">
      <c r="B363" s="477" t="s">
        <v>231</v>
      </c>
      <c r="C363" s="478"/>
      <c r="D363" s="478"/>
      <c r="E363" s="246" t="s">
        <v>35</v>
      </c>
      <c r="F363" s="246" t="s">
        <v>36</v>
      </c>
      <c r="G363" s="247" t="s">
        <v>37</v>
      </c>
      <c r="H363" s="247" t="s">
        <v>38</v>
      </c>
      <c r="I363" s="247" t="s">
        <v>39</v>
      </c>
      <c r="J363" s="248" t="s">
        <v>30</v>
      </c>
      <c r="K363" s="19"/>
      <c r="L363" s="15"/>
      <c r="M363" s="19"/>
      <c r="N363" s="19"/>
      <c r="O363" s="19"/>
      <c r="P363" s="19"/>
    </row>
    <row r="364" spans="2:35">
      <c r="B364" s="482">
        <f t="shared" ref="B364:B384" si="91">B340</f>
        <v>0</v>
      </c>
      <c r="C364" s="483"/>
      <c r="D364" s="483"/>
      <c r="E364" s="286">
        <f>IF('Cumulative Budget Request '!$L410='Split budget (F)'!$L$1,'Cumulative Budget Request '!E410,0)</f>
        <v>0</v>
      </c>
      <c r="F364" s="286">
        <f>IF('Cumulative Budget Request '!$L410='Split budget (F)'!$L$1,'Cumulative Budget Request '!F410,0)</f>
        <v>0</v>
      </c>
      <c r="G364" s="286">
        <f>IF('Cumulative Budget Request '!$L410='Split budget (F)'!$L$1,'Cumulative Budget Request '!G410,0)</f>
        <v>0</v>
      </c>
      <c r="H364" s="286">
        <f>IF('Cumulative Budget Request '!$L410='Split budget (F)'!$L$1,'Cumulative Budget Request '!H410,0)</f>
        <v>0</v>
      </c>
      <c r="I364" s="286">
        <f>IF('Cumulative Budget Request '!$L410='Split budget (F)'!$L$1,'Cumulative Budget Request '!I410,0)</f>
        <v>0</v>
      </c>
      <c r="J364" s="420">
        <f t="shared" ref="J364:J383" si="92">SUM(E364:I364)</f>
        <v>0</v>
      </c>
      <c r="K364" s="19"/>
      <c r="L364" s="15"/>
      <c r="M364" s="19"/>
      <c r="N364" s="19"/>
      <c r="O364" s="19"/>
      <c r="P364" s="19"/>
    </row>
    <row r="365" spans="2:35">
      <c r="B365" s="469">
        <f t="shared" si="91"/>
        <v>0</v>
      </c>
      <c r="C365" s="470"/>
      <c r="D365" s="470"/>
      <c r="E365" s="286">
        <f>IF('Cumulative Budget Request '!$L411='Split budget (F)'!$L$1,'Cumulative Budget Request '!E411,0)</f>
        <v>0</v>
      </c>
      <c r="F365" s="286">
        <f>IF('Cumulative Budget Request '!$L411='Split budget (F)'!$L$1,'Cumulative Budget Request '!F411,0)</f>
        <v>0</v>
      </c>
      <c r="G365" s="286">
        <f>IF('Cumulative Budget Request '!$L411='Split budget (F)'!$L$1,'Cumulative Budget Request '!G411,0)</f>
        <v>0</v>
      </c>
      <c r="H365" s="286">
        <f>IF('Cumulative Budget Request '!$L411='Split budget (F)'!$L$1,'Cumulative Budget Request '!H411,0)</f>
        <v>0</v>
      </c>
      <c r="I365" s="286">
        <f>IF('Cumulative Budget Request '!$L411='Split budget (F)'!$L$1,'Cumulative Budget Request '!I411,0)</f>
        <v>0</v>
      </c>
      <c r="J365" s="420">
        <f t="shared" si="92"/>
        <v>0</v>
      </c>
      <c r="K365" s="19"/>
      <c r="L365" s="15"/>
      <c r="M365" s="19"/>
      <c r="N365" s="19"/>
      <c r="O365" s="19"/>
      <c r="P365" s="19"/>
    </row>
    <row r="366" spans="2:35">
      <c r="B366" s="469">
        <f t="shared" si="91"/>
        <v>0</v>
      </c>
      <c r="C366" s="470"/>
      <c r="D366" s="470"/>
      <c r="E366" s="286">
        <f>IF('Cumulative Budget Request '!$L412='Split budget (F)'!$L$1,'Cumulative Budget Request '!E412,0)</f>
        <v>0</v>
      </c>
      <c r="F366" s="286">
        <f>IF('Cumulative Budget Request '!$L412='Split budget (F)'!$L$1,'Cumulative Budget Request '!F412,0)</f>
        <v>0</v>
      </c>
      <c r="G366" s="286">
        <f>IF('Cumulative Budget Request '!$L412='Split budget (F)'!$L$1,'Cumulative Budget Request '!G412,0)</f>
        <v>0</v>
      </c>
      <c r="H366" s="286">
        <f>IF('Cumulative Budget Request '!$L412='Split budget (F)'!$L$1,'Cumulative Budget Request '!H412,0)</f>
        <v>0</v>
      </c>
      <c r="I366" s="286">
        <f>IF('Cumulative Budget Request '!$L412='Split budget (F)'!$L$1,'Cumulative Budget Request '!I412,0)</f>
        <v>0</v>
      </c>
      <c r="J366" s="420">
        <f t="shared" si="92"/>
        <v>0</v>
      </c>
      <c r="K366" s="19"/>
      <c r="L366" s="15"/>
      <c r="M366" s="19"/>
      <c r="N366" s="19"/>
      <c r="O366" s="19"/>
      <c r="P366" s="19"/>
    </row>
    <row r="367" spans="2:35" hidden="1">
      <c r="B367" s="469">
        <f t="shared" si="91"/>
        <v>0</v>
      </c>
      <c r="C367" s="470"/>
      <c r="D367" s="470"/>
      <c r="E367" s="286">
        <f>IF('Cumulative Budget Request '!$L413='Split budget (F)'!$L$1,'Cumulative Budget Request '!E413,0)</f>
        <v>0</v>
      </c>
      <c r="F367" s="286">
        <f>IF('Cumulative Budget Request '!$L413='Split budget (F)'!$L$1,'Cumulative Budget Request '!F413,0)</f>
        <v>0</v>
      </c>
      <c r="G367" s="286">
        <f>IF('Cumulative Budget Request '!$L413='Split budget (F)'!$L$1,'Cumulative Budget Request '!G413,0)</f>
        <v>0</v>
      </c>
      <c r="H367" s="286">
        <f>IF('Cumulative Budget Request '!$L413='Split budget (F)'!$L$1,'Cumulative Budget Request '!H413,0)</f>
        <v>0</v>
      </c>
      <c r="I367" s="286">
        <f>IF('Cumulative Budget Request '!$L413='Split budget (F)'!$L$1,'Cumulative Budget Request '!I413,0)</f>
        <v>0</v>
      </c>
      <c r="J367" s="420">
        <f t="shared" si="92"/>
        <v>0</v>
      </c>
      <c r="K367" s="19"/>
      <c r="L367" s="15"/>
      <c r="M367" s="19"/>
      <c r="N367" s="19"/>
      <c r="O367" s="19"/>
      <c r="P367" s="19"/>
    </row>
    <row r="368" spans="2:35" hidden="1">
      <c r="B368" s="469">
        <f t="shared" si="91"/>
        <v>0</v>
      </c>
      <c r="C368" s="470"/>
      <c r="D368" s="470"/>
      <c r="E368" s="286">
        <f>IF('Cumulative Budget Request '!$L414='Split budget (F)'!$L$1,'Cumulative Budget Request '!E414,0)</f>
        <v>0</v>
      </c>
      <c r="F368" s="286">
        <f>IF('Cumulative Budget Request '!$L414='Split budget (F)'!$L$1,'Cumulative Budget Request '!F414,0)</f>
        <v>0</v>
      </c>
      <c r="G368" s="286">
        <f>IF('Cumulative Budget Request '!$L414='Split budget (F)'!$L$1,'Cumulative Budget Request '!G414,0)</f>
        <v>0</v>
      </c>
      <c r="H368" s="286">
        <f>IF('Cumulative Budget Request '!$L414='Split budget (F)'!$L$1,'Cumulative Budget Request '!H414,0)</f>
        <v>0</v>
      </c>
      <c r="I368" s="286">
        <f>IF('Cumulative Budget Request '!$L414='Split budget (F)'!$L$1,'Cumulative Budget Request '!I414,0)</f>
        <v>0</v>
      </c>
      <c r="J368" s="420">
        <f t="shared" si="92"/>
        <v>0</v>
      </c>
      <c r="K368" s="19"/>
      <c r="L368" s="15"/>
      <c r="M368" s="19"/>
      <c r="N368" s="19"/>
      <c r="O368" s="19"/>
      <c r="P368" s="19"/>
    </row>
    <row r="369" spans="2:16" hidden="1">
      <c r="B369" s="469">
        <f t="shared" si="91"/>
        <v>0</v>
      </c>
      <c r="C369" s="470"/>
      <c r="D369" s="470"/>
      <c r="E369" s="286">
        <f>IF('Cumulative Budget Request '!$L415='Split budget (F)'!$L$1,'Cumulative Budget Request '!E415,0)</f>
        <v>0</v>
      </c>
      <c r="F369" s="286">
        <f>IF('Cumulative Budget Request '!$L415='Split budget (F)'!$L$1,'Cumulative Budget Request '!F415,0)</f>
        <v>0</v>
      </c>
      <c r="G369" s="286">
        <f>IF('Cumulative Budget Request '!$L415='Split budget (F)'!$L$1,'Cumulative Budget Request '!G415,0)</f>
        <v>0</v>
      </c>
      <c r="H369" s="286">
        <f>IF('Cumulative Budget Request '!$L415='Split budget (F)'!$L$1,'Cumulative Budget Request '!H415,0)</f>
        <v>0</v>
      </c>
      <c r="I369" s="286">
        <f>IF('Cumulative Budget Request '!$L415='Split budget (F)'!$L$1,'Cumulative Budget Request '!I415,0)</f>
        <v>0</v>
      </c>
      <c r="J369" s="420">
        <f t="shared" si="92"/>
        <v>0</v>
      </c>
      <c r="K369" s="19"/>
      <c r="L369" s="15"/>
      <c r="M369" s="19"/>
      <c r="N369" s="19"/>
      <c r="O369" s="19"/>
      <c r="P369" s="19"/>
    </row>
    <row r="370" spans="2:16" hidden="1">
      <c r="B370" s="469">
        <f t="shared" si="91"/>
        <v>0</v>
      </c>
      <c r="C370" s="470"/>
      <c r="D370" s="470"/>
      <c r="E370" s="286">
        <f>IF('Cumulative Budget Request '!$L416='Split budget (F)'!$L$1,'Cumulative Budget Request '!E416,0)</f>
        <v>0</v>
      </c>
      <c r="F370" s="286">
        <f>IF('Cumulative Budget Request '!$L416='Split budget (F)'!$L$1,'Cumulative Budget Request '!F416,0)</f>
        <v>0</v>
      </c>
      <c r="G370" s="286">
        <f>IF('Cumulative Budget Request '!$L416='Split budget (F)'!$L$1,'Cumulative Budget Request '!G416,0)</f>
        <v>0</v>
      </c>
      <c r="H370" s="286">
        <f>IF('Cumulative Budget Request '!$L416='Split budget (F)'!$L$1,'Cumulative Budget Request '!H416,0)</f>
        <v>0</v>
      </c>
      <c r="I370" s="286">
        <f>IF('Cumulative Budget Request '!$L416='Split budget (F)'!$L$1,'Cumulative Budget Request '!I416,0)</f>
        <v>0</v>
      </c>
      <c r="J370" s="420">
        <f t="shared" si="92"/>
        <v>0</v>
      </c>
      <c r="K370" s="19"/>
      <c r="L370" s="15"/>
      <c r="M370" s="19"/>
      <c r="N370" s="19"/>
      <c r="O370" s="19"/>
      <c r="P370" s="19"/>
    </row>
    <row r="371" spans="2:16" hidden="1">
      <c r="B371" s="469">
        <f t="shared" si="91"/>
        <v>0</v>
      </c>
      <c r="C371" s="470"/>
      <c r="D371" s="470"/>
      <c r="E371" s="286">
        <f>IF('Cumulative Budget Request '!$L417='Split budget (F)'!$L$1,'Cumulative Budget Request '!E417,0)</f>
        <v>0</v>
      </c>
      <c r="F371" s="286">
        <f>IF('Cumulative Budget Request '!$L417='Split budget (F)'!$L$1,'Cumulative Budget Request '!F417,0)</f>
        <v>0</v>
      </c>
      <c r="G371" s="286">
        <f>IF('Cumulative Budget Request '!$L417='Split budget (F)'!$L$1,'Cumulative Budget Request '!G417,0)</f>
        <v>0</v>
      </c>
      <c r="H371" s="286">
        <f>IF('Cumulative Budget Request '!$L417='Split budget (F)'!$L$1,'Cumulative Budget Request '!H417,0)</f>
        <v>0</v>
      </c>
      <c r="I371" s="286">
        <f>IF('Cumulative Budget Request '!$L417='Split budget (F)'!$L$1,'Cumulative Budget Request '!I417,0)</f>
        <v>0</v>
      </c>
      <c r="J371" s="420">
        <f t="shared" si="92"/>
        <v>0</v>
      </c>
      <c r="K371" s="19"/>
      <c r="L371" s="15"/>
      <c r="M371" s="19"/>
      <c r="N371" s="19"/>
      <c r="O371" s="19"/>
      <c r="P371" s="19"/>
    </row>
    <row r="372" spans="2:16" hidden="1">
      <c r="B372" s="469">
        <f t="shared" si="91"/>
        <v>0</v>
      </c>
      <c r="C372" s="470"/>
      <c r="D372" s="470"/>
      <c r="E372" s="286">
        <f>IF('Cumulative Budget Request '!$L418='Split budget (F)'!$L$1,'Cumulative Budget Request '!E418,0)</f>
        <v>0</v>
      </c>
      <c r="F372" s="286">
        <f>IF('Cumulative Budget Request '!$L418='Split budget (F)'!$L$1,'Cumulative Budget Request '!F418,0)</f>
        <v>0</v>
      </c>
      <c r="G372" s="286">
        <f>IF('Cumulative Budget Request '!$L418='Split budget (F)'!$L$1,'Cumulative Budget Request '!G418,0)</f>
        <v>0</v>
      </c>
      <c r="H372" s="286">
        <f>IF('Cumulative Budget Request '!$L418='Split budget (F)'!$L$1,'Cumulative Budget Request '!H418,0)</f>
        <v>0</v>
      </c>
      <c r="I372" s="286">
        <f>IF('Cumulative Budget Request '!$L418='Split budget (F)'!$L$1,'Cumulative Budget Request '!I418,0)</f>
        <v>0</v>
      </c>
      <c r="J372" s="420">
        <f t="shared" si="92"/>
        <v>0</v>
      </c>
      <c r="K372" s="19"/>
      <c r="L372" s="15"/>
      <c r="M372" s="19"/>
      <c r="N372" s="19"/>
      <c r="O372" s="19"/>
      <c r="P372" s="19"/>
    </row>
    <row r="373" spans="2:16" hidden="1">
      <c r="B373" s="469">
        <f t="shared" si="91"/>
        <v>0</v>
      </c>
      <c r="C373" s="470"/>
      <c r="D373" s="470"/>
      <c r="E373" s="286">
        <f>IF('Cumulative Budget Request '!$L419='Split budget (F)'!$L$1,'Cumulative Budget Request '!E419,0)</f>
        <v>0</v>
      </c>
      <c r="F373" s="286">
        <f>IF('Cumulative Budget Request '!$L419='Split budget (F)'!$L$1,'Cumulative Budget Request '!F419,0)</f>
        <v>0</v>
      </c>
      <c r="G373" s="286">
        <f>IF('Cumulative Budget Request '!$L419='Split budget (F)'!$L$1,'Cumulative Budget Request '!G419,0)</f>
        <v>0</v>
      </c>
      <c r="H373" s="286">
        <f>IF('Cumulative Budget Request '!$L419='Split budget (F)'!$L$1,'Cumulative Budget Request '!H419,0)</f>
        <v>0</v>
      </c>
      <c r="I373" s="286">
        <f>IF('Cumulative Budget Request '!$L419='Split budget (F)'!$L$1,'Cumulative Budget Request '!I419,0)</f>
        <v>0</v>
      </c>
      <c r="J373" s="420">
        <f t="shared" si="92"/>
        <v>0</v>
      </c>
      <c r="K373" s="19"/>
      <c r="L373" s="15"/>
      <c r="M373" s="19"/>
      <c r="N373" s="19"/>
      <c r="O373" s="19"/>
      <c r="P373" s="19"/>
    </row>
    <row r="374" spans="2:16" hidden="1">
      <c r="B374" s="469">
        <f t="shared" si="91"/>
        <v>0</v>
      </c>
      <c r="C374" s="470"/>
      <c r="D374" s="470"/>
      <c r="E374" s="286">
        <f>IF('Cumulative Budget Request '!$L420='Split budget (F)'!$L$1,'Cumulative Budget Request '!E420,0)</f>
        <v>0</v>
      </c>
      <c r="F374" s="286">
        <f>IF('Cumulative Budget Request '!$L420='Split budget (F)'!$L$1,'Cumulative Budget Request '!F420,0)</f>
        <v>0</v>
      </c>
      <c r="G374" s="286">
        <f>IF('Cumulative Budget Request '!$L420='Split budget (F)'!$L$1,'Cumulative Budget Request '!G420,0)</f>
        <v>0</v>
      </c>
      <c r="H374" s="286">
        <f>IF('Cumulative Budget Request '!$L420='Split budget (F)'!$L$1,'Cumulative Budget Request '!H420,0)</f>
        <v>0</v>
      </c>
      <c r="I374" s="286">
        <f>IF('Cumulative Budget Request '!$L420='Split budget (F)'!$L$1,'Cumulative Budget Request '!I420,0)</f>
        <v>0</v>
      </c>
      <c r="J374" s="420">
        <f t="shared" si="92"/>
        <v>0</v>
      </c>
      <c r="K374" s="19"/>
      <c r="L374" s="15"/>
      <c r="M374" s="19"/>
      <c r="N374" s="19"/>
      <c r="O374" s="19"/>
      <c r="P374" s="19"/>
    </row>
    <row r="375" spans="2:16" hidden="1">
      <c r="B375" s="469">
        <f t="shared" si="91"/>
        <v>0</v>
      </c>
      <c r="C375" s="470"/>
      <c r="D375" s="470"/>
      <c r="E375" s="286">
        <f>IF('Cumulative Budget Request '!$L421='Split budget (F)'!$L$1,'Cumulative Budget Request '!E421,0)</f>
        <v>0</v>
      </c>
      <c r="F375" s="286">
        <f>IF('Cumulative Budget Request '!$L421='Split budget (F)'!$L$1,'Cumulative Budget Request '!F421,0)</f>
        <v>0</v>
      </c>
      <c r="G375" s="286">
        <f>IF('Cumulative Budget Request '!$L421='Split budget (F)'!$L$1,'Cumulative Budget Request '!G421,0)</f>
        <v>0</v>
      </c>
      <c r="H375" s="286">
        <f>IF('Cumulative Budget Request '!$L421='Split budget (F)'!$L$1,'Cumulative Budget Request '!H421,0)</f>
        <v>0</v>
      </c>
      <c r="I375" s="286">
        <f>IF('Cumulative Budget Request '!$L421='Split budget (F)'!$L$1,'Cumulative Budget Request '!I421,0)</f>
        <v>0</v>
      </c>
      <c r="J375" s="420">
        <f t="shared" si="92"/>
        <v>0</v>
      </c>
      <c r="K375" s="19"/>
      <c r="L375" s="15"/>
      <c r="M375" s="19"/>
      <c r="N375" s="19"/>
      <c r="O375" s="19"/>
      <c r="P375" s="19"/>
    </row>
    <row r="376" spans="2:16" hidden="1">
      <c r="B376" s="469">
        <f t="shared" si="91"/>
        <v>0</v>
      </c>
      <c r="C376" s="470"/>
      <c r="D376" s="470"/>
      <c r="E376" s="286">
        <f>IF('Cumulative Budget Request '!$L422='Split budget (F)'!$L$1,'Cumulative Budget Request '!E422,0)</f>
        <v>0</v>
      </c>
      <c r="F376" s="286">
        <f>IF('Cumulative Budget Request '!$L422='Split budget (F)'!$L$1,'Cumulative Budget Request '!F422,0)</f>
        <v>0</v>
      </c>
      <c r="G376" s="286">
        <f>IF('Cumulative Budget Request '!$L422='Split budget (F)'!$L$1,'Cumulative Budget Request '!G422,0)</f>
        <v>0</v>
      </c>
      <c r="H376" s="286">
        <f>IF('Cumulative Budget Request '!$L422='Split budget (F)'!$L$1,'Cumulative Budget Request '!H422,0)</f>
        <v>0</v>
      </c>
      <c r="I376" s="286">
        <f>IF('Cumulative Budget Request '!$L422='Split budget (F)'!$L$1,'Cumulative Budget Request '!I422,0)</f>
        <v>0</v>
      </c>
      <c r="J376" s="420">
        <f t="shared" si="92"/>
        <v>0</v>
      </c>
      <c r="K376" s="19"/>
      <c r="L376" s="15"/>
      <c r="M376" s="19"/>
      <c r="N376" s="19"/>
      <c r="O376" s="19"/>
      <c r="P376" s="19"/>
    </row>
    <row r="377" spans="2:16" hidden="1">
      <c r="B377" s="469">
        <f t="shared" si="91"/>
        <v>0</v>
      </c>
      <c r="C377" s="470"/>
      <c r="D377" s="470"/>
      <c r="E377" s="286">
        <f>IF('Cumulative Budget Request '!$L423='Split budget (F)'!$L$1,'Cumulative Budget Request '!E423,0)</f>
        <v>0</v>
      </c>
      <c r="F377" s="286">
        <f>IF('Cumulative Budget Request '!$L423='Split budget (F)'!$L$1,'Cumulative Budget Request '!F423,0)</f>
        <v>0</v>
      </c>
      <c r="G377" s="286">
        <f>IF('Cumulative Budget Request '!$L423='Split budget (F)'!$L$1,'Cumulative Budget Request '!G423,0)</f>
        <v>0</v>
      </c>
      <c r="H377" s="286">
        <f>IF('Cumulative Budget Request '!$L423='Split budget (F)'!$L$1,'Cumulative Budget Request '!H423,0)</f>
        <v>0</v>
      </c>
      <c r="I377" s="286">
        <f>IF('Cumulative Budget Request '!$L423='Split budget (F)'!$L$1,'Cumulative Budget Request '!I423,0)</f>
        <v>0</v>
      </c>
      <c r="J377" s="420">
        <f t="shared" si="92"/>
        <v>0</v>
      </c>
      <c r="K377" s="19"/>
      <c r="L377" s="15"/>
      <c r="M377" s="19"/>
      <c r="N377" s="19"/>
      <c r="O377" s="19"/>
      <c r="P377" s="19"/>
    </row>
    <row r="378" spans="2:16" hidden="1">
      <c r="B378" s="469">
        <f t="shared" si="91"/>
        <v>0</v>
      </c>
      <c r="C378" s="470"/>
      <c r="D378" s="470"/>
      <c r="E378" s="286">
        <f>IF('Cumulative Budget Request '!$L424='Split budget (F)'!$L$1,'Cumulative Budget Request '!E424,0)</f>
        <v>0</v>
      </c>
      <c r="F378" s="286">
        <f>IF('Cumulative Budget Request '!$L424='Split budget (F)'!$L$1,'Cumulative Budget Request '!F424,0)</f>
        <v>0</v>
      </c>
      <c r="G378" s="286">
        <f>IF('Cumulative Budget Request '!$L424='Split budget (F)'!$L$1,'Cumulative Budget Request '!G424,0)</f>
        <v>0</v>
      </c>
      <c r="H378" s="286">
        <f>IF('Cumulative Budget Request '!$L424='Split budget (F)'!$L$1,'Cumulative Budget Request '!H424,0)</f>
        <v>0</v>
      </c>
      <c r="I378" s="286">
        <f>IF('Cumulative Budget Request '!$L424='Split budget (F)'!$L$1,'Cumulative Budget Request '!I424,0)</f>
        <v>0</v>
      </c>
      <c r="J378" s="420">
        <f t="shared" si="92"/>
        <v>0</v>
      </c>
      <c r="K378" s="19"/>
      <c r="L378" s="15"/>
      <c r="M378" s="19"/>
      <c r="N378" s="19"/>
      <c r="O378" s="19"/>
      <c r="P378" s="19"/>
    </row>
    <row r="379" spans="2:16" hidden="1">
      <c r="B379" s="469">
        <f t="shared" si="91"/>
        <v>0</v>
      </c>
      <c r="C379" s="470"/>
      <c r="D379" s="470"/>
      <c r="E379" s="286">
        <f>IF('Cumulative Budget Request '!$L425='Split budget (F)'!$L$1,'Cumulative Budget Request '!E425,0)</f>
        <v>0</v>
      </c>
      <c r="F379" s="286">
        <f>IF('Cumulative Budget Request '!$L425='Split budget (F)'!$L$1,'Cumulative Budget Request '!F425,0)</f>
        <v>0</v>
      </c>
      <c r="G379" s="286">
        <f>IF('Cumulative Budget Request '!$L425='Split budget (F)'!$L$1,'Cumulative Budget Request '!G425,0)</f>
        <v>0</v>
      </c>
      <c r="H379" s="286">
        <f>IF('Cumulative Budget Request '!$L425='Split budget (F)'!$L$1,'Cumulative Budget Request '!H425,0)</f>
        <v>0</v>
      </c>
      <c r="I379" s="286">
        <f>IF('Cumulative Budget Request '!$L425='Split budget (F)'!$L$1,'Cumulative Budget Request '!I425,0)</f>
        <v>0</v>
      </c>
      <c r="J379" s="420">
        <f t="shared" si="92"/>
        <v>0</v>
      </c>
      <c r="K379" s="19"/>
      <c r="L379" s="15"/>
      <c r="M379" s="19"/>
      <c r="N379" s="19"/>
      <c r="O379" s="19"/>
      <c r="P379" s="19"/>
    </row>
    <row r="380" spans="2:16" hidden="1">
      <c r="B380" s="469">
        <f t="shared" si="91"/>
        <v>0</v>
      </c>
      <c r="C380" s="470"/>
      <c r="D380" s="470"/>
      <c r="E380" s="286">
        <f>IF('Cumulative Budget Request '!$L426='Split budget (F)'!$L$1,'Cumulative Budget Request '!E426,0)</f>
        <v>0</v>
      </c>
      <c r="F380" s="286">
        <f>IF('Cumulative Budget Request '!$L426='Split budget (F)'!$L$1,'Cumulative Budget Request '!F426,0)</f>
        <v>0</v>
      </c>
      <c r="G380" s="286">
        <f>IF('Cumulative Budget Request '!$L426='Split budget (F)'!$L$1,'Cumulative Budget Request '!G426,0)</f>
        <v>0</v>
      </c>
      <c r="H380" s="286">
        <f>IF('Cumulative Budget Request '!$L426='Split budget (F)'!$L$1,'Cumulative Budget Request '!H426,0)</f>
        <v>0</v>
      </c>
      <c r="I380" s="286">
        <f>IF('Cumulative Budget Request '!$L426='Split budget (F)'!$L$1,'Cumulative Budget Request '!I426,0)</f>
        <v>0</v>
      </c>
      <c r="J380" s="420">
        <f t="shared" si="92"/>
        <v>0</v>
      </c>
      <c r="K380" s="19"/>
      <c r="L380" s="15"/>
      <c r="M380" s="19"/>
      <c r="N380" s="19"/>
      <c r="O380" s="19"/>
      <c r="P380" s="19"/>
    </row>
    <row r="381" spans="2:16" hidden="1">
      <c r="B381" s="469">
        <f t="shared" si="91"/>
        <v>0</v>
      </c>
      <c r="C381" s="470"/>
      <c r="D381" s="470"/>
      <c r="E381" s="286">
        <f>IF('Cumulative Budget Request '!$L427='Split budget (F)'!$L$1,'Cumulative Budget Request '!E427,0)</f>
        <v>0</v>
      </c>
      <c r="F381" s="286">
        <f>IF('Cumulative Budget Request '!$L427='Split budget (F)'!$L$1,'Cumulative Budget Request '!F427,0)</f>
        <v>0</v>
      </c>
      <c r="G381" s="286">
        <f>IF('Cumulative Budget Request '!$L427='Split budget (F)'!$L$1,'Cumulative Budget Request '!G427,0)</f>
        <v>0</v>
      </c>
      <c r="H381" s="286">
        <f>IF('Cumulative Budget Request '!$L427='Split budget (F)'!$L$1,'Cumulative Budget Request '!H427,0)</f>
        <v>0</v>
      </c>
      <c r="I381" s="286">
        <f>IF('Cumulative Budget Request '!$L427='Split budget (F)'!$L$1,'Cumulative Budget Request '!I427,0)</f>
        <v>0</v>
      </c>
      <c r="J381" s="420">
        <f t="shared" si="92"/>
        <v>0</v>
      </c>
      <c r="K381" s="19"/>
      <c r="L381" s="15"/>
      <c r="M381" s="19"/>
      <c r="N381" s="19"/>
      <c r="O381" s="19"/>
      <c r="P381" s="19"/>
    </row>
    <row r="382" spans="2:16" hidden="1">
      <c r="B382" s="469">
        <f t="shared" si="91"/>
        <v>0</v>
      </c>
      <c r="C382" s="470"/>
      <c r="D382" s="470"/>
      <c r="E382" s="286">
        <f>IF('Cumulative Budget Request '!$L428='Split budget (F)'!$L$1,'Cumulative Budget Request '!E428,0)</f>
        <v>0</v>
      </c>
      <c r="F382" s="286">
        <f>IF('Cumulative Budget Request '!$L428='Split budget (F)'!$L$1,'Cumulative Budget Request '!F428,0)</f>
        <v>0</v>
      </c>
      <c r="G382" s="286">
        <f>IF('Cumulative Budget Request '!$L428='Split budget (F)'!$L$1,'Cumulative Budget Request '!G428,0)</f>
        <v>0</v>
      </c>
      <c r="H382" s="286">
        <f>IF('Cumulative Budget Request '!$L428='Split budget (F)'!$L$1,'Cumulative Budget Request '!H428,0)</f>
        <v>0</v>
      </c>
      <c r="I382" s="286">
        <f>IF('Cumulative Budget Request '!$L428='Split budget (F)'!$L$1,'Cumulative Budget Request '!I428,0)</f>
        <v>0</v>
      </c>
      <c r="J382" s="420">
        <f t="shared" si="92"/>
        <v>0</v>
      </c>
      <c r="K382" s="19"/>
      <c r="L382" s="15"/>
      <c r="M382" s="19"/>
      <c r="N382" s="19"/>
      <c r="O382" s="19"/>
      <c r="P382" s="19"/>
    </row>
    <row r="383" spans="2:16" hidden="1">
      <c r="B383" s="537">
        <f t="shared" si="91"/>
        <v>0</v>
      </c>
      <c r="C383" s="538"/>
      <c r="D383" s="538"/>
      <c r="E383" s="286">
        <f>IF('Cumulative Budget Request '!$L429='Split budget (F)'!$L$1,'Cumulative Budget Request '!E429,0)</f>
        <v>0</v>
      </c>
      <c r="F383" s="286">
        <f>IF('Cumulative Budget Request '!$L429='Split budget (F)'!$L$1,'Cumulative Budget Request '!F429,0)</f>
        <v>0</v>
      </c>
      <c r="G383" s="286">
        <f>IF('Cumulative Budget Request '!$L429='Split budget (F)'!$L$1,'Cumulative Budget Request '!G429,0)</f>
        <v>0</v>
      </c>
      <c r="H383" s="286">
        <f>IF('Cumulative Budget Request '!$L429='Split budget (F)'!$L$1,'Cumulative Budget Request '!H429,0)</f>
        <v>0</v>
      </c>
      <c r="I383" s="286">
        <f>IF('Cumulative Budget Request '!$L429='Split budget (F)'!$L$1,'Cumulative Budget Request '!I429,0)</f>
        <v>0</v>
      </c>
      <c r="J383" s="421">
        <f t="shared" si="92"/>
        <v>0</v>
      </c>
      <c r="K383" s="19"/>
      <c r="L383" s="15"/>
      <c r="M383" s="19"/>
      <c r="N383" s="19"/>
      <c r="O383" s="19"/>
      <c r="P383" s="19"/>
    </row>
    <row r="384" spans="2:16" ht="13.5" thickBot="1">
      <c r="B384" s="471" t="str">
        <f t="shared" si="91"/>
        <v>TOTAL</v>
      </c>
      <c r="C384" s="472"/>
      <c r="D384" s="472"/>
      <c r="E384" s="423">
        <f>SUM(E364:E383)</f>
        <v>0</v>
      </c>
      <c r="F384" s="423">
        <f t="shared" ref="F384:I384" si="93">SUM(F364:F383)</f>
        <v>0</v>
      </c>
      <c r="G384" s="423">
        <f t="shared" si="93"/>
        <v>0</v>
      </c>
      <c r="H384" s="423">
        <f t="shared" si="93"/>
        <v>0</v>
      </c>
      <c r="I384" s="423">
        <f t="shared" si="93"/>
        <v>0</v>
      </c>
      <c r="J384" s="422">
        <f>SUM(J364:J383)</f>
        <v>0</v>
      </c>
      <c r="K384" s="19"/>
      <c r="L384" s="15"/>
      <c r="M384" s="19"/>
      <c r="N384" s="19"/>
      <c r="O384" s="19"/>
      <c r="P384" s="19"/>
    </row>
    <row r="385" spans="2:10" ht="13.5" thickBot="1">
      <c r="E385" s="19"/>
      <c r="F385" s="15"/>
      <c r="G385" s="19"/>
      <c r="H385" s="19"/>
      <c r="I385" s="19"/>
      <c r="J385" s="19"/>
    </row>
    <row r="386" spans="2:10" ht="13.15" customHeight="1">
      <c r="B386" s="479" t="s">
        <v>182</v>
      </c>
      <c r="C386" s="480"/>
      <c r="D386" s="480"/>
      <c r="E386" s="480"/>
      <c r="F386" s="480"/>
      <c r="G386" s="480"/>
      <c r="H386" s="480"/>
      <c r="I386" s="480"/>
      <c r="J386" s="481"/>
    </row>
    <row r="387" spans="2:10">
      <c r="B387" s="477" t="s">
        <v>231</v>
      </c>
      <c r="C387" s="478"/>
      <c r="D387" s="478"/>
      <c r="E387" s="246" t="s">
        <v>35</v>
      </c>
      <c r="F387" s="246" t="s">
        <v>36</v>
      </c>
      <c r="G387" s="247" t="s">
        <v>37</v>
      </c>
      <c r="H387" s="247" t="s">
        <v>38</v>
      </c>
      <c r="I387" s="247" t="s">
        <v>39</v>
      </c>
      <c r="J387" s="248" t="s">
        <v>30</v>
      </c>
    </row>
    <row r="388" spans="2:10">
      <c r="B388" s="482">
        <f t="shared" ref="B388:B408" si="94">B364</f>
        <v>0</v>
      </c>
      <c r="C388" s="483"/>
      <c r="D388" s="483"/>
      <c r="E388" s="286">
        <f>IF('Cumulative Budget Request '!$L434='Split budget (F)'!$L$1,'Cumulative Budget Request '!E434,0)</f>
        <v>0</v>
      </c>
      <c r="F388" s="286">
        <f>IF('Cumulative Budget Request '!$L434='Split budget (F)'!$L$1,'Cumulative Budget Request '!F434,0)</f>
        <v>0</v>
      </c>
      <c r="G388" s="286">
        <f>IF('Cumulative Budget Request '!$L434='Split budget (F)'!$L$1,'Cumulative Budget Request '!G434,0)</f>
        <v>0</v>
      </c>
      <c r="H388" s="286">
        <f>IF('Cumulative Budget Request '!$L434='Split budget (F)'!$L$1,'Cumulative Budget Request '!H434,0)</f>
        <v>0</v>
      </c>
      <c r="I388" s="286">
        <f>IF('Cumulative Budget Request '!$L434='Split budget (F)'!$L$1,'Cumulative Budget Request '!I434,0)</f>
        <v>0</v>
      </c>
      <c r="J388" s="420">
        <f t="shared" ref="J388:J407" si="95">SUM(E388:I388)</f>
        <v>0</v>
      </c>
    </row>
    <row r="389" spans="2:10">
      <c r="B389" s="469">
        <f t="shared" si="94"/>
        <v>0</v>
      </c>
      <c r="C389" s="470"/>
      <c r="D389" s="470"/>
      <c r="E389" s="286">
        <f>IF('Cumulative Budget Request '!$L435='Split budget (F)'!$L$1,'Cumulative Budget Request '!E435,0)</f>
        <v>0</v>
      </c>
      <c r="F389" s="286">
        <f>IF('Cumulative Budget Request '!$L435='Split budget (F)'!$L$1,'Cumulative Budget Request '!F435,0)</f>
        <v>0</v>
      </c>
      <c r="G389" s="286">
        <f>IF('Cumulative Budget Request '!$L435='Split budget (F)'!$L$1,'Cumulative Budget Request '!G435,0)</f>
        <v>0</v>
      </c>
      <c r="H389" s="286">
        <f>IF('Cumulative Budget Request '!$L435='Split budget (F)'!$L$1,'Cumulative Budget Request '!H435,0)</f>
        <v>0</v>
      </c>
      <c r="I389" s="286">
        <f>IF('Cumulative Budget Request '!$L435='Split budget (F)'!$L$1,'Cumulative Budget Request '!I435,0)</f>
        <v>0</v>
      </c>
      <c r="J389" s="420">
        <f t="shared" si="95"/>
        <v>0</v>
      </c>
    </row>
    <row r="390" spans="2:10">
      <c r="B390" s="469">
        <f t="shared" si="94"/>
        <v>0</v>
      </c>
      <c r="C390" s="470"/>
      <c r="D390" s="470"/>
      <c r="E390" s="286">
        <f>IF('Cumulative Budget Request '!$L436='Split budget (F)'!$L$1,'Cumulative Budget Request '!E436,0)</f>
        <v>0</v>
      </c>
      <c r="F390" s="286">
        <f>IF('Cumulative Budget Request '!$L436='Split budget (F)'!$L$1,'Cumulative Budget Request '!F436,0)</f>
        <v>0</v>
      </c>
      <c r="G390" s="286">
        <f>IF('Cumulative Budget Request '!$L436='Split budget (F)'!$L$1,'Cumulative Budget Request '!G436,0)</f>
        <v>0</v>
      </c>
      <c r="H390" s="286">
        <f>IF('Cumulative Budget Request '!$L436='Split budget (F)'!$L$1,'Cumulative Budget Request '!H436,0)</f>
        <v>0</v>
      </c>
      <c r="I390" s="286">
        <f>IF('Cumulative Budget Request '!$L436='Split budget (F)'!$L$1,'Cumulative Budget Request '!I436,0)</f>
        <v>0</v>
      </c>
      <c r="J390" s="420">
        <f t="shared" si="95"/>
        <v>0</v>
      </c>
    </row>
    <row r="391" spans="2:10" hidden="1">
      <c r="B391" s="469">
        <f t="shared" si="94"/>
        <v>0</v>
      </c>
      <c r="C391" s="470"/>
      <c r="D391" s="470"/>
      <c r="E391" s="286">
        <f>IF('Cumulative Budget Request '!$L437='Split budget (F)'!$L$1,'Cumulative Budget Request '!E437,0)</f>
        <v>0</v>
      </c>
      <c r="F391" s="286">
        <f>IF('Cumulative Budget Request '!$L437='Split budget (F)'!$L$1,'Cumulative Budget Request '!F437,0)</f>
        <v>0</v>
      </c>
      <c r="G391" s="286">
        <f>IF('Cumulative Budget Request '!$L437='Split budget (F)'!$L$1,'Cumulative Budget Request '!G437,0)</f>
        <v>0</v>
      </c>
      <c r="H391" s="286">
        <f>IF('Cumulative Budget Request '!$L437='Split budget (F)'!$L$1,'Cumulative Budget Request '!H437,0)</f>
        <v>0</v>
      </c>
      <c r="I391" s="286">
        <f>IF('Cumulative Budget Request '!$L437='Split budget (F)'!$L$1,'Cumulative Budget Request '!I437,0)</f>
        <v>0</v>
      </c>
      <c r="J391" s="420">
        <f t="shared" si="95"/>
        <v>0</v>
      </c>
    </row>
    <row r="392" spans="2:10" hidden="1">
      <c r="B392" s="469">
        <f t="shared" si="94"/>
        <v>0</v>
      </c>
      <c r="C392" s="470"/>
      <c r="D392" s="470"/>
      <c r="E392" s="286">
        <f>IF('Cumulative Budget Request '!$L438='Split budget (F)'!$L$1,'Cumulative Budget Request '!E438,0)</f>
        <v>0</v>
      </c>
      <c r="F392" s="286">
        <f>IF('Cumulative Budget Request '!$L438='Split budget (F)'!$L$1,'Cumulative Budget Request '!F438,0)</f>
        <v>0</v>
      </c>
      <c r="G392" s="286">
        <f>IF('Cumulative Budget Request '!$L438='Split budget (F)'!$L$1,'Cumulative Budget Request '!G438,0)</f>
        <v>0</v>
      </c>
      <c r="H392" s="286">
        <f>IF('Cumulative Budget Request '!$L438='Split budget (F)'!$L$1,'Cumulative Budget Request '!H438,0)</f>
        <v>0</v>
      </c>
      <c r="I392" s="286">
        <f>IF('Cumulative Budget Request '!$L438='Split budget (F)'!$L$1,'Cumulative Budget Request '!I438,0)</f>
        <v>0</v>
      </c>
      <c r="J392" s="420">
        <f t="shared" si="95"/>
        <v>0</v>
      </c>
    </row>
    <row r="393" spans="2:10" hidden="1">
      <c r="B393" s="469">
        <f t="shared" si="94"/>
        <v>0</v>
      </c>
      <c r="C393" s="470"/>
      <c r="D393" s="470"/>
      <c r="E393" s="286">
        <f>IF('Cumulative Budget Request '!$L439='Split budget (F)'!$L$1,'Cumulative Budget Request '!E439,0)</f>
        <v>0</v>
      </c>
      <c r="F393" s="286">
        <f>IF('Cumulative Budget Request '!$L439='Split budget (F)'!$L$1,'Cumulative Budget Request '!F439,0)</f>
        <v>0</v>
      </c>
      <c r="G393" s="286">
        <f>IF('Cumulative Budget Request '!$L439='Split budget (F)'!$L$1,'Cumulative Budget Request '!G439,0)</f>
        <v>0</v>
      </c>
      <c r="H393" s="286">
        <f>IF('Cumulative Budget Request '!$L439='Split budget (F)'!$L$1,'Cumulative Budget Request '!H439,0)</f>
        <v>0</v>
      </c>
      <c r="I393" s="286">
        <f>IF('Cumulative Budget Request '!$L439='Split budget (F)'!$L$1,'Cumulative Budget Request '!I439,0)</f>
        <v>0</v>
      </c>
      <c r="J393" s="420">
        <f t="shared" si="95"/>
        <v>0</v>
      </c>
    </row>
    <row r="394" spans="2:10" hidden="1">
      <c r="B394" s="469">
        <f t="shared" si="94"/>
        <v>0</v>
      </c>
      <c r="C394" s="470"/>
      <c r="D394" s="470"/>
      <c r="E394" s="286">
        <f>IF('Cumulative Budget Request '!$L440='Split budget (F)'!$L$1,'Cumulative Budget Request '!E440,0)</f>
        <v>0</v>
      </c>
      <c r="F394" s="286">
        <f>IF('Cumulative Budget Request '!$L440='Split budget (F)'!$L$1,'Cumulative Budget Request '!F440,0)</f>
        <v>0</v>
      </c>
      <c r="G394" s="286">
        <f>IF('Cumulative Budget Request '!$L440='Split budget (F)'!$L$1,'Cumulative Budget Request '!G440,0)</f>
        <v>0</v>
      </c>
      <c r="H394" s="286">
        <f>IF('Cumulative Budget Request '!$L440='Split budget (F)'!$L$1,'Cumulative Budget Request '!H440,0)</f>
        <v>0</v>
      </c>
      <c r="I394" s="286">
        <f>IF('Cumulative Budget Request '!$L440='Split budget (F)'!$L$1,'Cumulative Budget Request '!I440,0)</f>
        <v>0</v>
      </c>
      <c r="J394" s="420">
        <f t="shared" si="95"/>
        <v>0</v>
      </c>
    </row>
    <row r="395" spans="2:10" hidden="1">
      <c r="B395" s="469">
        <f t="shared" si="94"/>
        <v>0</v>
      </c>
      <c r="C395" s="470"/>
      <c r="D395" s="470"/>
      <c r="E395" s="286">
        <f>IF('Cumulative Budget Request '!$L441='Split budget (F)'!$L$1,'Cumulative Budget Request '!E441,0)</f>
        <v>0</v>
      </c>
      <c r="F395" s="286">
        <f>IF('Cumulative Budget Request '!$L441='Split budget (F)'!$L$1,'Cumulative Budget Request '!F441,0)</f>
        <v>0</v>
      </c>
      <c r="G395" s="286">
        <f>IF('Cumulative Budget Request '!$L441='Split budget (F)'!$L$1,'Cumulative Budget Request '!G441,0)</f>
        <v>0</v>
      </c>
      <c r="H395" s="286">
        <f>IF('Cumulative Budget Request '!$L441='Split budget (F)'!$L$1,'Cumulative Budget Request '!H441,0)</f>
        <v>0</v>
      </c>
      <c r="I395" s="286">
        <f>IF('Cumulative Budget Request '!$L441='Split budget (F)'!$L$1,'Cumulative Budget Request '!I441,0)</f>
        <v>0</v>
      </c>
      <c r="J395" s="420">
        <f t="shared" si="95"/>
        <v>0</v>
      </c>
    </row>
    <row r="396" spans="2:10" hidden="1">
      <c r="B396" s="469">
        <f t="shared" si="94"/>
        <v>0</v>
      </c>
      <c r="C396" s="470"/>
      <c r="D396" s="470"/>
      <c r="E396" s="286">
        <f>IF('Cumulative Budget Request '!$L442='Split budget (F)'!$L$1,'Cumulative Budget Request '!E442,0)</f>
        <v>0</v>
      </c>
      <c r="F396" s="286">
        <f>IF('Cumulative Budget Request '!$L442='Split budget (F)'!$L$1,'Cumulative Budget Request '!F442,0)</f>
        <v>0</v>
      </c>
      <c r="G396" s="286">
        <f>IF('Cumulative Budget Request '!$L442='Split budget (F)'!$L$1,'Cumulative Budget Request '!G442,0)</f>
        <v>0</v>
      </c>
      <c r="H396" s="286">
        <f>IF('Cumulative Budget Request '!$L442='Split budget (F)'!$L$1,'Cumulative Budget Request '!H442,0)</f>
        <v>0</v>
      </c>
      <c r="I396" s="286">
        <f>IF('Cumulative Budget Request '!$L442='Split budget (F)'!$L$1,'Cumulative Budget Request '!I442,0)</f>
        <v>0</v>
      </c>
      <c r="J396" s="420">
        <f t="shared" si="95"/>
        <v>0</v>
      </c>
    </row>
    <row r="397" spans="2:10" hidden="1">
      <c r="B397" s="469">
        <f t="shared" si="94"/>
        <v>0</v>
      </c>
      <c r="C397" s="470"/>
      <c r="D397" s="470"/>
      <c r="E397" s="286">
        <f>IF('Cumulative Budget Request '!$L443='Split budget (F)'!$L$1,'Cumulative Budget Request '!E443,0)</f>
        <v>0</v>
      </c>
      <c r="F397" s="286">
        <f>IF('Cumulative Budget Request '!$L443='Split budget (F)'!$L$1,'Cumulative Budget Request '!F443,0)</f>
        <v>0</v>
      </c>
      <c r="G397" s="286">
        <f>IF('Cumulative Budget Request '!$L443='Split budget (F)'!$L$1,'Cumulative Budget Request '!G443,0)</f>
        <v>0</v>
      </c>
      <c r="H397" s="286">
        <f>IF('Cumulative Budget Request '!$L443='Split budget (F)'!$L$1,'Cumulative Budget Request '!H443,0)</f>
        <v>0</v>
      </c>
      <c r="I397" s="286">
        <f>IF('Cumulative Budget Request '!$L443='Split budget (F)'!$L$1,'Cumulative Budget Request '!I443,0)</f>
        <v>0</v>
      </c>
      <c r="J397" s="420">
        <f t="shared" si="95"/>
        <v>0</v>
      </c>
    </row>
    <row r="398" spans="2:10" hidden="1">
      <c r="B398" s="469">
        <f t="shared" si="94"/>
        <v>0</v>
      </c>
      <c r="C398" s="470"/>
      <c r="D398" s="470"/>
      <c r="E398" s="286">
        <f>IF('Cumulative Budget Request '!$L444='Split budget (F)'!$L$1,'Cumulative Budget Request '!E444,0)</f>
        <v>0</v>
      </c>
      <c r="F398" s="286">
        <f>IF('Cumulative Budget Request '!$L444='Split budget (F)'!$L$1,'Cumulative Budget Request '!F444,0)</f>
        <v>0</v>
      </c>
      <c r="G398" s="286">
        <f>IF('Cumulative Budget Request '!$L444='Split budget (F)'!$L$1,'Cumulative Budget Request '!G444,0)</f>
        <v>0</v>
      </c>
      <c r="H398" s="286">
        <f>IF('Cumulative Budget Request '!$L444='Split budget (F)'!$L$1,'Cumulative Budget Request '!H444,0)</f>
        <v>0</v>
      </c>
      <c r="I398" s="286">
        <f>IF('Cumulative Budget Request '!$L444='Split budget (F)'!$L$1,'Cumulative Budget Request '!I444,0)</f>
        <v>0</v>
      </c>
      <c r="J398" s="420">
        <f t="shared" si="95"/>
        <v>0</v>
      </c>
    </row>
    <row r="399" spans="2:10" hidden="1">
      <c r="B399" s="469">
        <f t="shared" si="94"/>
        <v>0</v>
      </c>
      <c r="C399" s="470"/>
      <c r="D399" s="470"/>
      <c r="E399" s="286">
        <f>IF('Cumulative Budget Request '!$L445='Split budget (F)'!$L$1,'Cumulative Budget Request '!E445,0)</f>
        <v>0</v>
      </c>
      <c r="F399" s="286">
        <f>IF('Cumulative Budget Request '!$L445='Split budget (F)'!$L$1,'Cumulative Budget Request '!F445,0)</f>
        <v>0</v>
      </c>
      <c r="G399" s="286">
        <f>IF('Cumulative Budget Request '!$L445='Split budget (F)'!$L$1,'Cumulative Budget Request '!G445,0)</f>
        <v>0</v>
      </c>
      <c r="H399" s="286">
        <f>IF('Cumulative Budget Request '!$L445='Split budget (F)'!$L$1,'Cumulative Budget Request '!H445,0)</f>
        <v>0</v>
      </c>
      <c r="I399" s="286">
        <f>IF('Cumulative Budget Request '!$L445='Split budget (F)'!$L$1,'Cumulative Budget Request '!I445,0)</f>
        <v>0</v>
      </c>
      <c r="J399" s="420">
        <f t="shared" si="95"/>
        <v>0</v>
      </c>
    </row>
    <row r="400" spans="2:10" hidden="1">
      <c r="B400" s="469">
        <f t="shared" si="94"/>
        <v>0</v>
      </c>
      <c r="C400" s="470"/>
      <c r="D400" s="470"/>
      <c r="E400" s="286">
        <f>IF('Cumulative Budget Request '!$L446='Split budget (F)'!$L$1,'Cumulative Budget Request '!E446,0)</f>
        <v>0</v>
      </c>
      <c r="F400" s="286">
        <f>IF('Cumulative Budget Request '!$L446='Split budget (F)'!$L$1,'Cumulative Budget Request '!F446,0)</f>
        <v>0</v>
      </c>
      <c r="G400" s="286">
        <f>IF('Cumulative Budget Request '!$L446='Split budget (F)'!$L$1,'Cumulative Budget Request '!G446,0)</f>
        <v>0</v>
      </c>
      <c r="H400" s="286">
        <f>IF('Cumulative Budget Request '!$L446='Split budget (F)'!$L$1,'Cumulative Budget Request '!H446,0)</f>
        <v>0</v>
      </c>
      <c r="I400" s="286">
        <f>IF('Cumulative Budget Request '!$L446='Split budget (F)'!$L$1,'Cumulative Budget Request '!I446,0)</f>
        <v>0</v>
      </c>
      <c r="J400" s="420">
        <f t="shared" si="95"/>
        <v>0</v>
      </c>
    </row>
    <row r="401" spans="2:10" hidden="1">
      <c r="B401" s="469">
        <f t="shared" si="94"/>
        <v>0</v>
      </c>
      <c r="C401" s="470"/>
      <c r="D401" s="470"/>
      <c r="E401" s="286">
        <f>IF('Cumulative Budget Request '!$L447='Split budget (F)'!$L$1,'Cumulative Budget Request '!E447,0)</f>
        <v>0</v>
      </c>
      <c r="F401" s="286">
        <f>IF('Cumulative Budget Request '!$L447='Split budget (F)'!$L$1,'Cumulative Budget Request '!F447,0)</f>
        <v>0</v>
      </c>
      <c r="G401" s="286">
        <f>IF('Cumulative Budget Request '!$L447='Split budget (F)'!$L$1,'Cumulative Budget Request '!G447,0)</f>
        <v>0</v>
      </c>
      <c r="H401" s="286">
        <f>IF('Cumulative Budget Request '!$L447='Split budget (F)'!$L$1,'Cumulative Budget Request '!H447,0)</f>
        <v>0</v>
      </c>
      <c r="I401" s="286">
        <f>IF('Cumulative Budget Request '!$L447='Split budget (F)'!$L$1,'Cumulative Budget Request '!I447,0)</f>
        <v>0</v>
      </c>
      <c r="J401" s="420">
        <f t="shared" si="95"/>
        <v>0</v>
      </c>
    </row>
    <row r="402" spans="2:10" hidden="1">
      <c r="B402" s="469">
        <f t="shared" si="94"/>
        <v>0</v>
      </c>
      <c r="C402" s="470"/>
      <c r="D402" s="470"/>
      <c r="E402" s="286">
        <f>IF('Cumulative Budget Request '!$L448='Split budget (F)'!$L$1,'Cumulative Budget Request '!E448,0)</f>
        <v>0</v>
      </c>
      <c r="F402" s="286">
        <f>IF('Cumulative Budget Request '!$L448='Split budget (F)'!$L$1,'Cumulative Budget Request '!F448,0)</f>
        <v>0</v>
      </c>
      <c r="G402" s="286">
        <f>IF('Cumulative Budget Request '!$L448='Split budget (F)'!$L$1,'Cumulative Budget Request '!G448,0)</f>
        <v>0</v>
      </c>
      <c r="H402" s="286">
        <f>IF('Cumulative Budget Request '!$L448='Split budget (F)'!$L$1,'Cumulative Budget Request '!H448,0)</f>
        <v>0</v>
      </c>
      <c r="I402" s="286">
        <f>IF('Cumulative Budget Request '!$L448='Split budget (F)'!$L$1,'Cumulative Budget Request '!I448,0)</f>
        <v>0</v>
      </c>
      <c r="J402" s="420">
        <f t="shared" si="95"/>
        <v>0</v>
      </c>
    </row>
    <row r="403" spans="2:10" hidden="1">
      <c r="B403" s="469">
        <f t="shared" si="94"/>
        <v>0</v>
      </c>
      <c r="C403" s="470"/>
      <c r="D403" s="470"/>
      <c r="E403" s="286">
        <f>IF('Cumulative Budget Request '!$L449='Split budget (F)'!$L$1,'Cumulative Budget Request '!E449,0)</f>
        <v>0</v>
      </c>
      <c r="F403" s="286">
        <f>IF('Cumulative Budget Request '!$L449='Split budget (F)'!$L$1,'Cumulative Budget Request '!F449,0)</f>
        <v>0</v>
      </c>
      <c r="G403" s="286">
        <f>IF('Cumulative Budget Request '!$L449='Split budget (F)'!$L$1,'Cumulative Budget Request '!G449,0)</f>
        <v>0</v>
      </c>
      <c r="H403" s="286">
        <f>IF('Cumulative Budget Request '!$L449='Split budget (F)'!$L$1,'Cumulative Budget Request '!H449,0)</f>
        <v>0</v>
      </c>
      <c r="I403" s="286">
        <f>IF('Cumulative Budget Request '!$L449='Split budget (F)'!$L$1,'Cumulative Budget Request '!I449,0)</f>
        <v>0</v>
      </c>
      <c r="J403" s="420">
        <f t="shared" si="95"/>
        <v>0</v>
      </c>
    </row>
    <row r="404" spans="2:10" hidden="1">
      <c r="B404" s="469">
        <f t="shared" si="94"/>
        <v>0</v>
      </c>
      <c r="C404" s="470"/>
      <c r="D404" s="470"/>
      <c r="E404" s="286">
        <f>IF('Cumulative Budget Request '!$L450='Split budget (F)'!$L$1,'Cumulative Budget Request '!E450,0)</f>
        <v>0</v>
      </c>
      <c r="F404" s="286">
        <f>IF('Cumulative Budget Request '!$L450='Split budget (F)'!$L$1,'Cumulative Budget Request '!F450,0)</f>
        <v>0</v>
      </c>
      <c r="G404" s="286">
        <f>IF('Cumulative Budget Request '!$L450='Split budget (F)'!$L$1,'Cumulative Budget Request '!G450,0)</f>
        <v>0</v>
      </c>
      <c r="H404" s="286">
        <f>IF('Cumulative Budget Request '!$L450='Split budget (F)'!$L$1,'Cumulative Budget Request '!H450,0)</f>
        <v>0</v>
      </c>
      <c r="I404" s="286">
        <f>IF('Cumulative Budget Request '!$L450='Split budget (F)'!$L$1,'Cumulative Budget Request '!I450,0)</f>
        <v>0</v>
      </c>
      <c r="J404" s="420">
        <f t="shared" si="95"/>
        <v>0</v>
      </c>
    </row>
    <row r="405" spans="2:10" hidden="1">
      <c r="B405" s="469">
        <f t="shared" si="94"/>
        <v>0</v>
      </c>
      <c r="C405" s="470"/>
      <c r="D405" s="470"/>
      <c r="E405" s="286">
        <f>IF('Cumulative Budget Request '!$L451='Split budget (F)'!$L$1,'Cumulative Budget Request '!E451,0)</f>
        <v>0</v>
      </c>
      <c r="F405" s="286">
        <f>IF('Cumulative Budget Request '!$L451='Split budget (F)'!$L$1,'Cumulative Budget Request '!F451,0)</f>
        <v>0</v>
      </c>
      <c r="G405" s="286">
        <f>IF('Cumulative Budget Request '!$L451='Split budget (F)'!$L$1,'Cumulative Budget Request '!G451,0)</f>
        <v>0</v>
      </c>
      <c r="H405" s="286">
        <f>IF('Cumulative Budget Request '!$L451='Split budget (F)'!$L$1,'Cumulative Budget Request '!H451,0)</f>
        <v>0</v>
      </c>
      <c r="I405" s="286">
        <f>IF('Cumulative Budget Request '!$L451='Split budget (F)'!$L$1,'Cumulative Budget Request '!I451,0)</f>
        <v>0</v>
      </c>
      <c r="J405" s="420">
        <f t="shared" si="95"/>
        <v>0</v>
      </c>
    </row>
    <row r="406" spans="2:10" hidden="1">
      <c r="B406" s="469">
        <f t="shared" si="94"/>
        <v>0</v>
      </c>
      <c r="C406" s="470"/>
      <c r="D406" s="470"/>
      <c r="E406" s="286">
        <f>IF('Cumulative Budget Request '!$L452='Split budget (F)'!$L$1,'Cumulative Budget Request '!E452,0)</f>
        <v>0</v>
      </c>
      <c r="F406" s="286">
        <f>IF('Cumulative Budget Request '!$L452='Split budget (F)'!$L$1,'Cumulative Budget Request '!F452,0)</f>
        <v>0</v>
      </c>
      <c r="G406" s="286">
        <f>IF('Cumulative Budget Request '!$L452='Split budget (F)'!$L$1,'Cumulative Budget Request '!G452,0)</f>
        <v>0</v>
      </c>
      <c r="H406" s="286">
        <f>IF('Cumulative Budget Request '!$L452='Split budget (F)'!$L$1,'Cumulative Budget Request '!H452,0)</f>
        <v>0</v>
      </c>
      <c r="I406" s="286">
        <f>IF('Cumulative Budget Request '!$L452='Split budget (F)'!$L$1,'Cumulative Budget Request '!I452,0)</f>
        <v>0</v>
      </c>
      <c r="J406" s="420">
        <f t="shared" si="95"/>
        <v>0</v>
      </c>
    </row>
    <row r="407" spans="2:10" hidden="1">
      <c r="B407" s="537">
        <f t="shared" si="94"/>
        <v>0</v>
      </c>
      <c r="C407" s="538"/>
      <c r="D407" s="538"/>
      <c r="E407" s="286">
        <f>IF('Cumulative Budget Request '!$L453='Split budget (F)'!$L$1,'Cumulative Budget Request '!E453,0)</f>
        <v>0</v>
      </c>
      <c r="F407" s="286">
        <f>IF('Cumulative Budget Request '!$L453='Split budget (F)'!$L$1,'Cumulative Budget Request '!F453,0)</f>
        <v>0</v>
      </c>
      <c r="G407" s="286">
        <f>IF('Cumulative Budget Request '!$L453='Split budget (F)'!$L$1,'Cumulative Budget Request '!G453,0)</f>
        <v>0</v>
      </c>
      <c r="H407" s="286">
        <f>IF('Cumulative Budget Request '!$L453='Split budget (F)'!$L$1,'Cumulative Budget Request '!H453,0)</f>
        <v>0</v>
      </c>
      <c r="I407" s="286">
        <f>IF('Cumulative Budget Request '!$L453='Split budget (F)'!$L$1,'Cumulative Budget Request '!I453,0)</f>
        <v>0</v>
      </c>
      <c r="J407" s="421">
        <f t="shared" si="95"/>
        <v>0</v>
      </c>
    </row>
    <row r="408" spans="2:10" ht="13.5" thickBot="1">
      <c r="B408" s="471" t="str">
        <f t="shared" si="94"/>
        <v>TOTAL</v>
      </c>
      <c r="C408" s="472"/>
      <c r="D408" s="472"/>
      <c r="E408" s="423">
        <f>SUM(E388:E407)</f>
        <v>0</v>
      </c>
      <c r="F408" s="423">
        <f t="shared" ref="F408:I408" si="96">SUM(F388:F407)</f>
        <v>0</v>
      </c>
      <c r="G408" s="423">
        <f t="shared" si="96"/>
        <v>0</v>
      </c>
      <c r="H408" s="423">
        <f t="shared" si="96"/>
        <v>0</v>
      </c>
      <c r="I408" s="423">
        <f t="shared" si="96"/>
        <v>0</v>
      </c>
      <c r="J408" s="422">
        <f>SUM(J388:J407)</f>
        <v>0</v>
      </c>
    </row>
    <row r="409" spans="2:10">
      <c r="E409" s="19"/>
      <c r="F409" s="15"/>
      <c r="G409" s="19"/>
      <c r="H409" s="19"/>
      <c r="I409" s="19"/>
      <c r="J409" s="19"/>
    </row>
    <row r="410" spans="2:10">
      <c r="E410" s="19"/>
      <c r="F410" s="15"/>
      <c r="G410" s="19"/>
      <c r="H410" s="19"/>
      <c r="I410" s="19"/>
      <c r="J410" s="19"/>
    </row>
    <row r="411" spans="2:10">
      <c r="E411" s="19"/>
      <c r="F411" s="15"/>
      <c r="G411" s="19"/>
      <c r="H411" s="19"/>
      <c r="I411" s="19"/>
      <c r="J411" s="19"/>
    </row>
    <row r="412" spans="2:10">
      <c r="E412" s="19"/>
      <c r="F412" s="15"/>
      <c r="G412" s="19"/>
      <c r="H412" s="19"/>
      <c r="I412" s="19"/>
      <c r="J412" s="19"/>
    </row>
    <row r="413" spans="2:10">
      <c r="E413" s="19"/>
      <c r="F413" s="15"/>
      <c r="G413" s="19"/>
      <c r="H413" s="19"/>
      <c r="I413" s="19"/>
      <c r="J413" s="19"/>
    </row>
    <row r="414" spans="2:10">
      <c r="E414" s="19"/>
      <c r="F414" s="15"/>
      <c r="G414" s="19"/>
      <c r="H414" s="19"/>
      <c r="I414" s="19"/>
      <c r="J414" s="19"/>
    </row>
    <row r="415" spans="2:10">
      <c r="E415" s="19"/>
      <c r="F415" s="15"/>
      <c r="G415" s="19"/>
      <c r="H415" s="19"/>
      <c r="I415" s="19"/>
      <c r="J415" s="19"/>
    </row>
    <row r="416" spans="2:10">
      <c r="E416" s="19"/>
      <c r="F416" s="15"/>
      <c r="G416" s="19"/>
      <c r="H416" s="19"/>
      <c r="I416" s="19"/>
      <c r="J416" s="19"/>
    </row>
    <row r="417" spans="5:10">
      <c r="E417" s="19"/>
      <c r="F417" s="15"/>
      <c r="G417" s="19"/>
      <c r="H417" s="19"/>
      <c r="I417" s="19"/>
      <c r="J417" s="19"/>
    </row>
    <row r="418" spans="5:10">
      <c r="E418" s="19"/>
      <c r="F418" s="15"/>
      <c r="G418" s="19"/>
      <c r="H418" s="19"/>
      <c r="I418" s="19"/>
      <c r="J418" s="19"/>
    </row>
    <row r="419" spans="5:10">
      <c r="E419" s="19"/>
      <c r="F419" s="15"/>
      <c r="G419" s="19"/>
      <c r="H419" s="19"/>
      <c r="I419" s="19"/>
      <c r="J419" s="19"/>
    </row>
    <row r="420" spans="5:10">
      <c r="E420" s="19"/>
      <c r="F420" s="15"/>
      <c r="G420" s="19"/>
      <c r="H420" s="19"/>
      <c r="I420" s="19"/>
      <c r="J420" s="19"/>
    </row>
    <row r="421" spans="5:10">
      <c r="E421" s="19"/>
      <c r="F421" s="15"/>
      <c r="G421" s="19"/>
      <c r="H421" s="19"/>
      <c r="I421" s="19"/>
      <c r="J421" s="19"/>
    </row>
    <row r="422" spans="5:10">
      <c r="E422" s="19"/>
      <c r="F422" s="15"/>
      <c r="G422" s="19"/>
      <c r="H422" s="19"/>
      <c r="I422" s="19"/>
      <c r="J422" s="19"/>
    </row>
    <row r="423" spans="5:10">
      <c r="E423" s="19"/>
      <c r="F423" s="15"/>
      <c r="G423" s="19"/>
      <c r="H423" s="19"/>
      <c r="I423" s="19"/>
      <c r="J423" s="19"/>
    </row>
    <row r="424" spans="5:10">
      <c r="E424" s="19"/>
      <c r="F424" s="15"/>
      <c r="G424" s="19"/>
      <c r="H424" s="19"/>
      <c r="I424" s="19"/>
      <c r="J424" s="19"/>
    </row>
    <row r="425" spans="5:10">
      <c r="E425" s="19"/>
      <c r="F425" s="15"/>
      <c r="G425" s="19"/>
      <c r="H425" s="19"/>
      <c r="I425" s="19"/>
      <c r="J425" s="19"/>
    </row>
    <row r="426" spans="5:10">
      <c r="E426" s="19"/>
      <c r="F426" s="15"/>
      <c r="G426" s="19"/>
      <c r="H426" s="19"/>
      <c r="I426" s="19"/>
      <c r="J426" s="19"/>
    </row>
    <row r="427" spans="5:10">
      <c r="E427" s="19"/>
      <c r="F427" s="15"/>
      <c r="G427" s="19"/>
      <c r="H427" s="19"/>
      <c r="I427" s="19"/>
      <c r="J427" s="19"/>
    </row>
    <row r="428" spans="5:10">
      <c r="E428" s="19"/>
      <c r="F428" s="15"/>
      <c r="G428" s="19"/>
      <c r="H428" s="19"/>
      <c r="I428" s="19"/>
      <c r="J428" s="19"/>
    </row>
    <row r="429" spans="5:10">
      <c r="E429" s="19"/>
      <c r="F429" s="15"/>
      <c r="G429" s="19"/>
      <c r="H429" s="19"/>
      <c r="I429" s="19"/>
      <c r="J429" s="19"/>
    </row>
    <row r="430" spans="5:10">
      <c r="E430" s="19"/>
      <c r="F430" s="15"/>
      <c r="G430" s="19"/>
      <c r="H430" s="19"/>
      <c r="I430" s="19"/>
      <c r="J430" s="19"/>
    </row>
    <row r="431" spans="5:10">
      <c r="E431" s="19"/>
      <c r="F431" s="15"/>
      <c r="G431" s="19"/>
      <c r="H431" s="19"/>
      <c r="I431" s="19"/>
      <c r="J431" s="19"/>
    </row>
    <row r="432" spans="5:10">
      <c r="E432" s="19"/>
      <c r="F432" s="15"/>
      <c r="G432" s="19"/>
      <c r="H432" s="19"/>
      <c r="I432" s="19"/>
      <c r="J432" s="19"/>
    </row>
    <row r="433" spans="5:10">
      <c r="E433" s="19"/>
      <c r="F433" s="15"/>
      <c r="G433" s="19"/>
      <c r="H433" s="19"/>
      <c r="I433" s="19"/>
      <c r="J433" s="19"/>
    </row>
    <row r="434" spans="5:10">
      <c r="E434" s="19"/>
      <c r="F434" s="15"/>
      <c r="G434" s="19"/>
      <c r="H434" s="19"/>
      <c r="I434" s="19"/>
      <c r="J434" s="19"/>
    </row>
    <row r="435" spans="5:10">
      <c r="E435" s="19"/>
      <c r="F435" s="15"/>
      <c r="G435" s="19"/>
      <c r="H435" s="19"/>
      <c r="I435" s="19"/>
      <c r="J435" s="19"/>
    </row>
    <row r="436" spans="5:10">
      <c r="E436" s="19"/>
      <c r="F436" s="15"/>
      <c r="G436" s="19"/>
      <c r="H436" s="19"/>
      <c r="I436" s="19"/>
      <c r="J436" s="19"/>
    </row>
    <row r="437" spans="5:10">
      <c r="E437" s="19"/>
      <c r="F437" s="15"/>
      <c r="G437" s="19"/>
      <c r="H437" s="19"/>
      <c r="I437" s="19"/>
      <c r="J437" s="19"/>
    </row>
    <row r="438" spans="5:10">
      <c r="E438" s="19"/>
      <c r="F438" s="15"/>
      <c r="G438" s="19"/>
      <c r="H438" s="19"/>
      <c r="I438" s="19"/>
      <c r="J438" s="19"/>
    </row>
    <row r="439" spans="5:10">
      <c r="E439" s="19"/>
      <c r="F439" s="15"/>
      <c r="G439" s="19"/>
      <c r="H439" s="19"/>
      <c r="I439" s="19"/>
      <c r="J439" s="19"/>
    </row>
    <row r="440" spans="5:10">
      <c r="E440" s="19"/>
      <c r="F440" s="15"/>
      <c r="G440" s="19"/>
      <c r="H440" s="19"/>
      <c r="I440" s="19"/>
      <c r="J440" s="19"/>
    </row>
    <row r="441" spans="5:10">
      <c r="E441" s="19"/>
      <c r="F441" s="15"/>
      <c r="G441" s="19"/>
      <c r="H441" s="19"/>
      <c r="I441" s="19"/>
      <c r="J441" s="19"/>
    </row>
    <row r="442" spans="5:10">
      <c r="E442" s="19"/>
      <c r="F442" s="15"/>
      <c r="G442" s="19"/>
      <c r="H442" s="19"/>
      <c r="I442" s="19"/>
      <c r="J442" s="19"/>
    </row>
    <row r="443" spans="5:10">
      <c r="E443" s="19"/>
      <c r="F443" s="15"/>
      <c r="G443" s="19"/>
      <c r="H443" s="19"/>
      <c r="I443" s="19"/>
      <c r="J443" s="19"/>
    </row>
    <row r="444" spans="5:10">
      <c r="E444" s="19"/>
      <c r="F444" s="15"/>
      <c r="G444" s="19"/>
      <c r="H444" s="19"/>
      <c r="I444" s="19"/>
      <c r="J444" s="19"/>
    </row>
    <row r="445" spans="5:10">
      <c r="E445" s="19"/>
      <c r="F445" s="15"/>
      <c r="G445" s="19"/>
      <c r="H445" s="19"/>
      <c r="I445" s="19"/>
      <c r="J445" s="19"/>
    </row>
    <row r="446" spans="5:10">
      <c r="E446" s="19"/>
      <c r="F446" s="15"/>
      <c r="G446" s="19"/>
      <c r="H446" s="19"/>
      <c r="I446" s="19"/>
      <c r="J446" s="19"/>
    </row>
    <row r="447" spans="5:10">
      <c r="E447" s="19"/>
      <c r="F447" s="15"/>
      <c r="G447" s="19"/>
      <c r="H447" s="19"/>
      <c r="I447" s="19"/>
      <c r="J447" s="19"/>
    </row>
    <row r="448" spans="5:10">
      <c r="E448" s="19"/>
      <c r="F448" s="15"/>
      <c r="G448" s="19"/>
      <c r="H448" s="19"/>
      <c r="I448" s="19"/>
      <c r="J448" s="19"/>
    </row>
    <row r="449" spans="5:10">
      <c r="E449" s="19"/>
      <c r="F449" s="15"/>
      <c r="G449" s="19"/>
      <c r="H449" s="19"/>
      <c r="I449" s="19"/>
      <c r="J449" s="19"/>
    </row>
    <row r="450" spans="5:10">
      <c r="E450" s="19"/>
      <c r="F450" s="15"/>
      <c r="G450" s="19"/>
      <c r="H450" s="19"/>
      <c r="I450" s="19"/>
      <c r="J450" s="19"/>
    </row>
    <row r="451" spans="5:10">
      <c r="E451" s="19"/>
      <c r="F451" s="15"/>
      <c r="G451" s="19"/>
      <c r="H451" s="19"/>
      <c r="I451" s="19"/>
      <c r="J451" s="19"/>
    </row>
    <row r="452" spans="5:10">
      <c r="E452" s="19"/>
      <c r="F452" s="15"/>
      <c r="G452" s="19"/>
      <c r="H452" s="19"/>
      <c r="I452" s="19"/>
      <c r="J452" s="19"/>
    </row>
    <row r="453" spans="5:10">
      <c r="E453" s="19"/>
      <c r="F453" s="15"/>
      <c r="G453" s="19"/>
      <c r="H453" s="19"/>
      <c r="I453" s="19"/>
      <c r="J453" s="19"/>
    </row>
    <row r="454" spans="5:10">
      <c r="E454" s="19"/>
      <c r="F454" s="15"/>
      <c r="G454" s="19"/>
      <c r="H454" s="19"/>
      <c r="I454" s="19"/>
      <c r="J454" s="19"/>
    </row>
    <row r="455" spans="5:10">
      <c r="E455" s="19"/>
      <c r="F455" s="15"/>
      <c r="G455" s="19"/>
      <c r="H455" s="19"/>
      <c r="I455" s="19"/>
      <c r="J455" s="19"/>
    </row>
    <row r="456" spans="5:10">
      <c r="E456" s="19"/>
      <c r="F456" s="15"/>
      <c r="G456" s="19"/>
      <c r="H456" s="19"/>
      <c r="I456" s="19"/>
      <c r="J456" s="19"/>
    </row>
    <row r="457" spans="5:10">
      <c r="E457" s="19"/>
      <c r="F457" s="15"/>
      <c r="G457" s="19"/>
      <c r="H457" s="19"/>
      <c r="I457" s="19"/>
      <c r="J457" s="19"/>
    </row>
    <row r="458" spans="5:10">
      <c r="E458" s="19"/>
      <c r="F458" s="15"/>
      <c r="G458" s="19"/>
      <c r="H458" s="19"/>
      <c r="I458" s="19"/>
      <c r="J458" s="19"/>
    </row>
    <row r="459" spans="5:10">
      <c r="E459" s="19"/>
      <c r="F459" s="15"/>
      <c r="G459" s="19"/>
      <c r="H459" s="19"/>
      <c r="I459" s="19"/>
      <c r="J459" s="19"/>
    </row>
    <row r="460" spans="5:10">
      <c r="E460" s="19"/>
      <c r="F460" s="15"/>
      <c r="G460" s="19"/>
      <c r="H460" s="19"/>
      <c r="I460" s="19"/>
      <c r="J460" s="19"/>
    </row>
    <row r="461" spans="5:10">
      <c r="E461" s="19"/>
      <c r="F461" s="15"/>
      <c r="G461" s="19"/>
      <c r="H461" s="19"/>
      <c r="I461" s="19"/>
      <c r="J461" s="19"/>
    </row>
    <row r="462" spans="5:10">
      <c r="E462" s="19"/>
      <c r="F462" s="15"/>
      <c r="G462" s="19"/>
      <c r="H462" s="19"/>
      <c r="I462" s="19"/>
      <c r="J462" s="19"/>
    </row>
    <row r="463" spans="5:10">
      <c r="E463" s="19"/>
      <c r="F463" s="15"/>
      <c r="G463" s="19"/>
      <c r="H463" s="19"/>
      <c r="I463" s="19"/>
      <c r="J463" s="19"/>
    </row>
    <row r="464" spans="5:10">
      <c r="E464" s="19"/>
      <c r="F464" s="15"/>
      <c r="G464" s="19"/>
      <c r="H464" s="19"/>
      <c r="I464" s="19"/>
      <c r="J464" s="19"/>
    </row>
    <row r="465" spans="5:10">
      <c r="E465" s="19"/>
      <c r="F465" s="15"/>
      <c r="G465" s="19"/>
      <c r="H465" s="19"/>
      <c r="I465" s="19"/>
      <c r="J465" s="19"/>
    </row>
    <row r="466" spans="5:10">
      <c r="E466" s="19"/>
      <c r="F466" s="15"/>
      <c r="G466" s="19"/>
      <c r="H466" s="19"/>
      <c r="I466" s="19"/>
      <c r="J466" s="19"/>
    </row>
    <row r="467" spans="5:10">
      <c r="E467" s="19"/>
      <c r="F467" s="15"/>
      <c r="G467" s="19"/>
      <c r="H467" s="19"/>
      <c r="I467" s="19"/>
      <c r="J467" s="19"/>
    </row>
    <row r="468" spans="5:10">
      <c r="E468" s="19"/>
      <c r="F468" s="15"/>
      <c r="G468" s="19"/>
      <c r="H468" s="19"/>
      <c r="I468" s="19"/>
      <c r="J468" s="19"/>
    </row>
    <row r="469" spans="5:10">
      <c r="E469" s="19"/>
      <c r="F469" s="15"/>
      <c r="G469" s="19"/>
      <c r="H469" s="19"/>
      <c r="I469" s="19"/>
      <c r="J469" s="19"/>
    </row>
    <row r="470" spans="5:10">
      <c r="E470" s="19"/>
      <c r="F470" s="15"/>
      <c r="G470" s="19"/>
      <c r="H470" s="19"/>
      <c r="I470" s="19"/>
      <c r="J470" s="19"/>
    </row>
    <row r="471" spans="5:10">
      <c r="E471" s="19"/>
      <c r="F471" s="15"/>
      <c r="G471" s="19"/>
      <c r="H471" s="19"/>
      <c r="I471" s="19"/>
      <c r="J471" s="19"/>
    </row>
    <row r="472" spans="5:10">
      <c r="E472" s="19"/>
      <c r="F472" s="15"/>
      <c r="G472" s="19"/>
      <c r="H472" s="19"/>
      <c r="I472" s="19"/>
      <c r="J472" s="19"/>
    </row>
    <row r="473" spans="5:10">
      <c r="E473" s="19"/>
      <c r="F473" s="15"/>
      <c r="G473" s="19"/>
      <c r="H473" s="19"/>
      <c r="I473" s="19"/>
      <c r="J473" s="19"/>
    </row>
    <row r="474" spans="5:10">
      <c r="E474" s="19"/>
      <c r="F474" s="15"/>
      <c r="G474" s="19"/>
      <c r="H474" s="19"/>
      <c r="I474" s="19"/>
      <c r="J474" s="19"/>
    </row>
    <row r="475" spans="5:10">
      <c r="E475" s="19"/>
      <c r="F475" s="15"/>
      <c r="G475" s="19"/>
      <c r="H475" s="19"/>
      <c r="I475" s="19"/>
      <c r="J475" s="19"/>
    </row>
    <row r="476" spans="5:10">
      <c r="E476" s="19"/>
      <c r="F476" s="15"/>
      <c r="G476" s="19"/>
      <c r="H476" s="19"/>
      <c r="I476" s="19"/>
      <c r="J476" s="19"/>
    </row>
    <row r="477" spans="5:10">
      <c r="E477" s="19"/>
      <c r="F477" s="15"/>
      <c r="G477" s="19"/>
      <c r="H477" s="19"/>
      <c r="I477" s="19"/>
      <c r="J477" s="19"/>
    </row>
    <row r="478" spans="5:10">
      <c r="E478" s="19"/>
      <c r="F478" s="15"/>
      <c r="G478" s="19"/>
      <c r="H478" s="19"/>
      <c r="I478" s="19"/>
      <c r="J478" s="19"/>
    </row>
    <row r="479" spans="5:10">
      <c r="E479" s="19"/>
      <c r="F479" s="15"/>
      <c r="G479" s="19"/>
      <c r="H479" s="19"/>
      <c r="I479" s="19"/>
      <c r="J479" s="19"/>
    </row>
    <row r="480" spans="5:10">
      <c r="E480" s="19"/>
      <c r="F480" s="15"/>
      <c r="G480" s="19"/>
      <c r="H480" s="19"/>
      <c r="I480" s="19"/>
      <c r="J480" s="19"/>
    </row>
    <row r="481" spans="5:10">
      <c r="E481" s="19"/>
      <c r="F481" s="15"/>
      <c r="G481" s="19"/>
      <c r="H481" s="19"/>
      <c r="I481" s="19"/>
      <c r="J481" s="19"/>
    </row>
    <row r="482" spans="5:10">
      <c r="E482" s="19"/>
      <c r="F482" s="15"/>
      <c r="G482" s="19"/>
      <c r="H482" s="19"/>
      <c r="I482" s="19"/>
      <c r="J482" s="19"/>
    </row>
    <row r="483" spans="5:10">
      <c r="E483" s="19"/>
      <c r="F483" s="15"/>
      <c r="G483" s="19"/>
      <c r="H483" s="19"/>
      <c r="I483" s="19"/>
      <c r="J483" s="19"/>
    </row>
    <row r="484" spans="5:10">
      <c r="E484" s="19"/>
      <c r="F484" s="15"/>
      <c r="G484" s="19"/>
      <c r="H484" s="19"/>
      <c r="I484" s="19"/>
      <c r="J484" s="19"/>
    </row>
    <row r="485" spans="5:10">
      <c r="E485" s="19"/>
      <c r="F485" s="15"/>
      <c r="G485" s="19"/>
      <c r="H485" s="19"/>
      <c r="I485" s="19"/>
      <c r="J485" s="19"/>
    </row>
    <row r="486" spans="5:10">
      <c r="E486" s="19"/>
      <c r="F486" s="15"/>
      <c r="G486" s="19"/>
      <c r="H486" s="19"/>
      <c r="I486" s="19"/>
      <c r="J486" s="19"/>
    </row>
    <row r="487" spans="5:10">
      <c r="E487" s="19"/>
      <c r="F487" s="15"/>
      <c r="G487" s="19"/>
      <c r="H487" s="19"/>
      <c r="I487" s="19"/>
      <c r="J487" s="19"/>
    </row>
    <row r="488" spans="5:10">
      <c r="E488" s="19"/>
      <c r="F488" s="15"/>
      <c r="G488" s="19"/>
      <c r="H488" s="19"/>
      <c r="I488" s="19"/>
      <c r="J488" s="19"/>
    </row>
    <row r="489" spans="5:10">
      <c r="E489" s="19"/>
      <c r="F489" s="15"/>
      <c r="G489" s="19"/>
      <c r="H489" s="19"/>
      <c r="I489" s="19"/>
      <c r="J489" s="19"/>
    </row>
    <row r="490" spans="5:10">
      <c r="E490" s="19"/>
      <c r="F490" s="15"/>
      <c r="G490" s="19"/>
      <c r="H490" s="19"/>
      <c r="I490" s="19"/>
      <c r="J490" s="19"/>
    </row>
    <row r="491" spans="5:10">
      <c r="E491" s="19"/>
      <c r="F491" s="15"/>
      <c r="G491" s="19"/>
      <c r="H491" s="19"/>
      <c r="I491" s="19"/>
      <c r="J491" s="19"/>
    </row>
    <row r="492" spans="5:10">
      <c r="E492" s="19"/>
      <c r="F492" s="15"/>
      <c r="G492" s="19"/>
      <c r="H492" s="19"/>
      <c r="I492" s="19"/>
      <c r="J492" s="19"/>
    </row>
    <row r="493" spans="5:10">
      <c r="E493" s="19"/>
      <c r="F493" s="15"/>
      <c r="G493" s="19"/>
      <c r="H493" s="19"/>
      <c r="I493" s="19"/>
      <c r="J493" s="19"/>
    </row>
    <row r="494" spans="5:10">
      <c r="E494" s="19"/>
      <c r="F494" s="15"/>
      <c r="G494" s="19"/>
      <c r="H494" s="19"/>
      <c r="I494" s="19"/>
      <c r="J494" s="19"/>
    </row>
    <row r="495" spans="5:10">
      <c r="E495" s="19"/>
      <c r="F495" s="15"/>
      <c r="G495" s="19"/>
      <c r="H495" s="19"/>
      <c r="I495" s="19"/>
      <c r="J495" s="19"/>
    </row>
    <row r="496" spans="5:10">
      <c r="E496" s="19"/>
      <c r="F496" s="15"/>
      <c r="G496" s="19"/>
      <c r="H496" s="19"/>
      <c r="I496" s="19"/>
      <c r="J496" s="19"/>
    </row>
    <row r="497" spans="5:10">
      <c r="E497" s="19"/>
      <c r="F497" s="15"/>
      <c r="G497" s="19"/>
      <c r="H497" s="19"/>
      <c r="I497" s="19"/>
      <c r="J497" s="19"/>
    </row>
    <row r="498" spans="5:10">
      <c r="E498" s="19"/>
      <c r="F498" s="15"/>
      <c r="G498" s="19"/>
      <c r="H498" s="19"/>
      <c r="I498" s="19"/>
      <c r="J498" s="19"/>
    </row>
    <row r="499" spans="5:10">
      <c r="E499" s="19"/>
      <c r="F499" s="15"/>
      <c r="G499" s="19"/>
      <c r="H499" s="19"/>
      <c r="I499" s="19"/>
      <c r="J499" s="19"/>
    </row>
    <row r="500" spans="5:10">
      <c r="E500" s="19"/>
      <c r="F500" s="15"/>
      <c r="G500" s="19"/>
      <c r="H500" s="19"/>
      <c r="I500" s="19"/>
      <c r="J500" s="19"/>
    </row>
    <row r="501" spans="5:10">
      <c r="E501" s="19"/>
      <c r="F501" s="15"/>
      <c r="G501" s="19"/>
      <c r="H501" s="19"/>
      <c r="I501" s="19"/>
      <c r="J501" s="19"/>
    </row>
    <row r="502" spans="5:10">
      <c r="E502" s="19"/>
      <c r="F502" s="15"/>
      <c r="G502" s="19"/>
      <c r="H502" s="19"/>
      <c r="I502" s="19"/>
      <c r="J502" s="19"/>
    </row>
    <row r="503" spans="5:10">
      <c r="E503" s="19"/>
      <c r="F503" s="15"/>
      <c r="G503" s="19"/>
      <c r="H503" s="19"/>
      <c r="I503" s="19"/>
      <c r="J503" s="19"/>
    </row>
    <row r="504" spans="5:10">
      <c r="E504" s="19"/>
      <c r="F504" s="15"/>
      <c r="G504" s="19"/>
      <c r="H504" s="19"/>
      <c r="I504" s="19"/>
      <c r="J504" s="19"/>
    </row>
    <row r="505" spans="5:10">
      <c r="E505" s="19"/>
      <c r="F505" s="15"/>
      <c r="G505" s="19"/>
      <c r="H505" s="19"/>
      <c r="I505" s="19"/>
      <c r="J505" s="19"/>
    </row>
    <row r="506" spans="5:10">
      <c r="E506" s="19"/>
      <c r="F506" s="15"/>
      <c r="G506" s="19"/>
      <c r="H506" s="19"/>
      <c r="I506" s="19"/>
      <c r="J506" s="19"/>
    </row>
    <row r="507" spans="5:10">
      <c r="E507" s="19"/>
      <c r="F507" s="15"/>
      <c r="G507" s="19"/>
      <c r="H507" s="19"/>
      <c r="I507" s="19"/>
      <c r="J507" s="19"/>
    </row>
    <row r="508" spans="5:10">
      <c r="E508" s="19"/>
      <c r="F508" s="15"/>
      <c r="G508" s="19"/>
      <c r="H508" s="19"/>
      <c r="I508" s="19"/>
      <c r="J508" s="19"/>
    </row>
    <row r="509" spans="5:10">
      <c r="E509" s="19"/>
      <c r="F509" s="15"/>
      <c r="G509" s="19"/>
      <c r="H509" s="19"/>
      <c r="I509" s="19"/>
      <c r="J509" s="19"/>
    </row>
    <row r="510" spans="5:10">
      <c r="E510" s="19"/>
      <c r="F510" s="15"/>
      <c r="G510" s="19"/>
      <c r="H510" s="19"/>
      <c r="I510" s="19"/>
      <c r="J510" s="19"/>
    </row>
    <row r="511" spans="5:10">
      <c r="E511" s="19"/>
      <c r="F511" s="15"/>
      <c r="G511" s="19"/>
      <c r="H511" s="19"/>
      <c r="I511" s="19"/>
      <c r="J511" s="19"/>
    </row>
    <row r="512" spans="5:10">
      <c r="E512" s="19"/>
      <c r="F512" s="15"/>
      <c r="G512" s="19"/>
      <c r="H512" s="19"/>
      <c r="I512" s="19"/>
      <c r="J512" s="19"/>
    </row>
    <row r="513" spans="5:10">
      <c r="E513" s="19"/>
      <c r="F513" s="15"/>
      <c r="G513" s="19"/>
      <c r="H513" s="19"/>
      <c r="I513" s="19"/>
      <c r="J513" s="19"/>
    </row>
    <row r="514" spans="5:10">
      <c r="E514" s="19"/>
      <c r="F514" s="15"/>
      <c r="G514" s="19"/>
      <c r="H514" s="19"/>
      <c r="I514" s="19"/>
      <c r="J514" s="19"/>
    </row>
    <row r="515" spans="5:10">
      <c r="E515" s="19"/>
      <c r="F515" s="15"/>
      <c r="G515" s="19"/>
      <c r="H515" s="19"/>
      <c r="I515" s="19"/>
      <c r="J515" s="19"/>
    </row>
    <row r="516" spans="5:10">
      <c r="E516" s="19"/>
      <c r="F516" s="15"/>
      <c r="G516" s="19"/>
      <c r="H516" s="19"/>
      <c r="I516" s="19"/>
      <c r="J516" s="19"/>
    </row>
    <row r="517" spans="5:10">
      <c r="E517" s="19"/>
      <c r="F517" s="15"/>
      <c r="G517" s="19"/>
      <c r="H517" s="19"/>
      <c r="I517" s="19"/>
      <c r="J517" s="19"/>
    </row>
    <row r="518" spans="5:10">
      <c r="E518" s="19"/>
      <c r="F518" s="15"/>
      <c r="G518" s="19"/>
      <c r="H518" s="19"/>
      <c r="I518" s="19"/>
      <c r="J518" s="19"/>
    </row>
    <row r="519" spans="5:10">
      <c r="E519" s="19"/>
      <c r="F519" s="15"/>
      <c r="G519" s="19"/>
      <c r="H519" s="19"/>
      <c r="I519" s="19"/>
      <c r="J519" s="19"/>
    </row>
    <row r="520" spans="5:10">
      <c r="E520" s="19"/>
      <c r="F520" s="15"/>
      <c r="G520" s="19"/>
      <c r="H520" s="19"/>
      <c r="I520" s="19"/>
      <c r="J520" s="19"/>
    </row>
    <row r="521" spans="5:10">
      <c r="E521" s="19"/>
      <c r="F521" s="15"/>
      <c r="G521" s="19"/>
      <c r="H521" s="19"/>
      <c r="I521" s="19"/>
      <c r="J521" s="19"/>
    </row>
    <row r="522" spans="5:10">
      <c r="E522" s="19"/>
      <c r="F522" s="15"/>
      <c r="G522" s="19"/>
      <c r="H522" s="19"/>
      <c r="I522" s="19"/>
      <c r="J522" s="19"/>
    </row>
    <row r="523" spans="5:10">
      <c r="E523" s="19"/>
      <c r="F523" s="15"/>
      <c r="G523" s="19"/>
      <c r="H523" s="19"/>
      <c r="I523" s="19"/>
      <c r="J523" s="19"/>
    </row>
    <row r="524" spans="5:10">
      <c r="E524" s="19"/>
      <c r="F524" s="15"/>
      <c r="G524" s="19"/>
      <c r="H524" s="19"/>
      <c r="I524" s="19"/>
      <c r="J524" s="19"/>
    </row>
    <row r="525" spans="5:10">
      <c r="E525" s="19"/>
      <c r="F525" s="15"/>
      <c r="G525" s="19"/>
      <c r="H525" s="19"/>
      <c r="I525" s="19"/>
      <c r="J525" s="19"/>
    </row>
    <row r="526" spans="5:10">
      <c r="E526" s="19"/>
      <c r="F526" s="15"/>
      <c r="G526" s="19"/>
      <c r="H526" s="19"/>
      <c r="I526" s="19"/>
      <c r="J526" s="19"/>
    </row>
    <row r="527" spans="5:10">
      <c r="E527" s="19"/>
      <c r="F527" s="15"/>
      <c r="G527" s="19"/>
      <c r="H527" s="19"/>
      <c r="I527" s="19"/>
      <c r="J527" s="19"/>
    </row>
    <row r="528" spans="5:10">
      <c r="E528" s="19"/>
      <c r="F528" s="15"/>
      <c r="G528" s="19"/>
      <c r="H528" s="19"/>
      <c r="I528" s="19"/>
      <c r="J528" s="19"/>
    </row>
    <row r="529" spans="5:10">
      <c r="E529" s="19"/>
      <c r="F529" s="15"/>
      <c r="G529" s="19"/>
      <c r="H529" s="19"/>
      <c r="I529" s="19"/>
      <c r="J529" s="19"/>
    </row>
    <row r="530" spans="5:10">
      <c r="E530" s="19"/>
      <c r="F530" s="15"/>
      <c r="G530" s="19"/>
      <c r="H530" s="19"/>
      <c r="I530" s="19"/>
      <c r="J530" s="19"/>
    </row>
    <row r="531" spans="5:10">
      <c r="E531" s="19"/>
      <c r="F531" s="15"/>
      <c r="G531" s="19"/>
      <c r="H531" s="19"/>
      <c r="I531" s="19"/>
      <c r="J531" s="19"/>
    </row>
    <row r="532" spans="5:10">
      <c r="E532" s="19"/>
      <c r="F532" s="15"/>
      <c r="G532" s="19"/>
      <c r="H532" s="19"/>
      <c r="I532" s="19"/>
      <c r="J532" s="19"/>
    </row>
    <row r="533" spans="5:10">
      <c r="E533" s="19"/>
      <c r="F533" s="15"/>
      <c r="G533" s="19"/>
      <c r="H533" s="19"/>
      <c r="I533" s="19"/>
      <c r="J533" s="19"/>
    </row>
    <row r="534" spans="5:10">
      <c r="E534" s="19"/>
      <c r="F534" s="15"/>
      <c r="G534" s="19"/>
      <c r="H534" s="19"/>
      <c r="I534" s="19"/>
      <c r="J534" s="19"/>
    </row>
    <row r="535" spans="5:10">
      <c r="E535" s="19"/>
      <c r="F535" s="15"/>
      <c r="G535" s="19"/>
      <c r="H535" s="19"/>
      <c r="I535" s="19"/>
      <c r="J535" s="19"/>
    </row>
    <row r="536" spans="5:10">
      <c r="E536" s="19"/>
      <c r="F536" s="15"/>
      <c r="G536" s="19"/>
      <c r="H536" s="19"/>
      <c r="I536" s="19"/>
      <c r="J536" s="19"/>
    </row>
    <row r="537" spans="5:10">
      <c r="E537" s="19"/>
      <c r="F537" s="15"/>
      <c r="G537" s="19"/>
      <c r="H537" s="19"/>
      <c r="I537" s="19"/>
      <c r="J537" s="19"/>
    </row>
    <row r="538" spans="5:10">
      <c r="E538" s="19"/>
      <c r="F538" s="15"/>
      <c r="G538" s="19"/>
      <c r="H538" s="19"/>
      <c r="I538" s="19"/>
      <c r="J538" s="19"/>
    </row>
    <row r="539" spans="5:10">
      <c r="E539" s="19"/>
      <c r="F539" s="15"/>
      <c r="G539" s="19"/>
      <c r="H539" s="19"/>
      <c r="I539" s="19"/>
      <c r="J539" s="19"/>
    </row>
    <row r="540" spans="5:10">
      <c r="E540" s="19"/>
      <c r="F540" s="15"/>
      <c r="G540" s="19"/>
      <c r="H540" s="19"/>
      <c r="I540" s="19"/>
      <c r="J540" s="19"/>
    </row>
    <row r="541" spans="5:10">
      <c r="E541" s="19"/>
      <c r="F541" s="15"/>
      <c r="G541" s="19"/>
      <c r="H541" s="19"/>
      <c r="I541" s="19"/>
      <c r="J541" s="19"/>
    </row>
    <row r="542" spans="5:10">
      <c r="E542" s="19"/>
      <c r="F542" s="15"/>
      <c r="G542" s="19"/>
      <c r="H542" s="19"/>
      <c r="I542" s="19"/>
      <c r="J542" s="19"/>
    </row>
    <row r="543" spans="5:10">
      <c r="E543" s="19"/>
      <c r="F543" s="15"/>
      <c r="G543" s="19"/>
      <c r="H543" s="19"/>
      <c r="I543" s="19"/>
      <c r="J543" s="19"/>
    </row>
    <row r="544" spans="5:10">
      <c r="E544" s="19"/>
      <c r="F544" s="15"/>
      <c r="G544" s="19"/>
      <c r="H544" s="19"/>
      <c r="I544" s="19"/>
      <c r="J544" s="19"/>
    </row>
    <row r="545" spans="5:10">
      <c r="E545" s="19"/>
      <c r="F545" s="15"/>
      <c r="G545" s="19"/>
      <c r="H545" s="19"/>
      <c r="I545" s="19"/>
      <c r="J545" s="19"/>
    </row>
    <row r="546" spans="5:10">
      <c r="E546" s="19"/>
      <c r="F546" s="15"/>
      <c r="G546" s="19"/>
      <c r="H546" s="19"/>
      <c r="I546" s="19"/>
      <c r="J546" s="19"/>
    </row>
    <row r="547" spans="5:10">
      <c r="E547" s="19"/>
      <c r="F547" s="15"/>
      <c r="G547" s="19"/>
      <c r="H547" s="19"/>
      <c r="I547" s="19"/>
      <c r="J547" s="19"/>
    </row>
    <row r="548" spans="5:10">
      <c r="E548" s="19"/>
      <c r="F548" s="15"/>
      <c r="G548" s="19"/>
      <c r="H548" s="19"/>
      <c r="I548" s="19"/>
      <c r="J548" s="19"/>
    </row>
    <row r="549" spans="5:10">
      <c r="E549" s="19"/>
      <c r="F549" s="15"/>
      <c r="G549" s="19"/>
      <c r="H549" s="19"/>
      <c r="I549" s="19"/>
      <c r="J549" s="19"/>
    </row>
    <row r="550" spans="5:10">
      <c r="E550" s="19"/>
      <c r="F550" s="15"/>
      <c r="G550" s="19"/>
      <c r="H550" s="19"/>
      <c r="I550" s="19"/>
      <c r="J550" s="19"/>
    </row>
    <row r="551" spans="5:10">
      <c r="E551" s="19"/>
      <c r="F551" s="15"/>
      <c r="G551" s="19"/>
      <c r="H551" s="19"/>
      <c r="I551" s="19"/>
      <c r="J551" s="19"/>
    </row>
    <row r="552" spans="5:10">
      <c r="E552" s="19"/>
      <c r="F552" s="15"/>
      <c r="G552" s="19"/>
      <c r="H552" s="19"/>
      <c r="I552" s="19"/>
      <c r="J552" s="19"/>
    </row>
    <row r="553" spans="5:10">
      <c r="E553" s="19"/>
      <c r="F553" s="15"/>
      <c r="G553" s="19"/>
      <c r="H553" s="19"/>
      <c r="I553" s="19"/>
      <c r="J553" s="19"/>
    </row>
    <row r="554" spans="5:10">
      <c r="E554" s="19"/>
      <c r="F554" s="15"/>
      <c r="G554" s="19"/>
      <c r="H554" s="19"/>
      <c r="I554" s="19"/>
      <c r="J554" s="19"/>
    </row>
    <row r="555" spans="5:10">
      <c r="E555" s="19"/>
      <c r="F555" s="15"/>
      <c r="G555" s="19"/>
      <c r="H555" s="19"/>
      <c r="I555" s="19"/>
      <c r="J555" s="19"/>
    </row>
    <row r="556" spans="5:10">
      <c r="E556" s="19"/>
      <c r="F556" s="15"/>
      <c r="G556" s="19"/>
      <c r="H556" s="19"/>
      <c r="I556" s="19"/>
      <c r="J556" s="19"/>
    </row>
    <row r="557" spans="5:10">
      <c r="E557" s="19"/>
      <c r="F557" s="15"/>
      <c r="G557" s="19"/>
      <c r="H557" s="19"/>
      <c r="I557" s="19"/>
      <c r="J557" s="19"/>
    </row>
    <row r="558" spans="5:10">
      <c r="E558" s="19"/>
      <c r="F558" s="15"/>
      <c r="G558" s="19"/>
      <c r="H558" s="19"/>
      <c r="I558" s="19"/>
      <c r="J558" s="19"/>
    </row>
    <row r="559" spans="5:10">
      <c r="E559" s="19"/>
      <c r="F559" s="15"/>
      <c r="G559" s="19"/>
      <c r="H559" s="19"/>
      <c r="I559" s="19"/>
      <c r="J559" s="19"/>
    </row>
    <row r="560" spans="5:10">
      <c r="E560" s="19"/>
      <c r="F560" s="15"/>
      <c r="G560" s="19"/>
      <c r="H560" s="19"/>
      <c r="I560" s="19"/>
      <c r="J560" s="19"/>
    </row>
    <row r="561" spans="5:10">
      <c r="E561" s="19"/>
      <c r="F561" s="15"/>
      <c r="G561" s="19"/>
      <c r="H561" s="19"/>
      <c r="I561" s="19"/>
      <c r="J561" s="19"/>
    </row>
    <row r="562" spans="5:10">
      <c r="E562" s="19"/>
      <c r="F562" s="15"/>
      <c r="G562" s="19"/>
      <c r="H562" s="19"/>
      <c r="I562" s="19"/>
      <c r="J562" s="19"/>
    </row>
    <row r="563" spans="5:10">
      <c r="E563" s="19"/>
      <c r="F563" s="15"/>
      <c r="G563" s="19"/>
      <c r="H563" s="19"/>
      <c r="I563" s="19"/>
      <c r="J563" s="19"/>
    </row>
    <row r="564" spans="5:10">
      <c r="E564" s="19"/>
      <c r="F564" s="15"/>
      <c r="G564" s="19"/>
      <c r="H564" s="19"/>
      <c r="I564" s="19"/>
      <c r="J564" s="19"/>
    </row>
    <row r="565" spans="5:10">
      <c r="E565" s="19"/>
      <c r="F565" s="15"/>
      <c r="G565" s="19"/>
      <c r="H565" s="19"/>
      <c r="I565" s="19"/>
      <c r="J565" s="19"/>
    </row>
    <row r="566" spans="5:10">
      <c r="E566" s="19"/>
      <c r="F566" s="15"/>
      <c r="G566" s="19"/>
      <c r="H566" s="19"/>
      <c r="I566" s="19"/>
      <c r="J566" s="19"/>
    </row>
    <row r="567" spans="5:10">
      <c r="E567" s="19"/>
      <c r="F567" s="15"/>
      <c r="G567" s="19"/>
      <c r="H567" s="19"/>
      <c r="I567" s="19"/>
      <c r="J567" s="19"/>
    </row>
    <row r="568" spans="5:10">
      <c r="E568" s="19"/>
      <c r="F568" s="15"/>
      <c r="G568" s="19"/>
      <c r="H568" s="19"/>
      <c r="I568" s="19"/>
      <c r="J568" s="19"/>
    </row>
    <row r="569" spans="5:10">
      <c r="E569" s="19"/>
      <c r="F569" s="15"/>
      <c r="G569" s="19"/>
      <c r="H569" s="19"/>
      <c r="I569" s="19"/>
      <c r="J569" s="19"/>
    </row>
    <row r="570" spans="5:10">
      <c r="E570" s="19"/>
      <c r="F570" s="15"/>
      <c r="G570" s="19"/>
      <c r="H570" s="19"/>
      <c r="I570" s="19"/>
      <c r="J570" s="19"/>
    </row>
    <row r="571" spans="5:10">
      <c r="E571" s="19"/>
      <c r="F571" s="15"/>
      <c r="G571" s="19"/>
      <c r="H571" s="19"/>
      <c r="I571" s="19"/>
      <c r="J571" s="19"/>
    </row>
    <row r="572" spans="5:10">
      <c r="E572" s="19"/>
      <c r="F572" s="15"/>
      <c r="G572" s="19"/>
      <c r="H572" s="19"/>
      <c r="I572" s="19"/>
      <c r="J572" s="19"/>
    </row>
    <row r="573" spans="5:10">
      <c r="E573" s="19"/>
      <c r="F573" s="15"/>
      <c r="G573" s="19"/>
      <c r="H573" s="19"/>
      <c r="I573" s="19"/>
      <c r="J573" s="19"/>
    </row>
    <row r="574" spans="5:10">
      <c r="E574" s="19"/>
      <c r="F574" s="15"/>
      <c r="G574" s="19"/>
      <c r="H574" s="19"/>
      <c r="I574" s="19"/>
      <c r="J574" s="19"/>
    </row>
    <row r="575" spans="5:10">
      <c r="E575" s="19"/>
      <c r="F575" s="15"/>
      <c r="G575" s="19"/>
      <c r="H575" s="19"/>
      <c r="I575" s="19"/>
      <c r="J575" s="19"/>
    </row>
    <row r="576" spans="5:10">
      <c r="E576" s="19"/>
      <c r="F576" s="15"/>
      <c r="G576" s="19"/>
      <c r="H576" s="19"/>
      <c r="I576" s="19"/>
      <c r="J576" s="19"/>
    </row>
    <row r="577" spans="5:10">
      <c r="E577" s="19"/>
      <c r="F577" s="15"/>
      <c r="G577" s="19"/>
      <c r="H577" s="19"/>
      <c r="I577" s="19"/>
      <c r="J577" s="19"/>
    </row>
    <row r="578" spans="5:10">
      <c r="E578" s="19"/>
      <c r="F578" s="15"/>
      <c r="G578" s="19"/>
      <c r="H578" s="19"/>
      <c r="I578" s="19"/>
      <c r="J578" s="19"/>
    </row>
    <row r="579" spans="5:10">
      <c r="E579" s="19"/>
      <c r="F579" s="15"/>
      <c r="G579" s="19"/>
      <c r="H579" s="19"/>
      <c r="I579" s="19"/>
      <c r="J579" s="19"/>
    </row>
    <row r="580" spans="5:10">
      <c r="E580" s="19"/>
      <c r="F580" s="15"/>
      <c r="G580" s="19"/>
      <c r="H580" s="19"/>
      <c r="I580" s="19"/>
      <c r="J580" s="19"/>
    </row>
    <row r="581" spans="5:10">
      <c r="E581" s="19"/>
      <c r="F581" s="15"/>
      <c r="G581" s="19"/>
      <c r="H581" s="19"/>
      <c r="I581" s="19"/>
      <c r="J581" s="19"/>
    </row>
    <row r="582" spans="5:10">
      <c r="E582" s="19"/>
      <c r="F582" s="15"/>
      <c r="G582" s="19"/>
      <c r="H582" s="19"/>
      <c r="I582" s="19"/>
      <c r="J582" s="19"/>
    </row>
    <row r="583" spans="5:10">
      <c r="E583" s="19"/>
      <c r="F583" s="15"/>
      <c r="G583" s="19"/>
      <c r="H583" s="19"/>
      <c r="I583" s="19"/>
      <c r="J583" s="19"/>
    </row>
    <row r="584" spans="5:10">
      <c r="E584" s="19"/>
      <c r="F584" s="15"/>
      <c r="G584" s="19"/>
      <c r="H584" s="19"/>
      <c r="I584" s="19"/>
      <c r="J584" s="19"/>
    </row>
    <row r="585" spans="5:10">
      <c r="E585" s="19"/>
      <c r="F585" s="15"/>
      <c r="G585" s="19"/>
      <c r="H585" s="19"/>
      <c r="I585" s="19"/>
      <c r="J585" s="19"/>
    </row>
    <row r="586" spans="5:10">
      <c r="E586" s="19"/>
      <c r="F586" s="15"/>
      <c r="G586" s="19"/>
      <c r="H586" s="19"/>
      <c r="I586" s="19"/>
      <c r="J586" s="19"/>
    </row>
    <row r="587" spans="5:10">
      <c r="E587" s="19"/>
      <c r="F587" s="15"/>
      <c r="G587" s="19"/>
      <c r="H587" s="19"/>
      <c r="I587" s="19"/>
      <c r="J587" s="19"/>
    </row>
    <row r="588" spans="5:10">
      <c r="E588" s="19"/>
      <c r="F588" s="15"/>
      <c r="G588" s="19"/>
      <c r="H588" s="19"/>
      <c r="I588" s="19"/>
      <c r="J588" s="19"/>
    </row>
    <row r="589" spans="5:10">
      <c r="E589" s="19"/>
      <c r="F589" s="15"/>
      <c r="G589" s="19"/>
      <c r="H589" s="19"/>
      <c r="I589" s="19"/>
      <c r="J589" s="19"/>
    </row>
    <row r="590" spans="5:10">
      <c r="E590" s="19"/>
      <c r="F590" s="15"/>
      <c r="G590" s="19"/>
      <c r="H590" s="19"/>
      <c r="I590" s="19"/>
      <c r="J590" s="19"/>
    </row>
    <row r="591" spans="5:10">
      <c r="E591" s="19"/>
      <c r="F591" s="15"/>
      <c r="G591" s="19"/>
      <c r="H591" s="19"/>
      <c r="I591" s="19"/>
      <c r="J591" s="19"/>
    </row>
    <row r="592" spans="5:10">
      <c r="E592" s="19"/>
      <c r="F592" s="15"/>
      <c r="G592" s="19"/>
      <c r="H592" s="19"/>
      <c r="I592" s="19"/>
      <c r="J592" s="19"/>
    </row>
    <row r="593" spans="5:10">
      <c r="E593" s="19"/>
      <c r="F593" s="15"/>
      <c r="G593" s="19"/>
      <c r="H593" s="19"/>
      <c r="I593" s="19"/>
      <c r="J593" s="19"/>
    </row>
    <row r="594" spans="5:10">
      <c r="E594" s="19"/>
      <c r="F594" s="15"/>
      <c r="G594" s="19"/>
      <c r="H594" s="19"/>
      <c r="I594" s="19"/>
      <c r="J594" s="19"/>
    </row>
    <row r="595" spans="5:10">
      <c r="E595" s="19"/>
      <c r="F595" s="15"/>
      <c r="G595" s="19"/>
      <c r="H595" s="19"/>
      <c r="I595" s="19"/>
      <c r="J595" s="19"/>
    </row>
    <row r="596" spans="5:10">
      <c r="E596" s="19"/>
      <c r="F596" s="15"/>
      <c r="G596" s="19"/>
      <c r="H596" s="19"/>
      <c r="I596" s="19"/>
      <c r="J596" s="19"/>
    </row>
    <row r="597" spans="5:10">
      <c r="E597" s="19"/>
      <c r="F597" s="15"/>
      <c r="G597" s="19"/>
      <c r="H597" s="19"/>
      <c r="I597" s="19"/>
      <c r="J597" s="19"/>
    </row>
    <row r="598" spans="5:10">
      <c r="E598" s="19"/>
      <c r="F598" s="15"/>
      <c r="G598" s="19"/>
      <c r="H598" s="19"/>
      <c r="I598" s="19"/>
      <c r="J598" s="19"/>
    </row>
    <row r="599" spans="5:10">
      <c r="E599" s="19"/>
      <c r="F599" s="15"/>
      <c r="G599" s="19"/>
      <c r="H599" s="19"/>
      <c r="I599" s="19"/>
      <c r="J599" s="19"/>
    </row>
    <row r="600" spans="5:10">
      <c r="E600" s="19"/>
      <c r="F600" s="15"/>
      <c r="G600" s="19"/>
      <c r="H600" s="19"/>
      <c r="I600" s="19"/>
      <c r="J600" s="19"/>
    </row>
    <row r="601" spans="5:10">
      <c r="E601" s="19"/>
      <c r="F601" s="15"/>
      <c r="G601" s="19"/>
      <c r="H601" s="19"/>
      <c r="I601" s="19"/>
      <c r="J601" s="19"/>
    </row>
    <row r="602" spans="5:10">
      <c r="E602" s="19"/>
      <c r="F602" s="15"/>
      <c r="G602" s="19"/>
      <c r="H602" s="19"/>
      <c r="I602" s="19"/>
      <c r="J602" s="19"/>
    </row>
    <row r="603" spans="5:10">
      <c r="E603" s="19"/>
      <c r="F603" s="15"/>
      <c r="G603" s="19"/>
      <c r="H603" s="19"/>
      <c r="I603" s="19"/>
      <c r="J603" s="19"/>
    </row>
    <row r="604" spans="5:10">
      <c r="E604" s="19"/>
      <c r="F604" s="15"/>
      <c r="G604" s="19"/>
      <c r="H604" s="19"/>
      <c r="I604" s="19"/>
      <c r="J604" s="19"/>
    </row>
    <row r="605" spans="5:10">
      <c r="E605" s="19"/>
      <c r="F605" s="15"/>
      <c r="G605" s="19"/>
      <c r="H605" s="19"/>
      <c r="I605" s="19"/>
      <c r="J605" s="19"/>
    </row>
    <row r="606" spans="5:10">
      <c r="E606" s="19"/>
      <c r="F606" s="15"/>
      <c r="G606" s="19"/>
      <c r="H606" s="19"/>
      <c r="I606" s="19"/>
      <c r="J606" s="19"/>
    </row>
    <row r="607" spans="5:10">
      <c r="E607" s="19"/>
      <c r="F607" s="15"/>
      <c r="G607" s="19"/>
      <c r="H607" s="19"/>
      <c r="I607" s="19"/>
      <c r="J607" s="19"/>
    </row>
    <row r="608" spans="5:10">
      <c r="E608" s="19"/>
      <c r="F608" s="15"/>
      <c r="G608" s="19"/>
      <c r="H608" s="19"/>
      <c r="I608" s="19"/>
      <c r="J608" s="19"/>
    </row>
    <row r="609" spans="5:10">
      <c r="E609" s="19"/>
      <c r="F609" s="15"/>
      <c r="G609" s="19"/>
      <c r="H609" s="19"/>
      <c r="I609" s="19"/>
      <c r="J609" s="19"/>
    </row>
    <row r="610" spans="5:10">
      <c r="E610" s="19"/>
      <c r="F610" s="15"/>
      <c r="G610" s="19"/>
      <c r="H610" s="19"/>
      <c r="I610" s="19"/>
      <c r="J610" s="19"/>
    </row>
    <row r="611" spans="5:10">
      <c r="E611" s="19"/>
      <c r="F611" s="15"/>
      <c r="G611" s="19"/>
      <c r="H611" s="19"/>
      <c r="I611" s="19"/>
      <c r="J611" s="19"/>
    </row>
    <row r="612" spans="5:10">
      <c r="E612" s="19"/>
      <c r="F612" s="15"/>
      <c r="G612" s="19"/>
      <c r="H612" s="19"/>
      <c r="I612" s="19"/>
      <c r="J612" s="19"/>
    </row>
    <row r="613" spans="5:10">
      <c r="E613" s="19"/>
      <c r="F613" s="15"/>
      <c r="G613" s="19"/>
      <c r="H613" s="19"/>
      <c r="I613" s="19"/>
      <c r="J613" s="19"/>
    </row>
    <row r="614" spans="5:10">
      <c r="E614" s="19"/>
      <c r="F614" s="15"/>
      <c r="G614" s="19"/>
      <c r="H614" s="19"/>
      <c r="I614" s="19"/>
      <c r="J614" s="19"/>
    </row>
    <row r="615" spans="5:10">
      <c r="E615" s="19"/>
      <c r="F615" s="15"/>
      <c r="G615" s="19"/>
      <c r="H615" s="19"/>
      <c r="I615" s="19"/>
      <c r="J615" s="19"/>
    </row>
    <row r="616" spans="5:10">
      <c r="E616" s="19"/>
      <c r="F616" s="15"/>
      <c r="G616" s="19"/>
      <c r="H616" s="19"/>
      <c r="I616" s="19"/>
      <c r="J616" s="19"/>
    </row>
    <row r="617" spans="5:10">
      <c r="E617" s="19"/>
      <c r="F617" s="15"/>
      <c r="G617" s="19"/>
      <c r="H617" s="19"/>
      <c r="I617" s="19"/>
      <c r="J617" s="19"/>
    </row>
    <row r="618" spans="5:10">
      <c r="E618" s="19"/>
      <c r="F618" s="15"/>
      <c r="G618" s="19"/>
      <c r="H618" s="19"/>
      <c r="I618" s="19"/>
      <c r="J618" s="19"/>
    </row>
    <row r="619" spans="5:10">
      <c r="E619" s="19"/>
      <c r="F619" s="15"/>
      <c r="G619" s="19"/>
      <c r="H619" s="19"/>
      <c r="I619" s="19"/>
      <c r="J619" s="19"/>
    </row>
    <row r="620" spans="5:10">
      <c r="E620" s="19"/>
      <c r="F620" s="15"/>
      <c r="G620" s="19"/>
      <c r="H620" s="19"/>
      <c r="I620" s="19"/>
      <c r="J620" s="19"/>
    </row>
    <row r="621" spans="5:10">
      <c r="E621" s="19"/>
      <c r="F621" s="15"/>
      <c r="G621" s="19"/>
      <c r="H621" s="19"/>
      <c r="I621" s="19"/>
      <c r="J621" s="19"/>
    </row>
    <row r="622" spans="5:10">
      <c r="E622" s="19"/>
      <c r="F622" s="15"/>
      <c r="G622" s="19"/>
      <c r="H622" s="19"/>
      <c r="I622" s="19"/>
      <c r="J622" s="19"/>
    </row>
    <row r="623" spans="5:10">
      <c r="E623" s="19"/>
      <c r="F623" s="15"/>
      <c r="G623" s="19"/>
      <c r="H623" s="19"/>
      <c r="I623" s="19"/>
      <c r="J623" s="19"/>
    </row>
    <row r="624" spans="5:10">
      <c r="E624" s="19"/>
      <c r="F624" s="15"/>
      <c r="G624" s="19"/>
      <c r="H624" s="19"/>
      <c r="I624" s="19"/>
      <c r="J624" s="19"/>
    </row>
    <row r="625" spans="5:10">
      <c r="E625" s="19"/>
      <c r="F625" s="15"/>
      <c r="G625" s="19"/>
      <c r="H625" s="19"/>
      <c r="I625" s="19"/>
      <c r="J625" s="19"/>
    </row>
    <row r="626" spans="5:10">
      <c r="E626" s="19"/>
      <c r="F626" s="15"/>
      <c r="G626" s="19"/>
      <c r="H626" s="19"/>
      <c r="I626" s="19"/>
      <c r="J626" s="19"/>
    </row>
    <row r="627" spans="5:10">
      <c r="E627" s="19"/>
      <c r="F627" s="15"/>
      <c r="G627" s="19"/>
      <c r="H627" s="19"/>
      <c r="I627" s="19"/>
      <c r="J627" s="19"/>
    </row>
    <row r="628" spans="5:10">
      <c r="E628" s="19"/>
      <c r="F628" s="15"/>
      <c r="G628" s="19"/>
      <c r="H628" s="19"/>
      <c r="I628" s="19"/>
      <c r="J628" s="19"/>
    </row>
    <row r="629" spans="5:10">
      <c r="E629" s="19"/>
      <c r="F629" s="15"/>
      <c r="G629" s="19"/>
      <c r="H629" s="19"/>
      <c r="I629" s="19"/>
      <c r="J629" s="19"/>
    </row>
    <row r="630" spans="5:10">
      <c r="E630" s="19"/>
      <c r="F630" s="15"/>
      <c r="G630" s="19"/>
      <c r="H630" s="19"/>
      <c r="I630" s="19"/>
      <c r="J630" s="19"/>
    </row>
    <row r="631" spans="5:10">
      <c r="E631" s="19"/>
      <c r="F631" s="15"/>
      <c r="G631" s="19"/>
      <c r="H631" s="19"/>
      <c r="I631" s="19"/>
      <c r="J631" s="19"/>
    </row>
    <row r="632" spans="5:10">
      <c r="E632" s="19"/>
      <c r="F632" s="15"/>
      <c r="G632" s="19"/>
      <c r="H632" s="19"/>
      <c r="I632" s="19"/>
      <c r="J632" s="19"/>
    </row>
    <row r="633" spans="5:10">
      <c r="E633" s="19"/>
      <c r="F633" s="15"/>
      <c r="G633" s="19"/>
      <c r="H633" s="19"/>
      <c r="I633" s="19"/>
      <c r="J633" s="19"/>
    </row>
    <row r="634" spans="5:10">
      <c r="E634" s="19"/>
      <c r="F634" s="15"/>
      <c r="G634" s="19"/>
      <c r="H634" s="19"/>
      <c r="I634" s="19"/>
      <c r="J634" s="19"/>
    </row>
    <row r="635" spans="5:10">
      <c r="E635" s="19"/>
      <c r="F635" s="15"/>
      <c r="G635" s="19"/>
      <c r="H635" s="19"/>
      <c r="I635" s="19"/>
      <c r="J635" s="19"/>
    </row>
    <row r="636" spans="5:10">
      <c r="E636" s="19"/>
      <c r="F636" s="15"/>
      <c r="G636" s="19"/>
      <c r="H636" s="19"/>
      <c r="I636" s="19"/>
      <c r="J636" s="19"/>
    </row>
    <row r="637" spans="5:10">
      <c r="E637" s="19"/>
      <c r="F637" s="15"/>
      <c r="G637" s="19"/>
      <c r="H637" s="19"/>
      <c r="I637" s="19"/>
      <c r="J637" s="19"/>
    </row>
    <row r="638" spans="5:10">
      <c r="E638" s="19"/>
      <c r="F638" s="15"/>
      <c r="G638" s="19"/>
      <c r="H638" s="19"/>
      <c r="I638" s="19"/>
      <c r="J638" s="19"/>
    </row>
    <row r="639" spans="5:10">
      <c r="E639" s="19"/>
      <c r="F639" s="15"/>
      <c r="G639" s="19"/>
      <c r="H639" s="19"/>
      <c r="I639" s="19"/>
      <c r="J639" s="19"/>
    </row>
    <row r="640" spans="5:10">
      <c r="E640" s="19"/>
      <c r="F640" s="15"/>
      <c r="G640" s="19"/>
      <c r="H640" s="19"/>
      <c r="I640" s="19"/>
      <c r="J640" s="19"/>
    </row>
    <row r="641" spans="5:10">
      <c r="E641" s="19"/>
      <c r="F641" s="15"/>
      <c r="G641" s="19"/>
      <c r="H641" s="19"/>
      <c r="I641" s="19"/>
      <c r="J641" s="19"/>
    </row>
    <row r="642" spans="5:10">
      <c r="E642" s="19"/>
      <c r="F642" s="15"/>
      <c r="G642" s="19"/>
      <c r="H642" s="19"/>
      <c r="I642" s="19"/>
      <c r="J642" s="19"/>
    </row>
    <row r="643" spans="5:10">
      <c r="E643" s="19"/>
      <c r="F643" s="15"/>
      <c r="G643" s="19"/>
      <c r="H643" s="19"/>
      <c r="I643" s="19"/>
      <c r="J643" s="19"/>
    </row>
    <row r="644" spans="5:10">
      <c r="E644" s="19"/>
      <c r="F644" s="15"/>
      <c r="G644" s="19"/>
      <c r="H644" s="19"/>
      <c r="I644" s="19"/>
      <c r="J644" s="19"/>
    </row>
    <row r="645" spans="5:10">
      <c r="E645" s="19"/>
      <c r="F645" s="15"/>
      <c r="G645" s="19"/>
      <c r="H645" s="19"/>
      <c r="I645" s="19"/>
      <c r="J645" s="19"/>
    </row>
    <row r="646" spans="5:10">
      <c r="E646" s="19"/>
      <c r="F646" s="15"/>
      <c r="G646" s="19"/>
      <c r="H646" s="19"/>
      <c r="I646" s="19"/>
      <c r="J646" s="19"/>
    </row>
    <row r="647" spans="5:10">
      <c r="E647" s="19"/>
      <c r="F647" s="15"/>
      <c r="G647" s="19"/>
      <c r="H647" s="19"/>
      <c r="I647" s="19"/>
      <c r="J647" s="19"/>
    </row>
    <row r="648" spans="5:10">
      <c r="E648" s="19"/>
      <c r="F648" s="15"/>
      <c r="G648" s="19"/>
      <c r="H648" s="19"/>
      <c r="I648" s="19"/>
      <c r="J648" s="19"/>
    </row>
    <row r="649" spans="5:10">
      <c r="E649" s="19"/>
      <c r="F649" s="15"/>
      <c r="G649" s="19"/>
      <c r="H649" s="19"/>
      <c r="I649" s="19"/>
      <c r="J649" s="19"/>
    </row>
    <row r="650" spans="5:10">
      <c r="E650" s="19"/>
      <c r="F650" s="15"/>
      <c r="G650" s="19"/>
      <c r="H650" s="19"/>
      <c r="I650" s="19"/>
      <c r="J650" s="19"/>
    </row>
    <row r="651" spans="5:10">
      <c r="E651" s="19"/>
      <c r="F651" s="15"/>
      <c r="G651" s="19"/>
      <c r="H651" s="19"/>
      <c r="I651" s="19"/>
      <c r="J651" s="19"/>
    </row>
    <row r="652" spans="5:10">
      <c r="E652" s="19"/>
      <c r="F652" s="15"/>
      <c r="G652" s="19"/>
      <c r="H652" s="19"/>
      <c r="I652" s="19"/>
      <c r="J652" s="19"/>
    </row>
    <row r="653" spans="5:10">
      <c r="E653" s="19"/>
      <c r="F653" s="15"/>
      <c r="G653" s="19"/>
      <c r="H653" s="19"/>
      <c r="I653" s="19"/>
      <c r="J653" s="19"/>
    </row>
    <row r="654" spans="5:10">
      <c r="E654" s="19"/>
      <c r="F654" s="15"/>
      <c r="G654" s="19"/>
      <c r="H654" s="19"/>
      <c r="I654" s="19"/>
      <c r="J654" s="19"/>
    </row>
    <row r="655" spans="5:10">
      <c r="E655" s="19"/>
      <c r="F655" s="15"/>
      <c r="G655" s="19"/>
      <c r="H655" s="19"/>
      <c r="I655" s="19"/>
      <c r="J655" s="19"/>
    </row>
    <row r="656" spans="5:10">
      <c r="E656" s="19"/>
      <c r="F656" s="15"/>
      <c r="G656" s="19"/>
      <c r="H656" s="19"/>
      <c r="I656" s="19"/>
      <c r="J656" s="19"/>
    </row>
    <row r="657" spans="5:10">
      <c r="E657" s="19"/>
      <c r="F657" s="15"/>
      <c r="G657" s="19"/>
      <c r="H657" s="19"/>
      <c r="I657" s="19"/>
      <c r="J657" s="19"/>
    </row>
    <row r="658" spans="5:10">
      <c r="E658" s="19"/>
      <c r="F658" s="15"/>
      <c r="G658" s="19"/>
      <c r="H658" s="19"/>
      <c r="I658" s="19"/>
      <c r="J658" s="19"/>
    </row>
    <row r="659" spans="5:10">
      <c r="E659" s="19"/>
      <c r="F659" s="15"/>
      <c r="G659" s="19"/>
      <c r="H659" s="19"/>
      <c r="I659" s="19"/>
      <c r="J659" s="19"/>
    </row>
    <row r="660" spans="5:10">
      <c r="E660" s="19"/>
      <c r="F660" s="15"/>
      <c r="G660" s="19"/>
      <c r="H660" s="19"/>
      <c r="I660" s="19"/>
      <c r="J660" s="19"/>
    </row>
    <row r="661" spans="5:10">
      <c r="E661" s="19"/>
      <c r="F661" s="15"/>
      <c r="G661" s="19"/>
      <c r="H661" s="19"/>
      <c r="I661" s="19"/>
      <c r="J661" s="19"/>
    </row>
    <row r="662" spans="5:10">
      <c r="E662" s="19"/>
      <c r="F662" s="15"/>
      <c r="G662" s="19"/>
      <c r="H662" s="19"/>
      <c r="I662" s="19"/>
      <c r="J662" s="19"/>
    </row>
    <row r="663" spans="5:10">
      <c r="E663" s="19"/>
      <c r="F663" s="15"/>
      <c r="G663" s="19"/>
      <c r="H663" s="19"/>
      <c r="I663" s="19"/>
      <c r="J663" s="19"/>
    </row>
    <row r="664" spans="5:10">
      <c r="E664" s="19"/>
      <c r="F664" s="15"/>
      <c r="G664" s="19"/>
      <c r="H664" s="19"/>
      <c r="I664" s="19"/>
      <c r="J664" s="19"/>
    </row>
    <row r="665" spans="5:10">
      <c r="E665" s="19"/>
      <c r="F665" s="15"/>
      <c r="G665" s="19"/>
      <c r="H665" s="19"/>
      <c r="I665" s="19"/>
      <c r="J665" s="19"/>
    </row>
    <row r="666" spans="5:10">
      <c r="E666" s="19"/>
      <c r="F666" s="15"/>
      <c r="G666" s="19"/>
      <c r="H666" s="19"/>
      <c r="I666" s="19"/>
      <c r="J666" s="19"/>
    </row>
    <row r="667" spans="5:10">
      <c r="E667" s="19"/>
      <c r="F667" s="15"/>
      <c r="G667" s="19"/>
      <c r="H667" s="19"/>
      <c r="I667" s="19"/>
      <c r="J667" s="19"/>
    </row>
    <row r="668" spans="5:10">
      <c r="E668" s="19"/>
      <c r="F668" s="15"/>
      <c r="G668" s="19"/>
      <c r="H668" s="19"/>
      <c r="I668" s="19"/>
      <c r="J668" s="19"/>
    </row>
    <row r="669" spans="5:10">
      <c r="E669" s="19"/>
      <c r="F669" s="15"/>
      <c r="G669" s="19"/>
      <c r="H669" s="19"/>
      <c r="I669" s="19"/>
      <c r="J669" s="19"/>
    </row>
    <row r="670" spans="5:10">
      <c r="E670" s="19"/>
      <c r="F670" s="15"/>
      <c r="G670" s="19"/>
      <c r="H670" s="19"/>
      <c r="I670" s="19"/>
      <c r="J670" s="19"/>
    </row>
    <row r="671" spans="5:10">
      <c r="E671" s="19"/>
      <c r="F671" s="15"/>
      <c r="G671" s="19"/>
      <c r="H671" s="19"/>
      <c r="I671" s="19"/>
      <c r="J671" s="19"/>
    </row>
    <row r="672" spans="5:10">
      <c r="E672" s="19"/>
      <c r="F672" s="15"/>
      <c r="G672" s="19"/>
      <c r="H672" s="19"/>
      <c r="I672" s="19"/>
      <c r="J672" s="19"/>
    </row>
    <row r="673" spans="5:10">
      <c r="E673" s="19"/>
      <c r="F673" s="15"/>
      <c r="G673" s="19"/>
      <c r="H673" s="19"/>
      <c r="I673" s="19"/>
      <c r="J673" s="19"/>
    </row>
    <row r="674" spans="5:10">
      <c r="E674" s="19"/>
      <c r="F674" s="15"/>
      <c r="G674" s="19"/>
      <c r="H674" s="19"/>
      <c r="I674" s="19"/>
      <c r="J674" s="19"/>
    </row>
    <row r="675" spans="5:10">
      <c r="E675" s="19"/>
      <c r="F675" s="15"/>
      <c r="G675" s="19"/>
      <c r="H675" s="19"/>
      <c r="I675" s="19"/>
      <c r="J675" s="19"/>
    </row>
    <row r="676" spans="5:10">
      <c r="E676" s="19"/>
      <c r="F676" s="15"/>
      <c r="G676" s="19"/>
      <c r="H676" s="19"/>
      <c r="I676" s="19"/>
      <c r="J676" s="19"/>
    </row>
    <row r="677" spans="5:10">
      <c r="E677" s="19"/>
      <c r="F677" s="15"/>
      <c r="G677" s="19"/>
      <c r="H677" s="19"/>
      <c r="I677" s="19"/>
      <c r="J677" s="19"/>
    </row>
    <row r="678" spans="5:10">
      <c r="E678" s="19"/>
      <c r="F678" s="15"/>
      <c r="G678" s="19"/>
      <c r="H678" s="19"/>
      <c r="I678" s="19"/>
      <c r="J678" s="19"/>
    </row>
    <row r="679" spans="5:10">
      <c r="E679" s="19"/>
      <c r="F679" s="15"/>
      <c r="G679" s="19"/>
      <c r="H679" s="19"/>
      <c r="I679" s="19"/>
      <c r="J679" s="19"/>
    </row>
    <row r="680" spans="5:10">
      <c r="E680" s="19"/>
      <c r="F680" s="15"/>
      <c r="G680" s="19"/>
      <c r="H680" s="19"/>
      <c r="I680" s="19"/>
      <c r="J680" s="19"/>
    </row>
    <row r="681" spans="5:10">
      <c r="E681" s="19"/>
      <c r="F681" s="15"/>
      <c r="G681" s="19"/>
      <c r="H681" s="19"/>
      <c r="I681" s="19"/>
      <c r="J681" s="19"/>
    </row>
    <row r="682" spans="5:10">
      <c r="E682" s="19"/>
      <c r="F682" s="15"/>
      <c r="G682" s="19"/>
      <c r="H682" s="19"/>
      <c r="I682" s="19"/>
      <c r="J682" s="19"/>
    </row>
    <row r="683" spans="5:10">
      <c r="E683" s="19"/>
      <c r="F683" s="15"/>
      <c r="G683" s="19"/>
      <c r="H683" s="19"/>
      <c r="I683" s="19"/>
      <c r="J683" s="19"/>
    </row>
    <row r="684" spans="5:10">
      <c r="E684" s="19"/>
      <c r="F684" s="15"/>
      <c r="G684" s="19"/>
      <c r="H684" s="19"/>
      <c r="I684" s="19"/>
      <c r="J684" s="19"/>
    </row>
    <row r="685" spans="5:10">
      <c r="E685" s="19"/>
      <c r="F685" s="15"/>
      <c r="G685" s="19"/>
      <c r="H685" s="19"/>
      <c r="I685" s="19"/>
      <c r="J685" s="19"/>
    </row>
    <row r="686" spans="5:10">
      <c r="E686" s="19"/>
      <c r="F686" s="15"/>
      <c r="G686" s="19"/>
      <c r="H686" s="19"/>
      <c r="I686" s="19"/>
      <c r="J686" s="19"/>
    </row>
    <row r="687" spans="5:10">
      <c r="E687" s="19"/>
      <c r="F687" s="15"/>
      <c r="G687" s="19"/>
      <c r="H687" s="19"/>
      <c r="I687" s="19"/>
      <c r="J687" s="19"/>
    </row>
    <row r="688" spans="5:10">
      <c r="E688" s="19"/>
      <c r="F688" s="15"/>
      <c r="G688" s="19"/>
      <c r="H688" s="19"/>
      <c r="I688" s="19"/>
      <c r="J688" s="19"/>
    </row>
    <row r="689" spans="5:10">
      <c r="E689" s="19"/>
      <c r="F689" s="15"/>
      <c r="G689" s="19"/>
      <c r="H689" s="19"/>
      <c r="I689" s="19"/>
      <c r="J689" s="19"/>
    </row>
    <row r="690" spans="5:10">
      <c r="E690" s="19"/>
      <c r="F690" s="15"/>
      <c r="G690" s="19"/>
      <c r="H690" s="19"/>
      <c r="I690" s="19"/>
      <c r="J690" s="19"/>
    </row>
    <row r="691" spans="5:10">
      <c r="E691" s="19"/>
      <c r="F691" s="15"/>
      <c r="G691" s="19"/>
      <c r="H691" s="19"/>
      <c r="I691" s="19"/>
      <c r="J691" s="19"/>
    </row>
    <row r="692" spans="5:10">
      <c r="E692" s="19"/>
      <c r="F692" s="15"/>
      <c r="G692" s="19"/>
      <c r="H692" s="19"/>
      <c r="I692" s="19"/>
      <c r="J692" s="19"/>
    </row>
    <row r="693" spans="5:10">
      <c r="E693" s="19"/>
      <c r="F693" s="15"/>
      <c r="G693" s="19"/>
      <c r="H693" s="19"/>
      <c r="I693" s="19"/>
      <c r="J693" s="19"/>
    </row>
    <row r="694" spans="5:10">
      <c r="E694" s="19"/>
      <c r="F694" s="15"/>
      <c r="G694" s="19"/>
      <c r="H694" s="19"/>
      <c r="I694" s="19"/>
      <c r="J694" s="19"/>
    </row>
    <row r="695" spans="5:10">
      <c r="E695" s="19"/>
      <c r="F695" s="15"/>
      <c r="G695" s="19"/>
      <c r="H695" s="19"/>
      <c r="I695" s="19"/>
      <c r="J695" s="19"/>
    </row>
    <row r="696" spans="5:10">
      <c r="E696" s="19"/>
      <c r="F696" s="15"/>
      <c r="G696" s="19"/>
      <c r="H696" s="19"/>
      <c r="I696" s="19"/>
      <c r="J696" s="19"/>
    </row>
    <row r="697" spans="5:10">
      <c r="E697" s="19"/>
      <c r="F697" s="15"/>
      <c r="G697" s="19"/>
      <c r="H697" s="19"/>
      <c r="I697" s="19"/>
      <c r="J697" s="19"/>
    </row>
    <row r="698" spans="5:10">
      <c r="E698" s="19"/>
      <c r="F698" s="15"/>
      <c r="G698" s="19"/>
      <c r="H698" s="19"/>
      <c r="I698" s="19"/>
      <c r="J698" s="19"/>
    </row>
    <row r="699" spans="5:10">
      <c r="E699" s="19"/>
      <c r="F699" s="15"/>
      <c r="G699" s="19"/>
      <c r="H699" s="19"/>
      <c r="I699" s="19"/>
      <c r="J699" s="19"/>
    </row>
    <row r="700" spans="5:10">
      <c r="E700" s="19"/>
      <c r="F700" s="15"/>
      <c r="G700" s="19"/>
      <c r="H700" s="19"/>
      <c r="I700" s="19"/>
      <c r="J700" s="19"/>
    </row>
    <row r="701" spans="5:10">
      <c r="E701" s="19"/>
      <c r="F701" s="15"/>
      <c r="G701" s="19"/>
      <c r="H701" s="19"/>
      <c r="I701" s="19"/>
      <c r="J701" s="19"/>
    </row>
    <row r="702" spans="5:10">
      <c r="E702" s="19"/>
      <c r="F702" s="15"/>
      <c r="G702" s="19"/>
      <c r="H702" s="19"/>
      <c r="I702" s="19"/>
      <c r="J702" s="19"/>
    </row>
    <row r="703" spans="5:10">
      <c r="E703" s="19"/>
      <c r="F703" s="15"/>
      <c r="G703" s="19"/>
      <c r="H703" s="19"/>
      <c r="I703" s="19"/>
      <c r="J703" s="19"/>
    </row>
    <row r="704" spans="5:10">
      <c r="E704" s="19"/>
      <c r="F704" s="15"/>
      <c r="G704" s="19"/>
      <c r="H704" s="19"/>
      <c r="I704" s="19"/>
      <c r="J704" s="19"/>
    </row>
    <row r="705" spans="5:10">
      <c r="E705" s="19"/>
      <c r="F705" s="15"/>
      <c r="G705" s="19"/>
      <c r="H705" s="19"/>
      <c r="I705" s="19"/>
      <c r="J705" s="19"/>
    </row>
    <row r="706" spans="5:10">
      <c r="E706" s="19"/>
      <c r="F706" s="15"/>
      <c r="G706" s="19"/>
      <c r="H706" s="19"/>
      <c r="I706" s="19"/>
      <c r="J706" s="19"/>
    </row>
    <row r="707" spans="5:10">
      <c r="E707" s="19"/>
      <c r="F707" s="15"/>
      <c r="G707" s="19"/>
      <c r="H707" s="19"/>
      <c r="I707" s="19"/>
      <c r="J707" s="19"/>
    </row>
    <row r="708" spans="5:10">
      <c r="E708" s="19"/>
      <c r="F708" s="15"/>
      <c r="G708" s="19"/>
      <c r="H708" s="19"/>
      <c r="I708" s="19"/>
      <c r="J708" s="19"/>
    </row>
    <row r="709" spans="5:10">
      <c r="E709" s="19"/>
      <c r="F709" s="15"/>
      <c r="G709" s="19"/>
      <c r="H709" s="19"/>
      <c r="I709" s="19"/>
      <c r="J709" s="19"/>
    </row>
    <row r="710" spans="5:10">
      <c r="E710" s="19"/>
      <c r="F710" s="15"/>
      <c r="G710" s="19"/>
      <c r="H710" s="19"/>
      <c r="I710" s="19"/>
      <c r="J710" s="19"/>
    </row>
    <row r="711" spans="5:10">
      <c r="E711" s="19"/>
      <c r="F711" s="15"/>
      <c r="G711" s="19"/>
      <c r="H711" s="19"/>
      <c r="I711" s="19"/>
      <c r="J711" s="19"/>
    </row>
    <row r="712" spans="5:10">
      <c r="E712" s="19"/>
      <c r="F712" s="15"/>
      <c r="G712" s="19"/>
      <c r="H712" s="19"/>
      <c r="I712" s="19"/>
      <c r="J712" s="19"/>
    </row>
    <row r="713" spans="5:10">
      <c r="E713" s="19"/>
      <c r="F713" s="15"/>
      <c r="G713" s="19"/>
      <c r="H713" s="19"/>
      <c r="I713" s="19"/>
      <c r="J713" s="19"/>
    </row>
    <row r="714" spans="5:10">
      <c r="E714" s="19"/>
      <c r="F714" s="15"/>
      <c r="G714" s="19"/>
      <c r="H714" s="19"/>
      <c r="I714" s="19"/>
      <c r="J714" s="19"/>
    </row>
    <row r="715" spans="5:10">
      <c r="E715" s="19"/>
      <c r="F715" s="15"/>
      <c r="G715" s="19"/>
      <c r="H715" s="19"/>
      <c r="I715" s="19"/>
      <c r="J715" s="19"/>
    </row>
    <row r="716" spans="5:10">
      <c r="E716" s="19"/>
      <c r="F716" s="15"/>
      <c r="G716" s="19"/>
      <c r="H716" s="19"/>
      <c r="I716" s="19"/>
      <c r="J716" s="19"/>
    </row>
    <row r="717" spans="5:10">
      <c r="E717" s="19"/>
      <c r="F717" s="15"/>
      <c r="G717" s="19"/>
      <c r="H717" s="19"/>
      <c r="I717" s="19"/>
      <c r="J717" s="19"/>
    </row>
    <row r="718" spans="5:10">
      <c r="E718" s="19"/>
      <c r="F718" s="15"/>
      <c r="G718" s="19"/>
      <c r="H718" s="19"/>
      <c r="I718" s="19"/>
      <c r="J718" s="19"/>
    </row>
    <row r="719" spans="5:10">
      <c r="E719" s="19"/>
      <c r="F719" s="15"/>
      <c r="G719" s="19"/>
      <c r="H719" s="19"/>
      <c r="I719" s="19"/>
      <c r="J719" s="19"/>
    </row>
    <row r="720" spans="5:10">
      <c r="E720" s="19"/>
      <c r="F720" s="15"/>
      <c r="G720" s="19"/>
      <c r="H720" s="19"/>
      <c r="I720" s="19"/>
      <c r="J720" s="19"/>
    </row>
    <row r="721" spans="5:10">
      <c r="E721" s="19"/>
      <c r="F721" s="15"/>
      <c r="G721" s="19"/>
      <c r="H721" s="19"/>
      <c r="I721" s="19"/>
      <c r="J721" s="19"/>
    </row>
    <row r="722" spans="5:10">
      <c r="E722" s="19"/>
      <c r="F722" s="15"/>
      <c r="G722" s="19"/>
      <c r="H722" s="19"/>
      <c r="I722" s="19"/>
      <c r="J722" s="19"/>
    </row>
    <row r="723" spans="5:10">
      <c r="E723" s="19"/>
      <c r="F723" s="15"/>
      <c r="G723" s="19"/>
      <c r="H723" s="19"/>
      <c r="I723" s="19"/>
      <c r="J723" s="19"/>
    </row>
    <row r="724" spans="5:10">
      <c r="E724" s="19"/>
      <c r="F724" s="15"/>
      <c r="G724" s="19"/>
      <c r="H724" s="19"/>
      <c r="I724" s="19"/>
      <c r="J724" s="19"/>
    </row>
    <row r="725" spans="5:10">
      <c r="E725" s="19"/>
      <c r="F725" s="15"/>
      <c r="G725" s="19"/>
      <c r="H725" s="19"/>
      <c r="I725" s="19"/>
      <c r="J725" s="19"/>
    </row>
    <row r="726" spans="5:10">
      <c r="E726" s="19"/>
      <c r="F726" s="15"/>
      <c r="G726" s="19"/>
      <c r="H726" s="19"/>
      <c r="I726" s="19"/>
      <c r="J726" s="19"/>
    </row>
    <row r="727" spans="5:10">
      <c r="E727" s="19"/>
      <c r="F727" s="15"/>
      <c r="G727" s="19"/>
      <c r="H727" s="19"/>
      <c r="I727" s="19"/>
      <c r="J727" s="19"/>
    </row>
    <row r="728" spans="5:10">
      <c r="E728" s="19"/>
      <c r="F728" s="15"/>
      <c r="G728" s="19"/>
      <c r="H728" s="19"/>
      <c r="I728" s="19"/>
      <c r="J728" s="19"/>
    </row>
    <row r="729" spans="5:10">
      <c r="E729" s="19"/>
      <c r="F729" s="15"/>
      <c r="G729" s="19"/>
      <c r="H729" s="19"/>
      <c r="I729" s="19"/>
      <c r="J729" s="19"/>
    </row>
    <row r="730" spans="5:10">
      <c r="E730" s="19"/>
      <c r="F730" s="15"/>
      <c r="G730" s="19"/>
      <c r="H730" s="19"/>
      <c r="I730" s="19"/>
      <c r="J730" s="19"/>
    </row>
    <row r="731" spans="5:10">
      <c r="E731" s="19"/>
      <c r="F731" s="15"/>
      <c r="G731" s="19"/>
      <c r="H731" s="19"/>
      <c r="I731" s="19"/>
      <c r="J731" s="19"/>
    </row>
    <row r="732" spans="5:10">
      <c r="E732" s="19"/>
      <c r="F732" s="15"/>
      <c r="G732" s="19"/>
      <c r="H732" s="19"/>
      <c r="I732" s="19"/>
      <c r="J732" s="19"/>
    </row>
    <row r="733" spans="5:10">
      <c r="E733" s="19"/>
      <c r="F733" s="15"/>
      <c r="G733" s="19"/>
      <c r="H733" s="19"/>
      <c r="I733" s="19"/>
      <c r="J733" s="19"/>
    </row>
    <row r="734" spans="5:10">
      <c r="E734" s="19"/>
      <c r="F734" s="15"/>
      <c r="G734" s="19"/>
      <c r="H734" s="19"/>
      <c r="I734" s="19"/>
      <c r="J734" s="19"/>
    </row>
    <row r="735" spans="5:10">
      <c r="E735" s="19"/>
      <c r="F735" s="15"/>
      <c r="G735" s="19"/>
      <c r="H735" s="19"/>
      <c r="I735" s="19"/>
      <c r="J735" s="19"/>
    </row>
    <row r="736" spans="5:10">
      <c r="E736" s="19"/>
      <c r="F736" s="15"/>
      <c r="G736" s="19"/>
      <c r="H736" s="19"/>
      <c r="I736" s="19"/>
      <c r="J736" s="19"/>
    </row>
    <row r="737" spans="5:10">
      <c r="E737" s="19"/>
      <c r="F737" s="15"/>
      <c r="G737" s="19"/>
      <c r="H737" s="19"/>
      <c r="I737" s="19"/>
      <c r="J737" s="19"/>
    </row>
    <row r="738" spans="5:10">
      <c r="E738" s="19"/>
      <c r="F738" s="15"/>
      <c r="G738" s="19"/>
      <c r="H738" s="19"/>
      <c r="I738" s="19"/>
      <c r="J738" s="19"/>
    </row>
    <row r="739" spans="5:10">
      <c r="E739" s="19"/>
      <c r="F739" s="15"/>
      <c r="G739" s="19"/>
      <c r="H739" s="19"/>
      <c r="I739" s="19"/>
      <c r="J739" s="19"/>
    </row>
    <row r="740" spans="5:10">
      <c r="E740" s="19"/>
      <c r="F740" s="15"/>
      <c r="G740" s="19"/>
      <c r="H740" s="19"/>
      <c r="I740" s="19"/>
      <c r="J740" s="19"/>
    </row>
    <row r="741" spans="5:10">
      <c r="E741" s="19"/>
      <c r="F741" s="15"/>
      <c r="G741" s="19"/>
      <c r="H741" s="19"/>
      <c r="I741" s="19"/>
      <c r="J741" s="19"/>
    </row>
    <row r="742" spans="5:10">
      <c r="E742" s="19"/>
      <c r="F742" s="15"/>
      <c r="G742" s="19"/>
      <c r="H742" s="19"/>
      <c r="I742" s="19"/>
      <c r="J742" s="19"/>
    </row>
    <row r="743" spans="5:10">
      <c r="E743" s="19"/>
      <c r="F743" s="15"/>
      <c r="G743" s="19"/>
      <c r="H743" s="19"/>
      <c r="I743" s="19"/>
      <c r="J743" s="19"/>
    </row>
    <row r="744" spans="5:10">
      <c r="E744" s="19"/>
      <c r="F744" s="15"/>
      <c r="G744" s="19"/>
      <c r="H744" s="19"/>
      <c r="I744" s="19"/>
      <c r="J744" s="19"/>
    </row>
    <row r="745" spans="5:10">
      <c r="E745" s="19"/>
      <c r="F745" s="15"/>
      <c r="G745" s="19"/>
      <c r="H745" s="19"/>
      <c r="I745" s="19"/>
      <c r="J745" s="19"/>
    </row>
    <row r="746" spans="5:10">
      <c r="E746" s="19"/>
      <c r="F746" s="15"/>
      <c r="G746" s="19"/>
      <c r="H746" s="19"/>
      <c r="I746" s="19"/>
      <c r="J746" s="19"/>
    </row>
    <row r="747" spans="5:10">
      <c r="E747" s="19"/>
      <c r="F747" s="15"/>
      <c r="G747" s="19"/>
      <c r="H747" s="19"/>
      <c r="I747" s="19"/>
      <c r="J747" s="19"/>
    </row>
    <row r="748" spans="5:10">
      <c r="E748" s="19"/>
      <c r="F748" s="15"/>
      <c r="G748" s="19"/>
      <c r="H748" s="19"/>
      <c r="I748" s="19"/>
      <c r="J748" s="19"/>
    </row>
    <row r="749" spans="5:10">
      <c r="E749" s="19"/>
      <c r="F749" s="15"/>
      <c r="G749" s="19"/>
      <c r="H749" s="19"/>
      <c r="I749" s="19"/>
      <c r="J749" s="19"/>
    </row>
    <row r="750" spans="5:10">
      <c r="E750" s="19"/>
      <c r="F750" s="15"/>
      <c r="G750" s="19"/>
      <c r="H750" s="19"/>
      <c r="I750" s="19"/>
      <c r="J750" s="19"/>
    </row>
  </sheetData>
  <mergeCells count="120">
    <mergeCell ref="AH115:AO115"/>
    <mergeCell ref="A1:J1"/>
    <mergeCell ref="B3:D3"/>
    <mergeCell ref="B4:D4"/>
    <mergeCell ref="B5:D5"/>
    <mergeCell ref="B6:D6"/>
    <mergeCell ref="A8:J8"/>
    <mergeCell ref="U10:Y10"/>
    <mergeCell ref="Z115:AF115"/>
    <mergeCell ref="U116:Y116"/>
    <mergeCell ref="T153:V154"/>
    <mergeCell ref="N156:U156"/>
    <mergeCell ref="V156:Z156"/>
    <mergeCell ref="AA158:AH158"/>
    <mergeCell ref="AA161:AC161"/>
    <mergeCell ref="AA162:AH162"/>
    <mergeCell ref="AA165:AC165"/>
    <mergeCell ref="B300:D300"/>
    <mergeCell ref="AH119:AJ119"/>
    <mergeCell ref="B211:D211"/>
    <mergeCell ref="A216:D216"/>
    <mergeCell ref="M305:N306"/>
    <mergeCell ref="B312:D312"/>
    <mergeCell ref="A221:A228"/>
    <mergeCell ref="A229:D229"/>
    <mergeCell ref="A234:A241"/>
    <mergeCell ref="U66:Y66"/>
    <mergeCell ref="U90:Y90"/>
    <mergeCell ref="U91:Y91"/>
    <mergeCell ref="U115:Y115"/>
    <mergeCell ref="A242:D242"/>
    <mergeCell ref="B243:D243"/>
    <mergeCell ref="B250:D250"/>
    <mergeCell ref="B255:D255"/>
    <mergeCell ref="B264:D264"/>
    <mergeCell ref="M269:T269"/>
    <mergeCell ref="M270:T270"/>
    <mergeCell ref="B271:D271"/>
    <mergeCell ref="B294:D294"/>
    <mergeCell ref="B178:D178"/>
    <mergeCell ref="A184:D184"/>
    <mergeCell ref="A189:A196"/>
    <mergeCell ref="A197:D197"/>
    <mergeCell ref="A202:A209"/>
    <mergeCell ref="A210:D210"/>
    <mergeCell ref="B354:D354"/>
    <mergeCell ref="B355:D355"/>
    <mergeCell ref="B356:D356"/>
    <mergeCell ref="B357:D357"/>
    <mergeCell ref="B362:J362"/>
    <mergeCell ref="B345:D345"/>
    <mergeCell ref="B346:D346"/>
    <mergeCell ref="B347:D347"/>
    <mergeCell ref="B348:D348"/>
    <mergeCell ref="B349:D349"/>
    <mergeCell ref="B350:D350"/>
    <mergeCell ref="B364:D364"/>
    <mergeCell ref="B365:D365"/>
    <mergeCell ref="B366:D366"/>
    <mergeCell ref="B367:D367"/>
    <mergeCell ref="B368:D368"/>
    <mergeCell ref="B369:D369"/>
    <mergeCell ref="B358:D358"/>
    <mergeCell ref="B359:D359"/>
    <mergeCell ref="B360:D360"/>
    <mergeCell ref="B363:D363"/>
    <mergeCell ref="B384:D384"/>
    <mergeCell ref="B387:D387"/>
    <mergeCell ref="B388:D388"/>
    <mergeCell ref="B378:D378"/>
    <mergeCell ref="B379:D379"/>
    <mergeCell ref="B380:D380"/>
    <mergeCell ref="B381:D381"/>
    <mergeCell ref="B382:D382"/>
    <mergeCell ref="B370:D370"/>
    <mergeCell ref="B371:D371"/>
    <mergeCell ref="B372:D372"/>
    <mergeCell ref="B373:D373"/>
    <mergeCell ref="B374:D374"/>
    <mergeCell ref="B375:D375"/>
    <mergeCell ref="M314:S315"/>
    <mergeCell ref="B321:D321"/>
    <mergeCell ref="A324:B324"/>
    <mergeCell ref="A326:B326"/>
    <mergeCell ref="A336:J336"/>
    <mergeCell ref="B337:J337"/>
    <mergeCell ref="B338:J338"/>
    <mergeCell ref="B352:D352"/>
    <mergeCell ref="B353:D353"/>
    <mergeCell ref="B351:D351"/>
    <mergeCell ref="B339:D339"/>
    <mergeCell ref="B340:D340"/>
    <mergeCell ref="B341:D341"/>
    <mergeCell ref="B342:D342"/>
    <mergeCell ref="B343:D343"/>
    <mergeCell ref="B344:D344"/>
    <mergeCell ref="B406:D406"/>
    <mergeCell ref="B407:D407"/>
    <mergeCell ref="B408:D408"/>
    <mergeCell ref="B376:D376"/>
    <mergeCell ref="B377:D377"/>
    <mergeCell ref="B386:J386"/>
    <mergeCell ref="B400:D400"/>
    <mergeCell ref="B401:D401"/>
    <mergeCell ref="B402:D402"/>
    <mergeCell ref="B403:D403"/>
    <mergeCell ref="B404:D404"/>
    <mergeCell ref="B405:D405"/>
    <mergeCell ref="B395:D395"/>
    <mergeCell ref="B396:D396"/>
    <mergeCell ref="B397:D397"/>
    <mergeCell ref="B398:D398"/>
    <mergeCell ref="B399:D399"/>
    <mergeCell ref="B389:D389"/>
    <mergeCell ref="B390:D390"/>
    <mergeCell ref="B391:D391"/>
    <mergeCell ref="B392:D392"/>
    <mergeCell ref="B393:D393"/>
    <mergeCell ref="B394:D394"/>
    <mergeCell ref="B383:D383"/>
  </mergeCells>
  <dataValidations count="1">
    <dataValidation type="list" allowBlank="1" showInputMessage="1" promptTitle="College" prompt="Choose college for graduate student.  If tuition is not allowed by sponsor, choose Not Allowed." sqref="C125:C129 C139:C143 C132:C136 C118:C122 C146:C150" xr:uid="{00000000-0002-0000-0600-000000000000}">
      <formula1>$AH$124:$AH$146</formula1>
    </dataValidation>
  </dataValidations>
  <pageMargins left="1" right="0.5" top="0.5" bottom="0.5" header="0.5" footer="0.5"/>
  <pageSetup scale="50" fitToHeight="4"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pageSetUpPr fitToPage="1"/>
  </sheetPr>
  <dimension ref="A1:AU768"/>
  <sheetViews>
    <sheetView workbookViewId="0">
      <selection sqref="A1:K1"/>
    </sheetView>
  </sheetViews>
  <sheetFormatPr defaultColWidth="9.28515625" defaultRowHeight="12.75"/>
  <cols>
    <col min="1" max="1" width="30.28515625" customWidth="1"/>
    <col min="2" max="2" width="2.7109375" customWidth="1"/>
    <col min="3" max="5" width="15.5703125" customWidth="1"/>
    <col min="6" max="6" width="14.7109375" customWidth="1"/>
    <col min="7" max="7" width="14.7109375" style="3" customWidth="1"/>
    <col min="8" max="11" width="14.7109375" customWidth="1"/>
    <col min="12" max="12" width="10.28515625" customWidth="1"/>
    <col min="13" max="13" width="11" style="3" customWidth="1"/>
    <col min="14" max="14" width="17.7109375" customWidth="1"/>
    <col min="15" max="15" width="16.5703125" customWidth="1"/>
    <col min="16" max="25" width="10.7109375" customWidth="1"/>
    <col min="26" max="26" width="17.7109375" customWidth="1"/>
    <col min="27" max="33" width="10.7109375" customWidth="1"/>
  </cols>
  <sheetData>
    <row r="1" spans="1:28" s="107" customFormat="1" ht="18.75" thickBot="1">
      <c r="A1" s="522" t="s">
        <v>260</v>
      </c>
      <c r="B1" s="522"/>
      <c r="C1" s="522"/>
      <c r="D1" s="522"/>
      <c r="E1" s="522"/>
      <c r="F1" s="522"/>
      <c r="G1" s="522"/>
      <c r="H1" s="522"/>
      <c r="I1" s="522"/>
      <c r="J1" s="522"/>
      <c r="K1" s="522"/>
      <c r="L1" s="104"/>
      <c r="M1" s="408" t="s">
        <v>261</v>
      </c>
      <c r="N1" s="448"/>
      <c r="O1" s="106"/>
      <c r="P1" s="106"/>
      <c r="Q1" s="105"/>
      <c r="T1" s="107" t="s">
        <v>262</v>
      </c>
    </row>
    <row r="2" spans="1:28" s="107" customFormat="1" ht="15.75">
      <c r="A2" s="130"/>
      <c r="B2" s="130"/>
      <c r="C2" s="130"/>
      <c r="D2" s="130"/>
      <c r="E2" s="130"/>
      <c r="F2" s="130"/>
      <c r="G2" s="130"/>
      <c r="H2" s="130"/>
      <c r="I2" s="130"/>
      <c r="J2" s="130"/>
      <c r="K2" s="130"/>
      <c r="L2" s="104"/>
      <c r="M2" s="447"/>
      <c r="N2" s="106"/>
      <c r="O2" s="106"/>
      <c r="P2" s="106"/>
      <c r="Q2" s="105"/>
      <c r="T2" s="107" t="s">
        <v>74</v>
      </c>
    </row>
    <row r="3" spans="1:28" s="107" customFormat="1" ht="15.75" customHeight="1">
      <c r="A3" s="104" t="s">
        <v>4</v>
      </c>
      <c r="B3" s="104"/>
      <c r="C3" s="530">
        <f>'Cumulative Budget Request '!B3</f>
        <v>0</v>
      </c>
      <c r="D3" s="530"/>
      <c r="E3" s="530"/>
      <c r="H3" s="379"/>
      <c r="I3" s="378"/>
      <c r="J3" s="378"/>
      <c r="K3" s="378"/>
      <c r="L3" s="104"/>
      <c r="M3" s="447"/>
      <c r="N3" s="106"/>
      <c r="O3" s="106"/>
      <c r="P3" s="106"/>
      <c r="Q3" s="105"/>
      <c r="T3" s="107">
        <v>0</v>
      </c>
    </row>
    <row r="4" spans="1:28" s="107" customFormat="1" ht="15.75">
      <c r="A4" s="104" t="s">
        <v>8</v>
      </c>
      <c r="B4" s="104"/>
      <c r="C4" s="563">
        <f>'Cumulative Budget Request '!B4</f>
        <v>0</v>
      </c>
      <c r="D4" s="563"/>
      <c r="E4" s="563"/>
      <c r="G4" s="105"/>
      <c r="H4" s="378"/>
      <c r="I4" s="378"/>
      <c r="J4" s="378"/>
      <c r="K4" s="378"/>
      <c r="L4" s="104"/>
      <c r="M4" s="447"/>
    </row>
    <row r="5" spans="1:28" s="107" customFormat="1" ht="15.75">
      <c r="A5" s="104" t="s">
        <v>13</v>
      </c>
      <c r="B5" s="104"/>
      <c r="C5" s="563" t="str">
        <f>'Cumulative Budget Request '!B5</f>
        <v>NSF</v>
      </c>
      <c r="D5" s="563"/>
      <c r="E5" s="563"/>
      <c r="G5" s="105"/>
      <c r="L5" s="104"/>
      <c r="M5" s="447"/>
    </row>
    <row r="6" spans="1:28" ht="3.75" customHeight="1">
      <c r="A6" s="8"/>
      <c r="B6" s="8"/>
      <c r="C6" s="3"/>
      <c r="D6" s="97"/>
      <c r="E6" s="97"/>
      <c r="F6" s="189"/>
      <c r="G6" s="189"/>
      <c r="H6" s="189"/>
      <c r="I6" s="189"/>
      <c r="J6" s="189"/>
      <c r="K6" s="384"/>
      <c r="M6" s="447"/>
      <c r="N6" s="243"/>
      <c r="O6" s="8"/>
      <c r="P6" s="97"/>
      <c r="Q6" s="99"/>
      <c r="R6" s="20"/>
      <c r="S6" s="15"/>
      <c r="T6" s="23"/>
      <c r="U6" s="23"/>
      <c r="V6" s="23"/>
      <c r="W6" s="23"/>
      <c r="X6" s="23"/>
    </row>
    <row r="7" spans="1:28" s="107" customFormat="1" ht="15.75">
      <c r="A7" s="540" t="s">
        <v>263</v>
      </c>
      <c r="B7" s="540"/>
      <c r="C7" s="540"/>
      <c r="D7" s="540"/>
      <c r="E7" s="540"/>
      <c r="F7" s="540"/>
      <c r="G7" s="540"/>
      <c r="H7" s="540"/>
      <c r="I7" s="540"/>
      <c r="J7" s="540"/>
      <c r="K7" s="540"/>
      <c r="L7" s="104"/>
      <c r="M7" s="447"/>
      <c r="N7" s="320"/>
    </row>
    <row r="8" spans="1:28" s="107" customFormat="1" ht="3.75" customHeight="1">
      <c r="A8" s="383"/>
      <c r="B8" s="383"/>
      <c r="C8" s="383"/>
      <c r="D8" s="383"/>
      <c r="E8" s="383"/>
      <c r="F8" s="383"/>
      <c r="G8" s="383"/>
      <c r="H8" s="383"/>
      <c r="I8" s="383"/>
      <c r="J8" s="383"/>
      <c r="K8" s="383"/>
      <c r="L8" s="104"/>
      <c r="M8" s="380"/>
      <c r="N8" s="320"/>
    </row>
    <row r="9" spans="1:28" ht="15" customHeight="1">
      <c r="A9" s="541" t="s">
        <v>264</v>
      </c>
      <c r="B9" s="541"/>
      <c r="C9" s="541"/>
      <c r="D9" s="541"/>
      <c r="E9" s="541"/>
      <c r="F9" s="541"/>
      <c r="G9" s="541"/>
      <c r="H9" s="541"/>
      <c r="I9" s="541"/>
      <c r="J9" s="541"/>
      <c r="K9" s="541"/>
      <c r="L9" s="103"/>
      <c r="M9" s="56"/>
      <c r="N9" s="321"/>
      <c r="O9" s="2"/>
      <c r="P9" s="322"/>
      <c r="Q9" s="323"/>
    </row>
    <row r="10" spans="1:28">
      <c r="K10" s="31"/>
      <c r="N10" s="1"/>
      <c r="O10" s="1"/>
      <c r="P10" s="1"/>
      <c r="Q10" s="267"/>
    </row>
    <row r="11" spans="1:28">
      <c r="A11" s="1"/>
      <c r="B11" s="1"/>
      <c r="D11" s="55"/>
      <c r="E11" s="55"/>
      <c r="F11" s="16" t="s">
        <v>25</v>
      </c>
      <c r="G11" s="16" t="s">
        <v>26</v>
      </c>
      <c r="H11" s="16" t="s">
        <v>27</v>
      </c>
      <c r="I11" s="16" t="s">
        <v>28</v>
      </c>
      <c r="J11" s="16" t="s">
        <v>29</v>
      </c>
      <c r="K11" s="44" t="s">
        <v>30</v>
      </c>
      <c r="N11" s="55"/>
      <c r="O11" s="55"/>
      <c r="P11" s="55"/>
      <c r="Q11" s="55"/>
      <c r="R11" s="55"/>
      <c r="T11" s="546"/>
      <c r="U11" s="546"/>
      <c r="V11" s="546"/>
      <c r="W11" s="546"/>
      <c r="X11" s="546"/>
    </row>
    <row r="12" spans="1:28">
      <c r="A12" s="55" t="s">
        <v>265</v>
      </c>
      <c r="B12" s="55"/>
      <c r="C12" s="487" t="s">
        <v>266</v>
      </c>
      <c r="D12" s="487"/>
      <c r="E12" s="55"/>
      <c r="F12" s="16"/>
      <c r="G12" s="16"/>
      <c r="H12" s="16"/>
      <c r="I12" s="16"/>
      <c r="J12" s="16"/>
      <c r="K12" s="44"/>
      <c r="N12" s="55"/>
      <c r="O12" s="55"/>
      <c r="P12" s="55"/>
      <c r="Q12" s="55"/>
      <c r="R12" s="55"/>
      <c r="T12" s="89"/>
      <c r="U12" s="89"/>
      <c r="V12" s="89"/>
      <c r="W12" s="89"/>
      <c r="X12" s="89"/>
    </row>
    <row r="13" spans="1:28">
      <c r="A13" s="560">
        <f>'Cost Share Budget (1)'!B7</f>
        <v>0</v>
      </c>
      <c r="B13" s="356"/>
      <c r="C13" s="558">
        <f>'Cost Share Budget (1)'!B6</f>
        <v>0</v>
      </c>
      <c r="D13" s="558"/>
      <c r="E13" s="13" t="s">
        <v>267</v>
      </c>
      <c r="F13" s="243">
        <f ca="1">'Cost Share Budget (1)'!E297</f>
        <v>0</v>
      </c>
      <c r="G13" s="243">
        <f ca="1">'Cost Share Budget (1)'!F297</f>
        <v>0</v>
      </c>
      <c r="H13" s="243">
        <f ca="1">'Cost Share Budget (1)'!G297</f>
        <v>0</v>
      </c>
      <c r="I13" s="243">
        <f ca="1">'Cost Share Budget (1)'!H297</f>
        <v>0</v>
      </c>
      <c r="J13" s="243">
        <f ca="1">'Cost Share Budget (1)'!I297</f>
        <v>0</v>
      </c>
      <c r="K13" s="370">
        <f ca="1">SUM(F13:J13)</f>
        <v>0</v>
      </c>
      <c r="N13" s="55"/>
      <c r="O13" s="89"/>
      <c r="P13" s="89"/>
      <c r="Q13" s="89"/>
      <c r="R13" s="89"/>
      <c r="S13" s="21"/>
      <c r="T13" s="22"/>
      <c r="U13" s="13"/>
      <c r="V13" s="13"/>
      <c r="W13" s="13"/>
      <c r="X13" s="13"/>
    </row>
    <row r="14" spans="1:28">
      <c r="A14" s="561"/>
      <c r="B14" s="356"/>
      <c r="C14" s="559"/>
      <c r="D14" s="559"/>
      <c r="E14" s="13" t="s">
        <v>268</v>
      </c>
      <c r="F14" s="17">
        <f ca="1">'Cost Share Budget (1)'!E301</f>
        <v>0</v>
      </c>
      <c r="G14" s="17">
        <f ca="1">'Cost Share Budget (1)'!F301</f>
        <v>0</v>
      </c>
      <c r="H14" s="17">
        <f ca="1">'Cost Share Budget (1)'!G301</f>
        <v>0</v>
      </c>
      <c r="I14" s="17">
        <f ca="1">'Cost Share Budget (1)'!H301</f>
        <v>0</v>
      </c>
      <c r="J14" s="17">
        <f ca="1">'Cost Share Budget (1)'!I301</f>
        <v>0</v>
      </c>
      <c r="K14" s="370">
        <f ca="1">SUM(F14:J14)</f>
        <v>0</v>
      </c>
      <c r="N14" s="22"/>
      <c r="O14" s="8"/>
      <c r="P14" s="22"/>
      <c r="Q14" s="8"/>
      <c r="R14" s="22"/>
      <c r="S14" s="2"/>
      <c r="T14" s="22"/>
      <c r="U14" s="13"/>
      <c r="V14" s="13"/>
      <c r="W14" s="13"/>
      <c r="X14" s="13"/>
      <c r="Y14" s="3"/>
      <c r="Z14" s="3"/>
      <c r="AA14" s="3"/>
      <c r="AB14" s="3"/>
    </row>
    <row r="15" spans="1:28">
      <c r="A15" s="8"/>
      <c r="B15" s="8"/>
      <c r="C15" s="13"/>
      <c r="E15" s="13"/>
      <c r="F15" s="243"/>
      <c r="G15" s="243"/>
      <c r="H15" s="243"/>
      <c r="I15" s="243"/>
      <c r="J15" s="243"/>
      <c r="K15" s="370"/>
      <c r="N15" s="243"/>
      <c r="O15" s="324"/>
      <c r="P15" s="97"/>
      <c r="Q15" s="99"/>
      <c r="R15" s="20"/>
      <c r="S15" s="2"/>
      <c r="T15" s="23"/>
      <c r="U15" s="23"/>
      <c r="V15" s="23"/>
      <c r="W15" s="23"/>
      <c r="X15" s="23"/>
      <c r="Y15" s="3"/>
      <c r="Z15" s="3"/>
      <c r="AA15" s="3"/>
      <c r="AB15" s="3"/>
    </row>
    <row r="16" spans="1:28">
      <c r="A16" s="560">
        <f>'Cost Share Budget (2)'!B7</f>
        <v>0</v>
      </c>
      <c r="B16" s="356"/>
      <c r="C16" s="558">
        <f>'Cost Share Budget (2)'!B6</f>
        <v>0</v>
      </c>
      <c r="D16" s="558"/>
      <c r="E16" s="13" t="s">
        <v>267</v>
      </c>
      <c r="F16" s="54">
        <f ca="1">'Cost Share Budget (2)'!E297</f>
        <v>0</v>
      </c>
      <c r="G16" s="54">
        <f ca="1">'Cost Share Budget (2)'!F297</f>
        <v>0</v>
      </c>
      <c r="H16" s="54">
        <f ca="1">'Cost Share Budget (2)'!G297</f>
        <v>0</v>
      </c>
      <c r="I16" s="54">
        <f ca="1">'Cost Share Budget (2)'!H297</f>
        <v>0</v>
      </c>
      <c r="J16" s="54">
        <f ca="1">'Cost Share Budget (2)'!I297</f>
        <v>0</v>
      </c>
      <c r="K16" s="188">
        <f ca="1">SUM(F16:J16)</f>
        <v>0</v>
      </c>
      <c r="M16" s="325"/>
      <c r="N16" s="243"/>
      <c r="O16" s="8"/>
      <c r="P16" s="97"/>
      <c r="Q16" s="99"/>
      <c r="R16" s="20"/>
      <c r="S16" s="15"/>
    </row>
    <row r="17" spans="1:24">
      <c r="A17" s="561"/>
      <c r="B17" s="356"/>
      <c r="C17" s="559"/>
      <c r="D17" s="559"/>
      <c r="E17" s="13" t="s">
        <v>268</v>
      </c>
      <c r="F17" s="54">
        <f ca="1">'Cost Share Budget (2)'!E301</f>
        <v>0</v>
      </c>
      <c r="G17" s="54">
        <f ca="1">'Cost Share Budget (2)'!F301</f>
        <v>0</v>
      </c>
      <c r="H17" s="54">
        <f ca="1">'Cost Share Budget (2)'!G301</f>
        <v>0</v>
      </c>
      <c r="I17" s="54">
        <f ca="1">'Cost Share Budget (2)'!H301</f>
        <v>0</v>
      </c>
      <c r="J17" s="54">
        <f ca="1">'Cost Share Budget (2)'!I301</f>
        <v>0</v>
      </c>
      <c r="K17" s="188">
        <f ca="1">SUM(F17:J17)</f>
        <v>0</v>
      </c>
      <c r="M17" s="325"/>
      <c r="N17" s="243"/>
      <c r="O17" s="8"/>
      <c r="P17" s="97"/>
      <c r="Q17" s="99"/>
      <c r="R17" s="20"/>
      <c r="S17" s="15"/>
      <c r="T17" s="23"/>
      <c r="U17" s="23"/>
      <c r="V17" s="23"/>
      <c r="W17" s="23"/>
      <c r="X17" s="23"/>
    </row>
    <row r="18" spans="1:24" ht="15">
      <c r="A18" s="8"/>
      <c r="B18" s="8"/>
      <c r="C18" s="3"/>
      <c r="D18" s="97"/>
      <c r="E18" s="97"/>
      <c r="F18" s="189"/>
      <c r="G18" s="189"/>
      <c r="H18" s="189"/>
      <c r="I18" s="189"/>
      <c r="J18" s="189"/>
      <c r="K18" s="371"/>
      <c r="M18" s="325"/>
      <c r="N18" s="243"/>
      <c r="O18" s="8"/>
      <c r="P18" s="97"/>
      <c r="Q18" s="99"/>
      <c r="R18" s="20"/>
      <c r="S18" s="15"/>
      <c r="T18" s="23"/>
      <c r="U18" s="23"/>
      <c r="V18" s="23"/>
      <c r="W18" s="23"/>
      <c r="X18" s="23"/>
    </row>
    <row r="19" spans="1:24">
      <c r="A19" s="560">
        <f>'Cost Share Budget (3)'!B7</f>
        <v>0</v>
      </c>
      <c r="B19" s="13"/>
      <c r="C19" s="558">
        <f>'Cost Share Budget (3)'!B6</f>
        <v>0</v>
      </c>
      <c r="D19" s="558"/>
      <c r="E19" s="13" t="s">
        <v>267</v>
      </c>
      <c r="F19" s="267">
        <f ca="1">'Cost Share Budget (3)'!E297</f>
        <v>0</v>
      </c>
      <c r="G19" s="267">
        <f ca="1">'Cost Share Budget (3)'!F297</f>
        <v>0</v>
      </c>
      <c r="H19" s="267">
        <f ca="1">'Cost Share Budget (3)'!G297</f>
        <v>0</v>
      </c>
      <c r="I19" s="267">
        <f ca="1">'Cost Share Budget (3)'!H297</f>
        <v>0</v>
      </c>
      <c r="J19" s="267">
        <f ca="1">'Cost Share Budget (3)'!I297</f>
        <v>0</v>
      </c>
      <c r="K19" s="188">
        <f ca="1">SUM(F19:J19)</f>
        <v>0</v>
      </c>
      <c r="M19" s="325"/>
      <c r="N19" s="243"/>
      <c r="O19" s="8"/>
      <c r="P19" s="97"/>
      <c r="Q19" s="99"/>
      <c r="R19" s="20"/>
      <c r="S19" s="15"/>
      <c r="T19" s="23"/>
      <c r="U19" s="23"/>
      <c r="V19" s="23"/>
      <c r="W19" s="23"/>
      <c r="X19" s="23"/>
    </row>
    <row r="20" spans="1:24">
      <c r="A20" s="561"/>
      <c r="B20" s="13"/>
      <c r="C20" s="559"/>
      <c r="D20" s="559"/>
      <c r="E20" s="13" t="s">
        <v>268</v>
      </c>
      <c r="F20" s="17">
        <f ca="1">'Cost Share Budget (3)'!E301</f>
        <v>0</v>
      </c>
      <c r="G20" s="17">
        <f ca="1">'Cost Share Budget (3)'!F301</f>
        <v>0</v>
      </c>
      <c r="H20" s="17">
        <f ca="1">'Cost Share Budget (3)'!G301</f>
        <v>0</v>
      </c>
      <c r="I20" s="17">
        <f ca="1">'Cost Share Budget (3)'!H301</f>
        <v>0</v>
      </c>
      <c r="J20" s="17">
        <f ca="1">'Cost Share Budget (3)'!I301</f>
        <v>0</v>
      </c>
      <c r="K20" s="370">
        <f ca="1">SUM(F20:J20)</f>
        <v>0</v>
      </c>
      <c r="N20" s="243"/>
      <c r="O20" s="8"/>
      <c r="P20" s="326"/>
      <c r="Q20" s="8"/>
      <c r="R20" s="326"/>
      <c r="S20" s="15"/>
      <c r="T20" s="4"/>
      <c r="U20" s="3"/>
    </row>
    <row r="21" spans="1:24">
      <c r="A21" s="8"/>
      <c r="B21" s="8"/>
      <c r="C21" s="13"/>
      <c r="D21" s="98"/>
      <c r="E21" s="13"/>
      <c r="F21" s="243"/>
      <c r="G21" s="243"/>
      <c r="H21" s="243"/>
      <c r="I21" s="243"/>
      <c r="J21" s="243"/>
      <c r="K21" s="370"/>
      <c r="N21" s="243"/>
      <c r="O21" s="324"/>
      <c r="P21" s="97"/>
      <c r="Q21" s="99"/>
      <c r="R21" s="20"/>
      <c r="S21" s="2"/>
      <c r="T21" s="23"/>
      <c r="U21" s="23"/>
      <c r="V21" s="23"/>
      <c r="W21" s="23"/>
      <c r="X21" s="23"/>
    </row>
    <row r="22" spans="1:24">
      <c r="A22" s="560">
        <f>'Cost Share Budget (4)'!B7</f>
        <v>0</v>
      </c>
      <c r="B22" s="8"/>
      <c r="C22" s="558">
        <f>'Cost Share Budget (4)'!B6</f>
        <v>0</v>
      </c>
      <c r="D22" s="558"/>
      <c r="E22" s="13" t="s">
        <v>267</v>
      </c>
      <c r="F22" s="54">
        <f ca="1">'Cost Share Budget (4)'!E297</f>
        <v>0</v>
      </c>
      <c r="G22" s="54">
        <f ca="1">'Cost Share Budget (4)'!F297</f>
        <v>0</v>
      </c>
      <c r="H22" s="54">
        <f ca="1">'Cost Share Budget (4)'!G297</f>
        <v>0</v>
      </c>
      <c r="I22" s="54">
        <f ca="1">'Cost Share Budget (4)'!H297</f>
        <v>0</v>
      </c>
      <c r="J22" s="54">
        <f ca="1">'Cost Share Budget (4)'!I297</f>
        <v>0</v>
      </c>
      <c r="K22" s="188">
        <f ca="1">SUM(F22:J22)</f>
        <v>0</v>
      </c>
      <c r="M22" s="325"/>
      <c r="N22" s="243"/>
      <c r="O22" s="8"/>
      <c r="P22" s="97"/>
      <c r="Q22" s="99"/>
      <c r="R22" s="20"/>
      <c r="S22" s="15"/>
    </row>
    <row r="23" spans="1:24" ht="15" customHeight="1">
      <c r="A23" s="561"/>
      <c r="B23" s="8"/>
      <c r="C23" s="559"/>
      <c r="D23" s="559"/>
      <c r="E23" s="13" t="s">
        <v>268</v>
      </c>
      <c r="F23" s="54">
        <f ca="1">'Cost Share Budget (4)'!E301</f>
        <v>0</v>
      </c>
      <c r="G23" s="54">
        <f ca="1">'Cost Share Budget (4)'!F301</f>
        <v>0</v>
      </c>
      <c r="H23" s="54">
        <f ca="1">'Cost Share Budget (4)'!G301</f>
        <v>0</v>
      </c>
      <c r="I23" s="54">
        <f ca="1">'Cost Share Budget (4)'!H301</f>
        <v>0</v>
      </c>
      <c r="J23" s="54">
        <f ca="1">'Cost Share Budget (4)'!I301</f>
        <v>0</v>
      </c>
      <c r="K23" s="188">
        <f ca="1">SUM(F23:J23)</f>
        <v>0</v>
      </c>
      <c r="M23" s="325"/>
      <c r="N23" s="243"/>
      <c r="O23" s="8"/>
      <c r="P23" s="97"/>
      <c r="Q23" s="99"/>
      <c r="R23" s="20"/>
      <c r="S23" s="15"/>
      <c r="T23" s="23"/>
      <c r="U23" s="23"/>
      <c r="V23" s="23"/>
      <c r="W23" s="23"/>
      <c r="X23" s="23"/>
    </row>
    <row r="24" spans="1:24" ht="13.5" customHeight="1">
      <c r="A24" s="8"/>
      <c r="B24" s="8"/>
      <c r="C24" s="3"/>
      <c r="D24" s="97"/>
      <c r="E24" s="97"/>
      <c r="F24" s="189"/>
      <c r="G24" s="189"/>
      <c r="H24" s="189"/>
      <c r="I24" s="189"/>
      <c r="J24" s="189"/>
      <c r="K24" s="371"/>
      <c r="M24" s="325"/>
      <c r="N24" s="243"/>
      <c r="O24" s="8"/>
      <c r="P24" s="97"/>
      <c r="Q24" s="99"/>
      <c r="R24" s="20"/>
      <c r="S24" s="15"/>
      <c r="T24" s="23"/>
      <c r="U24" s="23"/>
      <c r="V24" s="23"/>
      <c r="W24" s="23"/>
      <c r="X24" s="23"/>
    </row>
    <row r="25" spans="1:24">
      <c r="A25" s="560">
        <f>'Cost Share Budget (5)'!B7</f>
        <v>0</v>
      </c>
      <c r="B25" s="8"/>
      <c r="C25" s="558">
        <f>'Cost Share Budget (5)'!B6</f>
        <v>0</v>
      </c>
      <c r="D25" s="558"/>
      <c r="E25" s="13" t="s">
        <v>267</v>
      </c>
      <c r="F25" s="267">
        <f ca="1">'Cost Share Budget (5)'!E297</f>
        <v>0</v>
      </c>
      <c r="G25" s="267">
        <f ca="1">'Cost Share Budget (5)'!F297</f>
        <v>0</v>
      </c>
      <c r="H25" s="267">
        <f ca="1">'Cost Share Budget (5)'!G297</f>
        <v>0</v>
      </c>
      <c r="I25" s="267">
        <f ca="1">'Cost Share Budget (5)'!H297</f>
        <v>0</v>
      </c>
      <c r="J25" s="267">
        <f ca="1">'Cost Share Budget (5)'!I297</f>
        <v>0</v>
      </c>
      <c r="K25" s="188">
        <f ca="1">SUM(F25:J25)</f>
        <v>0</v>
      </c>
      <c r="M25" s="325"/>
      <c r="N25" s="243"/>
      <c r="O25" s="8"/>
      <c r="P25" s="97"/>
      <c r="Q25" s="99"/>
      <c r="R25" s="20"/>
      <c r="S25" s="15"/>
      <c r="T25" s="23"/>
      <c r="U25" s="23"/>
      <c r="V25" s="23"/>
      <c r="W25" s="23"/>
      <c r="X25" s="23"/>
    </row>
    <row r="26" spans="1:24">
      <c r="A26" s="561"/>
      <c r="B26" s="8"/>
      <c r="C26" s="559"/>
      <c r="D26" s="559"/>
      <c r="E26" s="13" t="s">
        <v>268</v>
      </c>
      <c r="F26" s="243">
        <f ca="1">'Cost Share Budget (5)'!E301</f>
        <v>0</v>
      </c>
      <c r="G26" s="243">
        <f ca="1">'Cost Share Budget (5)'!F301</f>
        <v>0</v>
      </c>
      <c r="H26" s="243">
        <f ca="1">'Cost Share Budget (5)'!G301</f>
        <v>0</v>
      </c>
      <c r="I26" s="243">
        <f ca="1">'Cost Share Budget (5)'!H301</f>
        <v>0</v>
      </c>
      <c r="J26" s="243">
        <f ca="1">'Cost Share Budget (5)'!I301</f>
        <v>0</v>
      </c>
      <c r="K26" s="370">
        <f ca="1">SUM(F26:J26)</f>
        <v>0</v>
      </c>
      <c r="N26" s="243"/>
      <c r="O26" s="8"/>
      <c r="P26" s="326"/>
      <c r="Q26" s="8"/>
      <c r="R26" s="326"/>
      <c r="S26" s="15"/>
      <c r="T26" s="4"/>
      <c r="U26" s="3"/>
    </row>
    <row r="27" spans="1:24">
      <c r="A27" s="8"/>
      <c r="B27" s="8"/>
      <c r="C27" s="13"/>
      <c r="D27" s="98"/>
      <c r="E27" s="13"/>
      <c r="F27" s="243"/>
      <c r="G27" s="243"/>
      <c r="H27" s="243"/>
      <c r="I27" s="243"/>
      <c r="J27" s="243"/>
      <c r="K27" s="370"/>
      <c r="N27" s="243"/>
      <c r="O27" s="324"/>
      <c r="P27" s="97"/>
      <c r="Q27" s="99"/>
      <c r="R27" s="20"/>
      <c r="S27" s="2"/>
      <c r="T27" s="23"/>
      <c r="U27" s="23"/>
      <c r="V27" s="23"/>
      <c r="W27" s="23"/>
      <c r="X27" s="23"/>
    </row>
    <row r="28" spans="1:24">
      <c r="A28" s="560">
        <f>'Cost Share Budget (6)'!B7</f>
        <v>0</v>
      </c>
      <c r="C28" s="558">
        <f>'Cost Share Budget (6)'!B6</f>
        <v>0</v>
      </c>
      <c r="D28" s="558"/>
      <c r="E28" s="13" t="s">
        <v>267</v>
      </c>
      <c r="F28" s="54">
        <f ca="1">'Cost Share Budget (6)'!E297</f>
        <v>0</v>
      </c>
      <c r="G28" s="54">
        <f ca="1">'Cost Share Budget (6)'!F297</f>
        <v>0</v>
      </c>
      <c r="H28" s="54">
        <f ca="1">'Cost Share Budget (6)'!G297</f>
        <v>0</v>
      </c>
      <c r="I28" s="54">
        <f ca="1">'Cost Share Budget (6)'!H297</f>
        <v>0</v>
      </c>
      <c r="J28" s="54">
        <f ca="1">'Cost Share Budget (6)'!I297</f>
        <v>0</v>
      </c>
      <c r="K28" s="188">
        <f ca="1">SUM(F28:J28)</f>
        <v>0</v>
      </c>
      <c r="M28" s="325"/>
      <c r="N28" s="243"/>
      <c r="O28" s="8"/>
      <c r="P28" s="97"/>
      <c r="Q28" s="99"/>
      <c r="R28" s="20"/>
      <c r="S28" s="15"/>
    </row>
    <row r="29" spans="1:24">
      <c r="A29" s="561"/>
      <c r="B29" s="8"/>
      <c r="C29" s="559"/>
      <c r="D29" s="559"/>
      <c r="E29" s="13" t="s">
        <v>268</v>
      </c>
      <c r="F29" s="54">
        <f ca="1">'Cost Share Budget (6)'!E301</f>
        <v>0</v>
      </c>
      <c r="G29" s="54">
        <f ca="1">'Cost Share Budget (6)'!F301</f>
        <v>0</v>
      </c>
      <c r="H29" s="54">
        <f ca="1">'Cost Share Budget (6)'!G301</f>
        <v>0</v>
      </c>
      <c r="I29" s="54">
        <f ca="1">'Cost Share Budget (6)'!H301</f>
        <v>0</v>
      </c>
      <c r="J29" s="54">
        <f ca="1">'Cost Share Budget (6)'!I301</f>
        <v>0</v>
      </c>
      <c r="K29" s="188">
        <f ca="1">SUM(F29:J29)</f>
        <v>0</v>
      </c>
      <c r="M29" s="325"/>
      <c r="N29" s="243"/>
      <c r="O29" s="8"/>
      <c r="P29" s="97"/>
      <c r="Q29" s="99"/>
      <c r="R29" s="20"/>
      <c r="S29" s="15"/>
      <c r="T29" s="23"/>
      <c r="U29" s="23"/>
      <c r="V29" s="23"/>
      <c r="W29" s="23"/>
      <c r="X29" s="23"/>
    </row>
    <row r="30" spans="1:24" ht="15">
      <c r="A30" s="8"/>
      <c r="B30" s="8"/>
      <c r="C30" s="3"/>
      <c r="D30" s="97"/>
      <c r="E30" s="97"/>
      <c r="F30" s="189"/>
      <c r="G30" s="189"/>
      <c r="H30" s="189"/>
      <c r="I30" s="189"/>
      <c r="J30" s="189"/>
      <c r="K30" s="371"/>
      <c r="M30" s="325"/>
      <c r="N30" s="243"/>
      <c r="O30" s="8"/>
      <c r="P30" s="97"/>
      <c r="Q30" s="99"/>
      <c r="R30" s="20"/>
      <c r="S30" s="15"/>
      <c r="T30" s="23"/>
      <c r="U30" s="23"/>
      <c r="V30" s="23"/>
      <c r="W30" s="23"/>
      <c r="X30" s="23"/>
    </row>
    <row r="31" spans="1:24">
      <c r="A31" s="560">
        <f>'Cost Share Budget (7)'!B7</f>
        <v>0</v>
      </c>
      <c r="B31" s="8"/>
      <c r="C31" s="558">
        <f>'Cost Share Budget (7)'!B6</f>
        <v>0</v>
      </c>
      <c r="D31" s="558"/>
      <c r="E31" s="13" t="s">
        <v>267</v>
      </c>
      <c r="F31" s="267">
        <f ca="1">'Cost Share Budget (7)'!E297</f>
        <v>0</v>
      </c>
      <c r="G31" s="267">
        <f ca="1">'Cost Share Budget (7)'!F297</f>
        <v>0</v>
      </c>
      <c r="H31" s="267">
        <f ca="1">'Cost Share Budget (7)'!G297</f>
        <v>0</v>
      </c>
      <c r="I31" s="267">
        <f ca="1">'Cost Share Budget (7)'!H297</f>
        <v>0</v>
      </c>
      <c r="J31" s="267">
        <f ca="1">'Cost Share Budget (7)'!I297</f>
        <v>0</v>
      </c>
      <c r="K31" s="188">
        <f ca="1">SUM(F31:J31)</f>
        <v>0</v>
      </c>
      <c r="M31" s="325"/>
      <c r="N31" s="243"/>
      <c r="O31" s="8"/>
      <c r="P31" s="97"/>
      <c r="Q31" s="99"/>
      <c r="R31" s="20"/>
      <c r="S31" s="15"/>
      <c r="T31" s="23"/>
      <c r="U31" s="23"/>
      <c r="V31" s="23"/>
      <c r="W31" s="23"/>
      <c r="X31" s="23"/>
    </row>
    <row r="32" spans="1:24">
      <c r="A32" s="561"/>
      <c r="B32" s="8"/>
      <c r="C32" s="559"/>
      <c r="D32" s="559"/>
      <c r="E32" s="13" t="s">
        <v>268</v>
      </c>
      <c r="F32" s="243">
        <f ca="1">'Cost Share Budget (7)'!E301</f>
        <v>0</v>
      </c>
      <c r="G32" s="243">
        <f ca="1">'Cost Share Budget (7)'!F301</f>
        <v>0</v>
      </c>
      <c r="H32" s="243">
        <f ca="1">'Cost Share Budget (7)'!G301</f>
        <v>0</v>
      </c>
      <c r="I32" s="243">
        <f ca="1">'Cost Share Budget (7)'!H301</f>
        <v>0</v>
      </c>
      <c r="J32" s="243">
        <f ca="1">'Cost Share Budget (7)'!I301</f>
        <v>0</v>
      </c>
      <c r="K32" s="370">
        <f ca="1">SUM(F32:J32)</f>
        <v>0</v>
      </c>
      <c r="N32" s="243"/>
      <c r="O32" s="8"/>
      <c r="P32" s="326"/>
      <c r="Q32" s="8"/>
      <c r="R32" s="326"/>
      <c r="S32" s="15"/>
      <c r="T32" s="4"/>
      <c r="U32" s="3"/>
    </row>
    <row r="33" spans="1:24">
      <c r="A33" s="8"/>
      <c r="B33" s="8"/>
      <c r="C33" s="13"/>
      <c r="D33" s="98"/>
      <c r="E33" s="13"/>
      <c r="F33" s="243"/>
      <c r="G33" s="243"/>
      <c r="H33" s="243"/>
      <c r="I33" s="243"/>
      <c r="J33" s="243"/>
      <c r="K33" s="370"/>
      <c r="N33" s="243"/>
      <c r="O33" s="324"/>
      <c r="P33" s="97"/>
      <c r="Q33" s="99"/>
      <c r="R33" s="20"/>
      <c r="S33" s="2"/>
      <c r="T33" s="23"/>
      <c r="U33" s="23"/>
      <c r="V33" s="23"/>
      <c r="W33" s="23"/>
      <c r="X33" s="23"/>
    </row>
    <row r="34" spans="1:24">
      <c r="A34" s="560">
        <f>'Cost Share Budget (8)'!B7</f>
        <v>0</v>
      </c>
      <c r="B34" s="8"/>
      <c r="C34" s="558">
        <f>'Cost Share Budget (8)'!B6</f>
        <v>0</v>
      </c>
      <c r="D34" s="558"/>
      <c r="E34" s="13" t="s">
        <v>267</v>
      </c>
      <c r="F34" s="54">
        <f ca="1">'Cost Share Budget (8)'!E297</f>
        <v>0</v>
      </c>
      <c r="G34" s="54">
        <f ca="1">'Cost Share Budget (8)'!F297</f>
        <v>0</v>
      </c>
      <c r="H34" s="54">
        <f ca="1">'Cost Share Budget (8)'!G297</f>
        <v>0</v>
      </c>
      <c r="I34" s="54">
        <f ca="1">'Cost Share Budget (8)'!H297</f>
        <v>0</v>
      </c>
      <c r="J34" s="54">
        <f ca="1">'Cost Share Budget (8)'!I297</f>
        <v>0</v>
      </c>
      <c r="K34" s="188">
        <f ca="1">SUM(F34:J34)</f>
        <v>0</v>
      </c>
      <c r="M34" s="325"/>
      <c r="N34" s="243"/>
      <c r="O34" s="8"/>
      <c r="P34" s="97"/>
      <c r="Q34" s="99"/>
      <c r="R34" s="20"/>
      <c r="S34" s="15"/>
    </row>
    <row r="35" spans="1:24">
      <c r="A35" s="561"/>
      <c r="B35" s="8"/>
      <c r="C35" s="559"/>
      <c r="D35" s="559"/>
      <c r="E35" s="13" t="s">
        <v>268</v>
      </c>
      <c r="F35" s="54">
        <f ca="1">'Cost Share Budget (8)'!E301</f>
        <v>0</v>
      </c>
      <c r="G35" s="54">
        <f ca="1">'Cost Share Budget (8)'!F301</f>
        <v>0</v>
      </c>
      <c r="H35" s="54">
        <f ca="1">'Cost Share Budget (8)'!G301</f>
        <v>0</v>
      </c>
      <c r="I35" s="54">
        <f ca="1">'Cost Share Budget (8)'!H301</f>
        <v>0</v>
      </c>
      <c r="J35" s="54">
        <f ca="1">'Cost Share Budget (8)'!I301</f>
        <v>0</v>
      </c>
      <c r="K35" s="188">
        <f ca="1">SUM(F35:J35)</f>
        <v>0</v>
      </c>
      <c r="M35" s="325"/>
      <c r="N35" s="243"/>
      <c r="O35" s="8"/>
      <c r="P35" s="97"/>
      <c r="Q35" s="99"/>
      <c r="R35" s="20"/>
      <c r="S35" s="15"/>
      <c r="T35" s="23"/>
      <c r="U35" s="23"/>
      <c r="V35" s="23"/>
      <c r="W35" s="23"/>
      <c r="X35" s="23"/>
    </row>
    <row r="36" spans="1:24" ht="3.75" customHeight="1">
      <c r="A36" s="8"/>
      <c r="B36" s="8"/>
      <c r="C36" s="3"/>
      <c r="D36" s="97"/>
      <c r="E36" s="97"/>
      <c r="F36" s="189"/>
      <c r="G36" s="189"/>
      <c r="H36" s="189"/>
      <c r="I36" s="189"/>
      <c r="J36" s="189"/>
      <c r="K36" s="371"/>
      <c r="M36" s="325"/>
      <c r="N36" s="243"/>
      <c r="O36" s="8"/>
      <c r="P36" s="97"/>
      <c r="Q36" s="99"/>
      <c r="R36" s="20"/>
      <c r="S36" s="15"/>
      <c r="T36" s="23"/>
      <c r="U36" s="23"/>
      <c r="V36" s="23"/>
      <c r="W36" s="23"/>
      <c r="X36" s="23"/>
    </row>
    <row r="37" spans="1:24">
      <c r="A37" s="564" t="s">
        <v>269</v>
      </c>
      <c r="B37" s="564"/>
      <c r="C37" s="564"/>
      <c r="D37" s="372"/>
      <c r="E37" s="373"/>
      <c r="F37" s="374">
        <f ca="1">SUM(F13,F16,F19,F22,F25,F28,F31,F34)</f>
        <v>0</v>
      </c>
      <c r="G37" s="374">
        <f t="shared" ref="G37:J37" ca="1" si="0">SUM(G13,G16,G19,G22,G25,G28,G31,G34)</f>
        <v>0</v>
      </c>
      <c r="H37" s="374">
        <f t="shared" ca="1" si="0"/>
        <v>0</v>
      </c>
      <c r="I37" s="374">
        <f t="shared" ca="1" si="0"/>
        <v>0</v>
      </c>
      <c r="J37" s="374">
        <f t="shared" ca="1" si="0"/>
        <v>0</v>
      </c>
      <c r="K37" s="375">
        <f ca="1">SUM(F37:J37)</f>
        <v>0</v>
      </c>
      <c r="M37" s="325"/>
      <c r="N37" s="243"/>
      <c r="O37" s="8"/>
      <c r="P37" s="97"/>
      <c r="Q37" s="99"/>
      <c r="R37" s="20"/>
      <c r="S37" s="15"/>
      <c r="T37" s="23"/>
      <c r="U37" s="23"/>
      <c r="V37" s="23"/>
      <c r="W37" s="23"/>
      <c r="X37" s="23"/>
    </row>
    <row r="38" spans="1:24">
      <c r="A38" s="513" t="s">
        <v>270</v>
      </c>
      <c r="B38" s="513"/>
      <c r="C38" s="513"/>
      <c r="D38" s="376"/>
      <c r="E38" s="376"/>
      <c r="F38" s="214">
        <f ca="1">SUM(F14,F17,F20,F23,F26,F29,F32,F35)</f>
        <v>0</v>
      </c>
      <c r="G38" s="214">
        <f t="shared" ref="G38:J38" ca="1" si="1">SUM(G14,G17,G20,G23,G26,G29,G32,G35)</f>
        <v>0</v>
      </c>
      <c r="H38" s="214">
        <f t="shared" ca="1" si="1"/>
        <v>0</v>
      </c>
      <c r="I38" s="214">
        <f t="shared" ca="1" si="1"/>
        <v>0</v>
      </c>
      <c r="J38" s="214">
        <f t="shared" ca="1" si="1"/>
        <v>0</v>
      </c>
      <c r="K38" s="215">
        <f ca="1">SUM(F38:J38)</f>
        <v>0</v>
      </c>
      <c r="N38" s="243"/>
      <c r="O38" s="8"/>
      <c r="P38" s="326"/>
      <c r="Q38" s="8"/>
      <c r="R38" s="326"/>
      <c r="S38" s="15"/>
      <c r="T38" s="4"/>
      <c r="U38" s="3"/>
    </row>
    <row r="39" spans="1:24">
      <c r="A39" s="8"/>
      <c r="B39" s="8"/>
      <c r="C39" s="13"/>
      <c r="D39" s="98"/>
      <c r="E39" s="13"/>
      <c r="F39" s="97"/>
      <c r="G39" s="97"/>
      <c r="H39" s="97"/>
      <c r="I39" s="97"/>
      <c r="J39" s="97"/>
      <c r="K39" s="45"/>
      <c r="N39" s="243"/>
      <c r="O39" s="324"/>
      <c r="P39" s="97"/>
      <c r="Q39" s="99"/>
      <c r="R39" s="20"/>
      <c r="S39" s="2"/>
      <c r="T39" s="23"/>
      <c r="U39" s="23"/>
      <c r="V39" s="23"/>
      <c r="W39" s="23"/>
      <c r="X39" s="23"/>
    </row>
    <row r="40" spans="1:24">
      <c r="A40" s="513" t="s">
        <v>271</v>
      </c>
      <c r="B40" s="513"/>
      <c r="C40" s="513"/>
      <c r="D40" s="377"/>
      <c r="E40" s="377"/>
      <c r="F40" s="178">
        <f ca="1">SUM(F37:F39)</f>
        <v>0</v>
      </c>
      <c r="G40" s="178">
        <f t="shared" ref="G40:J40" ca="1" si="2">SUM(G37:G39)</f>
        <v>0</v>
      </c>
      <c r="H40" s="178">
        <f t="shared" ca="1" si="2"/>
        <v>0</v>
      </c>
      <c r="I40" s="178">
        <f t="shared" ca="1" si="2"/>
        <v>0</v>
      </c>
      <c r="J40" s="178">
        <f t="shared" ca="1" si="2"/>
        <v>0</v>
      </c>
      <c r="K40" s="179">
        <f ca="1">SUM(K37:K38)</f>
        <v>0</v>
      </c>
      <c r="M40" s="325"/>
      <c r="N40" s="243"/>
      <c r="O40" s="8"/>
      <c r="P40" s="97"/>
      <c r="Q40" s="99"/>
      <c r="R40" s="20"/>
      <c r="S40" s="15"/>
    </row>
    <row r="41" spans="1:24" ht="15" customHeight="1">
      <c r="A41" s="8"/>
      <c r="B41" s="8"/>
      <c r="C41" s="3"/>
      <c r="D41" s="97"/>
      <c r="E41" s="97"/>
      <c r="F41" s="54"/>
      <c r="G41" s="54"/>
      <c r="H41" s="54"/>
      <c r="I41" s="54"/>
      <c r="J41" s="54"/>
      <c r="K41" s="54"/>
      <c r="M41" s="325"/>
      <c r="N41" s="243"/>
      <c r="O41" s="8"/>
      <c r="P41" s="97"/>
      <c r="Q41" s="99"/>
      <c r="R41" s="20"/>
      <c r="S41" s="15"/>
      <c r="T41" s="23"/>
      <c r="U41" s="23"/>
      <c r="V41" s="23"/>
      <c r="W41" s="23"/>
      <c r="X41" s="23"/>
    </row>
    <row r="42" spans="1:24" ht="15" customHeight="1">
      <c r="A42" s="8"/>
      <c r="B42" s="8"/>
      <c r="C42" s="3"/>
      <c r="D42" s="97"/>
      <c r="E42" s="97"/>
      <c r="F42" s="54"/>
      <c r="G42" s="54"/>
      <c r="H42" s="54"/>
      <c r="I42" s="54"/>
      <c r="J42" s="54"/>
      <c r="K42" s="54"/>
      <c r="M42" s="325"/>
      <c r="N42" s="243"/>
      <c r="O42" s="8"/>
      <c r="P42" s="97"/>
      <c r="Q42" s="99"/>
      <c r="R42" s="20"/>
      <c r="S42" s="15"/>
      <c r="T42" s="23"/>
      <c r="U42" s="23"/>
      <c r="V42" s="23"/>
      <c r="W42" s="23"/>
      <c r="X42" s="23"/>
    </row>
    <row r="43" spans="1:24" ht="15">
      <c r="A43" s="8"/>
      <c r="B43" s="8"/>
      <c r="C43" s="3"/>
      <c r="D43" s="97"/>
      <c r="E43" s="97"/>
      <c r="F43" s="189"/>
      <c r="G43" s="189"/>
      <c r="H43" s="189"/>
      <c r="I43" s="189"/>
      <c r="J43" s="189"/>
      <c r="K43" s="189"/>
      <c r="M43" s="325"/>
      <c r="N43" s="243"/>
      <c r="O43" s="8"/>
      <c r="P43" s="97"/>
      <c r="Q43" s="99"/>
      <c r="R43" s="20"/>
      <c r="S43" s="15"/>
      <c r="T43" s="23"/>
      <c r="U43" s="23"/>
      <c r="V43" s="23"/>
      <c r="W43" s="23"/>
      <c r="X43" s="23"/>
    </row>
    <row r="44" spans="1:24" ht="15" customHeight="1">
      <c r="A44" s="541" t="s">
        <v>272</v>
      </c>
      <c r="B44" s="541"/>
      <c r="C44" s="541"/>
      <c r="D44" s="541"/>
      <c r="E44" s="541"/>
      <c r="F44" s="541"/>
      <c r="G44" s="541"/>
      <c r="H44" s="541"/>
      <c r="I44" s="541"/>
      <c r="J44" s="541"/>
      <c r="K44" s="541"/>
      <c r="M44" s="325"/>
      <c r="N44" s="243"/>
      <c r="O44" s="8"/>
      <c r="P44" s="97"/>
      <c r="Q44" s="99"/>
      <c r="R44" s="20"/>
      <c r="S44" s="15"/>
      <c r="T44" s="23"/>
      <c r="U44" s="23"/>
      <c r="V44" s="23"/>
      <c r="W44" s="23"/>
      <c r="X44" s="23"/>
    </row>
    <row r="45" spans="1:24">
      <c r="A45" s="8"/>
      <c r="B45" s="8"/>
      <c r="C45" s="3"/>
      <c r="D45" s="97"/>
      <c r="E45" s="97"/>
      <c r="F45" s="15"/>
      <c r="G45" s="15"/>
      <c r="H45" s="15"/>
      <c r="I45" s="15"/>
      <c r="J45" s="15"/>
      <c r="K45" s="31"/>
      <c r="N45" s="243"/>
      <c r="O45" s="8"/>
      <c r="P45" s="326"/>
      <c r="Q45" s="8"/>
      <c r="R45" s="326"/>
      <c r="S45" s="15"/>
      <c r="T45" s="4"/>
      <c r="U45" s="3"/>
    </row>
    <row r="46" spans="1:24">
      <c r="A46" s="8"/>
      <c r="B46" s="8"/>
      <c r="C46" s="13"/>
      <c r="D46" s="98"/>
      <c r="E46" s="13"/>
      <c r="F46" s="16" t="s">
        <v>25</v>
      </c>
      <c r="G46" s="16" t="s">
        <v>26</v>
      </c>
      <c r="H46" s="16" t="s">
        <v>27</v>
      </c>
      <c r="I46" s="16" t="s">
        <v>28</v>
      </c>
      <c r="J46" s="16" t="s">
        <v>29</v>
      </c>
      <c r="K46" s="44" t="s">
        <v>30</v>
      </c>
      <c r="N46" s="243"/>
      <c r="O46" s="324"/>
      <c r="P46" s="97"/>
      <c r="Q46" s="99"/>
      <c r="R46" s="20"/>
      <c r="S46" s="2"/>
      <c r="T46" s="23"/>
      <c r="U46" s="23"/>
      <c r="V46" s="23"/>
      <c r="W46" s="23"/>
      <c r="X46" s="23"/>
    </row>
    <row r="47" spans="1:24">
      <c r="A47" s="29" t="s">
        <v>178</v>
      </c>
      <c r="B47" s="8"/>
      <c r="C47" s="545"/>
      <c r="D47" s="545"/>
      <c r="E47" s="545"/>
      <c r="F47" s="16"/>
      <c r="G47" s="16"/>
      <c r="H47" s="16"/>
      <c r="I47" s="16"/>
      <c r="J47" s="16"/>
      <c r="K47" s="44"/>
      <c r="N47" s="243"/>
      <c r="O47" s="324"/>
      <c r="P47" s="97"/>
      <c r="Q47" s="99"/>
      <c r="R47" s="20"/>
      <c r="S47" s="2"/>
      <c r="T47" s="23"/>
      <c r="U47" s="23"/>
      <c r="V47" s="23"/>
      <c r="W47" s="23"/>
      <c r="X47" s="23"/>
    </row>
    <row r="48" spans="1:24">
      <c r="A48" s="8"/>
      <c r="B48" s="8"/>
      <c r="C48" s="544" t="str">
        <f>'Cumulative Budget Request '!B386</f>
        <v>Sub1</v>
      </c>
      <c r="D48" s="544"/>
      <c r="E48" s="544"/>
      <c r="F48" s="54">
        <f>'Subrecipient Third Party CS'!E14</f>
        <v>0</v>
      </c>
      <c r="G48" s="54">
        <f>'Subrecipient Third Party CS'!F14</f>
        <v>0</v>
      </c>
      <c r="H48" s="54">
        <f>'Subrecipient Third Party CS'!G14</f>
        <v>0</v>
      </c>
      <c r="I48" s="54">
        <f>'Subrecipient Third Party CS'!H14</f>
        <v>0</v>
      </c>
      <c r="J48" s="54">
        <f>'Subrecipient Third Party CS'!I14</f>
        <v>0</v>
      </c>
      <c r="K48" s="177">
        <f>SUM(F48:J48)</f>
        <v>0</v>
      </c>
      <c r="M48" s="325"/>
      <c r="N48" s="547" t="s">
        <v>273</v>
      </c>
      <c r="O48" s="547"/>
      <c r="P48" s="97"/>
      <c r="Q48" s="99"/>
      <c r="R48" s="20"/>
      <c r="S48" s="15"/>
    </row>
    <row r="49" spans="1:24">
      <c r="A49" s="8"/>
      <c r="B49" s="8"/>
      <c r="C49" s="544" t="str">
        <f>'Cumulative Budget Request '!B387</f>
        <v>Sub2</v>
      </c>
      <c r="D49" s="544"/>
      <c r="E49" s="544"/>
      <c r="F49" s="54">
        <f>'Subrecipient Third Party CS'!E15</f>
        <v>0</v>
      </c>
      <c r="G49" s="54">
        <f>'Subrecipient Third Party CS'!F15</f>
        <v>0</v>
      </c>
      <c r="H49" s="54">
        <f>'Subrecipient Third Party CS'!G15</f>
        <v>0</v>
      </c>
      <c r="I49" s="54">
        <f>'Subrecipient Third Party CS'!H15</f>
        <v>0</v>
      </c>
      <c r="J49" s="54">
        <f>'Subrecipient Third Party CS'!I15</f>
        <v>0</v>
      </c>
      <c r="K49" s="177">
        <f t="shared" ref="K49:K67" si="3">SUM(F49:J49)</f>
        <v>0</v>
      </c>
      <c r="M49" s="325"/>
      <c r="N49" s="243"/>
      <c r="O49" s="8"/>
      <c r="P49" s="97"/>
      <c r="Q49" s="99"/>
      <c r="R49" s="20"/>
      <c r="S49" s="15"/>
      <c r="T49" s="23"/>
      <c r="U49" s="23"/>
      <c r="V49" s="23"/>
      <c r="W49" s="23"/>
      <c r="X49" s="23"/>
    </row>
    <row r="50" spans="1:24">
      <c r="A50" s="8"/>
      <c r="B50" s="8"/>
      <c r="C50" s="544" t="str">
        <f>'Cumulative Budget Request '!B388</f>
        <v>Sub3</v>
      </c>
      <c r="D50" s="544"/>
      <c r="E50" s="544"/>
      <c r="F50" s="54">
        <f>'Subrecipient Third Party CS'!E16</f>
        <v>0</v>
      </c>
      <c r="G50" s="54">
        <f>'Subrecipient Third Party CS'!F16</f>
        <v>0</v>
      </c>
      <c r="H50" s="54">
        <f>'Subrecipient Third Party CS'!G16</f>
        <v>0</v>
      </c>
      <c r="I50" s="54">
        <f>'Subrecipient Third Party CS'!H16</f>
        <v>0</v>
      </c>
      <c r="J50" s="54">
        <f>'Subrecipient Third Party CS'!I16</f>
        <v>0</v>
      </c>
      <c r="K50" s="177">
        <f t="shared" si="3"/>
        <v>0</v>
      </c>
      <c r="M50" s="325"/>
      <c r="N50" s="243"/>
      <c r="O50" s="8"/>
      <c r="P50" s="97"/>
      <c r="Q50" s="99"/>
      <c r="R50" s="20"/>
      <c r="S50" s="15"/>
      <c r="T50" s="23"/>
      <c r="U50" s="23"/>
      <c r="V50" s="23"/>
      <c r="W50" s="23"/>
      <c r="X50" s="23"/>
    </row>
    <row r="51" spans="1:24" hidden="1">
      <c r="A51" s="8"/>
      <c r="B51" s="8"/>
      <c r="C51" s="544" t="str">
        <f>'Cumulative Budget Request '!B389</f>
        <v>Sub4</v>
      </c>
      <c r="D51" s="544"/>
      <c r="E51" s="544"/>
      <c r="F51" s="54">
        <f>'Subrecipient Third Party CS'!E17</f>
        <v>0</v>
      </c>
      <c r="G51" s="54">
        <f>'Subrecipient Third Party CS'!F17</f>
        <v>0</v>
      </c>
      <c r="H51" s="54">
        <f>'Subrecipient Third Party CS'!G17</f>
        <v>0</v>
      </c>
      <c r="I51" s="54">
        <f>'Subrecipient Third Party CS'!H17</f>
        <v>0</v>
      </c>
      <c r="J51" s="54">
        <f>'Subrecipient Third Party CS'!I17</f>
        <v>0</v>
      </c>
      <c r="K51" s="177">
        <f t="shared" si="3"/>
        <v>0</v>
      </c>
      <c r="M51" s="325"/>
      <c r="N51" s="243"/>
      <c r="O51" s="8"/>
      <c r="P51" s="97"/>
      <c r="Q51" s="99"/>
      <c r="R51" s="20"/>
      <c r="S51" s="15"/>
      <c r="T51" s="23"/>
      <c r="U51" s="23"/>
      <c r="V51" s="23"/>
      <c r="W51" s="23"/>
      <c r="X51" s="23"/>
    </row>
    <row r="52" spans="1:24" hidden="1">
      <c r="A52" s="8"/>
      <c r="B52" s="8"/>
      <c r="C52" s="544" t="str">
        <f>'Cumulative Budget Request '!B390</f>
        <v>Sub5</v>
      </c>
      <c r="D52" s="544"/>
      <c r="E52" s="544"/>
      <c r="F52" s="54">
        <f>'Subrecipient Third Party CS'!E18</f>
        <v>0</v>
      </c>
      <c r="G52" s="54">
        <f>'Subrecipient Third Party CS'!F18</f>
        <v>0</v>
      </c>
      <c r="H52" s="54">
        <f>'Subrecipient Third Party CS'!G18</f>
        <v>0</v>
      </c>
      <c r="I52" s="54">
        <f>'Subrecipient Third Party CS'!H18</f>
        <v>0</v>
      </c>
      <c r="J52" s="54">
        <f>'Subrecipient Third Party CS'!I18</f>
        <v>0</v>
      </c>
      <c r="K52" s="177">
        <f t="shared" si="3"/>
        <v>0</v>
      </c>
      <c r="N52" s="243"/>
      <c r="O52" s="8"/>
      <c r="P52" s="326"/>
      <c r="Q52" s="8"/>
      <c r="R52" s="326"/>
      <c r="S52" s="15"/>
      <c r="T52" s="4"/>
      <c r="U52" s="3"/>
    </row>
    <row r="53" spans="1:24" hidden="1">
      <c r="A53" s="8"/>
      <c r="B53" s="8"/>
      <c r="C53" s="544" t="str">
        <f>'Cumulative Budget Request '!B391</f>
        <v>Sub6</v>
      </c>
      <c r="D53" s="544"/>
      <c r="E53" s="544"/>
      <c r="F53" s="54">
        <f>'Subrecipient Third Party CS'!E19</f>
        <v>0</v>
      </c>
      <c r="G53" s="54">
        <f>'Subrecipient Third Party CS'!F19</f>
        <v>0</v>
      </c>
      <c r="H53" s="54">
        <f>'Subrecipient Third Party CS'!G19</f>
        <v>0</v>
      </c>
      <c r="I53" s="54">
        <f>'Subrecipient Third Party CS'!H19</f>
        <v>0</v>
      </c>
      <c r="J53" s="54">
        <f>'Subrecipient Third Party CS'!I19</f>
        <v>0</v>
      </c>
      <c r="K53" s="177">
        <f t="shared" si="3"/>
        <v>0</v>
      </c>
      <c r="N53" s="243"/>
      <c r="O53" s="324"/>
      <c r="P53" s="97"/>
      <c r="Q53" s="99"/>
      <c r="R53" s="20"/>
      <c r="S53" s="2"/>
      <c r="T53" s="23"/>
      <c r="U53" s="23"/>
      <c r="V53" s="23"/>
      <c r="W53" s="23"/>
      <c r="X53" s="23"/>
    </row>
    <row r="54" spans="1:24" hidden="1">
      <c r="A54" s="8"/>
      <c r="B54" s="8"/>
      <c r="C54" s="544" t="str">
        <f>'Cumulative Budget Request '!B392</f>
        <v>Sub7</v>
      </c>
      <c r="D54" s="544"/>
      <c r="E54" s="544"/>
      <c r="F54" s="54">
        <f>'Subrecipient Third Party CS'!E20</f>
        <v>0</v>
      </c>
      <c r="G54" s="54">
        <f>'Subrecipient Third Party CS'!F20</f>
        <v>0</v>
      </c>
      <c r="H54" s="54">
        <f>'Subrecipient Third Party CS'!G20</f>
        <v>0</v>
      </c>
      <c r="I54" s="54">
        <f>'Subrecipient Third Party CS'!H20</f>
        <v>0</v>
      </c>
      <c r="J54" s="54">
        <f>'Subrecipient Third Party CS'!I20</f>
        <v>0</v>
      </c>
      <c r="K54" s="177">
        <f t="shared" si="3"/>
        <v>0</v>
      </c>
      <c r="M54" s="325"/>
      <c r="N54" s="243"/>
      <c r="O54" s="8"/>
      <c r="P54" s="97"/>
      <c r="Q54" s="99"/>
      <c r="R54" s="20"/>
      <c r="S54" s="15"/>
    </row>
    <row r="55" spans="1:24" hidden="1">
      <c r="A55" s="8"/>
      <c r="B55" s="8"/>
      <c r="C55" s="544" t="str">
        <f>'Cumulative Budget Request '!B393</f>
        <v>Sub8</v>
      </c>
      <c r="D55" s="544"/>
      <c r="E55" s="544"/>
      <c r="F55" s="54">
        <f>'Subrecipient Third Party CS'!E21</f>
        <v>0</v>
      </c>
      <c r="G55" s="54">
        <f>'Subrecipient Third Party CS'!F21</f>
        <v>0</v>
      </c>
      <c r="H55" s="54">
        <f>'Subrecipient Third Party CS'!G21</f>
        <v>0</v>
      </c>
      <c r="I55" s="54">
        <f>'Subrecipient Third Party CS'!H21</f>
        <v>0</v>
      </c>
      <c r="J55" s="54">
        <f>'Subrecipient Third Party CS'!I21</f>
        <v>0</v>
      </c>
      <c r="K55" s="177">
        <f t="shared" si="3"/>
        <v>0</v>
      </c>
      <c r="M55" s="325"/>
      <c r="N55" s="243"/>
      <c r="O55" s="8"/>
      <c r="P55" s="97"/>
      <c r="Q55" s="99"/>
      <c r="R55" s="20"/>
      <c r="S55" s="15"/>
      <c r="T55" s="23"/>
      <c r="U55" s="23"/>
      <c r="V55" s="23"/>
      <c r="W55" s="23"/>
      <c r="X55" s="23"/>
    </row>
    <row r="56" spans="1:24" hidden="1">
      <c r="A56" s="8"/>
      <c r="B56" s="8"/>
      <c r="C56" s="544" t="str">
        <f>'Cumulative Budget Request '!B394</f>
        <v>Sub9</v>
      </c>
      <c r="D56" s="544"/>
      <c r="E56" s="544"/>
      <c r="F56" s="54">
        <f>'Subrecipient Third Party CS'!E22</f>
        <v>0</v>
      </c>
      <c r="G56" s="54">
        <f>'Subrecipient Third Party CS'!F22</f>
        <v>0</v>
      </c>
      <c r="H56" s="54">
        <f>'Subrecipient Third Party CS'!G22</f>
        <v>0</v>
      </c>
      <c r="I56" s="54">
        <f>'Subrecipient Third Party CS'!H22</f>
        <v>0</v>
      </c>
      <c r="J56" s="54">
        <f>'Subrecipient Third Party CS'!I22</f>
        <v>0</v>
      </c>
      <c r="K56" s="177">
        <f t="shared" si="3"/>
        <v>0</v>
      </c>
      <c r="M56" s="325"/>
      <c r="N56" s="243"/>
      <c r="O56" s="8"/>
      <c r="P56" s="97"/>
      <c r="Q56" s="99"/>
      <c r="R56" s="20"/>
      <c r="S56" s="15"/>
      <c r="T56" s="23"/>
      <c r="U56" s="23"/>
      <c r="V56" s="23"/>
      <c r="W56" s="23"/>
      <c r="X56" s="23"/>
    </row>
    <row r="57" spans="1:24" hidden="1">
      <c r="A57" s="8"/>
      <c r="B57" s="8"/>
      <c r="C57" s="544" t="str">
        <f>'Cumulative Budget Request '!B395</f>
        <v>Sub10</v>
      </c>
      <c r="D57" s="544"/>
      <c r="E57" s="544"/>
      <c r="F57" s="54">
        <f>'Subrecipient Third Party CS'!E23</f>
        <v>0</v>
      </c>
      <c r="G57" s="54">
        <f>'Subrecipient Third Party CS'!F23</f>
        <v>0</v>
      </c>
      <c r="H57" s="54">
        <f>'Subrecipient Third Party CS'!G23</f>
        <v>0</v>
      </c>
      <c r="I57" s="54">
        <f>'Subrecipient Third Party CS'!H23</f>
        <v>0</v>
      </c>
      <c r="J57" s="54">
        <f>'Subrecipient Third Party CS'!I23</f>
        <v>0</v>
      </c>
      <c r="K57" s="177">
        <f t="shared" si="3"/>
        <v>0</v>
      </c>
      <c r="M57" s="325"/>
      <c r="N57" s="243"/>
      <c r="O57" s="8"/>
      <c r="P57" s="97"/>
      <c r="Q57" s="99"/>
      <c r="R57" s="20"/>
      <c r="S57" s="15"/>
      <c r="T57" s="23"/>
      <c r="U57" s="23"/>
      <c r="V57" s="23"/>
      <c r="W57" s="23"/>
      <c r="X57" s="23"/>
    </row>
    <row r="58" spans="1:24" hidden="1">
      <c r="A58" s="8"/>
      <c r="B58" s="8"/>
      <c r="C58" s="544" t="str">
        <f>'Cumulative Budget Request '!B396</f>
        <v>Sub11</v>
      </c>
      <c r="D58" s="544"/>
      <c r="E58" s="544"/>
      <c r="F58" s="54">
        <f>'Subrecipient Third Party CS'!E24</f>
        <v>0</v>
      </c>
      <c r="G58" s="54">
        <f>'Subrecipient Third Party CS'!F24</f>
        <v>0</v>
      </c>
      <c r="H58" s="54">
        <f>'Subrecipient Third Party CS'!G24</f>
        <v>0</v>
      </c>
      <c r="I58" s="54">
        <f>'Subrecipient Third Party CS'!H24</f>
        <v>0</v>
      </c>
      <c r="J58" s="54">
        <f>'Subrecipient Third Party CS'!I24</f>
        <v>0</v>
      </c>
      <c r="K58" s="177">
        <f t="shared" si="3"/>
        <v>0</v>
      </c>
      <c r="N58" s="243"/>
      <c r="O58" s="8"/>
      <c r="P58" s="326"/>
      <c r="Q58" s="8"/>
      <c r="R58" s="326"/>
      <c r="S58" s="15"/>
      <c r="T58" s="4"/>
      <c r="U58" s="3"/>
    </row>
    <row r="59" spans="1:24" hidden="1">
      <c r="A59" s="8"/>
      <c r="B59" s="8"/>
      <c r="C59" s="544" t="str">
        <f>'Cumulative Budget Request '!B397</f>
        <v>Sub12</v>
      </c>
      <c r="D59" s="544"/>
      <c r="E59" s="544"/>
      <c r="F59" s="54">
        <f>'Subrecipient Third Party CS'!E25</f>
        <v>0</v>
      </c>
      <c r="G59" s="54">
        <f>'Subrecipient Third Party CS'!F25</f>
        <v>0</v>
      </c>
      <c r="H59" s="54">
        <f>'Subrecipient Third Party CS'!G25</f>
        <v>0</v>
      </c>
      <c r="I59" s="54">
        <f>'Subrecipient Third Party CS'!H25</f>
        <v>0</v>
      </c>
      <c r="J59" s="54">
        <f>'Subrecipient Third Party CS'!I25</f>
        <v>0</v>
      </c>
      <c r="K59" s="177">
        <f t="shared" si="3"/>
        <v>0</v>
      </c>
      <c r="N59" s="243"/>
      <c r="O59" s="324"/>
      <c r="P59" s="97"/>
      <c r="Q59" s="99"/>
      <c r="R59" s="20"/>
      <c r="S59" s="2"/>
      <c r="T59" s="23"/>
      <c r="U59" s="23"/>
      <c r="V59" s="23"/>
      <c r="W59" s="23"/>
      <c r="X59" s="23"/>
    </row>
    <row r="60" spans="1:24" hidden="1">
      <c r="A60" s="8"/>
      <c r="B60" s="8"/>
      <c r="C60" s="544" t="str">
        <f>'Cumulative Budget Request '!B398</f>
        <v>Sub13</v>
      </c>
      <c r="D60" s="544"/>
      <c r="E60" s="544"/>
      <c r="F60" s="54">
        <f>'Subrecipient Third Party CS'!E26</f>
        <v>0</v>
      </c>
      <c r="G60" s="54">
        <f>'Subrecipient Third Party CS'!F26</f>
        <v>0</v>
      </c>
      <c r="H60" s="54">
        <f>'Subrecipient Third Party CS'!G26</f>
        <v>0</v>
      </c>
      <c r="I60" s="54">
        <f>'Subrecipient Third Party CS'!H26</f>
        <v>0</v>
      </c>
      <c r="J60" s="54">
        <f>'Subrecipient Third Party CS'!I26</f>
        <v>0</v>
      </c>
      <c r="K60" s="177">
        <f t="shared" si="3"/>
        <v>0</v>
      </c>
      <c r="M60" s="325"/>
      <c r="N60" s="243"/>
      <c r="O60" s="8"/>
      <c r="P60" s="97"/>
      <c r="Q60" s="99"/>
      <c r="R60" s="20"/>
      <c r="S60" s="15"/>
    </row>
    <row r="61" spans="1:24" hidden="1">
      <c r="A61" s="8"/>
      <c r="B61" s="8"/>
      <c r="C61" s="544" t="str">
        <f>'Cumulative Budget Request '!B399</f>
        <v>Sub14</v>
      </c>
      <c r="D61" s="544"/>
      <c r="E61" s="544"/>
      <c r="F61" s="54">
        <f>'Subrecipient Third Party CS'!E27</f>
        <v>0</v>
      </c>
      <c r="G61" s="54">
        <f>'Subrecipient Third Party CS'!F27</f>
        <v>0</v>
      </c>
      <c r="H61" s="54">
        <f>'Subrecipient Third Party CS'!G27</f>
        <v>0</v>
      </c>
      <c r="I61" s="54">
        <f>'Subrecipient Third Party CS'!H27</f>
        <v>0</v>
      </c>
      <c r="J61" s="54">
        <f>'Subrecipient Third Party CS'!I27</f>
        <v>0</v>
      </c>
      <c r="K61" s="177">
        <f t="shared" si="3"/>
        <v>0</v>
      </c>
      <c r="M61" s="325"/>
      <c r="N61" s="243"/>
      <c r="O61" s="8"/>
      <c r="P61" s="97"/>
      <c r="Q61" s="99"/>
      <c r="R61" s="20"/>
      <c r="S61" s="15"/>
      <c r="T61" s="23"/>
      <c r="U61" s="23"/>
      <c r="V61" s="23"/>
      <c r="W61" s="23"/>
      <c r="X61" s="23"/>
    </row>
    <row r="62" spans="1:24" hidden="1">
      <c r="A62" s="8"/>
      <c r="B62" s="8"/>
      <c r="C62" s="544" t="str">
        <f>'Cumulative Budget Request '!B400</f>
        <v>Sub15</v>
      </c>
      <c r="D62" s="544"/>
      <c r="E62" s="544"/>
      <c r="F62" s="54">
        <f>'Subrecipient Third Party CS'!E28</f>
        <v>0</v>
      </c>
      <c r="G62" s="54">
        <f>'Subrecipient Third Party CS'!F28</f>
        <v>0</v>
      </c>
      <c r="H62" s="54">
        <f>'Subrecipient Third Party CS'!G28</f>
        <v>0</v>
      </c>
      <c r="I62" s="54">
        <f>'Subrecipient Third Party CS'!H28</f>
        <v>0</v>
      </c>
      <c r="J62" s="54">
        <f>'Subrecipient Third Party CS'!I28</f>
        <v>0</v>
      </c>
      <c r="K62" s="177">
        <f t="shared" si="3"/>
        <v>0</v>
      </c>
      <c r="M62" s="325"/>
      <c r="N62" s="243"/>
      <c r="O62" s="8"/>
      <c r="P62" s="97"/>
      <c r="Q62" s="99"/>
      <c r="R62" s="20"/>
      <c r="S62" s="15"/>
    </row>
    <row r="63" spans="1:24" hidden="1">
      <c r="A63" s="8"/>
      <c r="B63" s="8"/>
      <c r="C63" s="544" t="str">
        <f>'Cumulative Budget Request '!B401</f>
        <v>Sub16</v>
      </c>
      <c r="D63" s="544"/>
      <c r="E63" s="544"/>
      <c r="F63" s="54">
        <f>'Subrecipient Third Party CS'!E29</f>
        <v>0</v>
      </c>
      <c r="G63" s="54">
        <f>'Subrecipient Third Party CS'!F29</f>
        <v>0</v>
      </c>
      <c r="H63" s="54">
        <f>'Subrecipient Third Party CS'!G29</f>
        <v>0</v>
      </c>
      <c r="I63" s="54">
        <f>'Subrecipient Third Party CS'!H29</f>
        <v>0</v>
      </c>
      <c r="J63" s="54">
        <f>'Subrecipient Third Party CS'!I29</f>
        <v>0</v>
      </c>
      <c r="K63" s="177">
        <f t="shared" si="3"/>
        <v>0</v>
      </c>
      <c r="M63" s="325"/>
      <c r="N63" s="243"/>
      <c r="O63" s="8"/>
      <c r="P63" s="97"/>
      <c r="Q63" s="99"/>
      <c r="R63" s="20"/>
      <c r="S63" s="15"/>
      <c r="T63" s="23"/>
      <c r="U63" s="23"/>
      <c r="V63" s="23"/>
      <c r="W63" s="23"/>
      <c r="X63" s="23"/>
    </row>
    <row r="64" spans="1:24" hidden="1">
      <c r="A64" s="8"/>
      <c r="B64" s="8"/>
      <c r="C64" s="544" t="str">
        <f>'Cumulative Budget Request '!B402</f>
        <v>Sub17</v>
      </c>
      <c r="D64" s="544"/>
      <c r="E64" s="544"/>
      <c r="F64" s="54">
        <f>'Subrecipient Third Party CS'!E30</f>
        <v>0</v>
      </c>
      <c r="G64" s="54">
        <f>'Subrecipient Third Party CS'!F30</f>
        <v>0</v>
      </c>
      <c r="H64" s="54">
        <f>'Subrecipient Third Party CS'!G30</f>
        <v>0</v>
      </c>
      <c r="I64" s="54">
        <f>'Subrecipient Third Party CS'!H30</f>
        <v>0</v>
      </c>
      <c r="J64" s="54">
        <f>'Subrecipient Third Party CS'!I30</f>
        <v>0</v>
      </c>
      <c r="K64" s="177">
        <f t="shared" si="3"/>
        <v>0</v>
      </c>
      <c r="N64" s="2"/>
      <c r="O64" s="2"/>
      <c r="P64" s="2"/>
      <c r="Q64" s="4"/>
      <c r="R64" s="3"/>
      <c r="S64" s="15"/>
      <c r="T64" s="23"/>
      <c r="U64" s="23"/>
      <c r="V64" s="23"/>
      <c r="W64" s="23"/>
      <c r="X64" s="23"/>
    </row>
    <row r="65" spans="1:25" ht="12.75" hidden="1" customHeight="1">
      <c r="A65" s="8"/>
      <c r="B65" s="8"/>
      <c r="C65" s="544" t="str">
        <f>'Cumulative Budget Request '!B403</f>
        <v>Sub18</v>
      </c>
      <c r="D65" s="544"/>
      <c r="E65" s="544"/>
      <c r="F65" s="54">
        <f>'Subrecipient Third Party CS'!E31</f>
        <v>0</v>
      </c>
      <c r="G65" s="54">
        <f>'Subrecipient Third Party CS'!F31</f>
        <v>0</v>
      </c>
      <c r="H65" s="54">
        <f>'Subrecipient Third Party CS'!G31</f>
        <v>0</v>
      </c>
      <c r="I65" s="54">
        <f>'Subrecipient Third Party CS'!H31</f>
        <v>0</v>
      </c>
      <c r="J65" s="54">
        <f>'Subrecipient Third Party CS'!I31</f>
        <v>0</v>
      </c>
      <c r="K65" s="177">
        <f t="shared" si="3"/>
        <v>0</v>
      </c>
      <c r="R65" s="15"/>
    </row>
    <row r="66" spans="1:25" hidden="1">
      <c r="A66" s="1"/>
      <c r="B66" s="1"/>
      <c r="C66" s="544" t="str">
        <f>'Cumulative Budget Request '!B404</f>
        <v>Sub19</v>
      </c>
      <c r="D66" s="544"/>
      <c r="E66" s="544"/>
      <c r="F66" s="54">
        <f>'Subrecipient Third Party CS'!E32</f>
        <v>0</v>
      </c>
      <c r="G66" s="54">
        <f>'Subrecipient Third Party CS'!F32</f>
        <v>0</v>
      </c>
      <c r="H66" s="54">
        <f>'Subrecipient Third Party CS'!G32</f>
        <v>0</v>
      </c>
      <c r="I66" s="54">
        <f>'Subrecipient Third Party CS'!H32</f>
        <v>0</v>
      </c>
      <c r="J66" s="54">
        <f>'Subrecipient Third Party CS'!I32</f>
        <v>0</v>
      </c>
      <c r="K66" s="177">
        <f t="shared" si="3"/>
        <v>0</v>
      </c>
      <c r="R66" s="3"/>
    </row>
    <row r="67" spans="1:25" hidden="1">
      <c r="A67" s="1"/>
      <c r="B67" s="1"/>
      <c r="C67" s="544" t="str">
        <f>'Cumulative Budget Request '!B405</f>
        <v>Sub20</v>
      </c>
      <c r="D67" s="544"/>
      <c r="E67" s="544"/>
      <c r="F67" s="54">
        <f>'Subrecipient Third Party CS'!E33</f>
        <v>0</v>
      </c>
      <c r="G67" s="54">
        <f>'Subrecipient Third Party CS'!F33</f>
        <v>0</v>
      </c>
      <c r="H67" s="54">
        <f>'Subrecipient Third Party CS'!G33</f>
        <v>0</v>
      </c>
      <c r="I67" s="54">
        <f>'Subrecipient Third Party CS'!H33</f>
        <v>0</v>
      </c>
      <c r="J67" s="54">
        <f>'Subrecipient Third Party CS'!I33</f>
        <v>0</v>
      </c>
      <c r="K67" s="177">
        <f t="shared" si="3"/>
        <v>0</v>
      </c>
      <c r="R67" s="3"/>
    </row>
    <row r="68" spans="1:25" ht="3.75" customHeight="1">
      <c r="A68" s="1"/>
      <c r="B68" s="1"/>
      <c r="C68" s="3"/>
      <c r="D68" s="3"/>
      <c r="E68" s="3"/>
      <c r="F68" s="54"/>
      <c r="G68" s="54"/>
      <c r="H68" s="54"/>
      <c r="I68" s="54"/>
      <c r="J68" s="54"/>
      <c r="K68" s="177"/>
      <c r="R68" s="3"/>
    </row>
    <row r="69" spans="1:25">
      <c r="A69" s="406"/>
      <c r="B69" s="525" t="s">
        <v>182</v>
      </c>
      <c r="C69" s="525"/>
      <c r="D69" s="525"/>
      <c r="E69" s="318"/>
      <c r="F69" s="178">
        <f>SUM(F48:F67)</f>
        <v>0</v>
      </c>
      <c r="G69" s="178">
        <f t="shared" ref="G69:J69" si="4">SUM(G48:G67)</f>
        <v>0</v>
      </c>
      <c r="H69" s="178">
        <f t="shared" si="4"/>
        <v>0</v>
      </c>
      <c r="I69" s="178">
        <f t="shared" si="4"/>
        <v>0</v>
      </c>
      <c r="J69" s="178">
        <f t="shared" si="4"/>
        <v>0</v>
      </c>
      <c r="K69" s="179">
        <f>SUM(K48:K67)</f>
        <v>0</v>
      </c>
      <c r="L69" s="54"/>
      <c r="M69"/>
      <c r="N69" s="3"/>
      <c r="U69" s="546"/>
      <c r="V69" s="546"/>
      <c r="W69" s="546"/>
      <c r="X69" s="546"/>
      <c r="Y69" s="546"/>
    </row>
    <row r="70" spans="1:25">
      <c r="A70" s="1"/>
      <c r="B70" s="1"/>
      <c r="C70" s="55"/>
      <c r="D70" s="55"/>
      <c r="E70" s="55"/>
      <c r="F70" s="6"/>
      <c r="G70" s="6"/>
      <c r="H70" s="6"/>
      <c r="I70" s="6"/>
      <c r="J70" s="6"/>
      <c r="K70" s="43"/>
      <c r="T70" s="22"/>
      <c r="U70" s="13"/>
      <c r="V70" s="13"/>
      <c r="W70" s="13"/>
      <c r="X70" s="13"/>
    </row>
    <row r="71" spans="1:25">
      <c r="A71" s="29" t="s">
        <v>274</v>
      </c>
      <c r="B71" s="18"/>
      <c r="C71" s="89"/>
      <c r="D71" s="89"/>
      <c r="E71" s="89"/>
      <c r="K71" s="31"/>
      <c r="N71" s="55"/>
      <c r="O71" s="55"/>
      <c r="P71" s="55"/>
      <c r="Q71" s="55"/>
      <c r="R71" s="55"/>
      <c r="S71" s="55"/>
      <c r="T71" s="22"/>
      <c r="U71" s="13"/>
      <c r="V71" s="13"/>
      <c r="W71" s="13"/>
      <c r="X71" s="13"/>
    </row>
    <row r="72" spans="1:25">
      <c r="A72" s="55"/>
      <c r="B72" s="55"/>
      <c r="C72" s="543" t="str">
        <f>'Subrecipient Third Party CS'!B37</f>
        <v>Source 1</v>
      </c>
      <c r="D72" s="543"/>
      <c r="E72" s="543"/>
      <c r="F72" s="243">
        <f>'Subrecipient Third Party CS'!E37</f>
        <v>0</v>
      </c>
      <c r="G72" s="243">
        <f>'Subrecipient Third Party CS'!F37</f>
        <v>0</v>
      </c>
      <c r="H72" s="243">
        <f>'Subrecipient Third Party CS'!G37</f>
        <v>0</v>
      </c>
      <c r="I72" s="243">
        <f>'Subrecipient Third Party CS'!H37</f>
        <v>0</v>
      </c>
      <c r="J72" s="243">
        <f>'Subrecipient Third Party CS'!I37</f>
        <v>0</v>
      </c>
      <c r="K72" s="370">
        <f>SUM(F72:J72)</f>
        <v>0</v>
      </c>
      <c r="N72" s="548" t="s">
        <v>275</v>
      </c>
      <c r="O72" s="548"/>
      <c r="P72" s="89"/>
      <c r="Q72" s="89"/>
      <c r="R72" s="89"/>
      <c r="S72" s="89"/>
      <c r="T72" s="22"/>
      <c r="U72" s="13"/>
      <c r="V72" s="13"/>
      <c r="W72" s="13"/>
      <c r="X72" s="13"/>
    </row>
    <row r="73" spans="1:25">
      <c r="A73" s="8"/>
      <c r="B73" s="8"/>
      <c r="C73" s="543" t="str">
        <f>'Subrecipient Third Party CS'!B38</f>
        <v>Source 2</v>
      </c>
      <c r="D73" s="543"/>
      <c r="E73" s="543"/>
      <c r="F73" s="243">
        <f>'Subrecipient Third Party CS'!E38</f>
        <v>0</v>
      </c>
      <c r="G73" s="243">
        <f>'Subrecipient Third Party CS'!F38</f>
        <v>0</v>
      </c>
      <c r="H73" s="243">
        <f>'Subrecipient Third Party CS'!G38</f>
        <v>0</v>
      </c>
      <c r="I73" s="243">
        <f>'Subrecipient Third Party CS'!H38</f>
        <v>0</v>
      </c>
      <c r="J73" s="243">
        <f>'Subrecipient Third Party CS'!I38</f>
        <v>0</v>
      </c>
      <c r="K73" s="370">
        <f t="shared" ref="K73:K79" si="5">SUM(F73:J73)</f>
        <v>0</v>
      </c>
      <c r="N73" s="243"/>
      <c r="O73" s="324"/>
      <c r="P73" s="97"/>
      <c r="Q73" s="99"/>
      <c r="R73" s="20"/>
      <c r="S73" s="97"/>
      <c r="T73" s="23"/>
      <c r="U73" s="23"/>
      <c r="V73" s="23"/>
      <c r="W73" s="23"/>
      <c r="X73" s="23"/>
    </row>
    <row r="74" spans="1:25">
      <c r="A74" s="18"/>
      <c r="B74" s="18"/>
      <c r="C74" s="543" t="str">
        <f>'Subrecipient Third Party CS'!B39</f>
        <v>Source 3</v>
      </c>
      <c r="D74" s="543"/>
      <c r="E74" s="543"/>
      <c r="F74" s="243">
        <f>'Subrecipient Third Party CS'!E39</f>
        <v>0</v>
      </c>
      <c r="G74" s="243">
        <f>'Subrecipient Third Party CS'!F39</f>
        <v>0</v>
      </c>
      <c r="H74" s="243">
        <f>'Subrecipient Third Party CS'!G39</f>
        <v>0</v>
      </c>
      <c r="I74" s="243">
        <f>'Subrecipient Third Party CS'!H39</f>
        <v>0</v>
      </c>
      <c r="J74" s="243">
        <f>'Subrecipient Third Party CS'!I39</f>
        <v>0</v>
      </c>
      <c r="K74" s="370">
        <f t="shared" si="5"/>
        <v>0</v>
      </c>
      <c r="M74" s="325"/>
      <c r="N74" s="243"/>
      <c r="O74" s="324"/>
      <c r="P74" s="97"/>
      <c r="Q74" s="99"/>
      <c r="R74" s="20"/>
      <c r="S74" s="97"/>
      <c r="T74" s="23"/>
      <c r="U74" s="23"/>
      <c r="V74" s="23"/>
      <c r="W74" s="23"/>
      <c r="X74" s="23"/>
    </row>
    <row r="75" spans="1:25" hidden="1">
      <c r="A75" s="8"/>
      <c r="B75" s="8"/>
      <c r="C75" s="543" t="str">
        <f>'Subrecipient Third Party CS'!B40</f>
        <v>Source 4</v>
      </c>
      <c r="D75" s="543"/>
      <c r="E75" s="543"/>
      <c r="F75" s="243">
        <f>'Subrecipient Third Party CS'!E40</f>
        <v>0</v>
      </c>
      <c r="G75" s="243">
        <f>'Subrecipient Third Party CS'!F40</f>
        <v>0</v>
      </c>
      <c r="H75" s="243">
        <f>'Subrecipient Third Party CS'!G40</f>
        <v>0</v>
      </c>
      <c r="I75" s="243">
        <f>'Subrecipient Third Party CS'!H40</f>
        <v>0</v>
      </c>
      <c r="J75" s="243">
        <f>'Subrecipient Third Party CS'!I40</f>
        <v>0</v>
      </c>
      <c r="K75" s="370">
        <f t="shared" si="5"/>
        <v>0</v>
      </c>
      <c r="M75" s="325"/>
      <c r="N75" s="243"/>
      <c r="O75" s="8"/>
      <c r="P75" s="97"/>
      <c r="Q75" s="99"/>
      <c r="R75" s="20"/>
      <c r="S75" s="97"/>
    </row>
    <row r="76" spans="1:25" hidden="1">
      <c r="A76" s="8"/>
      <c r="B76" s="8"/>
      <c r="C76" s="543" t="str">
        <f>'Subrecipient Third Party CS'!B41</f>
        <v>Source 5</v>
      </c>
      <c r="D76" s="543"/>
      <c r="E76" s="543"/>
      <c r="F76" s="243">
        <f>'Subrecipient Third Party CS'!E41</f>
        <v>0</v>
      </c>
      <c r="G76" s="243">
        <f>'Subrecipient Third Party CS'!F41</f>
        <v>0</v>
      </c>
      <c r="H76" s="243">
        <f>'Subrecipient Third Party CS'!G41</f>
        <v>0</v>
      </c>
      <c r="I76" s="243">
        <f>'Subrecipient Third Party CS'!H41</f>
        <v>0</v>
      </c>
      <c r="J76" s="243">
        <f>'Subrecipient Third Party CS'!I41</f>
        <v>0</v>
      </c>
      <c r="K76" s="370">
        <f t="shared" si="5"/>
        <v>0</v>
      </c>
      <c r="M76" s="325"/>
      <c r="N76" s="243"/>
      <c r="O76" s="8"/>
      <c r="P76" s="97"/>
      <c r="Q76" s="99"/>
      <c r="R76" s="20"/>
      <c r="S76" s="97"/>
      <c r="T76" s="23"/>
      <c r="U76" s="23"/>
      <c r="V76" s="23"/>
      <c r="W76" s="23"/>
      <c r="X76" s="23"/>
    </row>
    <row r="77" spans="1:25" hidden="1">
      <c r="A77" s="8"/>
      <c r="B77" s="8"/>
      <c r="C77" s="543" t="str">
        <f>'Subrecipient Third Party CS'!B42</f>
        <v>Source 6</v>
      </c>
      <c r="D77" s="543"/>
      <c r="E77" s="543"/>
      <c r="F77" s="243">
        <f>'Subrecipient Third Party CS'!E42</f>
        <v>0</v>
      </c>
      <c r="G77" s="243">
        <f>'Subrecipient Third Party CS'!F42</f>
        <v>0</v>
      </c>
      <c r="H77" s="243">
        <f>'Subrecipient Third Party CS'!G42</f>
        <v>0</v>
      </c>
      <c r="I77" s="243">
        <f>'Subrecipient Third Party CS'!H42</f>
        <v>0</v>
      </c>
      <c r="J77" s="243">
        <f>'Subrecipient Third Party CS'!I42</f>
        <v>0</v>
      </c>
      <c r="K77" s="370">
        <f t="shared" si="5"/>
        <v>0</v>
      </c>
      <c r="M77" s="325"/>
      <c r="N77" s="243"/>
      <c r="O77" s="8"/>
      <c r="P77" s="97"/>
      <c r="Q77" s="99"/>
      <c r="R77" s="20"/>
      <c r="S77" s="97"/>
      <c r="T77" s="23"/>
      <c r="U77" s="23"/>
      <c r="V77" s="23"/>
      <c r="W77" s="23"/>
      <c r="X77" s="23"/>
    </row>
    <row r="78" spans="1:25" hidden="1">
      <c r="A78" s="8"/>
      <c r="B78" s="8"/>
      <c r="C78" s="543" t="str">
        <f>'Subrecipient Third Party CS'!B43</f>
        <v>Source 7</v>
      </c>
      <c r="D78" s="543"/>
      <c r="E78" s="543"/>
      <c r="F78" s="243">
        <f>'Subrecipient Third Party CS'!E43</f>
        <v>0</v>
      </c>
      <c r="G78" s="243">
        <f>'Subrecipient Third Party CS'!F43</f>
        <v>0</v>
      </c>
      <c r="H78" s="243">
        <f>'Subrecipient Third Party CS'!G43</f>
        <v>0</v>
      </c>
      <c r="I78" s="243">
        <f>'Subrecipient Third Party CS'!H43</f>
        <v>0</v>
      </c>
      <c r="J78" s="243">
        <f>'Subrecipient Third Party CS'!I43</f>
        <v>0</v>
      </c>
      <c r="K78" s="370">
        <f t="shared" si="5"/>
        <v>0</v>
      </c>
      <c r="N78" s="243"/>
      <c r="O78" s="8"/>
      <c r="P78" s="97"/>
      <c r="Q78" s="99"/>
      <c r="R78" s="20"/>
      <c r="S78" s="97"/>
      <c r="T78" s="23"/>
      <c r="U78" s="23"/>
      <c r="V78" s="23"/>
      <c r="W78" s="23"/>
      <c r="X78" s="23"/>
    </row>
    <row r="79" spans="1:25" hidden="1">
      <c r="A79" s="8"/>
      <c r="B79" s="8"/>
      <c r="C79" s="543" t="str">
        <f>'Subrecipient Third Party CS'!B44</f>
        <v>Source 8</v>
      </c>
      <c r="D79" s="543"/>
      <c r="E79" s="543"/>
      <c r="F79" s="243">
        <f>'Subrecipient Third Party CS'!E44</f>
        <v>0</v>
      </c>
      <c r="G79" s="243">
        <f>'Subrecipient Third Party CS'!F44</f>
        <v>0</v>
      </c>
      <c r="H79" s="243">
        <f>'Subrecipient Third Party CS'!G44</f>
        <v>0</v>
      </c>
      <c r="I79" s="243">
        <f>'Subrecipient Third Party CS'!H44</f>
        <v>0</v>
      </c>
      <c r="J79" s="243">
        <f>'Subrecipient Third Party CS'!I44</f>
        <v>0</v>
      </c>
      <c r="K79" s="370">
        <f t="shared" si="5"/>
        <v>0</v>
      </c>
      <c r="N79" s="243"/>
      <c r="O79" s="8"/>
      <c r="P79" s="13"/>
      <c r="Q79" s="8"/>
      <c r="R79" s="13"/>
      <c r="S79" s="22"/>
      <c r="T79" s="4"/>
      <c r="U79" s="3"/>
    </row>
    <row r="80" spans="1:25" ht="3.75" customHeight="1">
      <c r="A80" s="8"/>
      <c r="B80" s="8"/>
      <c r="C80" s="543"/>
      <c r="D80" s="543"/>
      <c r="E80" s="543"/>
      <c r="F80" s="97"/>
      <c r="G80" s="97"/>
      <c r="H80" s="97"/>
      <c r="I80" s="97"/>
      <c r="J80" s="97"/>
      <c r="K80" s="44"/>
      <c r="N80" s="243"/>
      <c r="O80" s="324"/>
      <c r="P80" s="97"/>
      <c r="Q80" s="99"/>
      <c r="R80" s="20"/>
      <c r="S80" s="97"/>
      <c r="T80" s="23"/>
      <c r="U80" s="23"/>
      <c r="V80" s="23"/>
      <c r="W80" s="23"/>
      <c r="X80" s="23"/>
    </row>
    <row r="81" spans="1:25">
      <c r="A81" s="108"/>
      <c r="B81" s="525" t="s">
        <v>276</v>
      </c>
      <c r="C81" s="525"/>
      <c r="D81" s="525"/>
      <c r="E81" s="318"/>
      <c r="F81" s="178">
        <f>SUM(F72:F79)</f>
        <v>0</v>
      </c>
      <c r="G81" s="178">
        <f t="shared" ref="G81:J81" si="6">SUM(G72:G79)</f>
        <v>0</v>
      </c>
      <c r="H81" s="178">
        <f t="shared" si="6"/>
        <v>0</v>
      </c>
      <c r="I81" s="178">
        <f t="shared" si="6"/>
        <v>0</v>
      </c>
      <c r="J81" s="178">
        <f t="shared" si="6"/>
        <v>0</v>
      </c>
      <c r="K81" s="179">
        <f>SUM(K72:K79)</f>
        <v>0</v>
      </c>
      <c r="L81" s="347"/>
      <c r="M81"/>
      <c r="N81" s="325"/>
      <c r="O81" s="243"/>
      <c r="P81" s="324"/>
      <c r="Q81" s="97"/>
      <c r="R81" s="99"/>
      <c r="S81" s="20"/>
      <c r="T81" s="97"/>
      <c r="U81" s="23"/>
      <c r="V81" s="23"/>
      <c r="W81" s="23"/>
      <c r="X81" s="23"/>
      <c r="Y81" s="23"/>
    </row>
    <row r="82" spans="1:25">
      <c r="A82" s="8"/>
      <c r="B82" s="8"/>
      <c r="D82" s="97"/>
      <c r="E82" s="97"/>
      <c r="F82" s="54"/>
      <c r="G82" s="54"/>
      <c r="H82" s="54"/>
      <c r="I82" s="54"/>
      <c r="J82" s="54"/>
      <c r="K82" s="177"/>
      <c r="M82" s="325"/>
      <c r="N82" s="243"/>
      <c r="O82" s="8"/>
      <c r="P82" s="97"/>
      <c r="Q82" s="99"/>
      <c r="R82" s="20"/>
      <c r="S82" s="97"/>
    </row>
    <row r="83" spans="1:25">
      <c r="A83" s="29" t="s">
        <v>277</v>
      </c>
      <c r="B83" s="8"/>
      <c r="C83" s="542" t="str">
        <f>'Subrecipient Third Party CS'!B48</f>
        <v>Source 1</v>
      </c>
      <c r="D83" s="542"/>
      <c r="E83" s="542"/>
      <c r="F83" s="54">
        <f>'Subrecipient Third Party CS'!E48</f>
        <v>0</v>
      </c>
      <c r="G83" s="54">
        <f>'Subrecipient Third Party CS'!F48</f>
        <v>0</v>
      </c>
      <c r="H83" s="54">
        <f>'Subrecipient Third Party CS'!G48</f>
        <v>0</v>
      </c>
      <c r="I83" s="54">
        <f>'Subrecipient Third Party CS'!H48</f>
        <v>0</v>
      </c>
      <c r="J83" s="54">
        <f>'Subrecipient Third Party CS'!I48</f>
        <v>0</v>
      </c>
      <c r="K83" s="188">
        <f>SUM(F83:J83)</f>
        <v>0</v>
      </c>
      <c r="M83" s="325"/>
      <c r="N83" s="548" t="s">
        <v>278</v>
      </c>
      <c r="O83" s="548"/>
      <c r="P83" s="97"/>
      <c r="Q83" s="99"/>
      <c r="R83" s="20"/>
      <c r="S83" s="97"/>
      <c r="T83" s="23"/>
      <c r="U83" s="23"/>
      <c r="V83" s="23"/>
      <c r="W83" s="23"/>
      <c r="X83" s="23"/>
    </row>
    <row r="84" spans="1:25">
      <c r="A84" s="8"/>
      <c r="B84" s="8"/>
      <c r="C84" s="542" t="str">
        <f>'Subrecipient Third Party CS'!B49</f>
        <v>Source 2</v>
      </c>
      <c r="D84" s="542"/>
      <c r="E84" s="542"/>
      <c r="F84" s="54">
        <f>'Subrecipient Third Party CS'!E49</f>
        <v>0</v>
      </c>
      <c r="G84" s="54">
        <f>'Subrecipient Third Party CS'!F49</f>
        <v>0</v>
      </c>
      <c r="H84" s="54">
        <f>'Subrecipient Third Party CS'!G49</f>
        <v>0</v>
      </c>
      <c r="I84" s="54">
        <f>'Subrecipient Third Party CS'!H49</f>
        <v>0</v>
      </c>
      <c r="J84" s="54">
        <f>'Subrecipient Third Party CS'!I49</f>
        <v>0</v>
      </c>
      <c r="K84" s="188">
        <f t="shared" ref="K84:K90" si="7">SUM(F84:J84)</f>
        <v>0</v>
      </c>
      <c r="M84" s="325"/>
      <c r="N84" s="243"/>
      <c r="O84" s="8"/>
      <c r="P84" s="97"/>
      <c r="Q84" s="99"/>
      <c r="R84" s="20"/>
      <c r="S84" s="97"/>
      <c r="T84" s="23"/>
      <c r="U84" s="23"/>
      <c r="V84" s="23"/>
      <c r="W84" s="23"/>
      <c r="X84" s="23"/>
    </row>
    <row r="85" spans="1:25">
      <c r="A85" s="8"/>
      <c r="B85" s="8"/>
      <c r="C85" s="542" t="str">
        <f>'Subrecipient Third Party CS'!B50</f>
        <v>Source 3</v>
      </c>
      <c r="D85" s="542"/>
      <c r="E85" s="542"/>
      <c r="F85" s="54">
        <f>'Subrecipient Third Party CS'!E50</f>
        <v>0</v>
      </c>
      <c r="G85" s="54">
        <f>'Subrecipient Third Party CS'!F50</f>
        <v>0</v>
      </c>
      <c r="H85" s="54">
        <f>'Subrecipient Third Party CS'!G50</f>
        <v>0</v>
      </c>
      <c r="I85" s="54">
        <f>'Subrecipient Third Party CS'!H50</f>
        <v>0</v>
      </c>
      <c r="J85" s="54">
        <f>'Subrecipient Third Party CS'!I50</f>
        <v>0</v>
      </c>
      <c r="K85" s="188">
        <f t="shared" si="7"/>
        <v>0</v>
      </c>
      <c r="N85" s="243"/>
      <c r="O85" s="8"/>
      <c r="P85" s="97"/>
      <c r="Q85" s="99"/>
      <c r="R85" s="20"/>
      <c r="S85" s="97"/>
      <c r="T85" s="23"/>
      <c r="U85" s="23"/>
      <c r="V85" s="23"/>
      <c r="W85" s="23"/>
      <c r="X85" s="23"/>
    </row>
    <row r="86" spans="1:25" hidden="1">
      <c r="A86" s="8"/>
      <c r="B86" s="8"/>
      <c r="C86" s="542" t="str">
        <f>'Subrecipient Third Party CS'!B51</f>
        <v>Source 4</v>
      </c>
      <c r="D86" s="542"/>
      <c r="E86" s="542"/>
      <c r="F86" s="54">
        <f>'Subrecipient Third Party CS'!E51</f>
        <v>0</v>
      </c>
      <c r="G86" s="54">
        <f>'Subrecipient Third Party CS'!F51</f>
        <v>0</v>
      </c>
      <c r="H86" s="54">
        <f>'Subrecipient Third Party CS'!G51</f>
        <v>0</v>
      </c>
      <c r="I86" s="54">
        <f>'Subrecipient Third Party CS'!H51</f>
        <v>0</v>
      </c>
      <c r="J86" s="54">
        <f>'Subrecipient Third Party CS'!I51</f>
        <v>0</v>
      </c>
      <c r="K86" s="188">
        <f t="shared" si="7"/>
        <v>0</v>
      </c>
      <c r="N86" s="243"/>
      <c r="O86" s="8"/>
      <c r="P86" s="13"/>
      <c r="Q86" s="8"/>
      <c r="R86" s="13"/>
      <c r="S86" s="22"/>
      <c r="T86" s="4"/>
      <c r="U86" s="3"/>
    </row>
    <row r="87" spans="1:25" hidden="1">
      <c r="A87" s="8"/>
      <c r="B87" s="8"/>
      <c r="C87" s="542" t="str">
        <f>'Subrecipient Third Party CS'!B52</f>
        <v>Source 5</v>
      </c>
      <c r="D87" s="542"/>
      <c r="E87" s="542"/>
      <c r="F87" s="54">
        <f>'Subrecipient Third Party CS'!E52</f>
        <v>0</v>
      </c>
      <c r="G87" s="54">
        <f>'Subrecipient Third Party CS'!F52</f>
        <v>0</v>
      </c>
      <c r="H87" s="54">
        <f>'Subrecipient Third Party CS'!G52</f>
        <v>0</v>
      </c>
      <c r="I87" s="54">
        <f>'Subrecipient Third Party CS'!H52</f>
        <v>0</v>
      </c>
      <c r="J87" s="54">
        <f>'Subrecipient Third Party CS'!I52</f>
        <v>0</v>
      </c>
      <c r="K87" s="188">
        <f t="shared" si="7"/>
        <v>0</v>
      </c>
      <c r="N87" s="243"/>
      <c r="O87" s="324"/>
      <c r="P87" s="97"/>
      <c r="Q87" s="99"/>
      <c r="R87" s="20"/>
      <c r="S87" s="97"/>
      <c r="T87" s="23"/>
      <c r="U87" s="23"/>
      <c r="V87" s="23"/>
      <c r="W87" s="23"/>
      <c r="X87" s="23"/>
    </row>
    <row r="88" spans="1:25" hidden="1">
      <c r="C88" s="542" t="str">
        <f>'Subrecipient Third Party CS'!B53</f>
        <v>Source 6</v>
      </c>
      <c r="D88" s="542"/>
      <c r="E88" s="542"/>
      <c r="F88" s="54">
        <f>'Subrecipient Third Party CS'!E53</f>
        <v>0</v>
      </c>
      <c r="G88" s="54">
        <f>'Subrecipient Third Party CS'!F53</f>
        <v>0</v>
      </c>
      <c r="H88" s="54">
        <f>'Subrecipient Third Party CS'!G53</f>
        <v>0</v>
      </c>
      <c r="I88" s="54">
        <f>'Subrecipient Third Party CS'!H53</f>
        <v>0</v>
      </c>
      <c r="J88" s="54">
        <f>'Subrecipient Third Party CS'!I53</f>
        <v>0</v>
      </c>
      <c r="K88" s="188">
        <f t="shared" si="7"/>
        <v>0</v>
      </c>
      <c r="M88" s="325"/>
      <c r="N88" s="243"/>
      <c r="O88" s="324"/>
      <c r="P88" s="97"/>
      <c r="Q88" s="99"/>
      <c r="R88" s="20"/>
      <c r="S88" s="97"/>
      <c r="T88" s="23"/>
      <c r="U88" s="23"/>
      <c r="V88" s="23"/>
      <c r="W88" s="23"/>
      <c r="X88" s="23"/>
    </row>
    <row r="89" spans="1:25" hidden="1">
      <c r="A89" s="8"/>
      <c r="B89" s="8"/>
      <c r="C89" s="542" t="str">
        <f>'Subrecipient Third Party CS'!B54</f>
        <v>Source 7</v>
      </c>
      <c r="D89" s="542"/>
      <c r="E89" s="542"/>
      <c r="F89" s="54">
        <f>'Subrecipient Third Party CS'!E54</f>
        <v>0</v>
      </c>
      <c r="G89" s="54">
        <f>'Subrecipient Third Party CS'!F54</f>
        <v>0</v>
      </c>
      <c r="H89" s="54">
        <f>'Subrecipient Third Party CS'!G54</f>
        <v>0</v>
      </c>
      <c r="I89" s="54">
        <f>'Subrecipient Third Party CS'!H54</f>
        <v>0</v>
      </c>
      <c r="J89" s="54">
        <f>'Subrecipient Third Party CS'!I54</f>
        <v>0</v>
      </c>
      <c r="K89" s="188">
        <f t="shared" si="7"/>
        <v>0</v>
      </c>
      <c r="M89" s="325"/>
      <c r="N89" s="243"/>
      <c r="O89" s="8"/>
      <c r="P89" s="97"/>
      <c r="Q89" s="99"/>
      <c r="R89" s="20"/>
      <c r="S89" s="97"/>
    </row>
    <row r="90" spans="1:25" hidden="1">
      <c r="A90" s="8"/>
      <c r="B90" s="8"/>
      <c r="C90" s="542" t="str">
        <f>'Subrecipient Third Party CS'!B55</f>
        <v>Source 8</v>
      </c>
      <c r="D90" s="542"/>
      <c r="E90" s="542"/>
      <c r="F90" s="54">
        <f>'Subrecipient Third Party CS'!E55</f>
        <v>0</v>
      </c>
      <c r="G90" s="54">
        <f>'Subrecipient Third Party CS'!F55</f>
        <v>0</v>
      </c>
      <c r="H90" s="54">
        <f>'Subrecipient Third Party CS'!G55</f>
        <v>0</v>
      </c>
      <c r="I90" s="54">
        <f>'Subrecipient Third Party CS'!H55</f>
        <v>0</v>
      </c>
      <c r="J90" s="54">
        <f>'Subrecipient Third Party CS'!I55</f>
        <v>0</v>
      </c>
      <c r="K90" s="188">
        <f t="shared" si="7"/>
        <v>0</v>
      </c>
      <c r="M90" s="325"/>
      <c r="N90" s="243"/>
      <c r="O90" s="8"/>
      <c r="P90" s="97"/>
      <c r="Q90" s="99"/>
      <c r="R90" s="20"/>
      <c r="S90" s="97"/>
    </row>
    <row r="91" spans="1:25" ht="3.75" customHeight="1">
      <c r="A91" s="8"/>
      <c r="B91" s="8"/>
      <c r="C91" s="99"/>
      <c r="D91" s="97"/>
      <c r="E91" s="97"/>
      <c r="F91" s="189"/>
      <c r="G91" s="189"/>
      <c r="H91" s="189"/>
      <c r="I91" s="189"/>
      <c r="J91" s="189"/>
      <c r="K91" s="186"/>
      <c r="M91" s="325"/>
      <c r="N91" s="243"/>
      <c r="O91" s="8"/>
      <c r="P91" s="97"/>
      <c r="Q91" s="99"/>
      <c r="R91" s="20"/>
      <c r="S91" s="97"/>
      <c r="T91" s="23"/>
      <c r="U91" s="23"/>
      <c r="V91" s="23"/>
      <c r="W91" s="23"/>
      <c r="X91" s="23"/>
    </row>
    <row r="92" spans="1:25">
      <c r="A92" s="406"/>
      <c r="B92" s="513" t="s">
        <v>279</v>
      </c>
      <c r="C92" s="513"/>
      <c r="D92" s="513"/>
      <c r="E92" s="317"/>
      <c r="F92" s="178">
        <f>SUM(F83:F90)</f>
        <v>0</v>
      </c>
      <c r="G92" s="178">
        <f t="shared" ref="G92:J92" si="8">SUM(G83:G90)</f>
        <v>0</v>
      </c>
      <c r="H92" s="178">
        <f t="shared" si="8"/>
        <v>0</v>
      </c>
      <c r="I92" s="178">
        <f t="shared" si="8"/>
        <v>0</v>
      </c>
      <c r="J92" s="178">
        <f t="shared" si="8"/>
        <v>0</v>
      </c>
      <c r="K92" s="179">
        <f>SUM(K83:K90)</f>
        <v>0</v>
      </c>
      <c r="L92" s="190"/>
      <c r="M92"/>
      <c r="N92" s="3"/>
      <c r="O92" s="17"/>
      <c r="Q92" s="2"/>
      <c r="R92" s="2"/>
      <c r="S92" s="2"/>
      <c r="T92" s="15"/>
      <c r="U92" s="23"/>
      <c r="V92" s="23"/>
      <c r="W92" s="23"/>
      <c r="X92" s="23"/>
      <c r="Y92" s="23"/>
    </row>
    <row r="93" spans="1:25">
      <c r="A93" s="8"/>
      <c r="B93" s="8"/>
      <c r="C93" s="99"/>
      <c r="D93" s="97"/>
      <c r="E93" s="97"/>
      <c r="F93" s="15"/>
      <c r="G93" s="15"/>
      <c r="H93" s="15"/>
      <c r="I93" s="15"/>
      <c r="J93" s="15"/>
      <c r="K93" s="24"/>
      <c r="N93" s="17"/>
      <c r="O93" s="17"/>
      <c r="P93" s="2"/>
      <c r="Q93" s="2"/>
      <c r="R93" s="2"/>
      <c r="S93" s="15"/>
      <c r="T93" s="23"/>
      <c r="U93" s="23"/>
      <c r="V93" s="23"/>
      <c r="W93" s="23"/>
      <c r="X93" s="23"/>
    </row>
    <row r="94" spans="1:25">
      <c r="A94" s="524" t="s">
        <v>280</v>
      </c>
      <c r="B94" s="524"/>
      <c r="C94" s="524"/>
      <c r="D94" s="524"/>
      <c r="E94" s="148"/>
      <c r="F94" s="216">
        <f>SUM(F69,F81,F92)</f>
        <v>0</v>
      </c>
      <c r="G94" s="216">
        <f t="shared" ref="G94:J94" si="9">SUM(G69,G81,G92)</f>
        <v>0</v>
      </c>
      <c r="H94" s="216">
        <f t="shared" si="9"/>
        <v>0</v>
      </c>
      <c r="I94" s="216">
        <f t="shared" si="9"/>
        <v>0</v>
      </c>
      <c r="J94" s="216">
        <f t="shared" si="9"/>
        <v>0</v>
      </c>
      <c r="K94" s="217">
        <f>SUM(F94:J94)</f>
        <v>0</v>
      </c>
      <c r="L94" s="171"/>
      <c r="M94"/>
      <c r="N94" s="3"/>
      <c r="O94" s="55"/>
      <c r="P94" s="55"/>
      <c r="Q94" s="55"/>
      <c r="R94" s="55"/>
      <c r="S94" s="55"/>
      <c r="T94" s="15"/>
      <c r="U94" s="23"/>
      <c r="V94" s="23"/>
      <c r="W94" s="23"/>
      <c r="X94" s="23"/>
      <c r="Y94" s="23"/>
    </row>
    <row r="95" spans="1:25" ht="15" customHeight="1">
      <c r="A95" s="8"/>
      <c r="B95" s="8"/>
      <c r="D95" s="72"/>
      <c r="E95" s="72"/>
      <c r="F95" s="171"/>
      <c r="G95" s="171"/>
      <c r="H95" s="171"/>
      <c r="I95" s="171"/>
      <c r="J95" s="171"/>
      <c r="K95" s="171"/>
      <c r="N95" s="55"/>
      <c r="O95" s="55"/>
      <c r="P95" s="55"/>
      <c r="Q95" s="55"/>
      <c r="R95" s="55"/>
      <c r="S95" s="55"/>
      <c r="T95" s="546"/>
      <c r="U95" s="546"/>
      <c r="V95" s="546"/>
      <c r="W95" s="546"/>
      <c r="X95" s="546"/>
    </row>
    <row r="96" spans="1:25" ht="15" customHeight="1">
      <c r="A96" s="8"/>
      <c r="B96" s="8"/>
      <c r="D96" s="72"/>
      <c r="E96" s="72"/>
      <c r="F96" s="171"/>
      <c r="G96" s="171"/>
      <c r="H96" s="171"/>
      <c r="I96" s="171"/>
      <c r="J96" s="171"/>
      <c r="K96" s="171"/>
      <c r="N96" s="55"/>
      <c r="O96" s="55"/>
      <c r="P96" s="55"/>
      <c r="Q96" s="55"/>
      <c r="R96" s="55"/>
      <c r="S96" s="55"/>
      <c r="T96" s="89"/>
      <c r="U96" s="89"/>
      <c r="V96" s="89"/>
      <c r="W96" s="89"/>
      <c r="X96" s="89"/>
    </row>
    <row r="97" spans="1:24" ht="15" customHeight="1" thickBot="1">
      <c r="A97" s="8"/>
      <c r="B97" s="8"/>
      <c r="D97" s="72"/>
      <c r="E97" s="72"/>
      <c r="F97" s="69"/>
      <c r="G97" s="69"/>
      <c r="H97" s="69"/>
      <c r="I97" s="69"/>
      <c r="J97" s="69"/>
      <c r="K97" s="69"/>
      <c r="N97" s="55"/>
      <c r="O97" s="55"/>
      <c r="P97" s="55"/>
      <c r="Q97" s="55"/>
      <c r="R97" s="55"/>
      <c r="S97" s="55"/>
      <c r="T97" s="89"/>
      <c r="U97" s="89"/>
      <c r="V97" s="89"/>
      <c r="W97" s="89"/>
      <c r="X97" s="89"/>
    </row>
    <row r="98" spans="1:24" ht="15" customHeight="1">
      <c r="A98" s="541" t="s">
        <v>281</v>
      </c>
      <c r="B98" s="541"/>
      <c r="C98" s="541"/>
      <c r="D98" s="541"/>
      <c r="E98" s="541"/>
      <c r="F98" s="541"/>
      <c r="G98" s="541"/>
      <c r="H98" s="541"/>
      <c r="I98" s="541"/>
      <c r="J98" s="541"/>
      <c r="K98" s="541"/>
      <c r="N98" s="549" t="s">
        <v>282</v>
      </c>
      <c r="O98" s="550"/>
      <c r="P98" s="550"/>
      <c r="Q98" s="551"/>
      <c r="R98" s="89"/>
      <c r="S98" s="89"/>
      <c r="T98" s="22"/>
      <c r="U98" s="13"/>
      <c r="V98" s="13"/>
      <c r="W98" s="13"/>
      <c r="X98" s="13"/>
    </row>
    <row r="99" spans="1:24">
      <c r="A99" s="8"/>
      <c r="B99" s="8"/>
      <c r="C99" s="99"/>
      <c r="E99" s="13"/>
      <c r="F99" s="15"/>
      <c r="G99" s="15"/>
      <c r="H99" s="15"/>
      <c r="I99" s="15"/>
      <c r="J99" s="15"/>
      <c r="K99" s="31"/>
      <c r="L99" s="15"/>
      <c r="N99" s="552"/>
      <c r="O99" s="553"/>
      <c r="P99" s="553"/>
      <c r="Q99" s="554"/>
      <c r="R99" s="20"/>
      <c r="S99" s="97"/>
      <c r="T99" s="23"/>
      <c r="U99" s="23"/>
      <c r="V99" s="23"/>
      <c r="W99" s="23"/>
      <c r="X99" s="23"/>
    </row>
    <row r="100" spans="1:24">
      <c r="C100" s="99"/>
      <c r="E100" s="13"/>
      <c r="F100" s="16" t="s">
        <v>25</v>
      </c>
      <c r="G100" s="16" t="s">
        <v>26</v>
      </c>
      <c r="H100" s="16" t="s">
        <v>27</v>
      </c>
      <c r="I100" s="16" t="s">
        <v>28</v>
      </c>
      <c r="J100" s="16" t="s">
        <v>29</v>
      </c>
      <c r="K100" s="44" t="s">
        <v>30</v>
      </c>
      <c r="L100" s="15"/>
      <c r="M100" s="325"/>
      <c r="N100" s="552"/>
      <c r="O100" s="553"/>
      <c r="P100" s="553"/>
      <c r="Q100" s="554"/>
      <c r="R100" s="20"/>
      <c r="S100" s="97"/>
      <c r="T100" s="23"/>
      <c r="U100" s="23"/>
      <c r="V100" s="23"/>
      <c r="W100" s="23"/>
      <c r="X100" s="23"/>
    </row>
    <row r="101" spans="1:24">
      <c r="A101" s="8"/>
      <c r="B101" s="8"/>
      <c r="D101" s="97"/>
      <c r="E101" s="97"/>
      <c r="F101" s="54"/>
      <c r="G101" s="54"/>
      <c r="H101" s="54"/>
      <c r="I101" s="54"/>
      <c r="J101" s="54"/>
      <c r="K101" s="177"/>
      <c r="M101" s="325"/>
      <c r="N101" s="552"/>
      <c r="O101" s="553"/>
      <c r="P101" s="553"/>
      <c r="Q101" s="554"/>
      <c r="R101" s="20"/>
      <c r="S101" s="97"/>
      <c r="T101" s="23"/>
      <c r="U101" s="23"/>
      <c r="V101" s="23"/>
      <c r="W101" s="23"/>
      <c r="X101" s="23"/>
    </row>
    <row r="102" spans="1:24" ht="13.5" thickBot="1">
      <c r="A102" s="8"/>
      <c r="B102" s="8"/>
      <c r="C102" s="99" t="s">
        <v>283</v>
      </c>
      <c r="D102" s="97"/>
      <c r="E102" s="385" t="s">
        <v>74</v>
      </c>
      <c r="F102" s="267">
        <f>IF(E102="Allowed",ROUND('Cumulative Budget Request '!E340,0),IF(E102="Not Allowed",ROUND($T3,0)))</f>
        <v>0</v>
      </c>
      <c r="G102" s="267">
        <f>IF(E102="Allowed",ROUND('Cumulative Budget Request '!F340,0),IF(E102="Not Allowed",ROUND($T3,0)))</f>
        <v>0</v>
      </c>
      <c r="H102" s="267">
        <f>IF(E102="Allowed",ROUND('Cumulative Budget Request '!G340,0),IF(E102="Not Allowed",ROUND($T3,0)))</f>
        <v>0</v>
      </c>
      <c r="I102" s="267">
        <f>IF(E102="Allowed",ROUND('Cumulative Budget Request '!H340,0),IF(E102="Not Allowed",ROUND($T3,0)))</f>
        <v>0</v>
      </c>
      <c r="J102" s="267">
        <f>IF(E102="Allowed",ROUND('Cumulative Budget Request '!I340,0),IF(E102="Not Allowed",ROUND($T3,0)))</f>
        <v>0</v>
      </c>
      <c r="K102" s="177">
        <f>SUM(F102:J102)</f>
        <v>0</v>
      </c>
      <c r="M102" s="325"/>
      <c r="N102" s="555"/>
      <c r="O102" s="556"/>
      <c r="P102" s="556"/>
      <c r="Q102" s="557"/>
      <c r="R102" s="20"/>
      <c r="S102" s="97"/>
      <c r="T102" s="23"/>
      <c r="U102" s="23"/>
      <c r="V102" s="23"/>
      <c r="W102" s="23"/>
      <c r="X102" s="23"/>
    </row>
    <row r="103" spans="1:24" ht="3.75" customHeight="1">
      <c r="A103" s="8"/>
      <c r="B103" s="8"/>
      <c r="C103" s="90"/>
      <c r="D103" s="97"/>
      <c r="E103" s="97"/>
      <c r="F103" s="189"/>
      <c r="G103" s="189"/>
      <c r="H103" s="189"/>
      <c r="I103" s="189"/>
      <c r="J103" s="189"/>
      <c r="K103" s="186"/>
      <c r="M103" s="325"/>
      <c r="N103" s="243"/>
      <c r="O103" s="8"/>
      <c r="P103" s="97"/>
      <c r="Q103" s="99"/>
      <c r="R103" s="20"/>
      <c r="S103" s="97"/>
      <c r="T103" s="23"/>
      <c r="U103" s="23"/>
      <c r="V103" s="23"/>
      <c r="W103" s="23"/>
      <c r="X103" s="23"/>
    </row>
    <row r="104" spans="1:24">
      <c r="A104" s="524" t="s">
        <v>284</v>
      </c>
      <c r="B104" s="524"/>
      <c r="C104" s="524"/>
      <c r="D104" s="524"/>
      <c r="E104" s="148"/>
      <c r="F104" s="216">
        <f>SUM(F78,F90,F102)</f>
        <v>0</v>
      </c>
      <c r="G104" s="216">
        <f t="shared" ref="G104:J104" si="10">SUM(G78,G90,G102)</f>
        <v>0</v>
      </c>
      <c r="H104" s="216">
        <f t="shared" si="10"/>
        <v>0</v>
      </c>
      <c r="I104" s="216">
        <f t="shared" si="10"/>
        <v>0</v>
      </c>
      <c r="J104" s="216">
        <f t="shared" si="10"/>
        <v>0</v>
      </c>
      <c r="K104" s="217">
        <f>SUM(F104:J104)</f>
        <v>0</v>
      </c>
      <c r="N104" s="243"/>
      <c r="O104" s="8"/>
      <c r="P104" s="97"/>
      <c r="Q104" s="99"/>
      <c r="R104" s="20"/>
      <c r="S104" s="97"/>
      <c r="T104" s="4"/>
      <c r="U104" s="3"/>
    </row>
    <row r="105" spans="1:24">
      <c r="D105" s="97"/>
      <c r="E105" s="97"/>
      <c r="F105" s="15"/>
      <c r="G105" s="15"/>
      <c r="H105" s="15"/>
      <c r="I105" s="15"/>
      <c r="J105" s="15"/>
      <c r="K105" s="15"/>
      <c r="N105" s="243"/>
      <c r="O105" s="8"/>
      <c r="P105" s="13"/>
      <c r="Q105" s="8"/>
      <c r="R105" s="13"/>
      <c r="S105" s="22"/>
      <c r="T105" s="15"/>
      <c r="U105" s="15"/>
      <c r="V105" s="15"/>
      <c r="W105" s="15"/>
      <c r="X105" s="15"/>
    </row>
    <row r="106" spans="1:24">
      <c r="D106" s="97"/>
      <c r="E106" s="97"/>
      <c r="F106" s="15"/>
      <c r="G106" s="15"/>
      <c r="H106" s="15"/>
      <c r="I106" s="15"/>
      <c r="J106" s="15"/>
      <c r="K106" s="15"/>
      <c r="N106" s="243"/>
      <c r="O106" s="8"/>
      <c r="P106" s="13"/>
      <c r="Q106" s="8"/>
      <c r="R106" s="13"/>
      <c r="S106" s="22"/>
      <c r="T106" s="15"/>
      <c r="U106" s="15"/>
      <c r="V106" s="15"/>
      <c r="W106" s="15"/>
      <c r="X106" s="15"/>
    </row>
    <row r="107" spans="1:24">
      <c r="D107" s="97"/>
      <c r="E107" s="97"/>
      <c r="F107" s="15"/>
      <c r="G107" s="15"/>
      <c r="H107" s="15"/>
      <c r="I107" s="15"/>
      <c r="J107" s="15"/>
      <c r="K107" s="15"/>
      <c r="N107" s="243"/>
      <c r="O107" s="8"/>
      <c r="P107" s="13"/>
      <c r="Q107" s="8"/>
      <c r="R107" s="13"/>
      <c r="S107" s="22"/>
      <c r="T107" s="15"/>
      <c r="U107" s="15"/>
      <c r="V107" s="15"/>
      <c r="W107" s="15"/>
      <c r="X107" s="15"/>
    </row>
    <row r="108" spans="1:24">
      <c r="A108" s="8"/>
      <c r="B108" s="8"/>
      <c r="C108" s="99"/>
      <c r="E108" s="13"/>
      <c r="F108" s="97"/>
      <c r="G108" s="97"/>
      <c r="H108" s="97"/>
      <c r="I108" s="97"/>
      <c r="J108" s="97"/>
      <c r="K108" s="89"/>
      <c r="N108" s="243"/>
      <c r="O108" s="324"/>
      <c r="P108" s="97"/>
      <c r="Q108" s="99"/>
      <c r="R108" s="20"/>
      <c r="S108" s="97"/>
      <c r="T108" s="23"/>
      <c r="U108" s="23"/>
      <c r="V108" s="23"/>
      <c r="W108" s="23"/>
      <c r="X108" s="23"/>
    </row>
    <row r="109" spans="1:24">
      <c r="C109" s="99"/>
      <c r="E109" s="13"/>
      <c r="F109" s="20"/>
      <c r="G109" s="20"/>
      <c r="H109" s="20"/>
      <c r="I109" s="20"/>
      <c r="J109" s="20"/>
      <c r="K109" s="89"/>
      <c r="M109" s="325"/>
      <c r="N109" s="243"/>
      <c r="O109" s="324"/>
      <c r="P109" s="97"/>
      <c r="Q109" s="99"/>
      <c r="R109" s="20"/>
      <c r="S109" s="97"/>
      <c r="T109" s="23"/>
      <c r="U109" s="23"/>
      <c r="V109" s="23"/>
      <c r="W109" s="23"/>
      <c r="X109" s="23"/>
    </row>
    <row r="110" spans="1:24" ht="24.75" customHeight="1">
      <c r="A110" s="562" t="s">
        <v>285</v>
      </c>
      <c r="B110" s="562"/>
      <c r="C110" s="562"/>
      <c r="D110" s="562"/>
      <c r="E110" s="381"/>
      <c r="F110" s="382">
        <f ca="1">SUM(F40,F94,F104)</f>
        <v>0</v>
      </c>
      <c r="G110" s="382">
        <f t="shared" ref="G110:J110" ca="1" si="11">SUM(G40,G94,G104)</f>
        <v>0</v>
      </c>
      <c r="H110" s="382">
        <f t="shared" ca="1" si="11"/>
        <v>0</v>
      </c>
      <c r="I110" s="382">
        <f t="shared" ca="1" si="11"/>
        <v>0</v>
      </c>
      <c r="J110" s="382">
        <f t="shared" ca="1" si="11"/>
        <v>0</v>
      </c>
      <c r="K110" s="382">
        <f ca="1">SUM(F110:J110)</f>
        <v>0</v>
      </c>
      <c r="M110" s="325"/>
      <c r="N110" s="243"/>
      <c r="O110" s="8"/>
      <c r="P110" s="97"/>
      <c r="Q110" s="99"/>
      <c r="R110" s="20"/>
      <c r="S110" s="97"/>
      <c r="T110" s="23"/>
      <c r="U110" s="23"/>
      <c r="V110" s="23"/>
      <c r="W110" s="23"/>
      <c r="X110" s="23"/>
    </row>
    <row r="111" spans="1:24">
      <c r="A111" s="8"/>
      <c r="B111" s="8"/>
      <c r="C111" s="90"/>
      <c r="D111" s="97"/>
      <c r="E111" s="97"/>
      <c r="F111" s="54"/>
      <c r="G111" s="54"/>
      <c r="H111" s="54"/>
      <c r="I111" s="54"/>
      <c r="J111" s="54"/>
      <c r="K111" s="54"/>
      <c r="M111" s="325"/>
      <c r="N111" s="243"/>
      <c r="O111" s="8"/>
      <c r="P111" s="97"/>
      <c r="Q111" s="99"/>
      <c r="R111" s="20"/>
      <c r="S111" s="97"/>
      <c r="T111" s="23"/>
      <c r="U111" s="23"/>
      <c r="V111" s="23"/>
      <c r="W111" s="23"/>
      <c r="X111" s="23"/>
    </row>
    <row r="112" spans="1:24" ht="15">
      <c r="A112" s="8"/>
      <c r="B112" s="8"/>
      <c r="C112" s="90"/>
      <c r="D112" s="97"/>
      <c r="E112" s="97"/>
      <c r="F112" s="189"/>
      <c r="G112" s="189"/>
      <c r="H112" s="189"/>
      <c r="I112" s="189"/>
      <c r="J112" s="189"/>
      <c r="K112" s="189"/>
      <c r="M112" s="325"/>
      <c r="N112" s="243"/>
      <c r="O112" s="8"/>
      <c r="P112" s="97"/>
      <c r="Q112" s="99"/>
      <c r="R112" s="20"/>
      <c r="S112" s="97"/>
      <c r="T112" s="23"/>
      <c r="U112" s="23"/>
      <c r="V112" s="23"/>
      <c r="W112" s="23"/>
      <c r="X112" s="23"/>
    </row>
    <row r="113" spans="1:31">
      <c r="A113" s="8"/>
      <c r="B113" s="8"/>
      <c r="C113" s="90"/>
      <c r="D113" s="97"/>
      <c r="E113" s="346"/>
      <c r="F113" s="190"/>
      <c r="G113" s="190"/>
      <c r="H113" s="190"/>
      <c r="I113" s="190"/>
      <c r="J113" s="190"/>
      <c r="K113" s="190"/>
      <c r="N113" s="243"/>
      <c r="O113" s="8"/>
      <c r="P113" s="97"/>
      <c r="Q113" s="99"/>
      <c r="R113" s="20"/>
      <c r="S113" s="97"/>
      <c r="T113" s="4"/>
      <c r="U113" s="3"/>
    </row>
    <row r="114" spans="1:31">
      <c r="A114" s="8"/>
      <c r="B114" s="8"/>
      <c r="C114" s="90"/>
      <c r="D114" s="97"/>
      <c r="E114" s="97"/>
      <c r="F114" s="15"/>
      <c r="G114" s="15"/>
      <c r="H114" s="15"/>
      <c r="I114" s="15"/>
      <c r="J114" s="15"/>
      <c r="K114" s="15"/>
      <c r="N114" s="243"/>
      <c r="O114" s="8"/>
      <c r="P114" s="13"/>
      <c r="Q114" s="8"/>
      <c r="R114" s="13"/>
      <c r="S114" s="22"/>
      <c r="T114" s="15"/>
      <c r="U114" s="15"/>
      <c r="V114" s="15"/>
      <c r="W114" s="15"/>
      <c r="X114" s="15"/>
    </row>
    <row r="115" spans="1:31">
      <c r="A115" s="8"/>
      <c r="B115" s="8"/>
      <c r="C115" s="99"/>
      <c r="E115" s="13"/>
      <c r="F115" s="97"/>
      <c r="G115" s="97"/>
      <c r="H115" s="97"/>
      <c r="I115" s="97"/>
      <c r="J115" s="97"/>
      <c r="K115" s="89"/>
      <c r="N115" s="243"/>
      <c r="O115" s="324"/>
      <c r="P115" s="97"/>
      <c r="Q115" s="99"/>
      <c r="R115" s="20"/>
      <c r="S115" s="97"/>
      <c r="T115" s="23"/>
      <c r="U115" s="23"/>
      <c r="V115" s="23"/>
      <c r="W115" s="23"/>
      <c r="X115" s="23"/>
    </row>
    <row r="116" spans="1:31">
      <c r="C116" s="99"/>
      <c r="E116" s="13"/>
      <c r="F116" s="20"/>
      <c r="G116" s="20"/>
      <c r="H116" s="20"/>
      <c r="I116" s="20"/>
      <c r="J116" s="20"/>
      <c r="K116" s="89"/>
      <c r="M116" s="325"/>
      <c r="N116" s="243"/>
      <c r="O116" s="324"/>
      <c r="P116" s="97"/>
      <c r="Q116" s="99"/>
      <c r="R116" s="20"/>
      <c r="S116" s="97"/>
      <c r="T116" s="23"/>
      <c r="U116" s="23"/>
      <c r="V116" s="23"/>
      <c r="W116" s="23"/>
      <c r="X116" s="23"/>
    </row>
    <row r="117" spans="1:31">
      <c r="A117" s="8"/>
      <c r="B117" s="8"/>
      <c r="C117" s="90"/>
      <c r="D117" s="97"/>
      <c r="E117" s="97"/>
      <c r="F117" s="54"/>
      <c r="G117" s="54"/>
      <c r="H117" s="54"/>
      <c r="I117" s="54"/>
      <c r="J117" s="54"/>
      <c r="K117" s="54"/>
      <c r="M117" s="325"/>
      <c r="N117" s="243"/>
      <c r="O117" s="8"/>
      <c r="P117" s="97"/>
      <c r="Q117" s="99"/>
      <c r="R117" s="20"/>
      <c r="S117" s="97"/>
    </row>
    <row r="118" spans="1:31">
      <c r="A118" s="8"/>
      <c r="B118" s="8"/>
      <c r="C118" s="90"/>
      <c r="D118" s="97"/>
      <c r="E118" s="97"/>
      <c r="F118" s="54"/>
      <c r="G118" s="54"/>
      <c r="H118" s="54"/>
      <c r="I118" s="54"/>
      <c r="J118" s="54"/>
      <c r="K118" s="54"/>
      <c r="M118" s="325"/>
      <c r="N118" s="243"/>
      <c r="O118" s="8"/>
      <c r="P118" s="97"/>
      <c r="Q118" s="99"/>
      <c r="R118" s="20"/>
      <c r="S118" s="97"/>
    </row>
    <row r="119" spans="1:31" ht="15">
      <c r="A119" s="8"/>
      <c r="B119" s="8"/>
      <c r="C119" s="90"/>
      <c r="D119" s="97"/>
      <c r="E119" s="97"/>
      <c r="F119" s="189"/>
      <c r="G119" s="189"/>
      <c r="H119" s="189"/>
      <c r="I119" s="189"/>
      <c r="J119" s="189"/>
      <c r="K119" s="189"/>
      <c r="M119" s="325"/>
      <c r="N119" s="243"/>
      <c r="O119" s="8"/>
      <c r="P119" s="97"/>
      <c r="Q119" s="99"/>
      <c r="R119" s="20"/>
      <c r="S119" s="97"/>
      <c r="T119" s="23"/>
      <c r="U119" s="23"/>
      <c r="V119" s="23"/>
      <c r="W119" s="23"/>
      <c r="X119" s="23"/>
    </row>
    <row r="120" spans="1:31">
      <c r="A120" s="8"/>
      <c r="B120" s="8"/>
      <c r="C120" s="90"/>
      <c r="D120" s="97"/>
      <c r="E120" s="346"/>
      <c r="F120" s="190"/>
      <c r="G120" s="190"/>
      <c r="H120" s="190"/>
      <c r="I120" s="190"/>
      <c r="J120" s="190"/>
      <c r="K120" s="190"/>
      <c r="N120" s="17"/>
      <c r="P120" s="327"/>
      <c r="Q120" s="90"/>
      <c r="R120" s="20"/>
      <c r="S120" s="327"/>
      <c r="T120" s="23"/>
      <c r="U120" s="23"/>
      <c r="V120" s="23"/>
      <c r="W120" s="23"/>
      <c r="X120" s="23"/>
    </row>
    <row r="121" spans="1:31">
      <c r="A121" s="8"/>
      <c r="B121" s="8"/>
      <c r="C121" s="90"/>
      <c r="D121" s="97"/>
      <c r="E121" s="97"/>
      <c r="F121" s="15"/>
      <c r="G121" s="15"/>
      <c r="H121" s="15"/>
      <c r="I121" s="15"/>
      <c r="J121" s="15"/>
      <c r="K121" s="15"/>
      <c r="N121" s="17"/>
      <c r="P121" s="327"/>
      <c r="Q121" s="90"/>
      <c r="R121" s="20"/>
      <c r="S121" s="15"/>
      <c r="T121" s="23"/>
      <c r="U121" s="23"/>
      <c r="V121" s="23"/>
      <c r="W121" s="23"/>
      <c r="X121" s="23"/>
    </row>
    <row r="122" spans="1:31">
      <c r="A122" s="8"/>
      <c r="B122" s="8"/>
      <c r="D122" s="72"/>
      <c r="E122" s="72"/>
      <c r="F122" s="194"/>
      <c r="G122" s="194"/>
      <c r="H122" s="194"/>
      <c r="I122" s="194"/>
      <c r="J122" s="194"/>
      <c r="K122" s="194"/>
      <c r="N122" s="17"/>
      <c r="O122" s="17"/>
      <c r="P122" s="2"/>
      <c r="Q122" s="2"/>
      <c r="R122" s="2"/>
      <c r="S122" s="15"/>
      <c r="T122" s="23"/>
      <c r="U122" s="23"/>
      <c r="V122" s="23"/>
      <c r="W122" s="23"/>
      <c r="X122" s="23"/>
    </row>
    <row r="123" spans="1:31">
      <c r="A123" s="8"/>
      <c r="B123" s="8"/>
      <c r="D123" s="72"/>
      <c r="E123" s="72"/>
      <c r="F123" s="194"/>
      <c r="G123" s="194"/>
      <c r="H123" s="194"/>
      <c r="I123" s="194"/>
      <c r="J123" s="194"/>
      <c r="K123" s="194"/>
      <c r="N123" s="55"/>
      <c r="O123" s="55"/>
      <c r="P123" s="55"/>
      <c r="Q123" s="55"/>
      <c r="R123" s="55"/>
      <c r="S123" s="55"/>
      <c r="T123" s="546"/>
      <c r="U123" s="546"/>
      <c r="V123" s="546"/>
      <c r="W123" s="546"/>
      <c r="X123" s="546"/>
      <c r="Y123" s="546"/>
      <c r="Z123" s="546"/>
      <c r="AA123" s="546"/>
      <c r="AB123" s="546"/>
      <c r="AC123" s="546"/>
      <c r="AD123" s="546"/>
      <c r="AE123" s="546"/>
    </row>
    <row r="124" spans="1:31">
      <c r="A124" s="8"/>
      <c r="B124" s="8"/>
      <c r="D124" s="72"/>
      <c r="E124" s="72"/>
      <c r="F124" s="171"/>
      <c r="G124" s="171"/>
      <c r="H124" s="171"/>
      <c r="I124" s="171"/>
      <c r="J124" s="171"/>
      <c r="K124" s="171"/>
      <c r="N124" s="55"/>
      <c r="O124" s="55"/>
      <c r="P124" s="55"/>
      <c r="Q124" s="55"/>
      <c r="R124" s="55"/>
      <c r="S124" s="55"/>
      <c r="T124" s="89"/>
      <c r="U124" s="89"/>
      <c r="V124" s="89"/>
      <c r="W124" s="89"/>
      <c r="X124" s="89"/>
      <c r="Y124" s="89"/>
      <c r="Z124" s="89"/>
      <c r="AA124" s="89"/>
      <c r="AB124" s="89"/>
      <c r="AC124" s="89"/>
      <c r="AD124" s="89"/>
      <c r="AE124" s="89"/>
    </row>
    <row r="125" spans="1:31">
      <c r="A125" s="55"/>
      <c r="B125" s="55"/>
      <c r="C125" s="55"/>
      <c r="D125" s="348"/>
      <c r="E125" s="72"/>
      <c r="F125" s="16"/>
      <c r="G125" s="16"/>
      <c r="H125" s="16"/>
      <c r="I125" s="16"/>
      <c r="J125" s="16"/>
      <c r="K125" s="89"/>
      <c r="N125" s="89"/>
      <c r="O125" s="89"/>
      <c r="P125" s="89"/>
      <c r="Q125" s="89"/>
      <c r="R125" s="89"/>
      <c r="S125" s="89"/>
      <c r="T125" s="22"/>
      <c r="U125" s="13"/>
      <c r="V125" s="13"/>
      <c r="W125" s="13"/>
      <c r="X125" s="13"/>
      <c r="Y125" s="20"/>
      <c r="Z125" s="328"/>
      <c r="AA125" s="328"/>
      <c r="AB125" s="328"/>
      <c r="AC125" s="328"/>
      <c r="AD125" s="328"/>
      <c r="AE125" s="89"/>
    </row>
    <row r="126" spans="1:31">
      <c r="A126" s="8"/>
      <c r="B126" s="8"/>
      <c r="C126" s="99"/>
      <c r="D126" s="116"/>
      <c r="E126" s="13"/>
      <c r="F126" s="97"/>
      <c r="G126" s="97"/>
      <c r="H126" s="97"/>
      <c r="I126" s="97"/>
      <c r="J126" s="97"/>
      <c r="K126" s="15"/>
      <c r="L126" s="15"/>
      <c r="N126" s="243"/>
      <c r="O126" s="324"/>
      <c r="P126" s="97"/>
      <c r="Q126" s="99"/>
      <c r="R126" s="20"/>
      <c r="S126" s="97"/>
      <c r="T126" s="23"/>
      <c r="U126" s="23"/>
      <c r="V126" s="23"/>
      <c r="W126" s="23"/>
      <c r="X126" s="23"/>
      <c r="Y126" s="329"/>
      <c r="Z126" s="19"/>
      <c r="AA126" s="19"/>
      <c r="AB126" s="19"/>
      <c r="AC126" s="19"/>
      <c r="AD126" s="19"/>
      <c r="AE126" s="19"/>
    </row>
    <row r="127" spans="1:31">
      <c r="A127" s="8"/>
      <c r="B127" s="8"/>
      <c r="C127" s="99"/>
      <c r="D127" s="116"/>
      <c r="E127" s="13"/>
      <c r="F127" s="20"/>
      <c r="G127" s="20"/>
      <c r="H127" s="20"/>
      <c r="I127" s="20"/>
      <c r="J127" s="20"/>
      <c r="K127" s="15"/>
      <c r="L127" s="15"/>
      <c r="M127" s="325"/>
      <c r="N127" s="243"/>
      <c r="O127" s="324"/>
      <c r="P127" s="97"/>
      <c r="Q127" s="99"/>
      <c r="R127" s="20"/>
      <c r="S127" s="97"/>
      <c r="T127" s="23"/>
      <c r="U127" s="23"/>
      <c r="V127" s="23"/>
      <c r="W127" s="23"/>
      <c r="X127" s="23"/>
      <c r="Y127" s="329"/>
      <c r="Z127" s="19"/>
      <c r="AA127" s="19"/>
      <c r="AB127" s="19"/>
      <c r="AC127" s="19"/>
      <c r="AD127" s="19"/>
      <c r="AE127" s="19"/>
    </row>
    <row r="128" spans="1:31">
      <c r="A128" s="8"/>
      <c r="B128" s="8"/>
      <c r="D128" s="116"/>
      <c r="E128" s="97"/>
      <c r="F128" s="54"/>
      <c r="G128" s="54"/>
      <c r="H128" s="54"/>
      <c r="I128" s="54"/>
      <c r="J128" s="54"/>
      <c r="K128" s="54"/>
      <c r="M128" s="325"/>
      <c r="N128" s="243"/>
      <c r="O128" s="8"/>
      <c r="P128" s="97"/>
      <c r="Q128" s="99"/>
      <c r="R128" s="20"/>
      <c r="S128" s="97"/>
      <c r="T128" s="23"/>
      <c r="U128" s="23"/>
      <c r="V128" s="23"/>
      <c r="W128" s="23"/>
      <c r="X128" s="23"/>
      <c r="Z128" s="19"/>
      <c r="AA128" s="19"/>
      <c r="AB128" s="19"/>
      <c r="AC128" s="19"/>
      <c r="AD128" s="19"/>
      <c r="AE128" s="19"/>
    </row>
    <row r="129" spans="1:31">
      <c r="A129" s="8"/>
      <c r="B129" s="8"/>
      <c r="C129" s="90"/>
      <c r="D129" s="116"/>
      <c r="E129" s="97"/>
      <c r="F129" s="54"/>
      <c r="G129" s="54"/>
      <c r="H129" s="54"/>
      <c r="I129" s="54"/>
      <c r="J129" s="54"/>
      <c r="K129" s="54"/>
      <c r="M129" s="325"/>
      <c r="N129" s="243"/>
      <c r="O129" s="8"/>
      <c r="P129" s="97"/>
      <c r="Q129" s="99"/>
      <c r="R129" s="20"/>
      <c r="S129" s="97"/>
      <c r="T129" s="23"/>
      <c r="U129" s="23"/>
      <c r="V129" s="23"/>
      <c r="W129" s="23"/>
      <c r="X129" s="23"/>
      <c r="Z129" s="19"/>
      <c r="AA129" s="19"/>
      <c r="AB129" s="19"/>
      <c r="AC129" s="19"/>
      <c r="AD129" s="19"/>
      <c r="AE129" s="19"/>
    </row>
    <row r="130" spans="1:31" ht="15">
      <c r="A130" s="8"/>
      <c r="B130" s="8"/>
      <c r="C130" s="90"/>
      <c r="D130" s="116"/>
      <c r="E130" s="97"/>
      <c r="F130" s="189"/>
      <c r="G130" s="189"/>
      <c r="H130" s="189"/>
      <c r="I130" s="189"/>
      <c r="J130" s="189"/>
      <c r="K130" s="189"/>
      <c r="M130" s="325"/>
      <c r="N130" s="243"/>
      <c r="O130" s="8"/>
      <c r="P130" s="97"/>
      <c r="Q130" s="99"/>
      <c r="R130" s="20"/>
      <c r="S130" s="97"/>
      <c r="T130" s="23"/>
      <c r="U130" s="23"/>
      <c r="V130" s="23"/>
      <c r="W130" s="23"/>
      <c r="X130" s="23"/>
      <c r="Z130" s="19"/>
      <c r="AA130" s="19"/>
      <c r="AB130" s="19"/>
      <c r="AC130" s="19"/>
      <c r="AD130" s="19"/>
      <c r="AE130" s="19"/>
    </row>
    <row r="131" spans="1:31">
      <c r="A131" s="8"/>
      <c r="B131" s="8"/>
      <c r="C131" s="90"/>
      <c r="D131" s="97"/>
      <c r="E131" s="346"/>
      <c r="F131" s="190"/>
      <c r="G131" s="190"/>
      <c r="H131" s="190"/>
      <c r="I131" s="190"/>
      <c r="J131" s="190"/>
      <c r="K131" s="190"/>
      <c r="N131" s="243"/>
      <c r="O131" s="8"/>
      <c r="P131" s="97"/>
      <c r="Q131" s="99"/>
      <c r="R131" s="20"/>
      <c r="S131" s="97"/>
      <c r="T131" s="4"/>
      <c r="U131" s="3"/>
      <c r="Z131" s="19"/>
      <c r="AA131" s="19"/>
      <c r="AB131" s="19"/>
      <c r="AC131" s="19"/>
      <c r="AD131" s="19"/>
      <c r="AE131" s="19"/>
    </row>
    <row r="132" spans="1:31">
      <c r="A132" s="8"/>
      <c r="B132" s="8"/>
      <c r="C132" s="90"/>
      <c r="D132" s="97"/>
      <c r="E132" s="97"/>
      <c r="F132" s="15"/>
      <c r="G132" s="15"/>
      <c r="H132" s="15"/>
      <c r="I132" s="15"/>
      <c r="J132" s="15"/>
      <c r="K132" s="15"/>
      <c r="N132" s="243"/>
      <c r="O132" s="8"/>
      <c r="P132" s="13"/>
      <c r="Q132" s="8"/>
      <c r="R132" s="13"/>
      <c r="S132" s="22"/>
      <c r="T132" s="15"/>
      <c r="U132" s="15"/>
      <c r="V132" s="15"/>
      <c r="W132" s="15"/>
      <c r="X132" s="15"/>
      <c r="Z132" s="19"/>
      <c r="AA132" s="19"/>
      <c r="AB132" s="19"/>
      <c r="AC132" s="19"/>
      <c r="AD132" s="19"/>
      <c r="AE132" s="19"/>
    </row>
    <row r="133" spans="1:31">
      <c r="A133" s="8"/>
      <c r="B133" s="8"/>
      <c r="C133" s="99"/>
      <c r="D133" s="116"/>
      <c r="E133" s="13"/>
      <c r="F133" s="97"/>
      <c r="G133" s="97"/>
      <c r="H133" s="97"/>
      <c r="I133" s="97"/>
      <c r="J133" s="97"/>
      <c r="K133" s="15"/>
      <c r="N133" s="243"/>
      <c r="O133" s="324"/>
      <c r="P133" s="97"/>
      <c r="Q133" s="99"/>
      <c r="R133" s="20"/>
      <c r="S133" s="97"/>
      <c r="T133" s="23"/>
      <c r="U133" s="23"/>
      <c r="V133" s="23"/>
      <c r="W133" s="23"/>
      <c r="X133" s="23"/>
      <c r="Y133" s="329"/>
      <c r="Z133" s="19"/>
      <c r="AA133" s="19"/>
      <c r="AB133" s="19"/>
      <c r="AC133" s="19"/>
      <c r="AD133" s="19"/>
      <c r="AE133" s="19"/>
    </row>
    <row r="134" spans="1:31">
      <c r="C134" s="99"/>
      <c r="D134" s="116"/>
      <c r="E134" s="13"/>
      <c r="F134" s="20"/>
      <c r="G134" s="20"/>
      <c r="H134" s="20"/>
      <c r="I134" s="20"/>
      <c r="J134" s="20"/>
      <c r="K134" s="15"/>
      <c r="M134" s="325"/>
      <c r="N134" s="243"/>
      <c r="O134" s="324"/>
      <c r="P134" s="97"/>
      <c r="Q134" s="99"/>
      <c r="R134" s="20"/>
      <c r="S134" s="97"/>
      <c r="T134" s="23"/>
      <c r="U134" s="23"/>
      <c r="V134" s="23"/>
      <c r="W134" s="23"/>
      <c r="X134" s="23"/>
      <c r="Y134" s="329"/>
      <c r="Z134" s="19"/>
      <c r="AA134" s="19"/>
      <c r="AB134" s="19"/>
      <c r="AC134" s="19"/>
      <c r="AD134" s="19"/>
      <c r="AE134" s="19"/>
    </row>
    <row r="135" spans="1:31">
      <c r="A135" s="8"/>
      <c r="B135" s="8"/>
      <c r="C135" s="90"/>
      <c r="D135" s="116"/>
      <c r="E135" s="97"/>
      <c r="F135" s="54"/>
      <c r="G135" s="54"/>
      <c r="H135" s="54"/>
      <c r="I135" s="54"/>
      <c r="J135" s="54"/>
      <c r="K135" s="54"/>
      <c r="M135" s="325"/>
      <c r="N135" s="243"/>
      <c r="O135" s="8"/>
      <c r="P135" s="97"/>
      <c r="Q135" s="99"/>
      <c r="R135" s="20"/>
      <c r="S135" s="97"/>
      <c r="T135" s="23"/>
      <c r="U135" s="23"/>
      <c r="V135" s="23"/>
      <c r="W135" s="23"/>
      <c r="X135" s="23"/>
      <c r="Z135" s="19"/>
      <c r="AA135" s="19"/>
      <c r="AB135" s="19"/>
      <c r="AC135" s="19"/>
      <c r="AD135" s="19"/>
      <c r="AE135" s="19"/>
    </row>
    <row r="136" spans="1:31">
      <c r="A136" s="8"/>
      <c r="B136" s="8"/>
      <c r="C136" s="90"/>
      <c r="D136" s="116"/>
      <c r="E136" s="97"/>
      <c r="F136" s="54"/>
      <c r="G136" s="54"/>
      <c r="H136" s="54"/>
      <c r="I136" s="54"/>
      <c r="J136" s="54"/>
      <c r="K136" s="54"/>
      <c r="M136" s="325"/>
      <c r="N136" s="243"/>
      <c r="O136" s="8"/>
      <c r="P136" s="97"/>
      <c r="Q136" s="99"/>
      <c r="R136" s="20"/>
      <c r="S136" s="97"/>
      <c r="T136" s="23"/>
      <c r="U136" s="23"/>
      <c r="V136" s="23"/>
      <c r="W136" s="23"/>
      <c r="X136" s="23"/>
      <c r="Z136" s="19"/>
      <c r="AA136" s="19"/>
      <c r="AB136" s="19"/>
      <c r="AC136" s="19"/>
      <c r="AD136" s="19"/>
      <c r="AE136" s="19"/>
    </row>
    <row r="137" spans="1:31" ht="15">
      <c r="A137" s="8"/>
      <c r="B137" s="8"/>
      <c r="C137" s="90"/>
      <c r="D137" s="116"/>
      <c r="E137" s="97"/>
      <c r="F137" s="189"/>
      <c r="G137" s="189"/>
      <c r="H137" s="189"/>
      <c r="I137" s="189"/>
      <c r="J137" s="189"/>
      <c r="K137" s="189"/>
      <c r="M137" s="325"/>
      <c r="N137" s="243"/>
      <c r="O137" s="8"/>
      <c r="P137" s="97"/>
      <c r="Q137" s="99"/>
      <c r="R137" s="20"/>
      <c r="S137" s="97"/>
      <c r="T137" s="23"/>
      <c r="U137" s="23"/>
      <c r="V137" s="23"/>
      <c r="W137" s="23"/>
      <c r="X137" s="23"/>
      <c r="Z137" s="19"/>
      <c r="AA137" s="19"/>
      <c r="AB137" s="19"/>
      <c r="AC137" s="19"/>
      <c r="AD137" s="19"/>
      <c r="AE137" s="19"/>
    </row>
    <row r="138" spans="1:31">
      <c r="A138" s="8"/>
      <c r="B138" s="8"/>
      <c r="C138" s="90"/>
      <c r="D138" s="97"/>
      <c r="E138" s="346"/>
      <c r="F138" s="190"/>
      <c r="G138" s="190"/>
      <c r="H138" s="190"/>
      <c r="I138" s="190"/>
      <c r="J138" s="190"/>
      <c r="K138" s="190"/>
      <c r="N138" s="243"/>
      <c r="O138" s="8"/>
      <c r="P138" s="97"/>
      <c r="Q138" s="99"/>
      <c r="R138" s="20"/>
      <c r="S138" s="97"/>
      <c r="T138" s="4"/>
      <c r="U138" s="3"/>
      <c r="Z138" s="19"/>
      <c r="AA138" s="19"/>
      <c r="AB138" s="19"/>
      <c r="AC138" s="19"/>
      <c r="AD138" s="19"/>
      <c r="AE138" s="19"/>
    </row>
    <row r="139" spans="1:31">
      <c r="A139" s="8"/>
      <c r="B139" s="8"/>
      <c r="C139" s="90"/>
      <c r="D139" s="97"/>
      <c r="E139" s="97"/>
      <c r="F139" s="15"/>
      <c r="G139" s="15"/>
      <c r="H139" s="15"/>
      <c r="I139" s="15"/>
      <c r="J139" s="15"/>
      <c r="K139" s="15"/>
      <c r="N139" s="243"/>
      <c r="O139" s="8"/>
      <c r="P139" s="13"/>
      <c r="Q139" s="8"/>
      <c r="R139" s="13"/>
      <c r="S139" s="22"/>
      <c r="T139" s="15"/>
      <c r="U139" s="15"/>
      <c r="V139" s="15"/>
      <c r="W139" s="15"/>
      <c r="X139" s="15"/>
      <c r="Z139" s="19"/>
      <c r="AA139" s="19"/>
      <c r="AB139" s="19"/>
      <c r="AC139" s="19"/>
      <c r="AD139" s="19"/>
      <c r="AE139" s="19"/>
    </row>
    <row r="140" spans="1:31">
      <c r="A140" s="8"/>
      <c r="B140" s="8"/>
      <c r="C140" s="99"/>
      <c r="D140" s="116"/>
      <c r="E140" s="13"/>
      <c r="F140" s="97"/>
      <c r="G140" s="97"/>
      <c r="H140" s="97"/>
      <c r="I140" s="97"/>
      <c r="J140" s="97"/>
      <c r="K140" s="15"/>
      <c r="N140" s="243"/>
      <c r="O140" s="324"/>
      <c r="P140" s="97"/>
      <c r="Q140" s="99"/>
      <c r="R140" s="20"/>
      <c r="S140" s="97"/>
      <c r="T140" s="23"/>
      <c r="U140" s="23"/>
      <c r="V140" s="23"/>
      <c r="W140" s="23"/>
      <c r="X140" s="23"/>
      <c r="Y140" s="329"/>
      <c r="Z140" s="19"/>
      <c r="AA140" s="19"/>
      <c r="AB140" s="19"/>
      <c r="AC140" s="19"/>
      <c r="AD140" s="19"/>
      <c r="AE140" s="19"/>
    </row>
    <row r="141" spans="1:31">
      <c r="C141" s="99"/>
      <c r="D141" s="116"/>
      <c r="E141" s="13"/>
      <c r="F141" s="20"/>
      <c r="G141" s="20"/>
      <c r="H141" s="20"/>
      <c r="I141" s="20"/>
      <c r="J141" s="20"/>
      <c r="K141" s="15"/>
      <c r="M141" s="325"/>
      <c r="N141" s="243"/>
      <c r="O141" s="324"/>
      <c r="P141" s="97"/>
      <c r="Q141" s="99"/>
      <c r="R141" s="20"/>
      <c r="S141" s="97"/>
      <c r="T141" s="23"/>
      <c r="U141" s="23"/>
      <c r="V141" s="23"/>
      <c r="W141" s="23"/>
      <c r="X141" s="23"/>
      <c r="Y141" s="329"/>
      <c r="Z141" s="19"/>
      <c r="AA141" s="19"/>
      <c r="AB141" s="19"/>
      <c r="AC141" s="19"/>
      <c r="AD141" s="19"/>
      <c r="AE141" s="19"/>
    </row>
    <row r="142" spans="1:31">
      <c r="A142" s="8"/>
      <c r="B142" s="8"/>
      <c r="C142" s="90"/>
      <c r="D142" s="116"/>
      <c r="E142" s="97"/>
      <c r="F142" s="54"/>
      <c r="G142" s="54"/>
      <c r="H142" s="54"/>
      <c r="I142" s="54"/>
      <c r="J142" s="54"/>
      <c r="K142" s="54"/>
      <c r="M142" s="325"/>
      <c r="N142" s="243"/>
      <c r="O142" s="8"/>
      <c r="P142" s="97"/>
      <c r="Q142" s="99"/>
      <c r="R142" s="20"/>
      <c r="S142" s="97"/>
      <c r="T142" s="23"/>
      <c r="U142" s="23"/>
      <c r="V142" s="23"/>
      <c r="W142" s="23"/>
      <c r="X142" s="23"/>
      <c r="Z142" s="19"/>
      <c r="AA142" s="19"/>
      <c r="AB142" s="19"/>
      <c r="AC142" s="19"/>
      <c r="AD142" s="19"/>
      <c r="AE142" s="19"/>
    </row>
    <row r="143" spans="1:31">
      <c r="A143" s="8"/>
      <c r="B143" s="8"/>
      <c r="C143" s="90"/>
      <c r="D143" s="116"/>
      <c r="E143" s="97"/>
      <c r="F143" s="54"/>
      <c r="G143" s="54"/>
      <c r="H143" s="54"/>
      <c r="I143" s="54"/>
      <c r="J143" s="54"/>
      <c r="K143" s="54"/>
      <c r="M143" s="325"/>
      <c r="N143" s="243"/>
      <c r="O143" s="8"/>
      <c r="P143" s="97"/>
      <c r="Q143" s="99"/>
      <c r="R143" s="20"/>
      <c r="S143" s="97"/>
      <c r="T143" s="23"/>
      <c r="U143" s="23"/>
      <c r="V143" s="23"/>
      <c r="W143" s="23"/>
      <c r="X143" s="23"/>
      <c r="Z143" s="19"/>
      <c r="AA143" s="19"/>
      <c r="AB143" s="19"/>
      <c r="AC143" s="19"/>
      <c r="AD143" s="19"/>
      <c r="AE143" s="19"/>
    </row>
    <row r="144" spans="1:31" ht="15">
      <c r="A144" s="8"/>
      <c r="B144" s="8"/>
      <c r="C144" s="90"/>
      <c r="D144" s="116"/>
      <c r="E144" s="97"/>
      <c r="F144" s="189"/>
      <c r="G144" s="189"/>
      <c r="H144" s="189"/>
      <c r="I144" s="189"/>
      <c r="J144" s="189"/>
      <c r="K144" s="189"/>
      <c r="M144" s="325"/>
      <c r="N144" s="243"/>
      <c r="O144" s="8"/>
      <c r="P144" s="97"/>
      <c r="Q144" s="99"/>
      <c r="R144" s="20"/>
      <c r="S144" s="97"/>
      <c r="T144" s="23"/>
      <c r="U144" s="23"/>
      <c r="V144" s="23"/>
      <c r="W144" s="23"/>
      <c r="X144" s="23"/>
      <c r="Z144" s="19"/>
      <c r="AA144" s="19"/>
      <c r="AB144" s="19"/>
      <c r="AC144" s="19"/>
      <c r="AD144" s="19"/>
      <c r="AE144" s="19"/>
    </row>
    <row r="145" spans="1:31">
      <c r="A145" s="8"/>
      <c r="B145" s="8"/>
      <c r="C145" s="90"/>
      <c r="D145" s="97"/>
      <c r="E145" s="346"/>
      <c r="F145" s="190"/>
      <c r="G145" s="190"/>
      <c r="H145" s="190"/>
      <c r="I145" s="190"/>
      <c r="J145" s="190"/>
      <c r="K145" s="190"/>
      <c r="N145" s="243"/>
      <c r="O145" s="8"/>
      <c r="P145" s="97"/>
      <c r="Q145" s="99"/>
      <c r="R145" s="20"/>
      <c r="S145" s="97"/>
      <c r="T145" s="4"/>
      <c r="U145" s="3"/>
      <c r="Z145" s="19"/>
      <c r="AA145" s="19"/>
      <c r="AB145" s="19"/>
      <c r="AC145" s="19"/>
      <c r="AD145" s="19"/>
      <c r="AE145" s="19"/>
    </row>
    <row r="146" spans="1:31">
      <c r="A146" s="8"/>
      <c r="B146" s="8"/>
      <c r="C146" s="90"/>
      <c r="D146" s="97"/>
      <c r="E146" s="97"/>
      <c r="F146" s="19"/>
      <c r="G146" s="19"/>
      <c r="H146" s="19"/>
      <c r="I146" s="19"/>
      <c r="J146" s="19"/>
      <c r="K146" s="19"/>
      <c r="N146" s="243"/>
      <c r="O146" s="8"/>
      <c r="P146" s="13"/>
      <c r="Q146" s="8"/>
      <c r="R146" s="13"/>
      <c r="S146" s="22"/>
      <c r="T146" s="15"/>
      <c r="U146" s="15"/>
      <c r="V146" s="15"/>
      <c r="W146" s="15"/>
      <c r="X146" s="15"/>
      <c r="Z146" s="19"/>
      <c r="AA146" s="19"/>
      <c r="AB146" s="19"/>
      <c r="AC146" s="19"/>
      <c r="AD146" s="19"/>
      <c r="AE146" s="19"/>
    </row>
    <row r="147" spans="1:31">
      <c r="A147" s="8"/>
      <c r="B147" s="8"/>
      <c r="C147" s="99"/>
      <c r="D147" s="116"/>
      <c r="E147" s="13"/>
      <c r="F147" s="97"/>
      <c r="G147" s="97"/>
      <c r="H147" s="97"/>
      <c r="I147" s="97"/>
      <c r="J147" s="97"/>
      <c r="K147" s="15"/>
      <c r="N147" s="243"/>
      <c r="O147" s="324"/>
      <c r="P147" s="97"/>
      <c r="Q147" s="99"/>
      <c r="R147" s="20"/>
      <c r="S147" s="97"/>
      <c r="T147" s="23"/>
      <c r="U147" s="23"/>
      <c r="V147" s="23"/>
      <c r="W147" s="23"/>
      <c r="X147" s="23"/>
      <c r="Y147" s="329"/>
      <c r="Z147" s="19"/>
      <c r="AA147" s="19"/>
      <c r="AB147" s="19"/>
      <c r="AC147" s="19"/>
      <c r="AD147" s="19"/>
      <c r="AE147" s="19"/>
    </row>
    <row r="148" spans="1:31">
      <c r="C148" s="99"/>
      <c r="D148" s="116"/>
      <c r="E148" s="13"/>
      <c r="F148" s="20"/>
      <c r="G148" s="20"/>
      <c r="H148" s="20"/>
      <c r="I148" s="20"/>
      <c r="J148" s="20"/>
      <c r="K148" s="15"/>
      <c r="M148" s="325"/>
      <c r="N148" s="243"/>
      <c r="O148" s="324"/>
      <c r="P148" s="97"/>
      <c r="Q148" s="99"/>
      <c r="R148" s="20"/>
      <c r="S148" s="97"/>
      <c r="T148" s="23"/>
      <c r="U148" s="23"/>
      <c r="V148" s="23"/>
      <c r="W148" s="23"/>
      <c r="X148" s="23"/>
      <c r="Y148" s="329"/>
      <c r="Z148" s="19"/>
      <c r="AA148" s="19"/>
      <c r="AB148" s="19"/>
      <c r="AC148" s="19"/>
      <c r="AD148" s="19"/>
      <c r="AE148" s="19"/>
    </row>
    <row r="149" spans="1:31">
      <c r="A149" s="8"/>
      <c r="B149" s="8"/>
      <c r="C149" s="90"/>
      <c r="D149" s="116"/>
      <c r="E149" s="97"/>
      <c r="F149" s="54"/>
      <c r="G149" s="54"/>
      <c r="H149" s="54"/>
      <c r="I149" s="54"/>
      <c r="J149" s="54"/>
      <c r="K149" s="54"/>
      <c r="M149" s="325"/>
      <c r="N149" s="243"/>
      <c r="O149" s="8"/>
      <c r="P149" s="97"/>
      <c r="Q149" s="99"/>
      <c r="R149" s="20"/>
      <c r="S149" s="97"/>
      <c r="T149" s="23"/>
      <c r="U149" s="23"/>
      <c r="V149" s="23"/>
      <c r="W149" s="23"/>
      <c r="X149" s="23"/>
      <c r="Z149" s="19"/>
      <c r="AA149" s="19"/>
      <c r="AB149" s="19"/>
      <c r="AC149" s="19"/>
      <c r="AD149" s="19"/>
      <c r="AE149" s="19"/>
    </row>
    <row r="150" spans="1:31">
      <c r="A150" s="8"/>
      <c r="B150" s="8"/>
      <c r="C150" s="90"/>
      <c r="D150" s="116"/>
      <c r="E150" s="97"/>
      <c r="F150" s="54"/>
      <c r="G150" s="54"/>
      <c r="H150" s="54"/>
      <c r="I150" s="54"/>
      <c r="J150" s="54"/>
      <c r="K150" s="54"/>
      <c r="M150" s="325"/>
      <c r="N150" s="243"/>
      <c r="O150" s="8"/>
      <c r="P150" s="97"/>
      <c r="Q150" s="99"/>
      <c r="R150" s="20"/>
      <c r="S150" s="97"/>
      <c r="T150" s="23"/>
      <c r="U150" s="23"/>
      <c r="V150" s="23"/>
      <c r="W150" s="23"/>
      <c r="X150" s="23"/>
      <c r="Z150" s="19"/>
      <c r="AA150" s="19"/>
      <c r="AB150" s="19"/>
      <c r="AC150" s="19"/>
      <c r="AD150" s="19"/>
      <c r="AE150" s="19"/>
    </row>
    <row r="151" spans="1:31" ht="15">
      <c r="A151" s="8"/>
      <c r="B151" s="8"/>
      <c r="C151" s="90"/>
      <c r="D151" s="116"/>
      <c r="E151" s="97"/>
      <c r="F151" s="189"/>
      <c r="G151" s="189"/>
      <c r="H151" s="189"/>
      <c r="I151" s="189"/>
      <c r="J151" s="189"/>
      <c r="K151" s="189"/>
      <c r="M151" s="325"/>
      <c r="N151" s="243"/>
      <c r="O151" s="8"/>
      <c r="P151" s="97"/>
      <c r="Q151" s="99"/>
      <c r="R151" s="20"/>
      <c r="S151" s="97"/>
      <c r="T151" s="23"/>
      <c r="U151" s="23"/>
      <c r="V151" s="23"/>
      <c r="W151" s="23"/>
      <c r="X151" s="23"/>
      <c r="Z151" s="19"/>
      <c r="AA151" s="19"/>
      <c r="AB151" s="19"/>
      <c r="AC151" s="19"/>
      <c r="AD151" s="19"/>
      <c r="AE151" s="19"/>
    </row>
    <row r="152" spans="1:31" ht="13.5" customHeight="1">
      <c r="A152" s="8"/>
      <c r="B152" s="8"/>
      <c r="C152" s="90"/>
      <c r="D152" s="97"/>
      <c r="E152" s="346"/>
      <c r="F152" s="190"/>
      <c r="G152" s="190"/>
      <c r="H152" s="190"/>
      <c r="I152" s="190"/>
      <c r="J152" s="190"/>
      <c r="K152" s="190"/>
      <c r="N152" s="243"/>
      <c r="O152" s="8"/>
      <c r="P152" s="97"/>
      <c r="Q152" s="99"/>
      <c r="R152" s="20"/>
      <c r="S152" s="97"/>
      <c r="T152" s="4"/>
      <c r="U152" s="3"/>
      <c r="Z152" s="19"/>
      <c r="AA152" s="19"/>
      <c r="AB152" s="19"/>
      <c r="AC152" s="19"/>
      <c r="AD152" s="19"/>
      <c r="AE152" s="19"/>
    </row>
    <row r="153" spans="1:31">
      <c r="A153" s="8"/>
      <c r="B153" s="8"/>
      <c r="C153" s="90"/>
      <c r="D153" s="97"/>
      <c r="E153" s="97"/>
      <c r="F153" s="15"/>
      <c r="G153" s="15"/>
      <c r="H153" s="15"/>
      <c r="I153" s="15"/>
      <c r="J153" s="15"/>
      <c r="K153" s="15"/>
      <c r="N153" s="243"/>
      <c r="O153" s="8"/>
      <c r="P153" s="13"/>
      <c r="Q153" s="8"/>
      <c r="R153" s="13"/>
      <c r="S153" s="22"/>
      <c r="T153" s="15"/>
      <c r="U153" s="15"/>
      <c r="V153" s="15"/>
      <c r="W153" s="15"/>
      <c r="X153" s="15"/>
      <c r="Z153" s="19"/>
      <c r="AA153" s="19"/>
      <c r="AB153" s="19"/>
      <c r="AC153" s="19"/>
      <c r="AD153" s="19"/>
      <c r="AE153" s="19"/>
    </row>
    <row r="154" spans="1:31">
      <c r="A154" s="8"/>
      <c r="B154" s="8"/>
      <c r="C154" s="99"/>
      <c r="D154" s="116"/>
      <c r="E154" s="13"/>
      <c r="F154" s="97"/>
      <c r="G154" s="97"/>
      <c r="H154" s="97"/>
      <c r="I154" s="97"/>
      <c r="J154" s="97"/>
      <c r="K154" s="15"/>
      <c r="N154" s="243"/>
      <c r="O154" s="324"/>
      <c r="P154" s="97"/>
      <c r="Q154" s="99"/>
      <c r="R154" s="20"/>
      <c r="S154" s="97"/>
      <c r="T154" s="23"/>
      <c r="U154" s="23"/>
      <c r="V154" s="23"/>
      <c r="W154" s="23"/>
      <c r="X154" s="23"/>
      <c r="Y154" s="329"/>
      <c r="Z154" s="19"/>
      <c r="AA154" s="19"/>
      <c r="AB154" s="19"/>
      <c r="AC154" s="19"/>
      <c r="AD154" s="19"/>
      <c r="AE154" s="19"/>
    </row>
    <row r="155" spans="1:31">
      <c r="C155" s="99"/>
      <c r="D155" s="116"/>
      <c r="E155" s="13"/>
      <c r="F155" s="20"/>
      <c r="G155" s="20"/>
      <c r="H155" s="20"/>
      <c r="I155" s="20"/>
      <c r="J155" s="20"/>
      <c r="K155" s="15"/>
      <c r="M155" s="325"/>
      <c r="N155" s="243"/>
      <c r="O155" s="324"/>
      <c r="P155" s="97"/>
      <c r="Q155" s="99"/>
      <c r="R155" s="20"/>
      <c r="S155" s="97"/>
      <c r="T155" s="23"/>
      <c r="U155" s="23"/>
      <c r="V155" s="23"/>
      <c r="W155" s="23"/>
      <c r="X155" s="23"/>
      <c r="Y155" s="329"/>
      <c r="Z155" s="19"/>
      <c r="AA155" s="19"/>
      <c r="AB155" s="19"/>
      <c r="AC155" s="19"/>
      <c r="AD155" s="19"/>
      <c r="AE155" s="19"/>
    </row>
    <row r="156" spans="1:31">
      <c r="A156" s="8"/>
      <c r="B156" s="8"/>
      <c r="C156" s="90"/>
      <c r="D156" s="116"/>
      <c r="E156" s="97"/>
      <c r="F156" s="54"/>
      <c r="G156" s="54"/>
      <c r="H156" s="54"/>
      <c r="I156" s="54"/>
      <c r="J156" s="54"/>
      <c r="K156" s="54"/>
      <c r="M156" s="325"/>
      <c r="N156" s="243"/>
      <c r="O156" s="8"/>
      <c r="P156" s="97"/>
      <c r="Q156" s="99"/>
      <c r="R156" s="20"/>
      <c r="S156" s="97"/>
      <c r="Z156" s="19"/>
      <c r="AA156" s="19"/>
      <c r="AB156" s="19"/>
      <c r="AC156" s="19"/>
      <c r="AD156" s="19"/>
      <c r="AE156" s="19"/>
    </row>
    <row r="157" spans="1:31">
      <c r="A157" s="8"/>
      <c r="B157" s="8"/>
      <c r="C157" s="90"/>
      <c r="D157" s="116"/>
      <c r="E157" s="97"/>
      <c r="F157" s="54"/>
      <c r="G157" s="54"/>
      <c r="H157" s="54"/>
      <c r="I157" s="54"/>
      <c r="J157" s="54"/>
      <c r="K157" s="54"/>
      <c r="M157" s="325"/>
      <c r="N157" s="243"/>
      <c r="O157" s="8"/>
      <c r="P157" s="97"/>
      <c r="Q157" s="99"/>
      <c r="R157" s="20"/>
      <c r="S157" s="97"/>
      <c r="Z157" s="19"/>
      <c r="AA157" s="19"/>
      <c r="AB157" s="19"/>
      <c r="AC157" s="19"/>
      <c r="AD157" s="19"/>
      <c r="AE157" s="19"/>
    </row>
    <row r="158" spans="1:31" ht="15">
      <c r="A158" s="8"/>
      <c r="B158" s="8"/>
      <c r="C158" s="90"/>
      <c r="D158" s="116"/>
      <c r="E158" s="97"/>
      <c r="F158" s="189"/>
      <c r="G158" s="189"/>
      <c r="H158" s="189"/>
      <c r="I158" s="189"/>
      <c r="J158" s="189"/>
      <c r="K158" s="189"/>
      <c r="M158" s="325"/>
      <c r="N158" s="243"/>
      <c r="O158" s="8"/>
      <c r="P158" s="97"/>
      <c r="Q158" s="99"/>
      <c r="R158" s="20"/>
      <c r="S158" s="97"/>
      <c r="T158" s="23"/>
      <c r="U158" s="23"/>
      <c r="V158" s="23"/>
      <c r="W158" s="23"/>
      <c r="X158" s="23"/>
      <c r="Z158" s="19"/>
      <c r="AA158" s="19"/>
      <c r="AB158" s="19"/>
      <c r="AC158" s="19"/>
      <c r="AD158" s="19"/>
      <c r="AE158" s="19"/>
    </row>
    <row r="159" spans="1:31">
      <c r="A159" s="8"/>
      <c r="B159" s="8"/>
      <c r="C159" s="90"/>
      <c r="D159" s="97"/>
      <c r="E159" s="346"/>
      <c r="F159" s="190"/>
      <c r="G159" s="190"/>
      <c r="H159" s="190"/>
      <c r="I159" s="190"/>
      <c r="J159" s="190"/>
      <c r="K159" s="190"/>
      <c r="N159" s="17"/>
      <c r="P159" s="327"/>
      <c r="Q159" s="90"/>
      <c r="R159" s="20"/>
      <c r="S159" s="327"/>
      <c r="T159" s="23"/>
      <c r="U159" s="23"/>
      <c r="V159" s="23"/>
      <c r="W159" s="23"/>
      <c r="X159" s="23"/>
      <c r="Z159" s="19"/>
      <c r="AA159" s="19"/>
      <c r="AB159" s="19"/>
      <c r="AC159" s="19"/>
      <c r="AD159" s="19"/>
      <c r="AE159" s="19"/>
    </row>
    <row r="160" spans="1:31">
      <c r="A160" s="8"/>
      <c r="B160" s="8"/>
      <c r="C160" s="90"/>
      <c r="D160" s="97"/>
      <c r="E160" s="97"/>
      <c r="F160" s="20"/>
      <c r="G160" s="20"/>
      <c r="H160" s="20"/>
      <c r="I160" s="20"/>
      <c r="J160" s="20"/>
      <c r="K160" s="20"/>
      <c r="N160" s="17"/>
      <c r="S160" s="15"/>
      <c r="T160" s="23"/>
      <c r="U160" s="23"/>
      <c r="V160" s="23"/>
      <c r="W160" s="23"/>
      <c r="X160" s="23"/>
      <c r="Y160" s="55"/>
      <c r="Z160" s="250"/>
      <c r="AA160" s="250"/>
      <c r="AB160" s="250"/>
      <c r="AC160" s="250"/>
      <c r="AD160" s="250"/>
      <c r="AE160" s="19"/>
    </row>
    <row r="161" spans="1:33" ht="13.5" customHeight="1">
      <c r="A161" s="8"/>
      <c r="B161" s="8"/>
      <c r="D161" s="72"/>
      <c r="E161" s="72"/>
      <c r="F161" s="194"/>
      <c r="G161" s="194"/>
      <c r="H161" s="194"/>
      <c r="I161" s="194"/>
      <c r="J161" s="194"/>
      <c r="K161" s="194"/>
      <c r="N161" s="17"/>
      <c r="O161" s="321"/>
      <c r="P161" s="2"/>
      <c r="Q161" s="322"/>
      <c r="R161" s="323"/>
      <c r="S161" s="342"/>
      <c r="T161" s="342"/>
      <c r="U161" s="342"/>
    </row>
    <row r="162" spans="1:33">
      <c r="A162" s="8"/>
      <c r="B162" s="8"/>
      <c r="D162" s="72"/>
      <c r="E162" s="72"/>
      <c r="F162" s="194"/>
      <c r="G162" s="194"/>
      <c r="H162" s="194"/>
      <c r="I162" s="194"/>
      <c r="J162" s="194"/>
      <c r="K162" s="194"/>
      <c r="N162" s="14"/>
      <c r="O162" s="321"/>
      <c r="P162" s="2"/>
      <c r="Q162" s="2"/>
      <c r="R162" s="243"/>
      <c r="S162" s="342"/>
      <c r="T162" s="342"/>
      <c r="U162" s="342"/>
    </row>
    <row r="163" spans="1:33">
      <c r="A163" s="8"/>
      <c r="B163" s="8"/>
      <c r="D163" s="72"/>
      <c r="E163" s="72"/>
      <c r="F163" s="171"/>
      <c r="G163" s="171"/>
      <c r="H163" s="171"/>
      <c r="I163" s="171"/>
      <c r="J163" s="171"/>
      <c r="K163" s="171"/>
      <c r="N163" s="14"/>
      <c r="O163" s="321"/>
      <c r="P163" s="2"/>
      <c r="Q163" s="2"/>
      <c r="R163" s="330"/>
      <c r="S163" s="23"/>
      <c r="T163" s="23"/>
      <c r="U163" s="23"/>
    </row>
    <row r="164" spans="1:33">
      <c r="D164" s="89"/>
      <c r="E164" s="89"/>
      <c r="F164" s="16"/>
      <c r="G164" s="16"/>
      <c r="H164" s="16"/>
      <c r="I164" s="16"/>
      <c r="J164" s="16"/>
      <c r="K164" s="89"/>
      <c r="O164" s="343"/>
      <c r="P164" s="343"/>
      <c r="Q164" s="343"/>
      <c r="R164" s="343"/>
      <c r="S164" s="343"/>
      <c r="T164" s="343"/>
      <c r="U164" s="23"/>
    </row>
    <row r="165" spans="1:33">
      <c r="A165" s="8"/>
      <c r="B165" s="8"/>
      <c r="C165" s="8"/>
      <c r="D165" s="89"/>
      <c r="E165" s="13"/>
      <c r="F165" s="20"/>
      <c r="G165" s="20"/>
      <c r="H165" s="20"/>
      <c r="I165" s="20"/>
      <c r="J165" s="20"/>
      <c r="K165" s="89"/>
      <c r="O165" s="321"/>
      <c r="P165" s="55"/>
      <c r="Q165" s="93"/>
      <c r="R165" s="93"/>
      <c r="S165" s="55"/>
      <c r="T165" s="55"/>
      <c r="U165" s="23"/>
    </row>
    <row r="166" spans="1:33">
      <c r="A166" s="8"/>
      <c r="B166" s="8"/>
      <c r="D166" s="156"/>
      <c r="E166" s="243"/>
      <c r="F166" s="180"/>
      <c r="G166" s="180"/>
      <c r="H166" s="180"/>
      <c r="I166" s="180"/>
      <c r="J166" s="180"/>
      <c r="K166" s="54"/>
      <c r="O166" s="89"/>
      <c r="P166" s="156"/>
      <c r="Q166" s="156"/>
      <c r="R166" s="156"/>
      <c r="S166" s="156"/>
      <c r="T166" s="156"/>
      <c r="U166" s="23"/>
      <c r="V166" s="23"/>
      <c r="W166" s="23"/>
      <c r="X166" s="23"/>
      <c r="Y166" s="23"/>
      <c r="Z166" s="487"/>
      <c r="AA166" s="487"/>
      <c r="AB166" s="487"/>
      <c r="AC166" s="487"/>
      <c r="AD166" s="487"/>
      <c r="AE166" s="487"/>
      <c r="AF166" s="487"/>
      <c r="AG166" s="487"/>
    </row>
    <row r="167" spans="1:33">
      <c r="E167" s="13"/>
      <c r="F167" s="54"/>
      <c r="G167" s="54"/>
      <c r="H167" s="54"/>
      <c r="I167" s="54"/>
      <c r="J167" s="54"/>
      <c r="K167" s="54"/>
      <c r="M167" s="325"/>
      <c r="O167" s="89"/>
      <c r="P167" s="89"/>
      <c r="Q167" s="89"/>
      <c r="R167" s="89"/>
      <c r="Z167" s="55"/>
      <c r="AA167" s="55"/>
      <c r="AB167" s="55"/>
      <c r="AC167" s="55"/>
      <c r="AD167" s="55"/>
      <c r="AE167" s="55"/>
      <c r="AF167" s="55"/>
      <c r="AG167" s="55"/>
    </row>
    <row r="168" spans="1:33">
      <c r="D168" s="89"/>
      <c r="E168" s="89"/>
      <c r="F168" s="15"/>
      <c r="G168" s="15"/>
      <c r="H168" s="15"/>
      <c r="I168" s="15"/>
      <c r="J168" s="15"/>
      <c r="K168" s="15"/>
      <c r="O168" s="156"/>
      <c r="P168" s="243"/>
      <c r="Q168" s="156"/>
      <c r="R168" s="156"/>
      <c r="AC168" s="55"/>
      <c r="AD168" s="55"/>
      <c r="AE168" s="55"/>
      <c r="AF168" s="55"/>
      <c r="AG168" s="55"/>
    </row>
    <row r="169" spans="1:33">
      <c r="A169" s="8"/>
      <c r="B169" s="8"/>
      <c r="C169" s="8"/>
      <c r="D169" s="89"/>
      <c r="E169" s="13"/>
      <c r="F169" s="20"/>
      <c r="G169" s="20"/>
      <c r="H169" s="20"/>
      <c r="I169" s="20"/>
      <c r="J169" s="20"/>
      <c r="K169" s="15"/>
      <c r="P169" s="55"/>
      <c r="Q169" s="93"/>
      <c r="R169" s="93"/>
      <c r="S169" s="55"/>
      <c r="T169" s="55"/>
      <c r="Z169" s="488"/>
      <c r="AA169" s="488"/>
      <c r="AB169" s="488"/>
      <c r="AC169" s="131"/>
      <c r="AD169" s="131"/>
      <c r="AE169" s="131"/>
      <c r="AF169" s="131"/>
      <c r="AG169" s="131"/>
    </row>
    <row r="170" spans="1:33">
      <c r="A170" s="8"/>
      <c r="B170" s="8"/>
      <c r="D170" s="156"/>
      <c r="E170" s="243"/>
      <c r="F170" s="180"/>
      <c r="G170" s="180"/>
      <c r="H170" s="180"/>
      <c r="I170" s="180"/>
      <c r="J170" s="180"/>
      <c r="K170" s="54"/>
      <c r="O170" s="89"/>
      <c r="P170" s="156"/>
      <c r="Q170" s="156"/>
      <c r="R170" s="156"/>
      <c r="S170" s="156"/>
      <c r="T170" s="156"/>
      <c r="U170" s="23"/>
      <c r="V170" s="23"/>
      <c r="W170" s="23"/>
      <c r="X170" s="23"/>
      <c r="Y170" s="23"/>
      <c r="Z170" s="487"/>
      <c r="AA170" s="487"/>
      <c r="AB170" s="487"/>
      <c r="AC170" s="487"/>
      <c r="AD170" s="487"/>
      <c r="AE170" s="487"/>
      <c r="AF170" s="487"/>
      <c r="AG170" s="487"/>
    </row>
    <row r="171" spans="1:33">
      <c r="E171" s="13"/>
      <c r="F171" s="54"/>
      <c r="G171" s="54"/>
      <c r="H171" s="54"/>
      <c r="I171" s="54"/>
      <c r="J171" s="54"/>
      <c r="K171" s="54"/>
      <c r="M171" s="325"/>
      <c r="O171" s="89"/>
      <c r="P171" s="89"/>
      <c r="Q171" s="89"/>
      <c r="R171" s="89"/>
      <c r="Z171" s="55"/>
      <c r="AA171" s="55"/>
      <c r="AB171" s="55"/>
      <c r="AC171" s="55"/>
      <c r="AD171" s="55"/>
      <c r="AE171" s="55"/>
      <c r="AF171" s="55"/>
      <c r="AG171" s="55"/>
    </row>
    <row r="172" spans="1:33">
      <c r="D172" s="89"/>
      <c r="E172" s="89"/>
      <c r="F172" s="15"/>
      <c r="G172" s="15"/>
      <c r="H172" s="15"/>
      <c r="I172" s="15"/>
      <c r="J172" s="15"/>
      <c r="K172" s="15"/>
      <c r="O172" s="156"/>
      <c r="P172" s="243"/>
      <c r="Q172" s="156"/>
      <c r="R172" s="156"/>
      <c r="AC172" s="55"/>
      <c r="AD172" s="55"/>
      <c r="AE172" s="55"/>
      <c r="AF172" s="55"/>
      <c r="AG172" s="55"/>
    </row>
    <row r="173" spans="1:33">
      <c r="A173" s="8"/>
      <c r="B173" s="8"/>
      <c r="C173" s="8"/>
      <c r="D173" s="89"/>
      <c r="E173" s="13"/>
      <c r="F173" s="20"/>
      <c r="G173" s="20"/>
      <c r="H173" s="20"/>
      <c r="I173" s="20"/>
      <c r="J173" s="20"/>
      <c r="K173" s="15"/>
      <c r="P173" s="55"/>
      <c r="Q173" s="93"/>
      <c r="R173" s="93"/>
      <c r="S173" s="55"/>
      <c r="T173" s="55"/>
      <c r="Z173" s="488"/>
      <c r="AA173" s="488"/>
      <c r="AB173" s="488"/>
      <c r="AC173" s="131"/>
      <c r="AD173" s="131"/>
      <c r="AE173" s="131"/>
      <c r="AF173" s="131"/>
      <c r="AG173" s="131"/>
    </row>
    <row r="174" spans="1:33">
      <c r="D174" s="156"/>
      <c r="E174" s="243"/>
      <c r="F174" s="180"/>
      <c r="G174" s="180"/>
      <c r="H174" s="180"/>
      <c r="I174" s="180"/>
      <c r="J174" s="180"/>
      <c r="K174" s="54"/>
      <c r="O174" s="89"/>
      <c r="P174" s="156"/>
      <c r="Q174" s="156"/>
      <c r="R174" s="156"/>
      <c r="S174" s="156"/>
      <c r="T174" s="156"/>
      <c r="U174" s="23"/>
      <c r="V174" s="23"/>
      <c r="W174" s="23"/>
      <c r="X174" s="23"/>
      <c r="Y174" s="23"/>
      <c r="Z174" s="487"/>
      <c r="AA174" s="487"/>
      <c r="AB174" s="487"/>
      <c r="AC174" s="487"/>
      <c r="AD174" s="487"/>
      <c r="AE174" s="487"/>
      <c r="AF174" s="487"/>
      <c r="AG174" s="487"/>
    </row>
    <row r="175" spans="1:33">
      <c r="A175" s="8"/>
      <c r="B175" s="8"/>
      <c r="E175" s="13"/>
      <c r="F175" s="54"/>
      <c r="G175" s="54"/>
      <c r="H175" s="54"/>
      <c r="I175" s="54"/>
      <c r="J175" s="54"/>
      <c r="K175" s="54"/>
      <c r="M175" s="325"/>
      <c r="N175" s="2"/>
      <c r="O175" s="89"/>
      <c r="P175" s="89"/>
      <c r="Q175" s="89"/>
      <c r="R175" s="89"/>
      <c r="Z175" s="55"/>
      <c r="AA175" s="55"/>
      <c r="AB175" s="55"/>
      <c r="AC175" s="55"/>
      <c r="AD175" s="55"/>
      <c r="AE175" s="55"/>
      <c r="AF175" s="55"/>
      <c r="AG175" s="55"/>
    </row>
    <row r="176" spans="1:33">
      <c r="A176" s="8"/>
      <c r="B176" s="8"/>
      <c r="E176" s="13"/>
      <c r="F176" s="54"/>
      <c r="G176" s="54"/>
      <c r="H176" s="54"/>
      <c r="I176" s="54"/>
      <c r="J176" s="54"/>
      <c r="K176" s="54"/>
      <c r="M176" s="325"/>
      <c r="N176" s="2"/>
      <c r="O176" s="156"/>
      <c r="P176" s="243"/>
      <c r="Q176" s="156"/>
      <c r="R176" s="156"/>
      <c r="Z176" s="55"/>
      <c r="AA176" s="55"/>
      <c r="AB176" s="55"/>
      <c r="AC176" s="55"/>
      <c r="AD176" s="55"/>
      <c r="AE176" s="55"/>
      <c r="AF176" s="55"/>
      <c r="AG176" s="55"/>
    </row>
    <row r="177" spans="1:35">
      <c r="A177" s="8"/>
      <c r="B177" s="8"/>
      <c r="D177" s="72"/>
      <c r="E177" s="72"/>
      <c r="F177" s="54"/>
      <c r="G177" s="54"/>
      <c r="H177" s="54"/>
      <c r="I177" s="54"/>
      <c r="J177" s="54"/>
      <c r="K177" s="54"/>
      <c r="N177" s="2"/>
      <c r="O177" s="156"/>
      <c r="P177" s="243"/>
      <c r="Q177" s="156"/>
      <c r="R177" s="156"/>
      <c r="AC177" s="55"/>
      <c r="AD177" s="55"/>
      <c r="AE177" s="55"/>
      <c r="AF177" s="55"/>
      <c r="AG177" s="55"/>
    </row>
    <row r="178" spans="1:35">
      <c r="A178" s="8"/>
      <c r="B178" s="8"/>
      <c r="D178" s="72"/>
      <c r="E178" s="72"/>
      <c r="F178" s="54"/>
      <c r="G178" s="54"/>
      <c r="H178" s="54"/>
      <c r="I178" s="54"/>
      <c r="J178" s="54"/>
      <c r="K178" s="54"/>
      <c r="N178" s="2"/>
      <c r="Z178" s="488"/>
      <c r="AA178" s="488"/>
      <c r="AB178" s="488"/>
      <c r="AC178" s="331"/>
      <c r="AD178" s="331"/>
      <c r="AE178" s="331"/>
      <c r="AF178" s="331"/>
      <c r="AG178" s="331"/>
    </row>
    <row r="179" spans="1:35" ht="3.75" customHeight="1">
      <c r="E179" s="3"/>
      <c r="F179" s="20"/>
      <c r="G179" s="20"/>
      <c r="H179" s="20"/>
      <c r="I179" s="20"/>
      <c r="J179" s="20"/>
      <c r="K179" s="20"/>
      <c r="N179" s="2"/>
      <c r="Z179" s="316"/>
      <c r="AA179" s="316"/>
      <c r="AB179" s="316"/>
      <c r="AC179" s="131"/>
      <c r="AD179" s="131"/>
      <c r="AE179" s="131"/>
      <c r="AF179" s="131"/>
      <c r="AG179" s="131"/>
    </row>
    <row r="180" spans="1:35">
      <c r="A180" s="1"/>
      <c r="B180" s="1"/>
      <c r="E180" s="3"/>
      <c r="F180" s="267"/>
      <c r="G180" s="267"/>
      <c r="H180" s="267"/>
      <c r="I180" s="267"/>
      <c r="J180" s="267"/>
      <c r="K180" s="267"/>
      <c r="N180" s="2"/>
      <c r="O180" s="321"/>
      <c r="P180" s="2"/>
      <c r="Q180" s="322"/>
      <c r="R180" s="323"/>
      <c r="Z180" s="316"/>
      <c r="AA180" s="316"/>
      <c r="AB180" s="316"/>
      <c r="AC180" s="131"/>
      <c r="AD180" s="131"/>
      <c r="AE180" s="131"/>
      <c r="AF180" s="131"/>
      <c r="AG180" s="131"/>
    </row>
    <row r="181" spans="1:35" ht="15">
      <c r="A181" s="1"/>
      <c r="B181" s="1"/>
      <c r="E181" s="3"/>
      <c r="F181" s="189"/>
      <c r="G181" s="189"/>
      <c r="H181" s="189"/>
      <c r="I181" s="189"/>
      <c r="J181" s="189"/>
      <c r="K181" s="189"/>
      <c r="N181" s="2"/>
      <c r="O181" s="225"/>
      <c r="P181" s="225"/>
      <c r="Q181" s="225"/>
      <c r="R181" s="4"/>
    </row>
    <row r="182" spans="1:35">
      <c r="A182" s="1"/>
      <c r="B182" s="1"/>
      <c r="D182" s="349"/>
      <c r="E182" s="349"/>
      <c r="F182" s="267"/>
      <c r="G182" s="267"/>
      <c r="H182" s="267"/>
      <c r="I182" s="267"/>
      <c r="J182" s="267"/>
      <c r="K182" s="267"/>
      <c r="N182" s="2"/>
      <c r="Q182" s="2"/>
      <c r="Z182" s="8"/>
      <c r="AH182" s="116"/>
    </row>
    <row r="183" spans="1:35" ht="15">
      <c r="A183" s="1"/>
      <c r="B183" s="1"/>
      <c r="C183" s="8"/>
      <c r="E183" s="3"/>
      <c r="F183" s="15"/>
      <c r="G183" s="15"/>
      <c r="H183" s="15"/>
      <c r="I183" s="15"/>
      <c r="J183" s="15"/>
      <c r="K183" s="15"/>
      <c r="N183" s="2"/>
      <c r="O183" s="83"/>
      <c r="P183" s="2"/>
      <c r="Z183" s="8"/>
      <c r="AH183" s="33"/>
    </row>
    <row r="184" spans="1:35">
      <c r="A184" s="1"/>
      <c r="B184" s="1"/>
      <c r="E184" s="3"/>
      <c r="F184" s="187"/>
      <c r="G184" s="187"/>
      <c r="H184" s="187"/>
      <c r="I184" s="187"/>
      <c r="J184" s="187"/>
      <c r="K184" s="187"/>
      <c r="N184" s="2"/>
      <c r="O184" s="2"/>
      <c r="Z184" s="332"/>
      <c r="AA184" s="333"/>
      <c r="AB184" s="33"/>
      <c r="AC184" s="33"/>
      <c r="AD184" s="33"/>
      <c r="AE184" s="33"/>
      <c r="AF184" s="33"/>
      <c r="AG184" s="33"/>
      <c r="AH184" s="33"/>
      <c r="AI184" s="8"/>
    </row>
    <row r="185" spans="1:35">
      <c r="A185" s="1"/>
      <c r="B185" s="1"/>
      <c r="E185" s="3"/>
      <c r="F185" s="187"/>
      <c r="G185" s="187"/>
      <c r="H185" s="187"/>
      <c r="I185" s="187"/>
      <c r="J185" s="187"/>
      <c r="K185" s="187"/>
      <c r="N185" s="2"/>
      <c r="O185" s="2"/>
      <c r="Z185" s="334"/>
      <c r="AA185" s="333"/>
      <c r="AB185" s="33"/>
      <c r="AC185" s="33"/>
      <c r="AD185" s="33"/>
      <c r="AE185" s="33"/>
      <c r="AF185" s="33"/>
      <c r="AG185" s="33"/>
      <c r="AI185" s="8"/>
    </row>
    <row r="186" spans="1:35">
      <c r="A186" s="1"/>
      <c r="B186" s="1"/>
      <c r="C186" s="1"/>
      <c r="D186" s="1"/>
      <c r="E186" s="1"/>
      <c r="F186" s="187"/>
      <c r="G186" s="187"/>
      <c r="H186" s="187"/>
      <c r="I186" s="187"/>
      <c r="J186" s="187"/>
      <c r="K186" s="187"/>
      <c r="N186" s="2"/>
      <c r="O186" s="2"/>
      <c r="Z186" s="334"/>
      <c r="AA186" s="333"/>
      <c r="AB186" s="33"/>
      <c r="AC186" s="33"/>
      <c r="AD186" s="33"/>
      <c r="AE186" s="33"/>
      <c r="AF186" s="33"/>
      <c r="AG186" s="33"/>
    </row>
    <row r="187" spans="1:35">
      <c r="A187" s="1"/>
      <c r="B187" s="1"/>
      <c r="C187" s="8"/>
      <c r="H187" s="2"/>
      <c r="I187" s="2"/>
      <c r="J187" s="2"/>
      <c r="K187" s="2"/>
      <c r="L187" s="2"/>
      <c r="M187" s="2"/>
      <c r="N187" s="2"/>
      <c r="O187" s="2"/>
      <c r="P187" s="2"/>
      <c r="Z187" s="334"/>
      <c r="AA187" s="333"/>
      <c r="AB187" s="33"/>
      <c r="AC187" s="33"/>
      <c r="AD187" s="33"/>
      <c r="AE187" s="33"/>
      <c r="AF187" s="33"/>
      <c r="AG187" s="33"/>
    </row>
    <row r="188" spans="1:35">
      <c r="A188" s="1"/>
      <c r="B188" s="1"/>
      <c r="H188" s="2"/>
      <c r="I188" s="2"/>
      <c r="J188" s="2"/>
      <c r="K188" s="2"/>
      <c r="N188" s="2"/>
      <c r="O188" s="2"/>
      <c r="P188" s="2"/>
      <c r="Z188" s="334"/>
      <c r="AA188" s="333"/>
      <c r="AB188" s="33"/>
      <c r="AC188" s="33"/>
      <c r="AD188" s="33"/>
      <c r="AE188" s="33"/>
      <c r="AF188" s="33"/>
      <c r="AG188" s="33"/>
    </row>
    <row r="189" spans="1:35">
      <c r="A189" s="29"/>
      <c r="B189" s="29"/>
      <c r="H189" s="2"/>
      <c r="I189" s="2"/>
      <c r="J189" s="2"/>
      <c r="K189" s="2"/>
      <c r="L189" s="2"/>
      <c r="M189" s="2"/>
      <c r="N189" s="2"/>
      <c r="Z189" s="334"/>
      <c r="AA189" s="333"/>
      <c r="AB189" s="33"/>
      <c r="AC189" s="33"/>
      <c r="AD189" s="33"/>
      <c r="AE189" s="33"/>
      <c r="AF189" s="33"/>
      <c r="AG189" s="33"/>
    </row>
    <row r="190" spans="1:35">
      <c r="C190" s="87"/>
      <c r="E190" s="3"/>
      <c r="F190" s="54"/>
      <c r="G190" s="54"/>
      <c r="H190" s="54"/>
      <c r="I190" s="54"/>
      <c r="J190" s="54"/>
      <c r="K190" s="54"/>
      <c r="L190" s="2"/>
      <c r="M190" s="22"/>
      <c r="N190" s="2"/>
      <c r="P190" s="225"/>
      <c r="Q190" s="225"/>
      <c r="R190" s="225"/>
      <c r="S190" s="4"/>
      <c r="Z190" s="334"/>
      <c r="AA190" s="333"/>
      <c r="AB190" s="33"/>
      <c r="AC190" s="33"/>
      <c r="AD190" s="33"/>
      <c r="AE190" s="33"/>
      <c r="AF190" s="33"/>
      <c r="AG190" s="33"/>
    </row>
    <row r="191" spans="1:35">
      <c r="C191" s="8"/>
      <c r="E191" s="3"/>
      <c r="F191" s="54"/>
      <c r="G191" s="54"/>
      <c r="H191" s="54"/>
      <c r="I191" s="54"/>
      <c r="J191" s="54"/>
      <c r="K191" s="54"/>
      <c r="L191" s="2"/>
      <c r="M191" s="22"/>
      <c r="N191" s="2"/>
      <c r="Z191" s="334"/>
      <c r="AA191" s="333"/>
      <c r="AB191" s="33"/>
      <c r="AC191" s="33"/>
      <c r="AD191" s="33"/>
      <c r="AE191" s="33"/>
      <c r="AF191" s="33"/>
      <c r="AG191" s="33"/>
    </row>
    <row r="192" spans="1:35">
      <c r="A192" s="352"/>
      <c r="B192" s="352"/>
      <c r="C192" s="352"/>
      <c r="D192" s="352"/>
      <c r="E192" s="352"/>
      <c r="F192" s="350"/>
      <c r="G192" s="350"/>
      <c r="H192" s="350"/>
      <c r="I192" s="350"/>
      <c r="J192" s="350"/>
      <c r="K192" s="350"/>
      <c r="L192" s="2"/>
      <c r="M192" s="2"/>
      <c r="N192" s="2"/>
      <c r="O192" s="2"/>
      <c r="Z192" s="332"/>
      <c r="AA192" s="333"/>
      <c r="AB192" s="33"/>
      <c r="AC192" s="33"/>
      <c r="AD192" s="33"/>
      <c r="AE192" s="33"/>
      <c r="AF192" s="33"/>
      <c r="AG192" s="33"/>
    </row>
    <row r="193" spans="1:33">
      <c r="F193" s="3"/>
      <c r="G193" s="2"/>
      <c r="H193" s="2"/>
      <c r="I193" s="2"/>
      <c r="J193" s="2"/>
      <c r="K193" s="2"/>
      <c r="L193" s="2"/>
      <c r="M193" s="2"/>
      <c r="N193" s="2"/>
      <c r="O193" s="2"/>
      <c r="Z193" s="332"/>
      <c r="AA193" s="333"/>
      <c r="AB193" s="33"/>
      <c r="AC193" s="33"/>
      <c r="AD193" s="33"/>
      <c r="AE193" s="33"/>
      <c r="AF193" s="33"/>
      <c r="AG193" s="33"/>
    </row>
    <row r="194" spans="1:33">
      <c r="A194" s="1"/>
      <c r="B194" s="1"/>
      <c r="C194" s="93"/>
      <c r="D194" s="8"/>
      <c r="E194" s="258"/>
      <c r="F194" s="13"/>
      <c r="G194" s="13"/>
      <c r="H194" s="13"/>
      <c r="I194" s="13"/>
      <c r="J194" s="13"/>
      <c r="K194" s="351"/>
      <c r="L194" s="2"/>
      <c r="N194" s="2"/>
      <c r="Z194" s="332"/>
      <c r="AA194" s="333"/>
      <c r="AB194" s="33"/>
      <c r="AC194" s="33"/>
      <c r="AD194" s="33"/>
      <c r="AE194" s="33"/>
      <c r="AF194" s="33"/>
      <c r="AG194" s="33"/>
    </row>
    <row r="195" spans="1:33">
      <c r="E195" s="258"/>
      <c r="F195" s="13"/>
      <c r="G195" s="13"/>
      <c r="H195" s="13"/>
      <c r="I195" s="13"/>
      <c r="J195" s="13"/>
      <c r="K195" s="351"/>
      <c r="L195" s="2"/>
      <c r="M195" s="325"/>
      <c r="N195" s="2"/>
      <c r="Z195" s="332"/>
      <c r="AA195" s="333"/>
      <c r="AB195" s="33"/>
      <c r="AC195" s="33"/>
      <c r="AD195" s="33"/>
      <c r="AE195" s="33"/>
      <c r="AF195" s="33"/>
      <c r="AG195" s="33"/>
    </row>
    <row r="196" spans="1:33">
      <c r="A196" s="1"/>
      <c r="B196" s="1"/>
      <c r="C196" s="93"/>
      <c r="D196" s="8"/>
      <c r="E196" s="258"/>
      <c r="F196" s="13"/>
      <c r="G196" s="13"/>
      <c r="H196" s="13"/>
      <c r="I196" s="13"/>
      <c r="J196" s="13"/>
      <c r="K196" s="351"/>
      <c r="L196" s="2"/>
      <c r="M196" s="325"/>
      <c r="N196" s="2"/>
      <c r="Z196" s="332"/>
      <c r="AA196" s="333"/>
      <c r="AB196" s="33"/>
      <c r="AC196" s="33"/>
      <c r="AD196" s="33"/>
      <c r="AE196" s="33"/>
      <c r="AF196" s="33"/>
      <c r="AG196" s="33"/>
    </row>
    <row r="197" spans="1:33">
      <c r="A197" s="368"/>
      <c r="B197" s="368"/>
      <c r="E197" s="258"/>
      <c r="F197" s="13"/>
      <c r="G197" s="13"/>
      <c r="H197" s="13"/>
      <c r="I197" s="13"/>
      <c r="J197" s="13"/>
      <c r="K197" s="2"/>
      <c r="L197" s="2"/>
      <c r="M197" s="325"/>
      <c r="N197" s="2"/>
      <c r="Z197" s="332"/>
      <c r="AA197" s="333"/>
      <c r="AB197" s="33"/>
      <c r="AC197" s="33"/>
      <c r="AD197" s="33"/>
      <c r="AE197" s="33"/>
      <c r="AF197" s="33"/>
      <c r="AG197" s="33"/>
    </row>
    <row r="198" spans="1:33">
      <c r="A198" s="368"/>
      <c r="B198" s="368"/>
      <c r="C198" s="89"/>
      <c r="D198" s="89"/>
      <c r="F198" s="13"/>
      <c r="G198" s="13"/>
      <c r="H198" s="13"/>
      <c r="I198" s="13"/>
      <c r="J198" s="13"/>
      <c r="K198" s="2"/>
      <c r="L198" s="2"/>
      <c r="M198" s="325"/>
      <c r="N198" s="2"/>
      <c r="Z198" s="332"/>
      <c r="AA198" s="333"/>
      <c r="AB198" s="33"/>
      <c r="AC198" s="33"/>
      <c r="AD198" s="33"/>
      <c r="AE198" s="33"/>
      <c r="AF198" s="33"/>
      <c r="AG198" s="33"/>
    </row>
    <row r="199" spans="1:33">
      <c r="A199" s="368"/>
      <c r="B199" s="368"/>
      <c r="C199" s="88"/>
      <c r="D199" s="267"/>
      <c r="F199" s="54"/>
      <c r="G199" s="54"/>
      <c r="H199" s="54"/>
      <c r="I199" s="54"/>
      <c r="J199" s="54"/>
      <c r="K199" s="54"/>
      <c r="L199" s="2"/>
      <c r="M199" s="325"/>
      <c r="N199" s="2"/>
      <c r="Z199" s="332"/>
      <c r="AA199" s="333"/>
      <c r="AB199" s="33"/>
      <c r="AC199" s="33"/>
      <c r="AD199" s="33"/>
      <c r="AE199" s="33"/>
      <c r="AF199" s="33"/>
      <c r="AG199" s="33"/>
    </row>
    <row r="200" spans="1:33">
      <c r="A200" s="368"/>
      <c r="B200" s="368"/>
      <c r="C200" s="88"/>
      <c r="D200" s="267"/>
      <c r="F200" s="54"/>
      <c r="G200" s="54"/>
      <c r="H200" s="54"/>
      <c r="I200" s="54"/>
      <c r="J200" s="54"/>
      <c r="K200" s="54"/>
      <c r="L200" s="2"/>
      <c r="M200" s="325"/>
      <c r="N200" s="2"/>
      <c r="Z200" s="332"/>
      <c r="AA200" s="333"/>
      <c r="AB200" s="33"/>
      <c r="AC200" s="33"/>
      <c r="AD200" s="33"/>
      <c r="AE200" s="33"/>
      <c r="AF200" s="33"/>
      <c r="AG200" s="33"/>
    </row>
    <row r="201" spans="1:33">
      <c r="A201" s="368"/>
      <c r="B201" s="368"/>
      <c r="C201" s="88"/>
      <c r="D201" s="267"/>
      <c r="F201" s="54"/>
      <c r="G201" s="54"/>
      <c r="H201" s="54"/>
      <c r="I201" s="54"/>
      <c r="J201" s="54"/>
      <c r="K201" s="54"/>
      <c r="L201" s="2"/>
      <c r="M201" s="325"/>
      <c r="N201" s="2"/>
      <c r="Z201" s="332"/>
      <c r="AA201" s="333"/>
      <c r="AB201" s="33"/>
      <c r="AC201" s="33"/>
      <c r="AD201" s="33"/>
      <c r="AE201" s="33"/>
      <c r="AF201" s="33"/>
      <c r="AG201" s="33"/>
    </row>
    <row r="202" spans="1:33">
      <c r="A202" s="368"/>
      <c r="B202" s="368"/>
      <c r="C202" s="88"/>
      <c r="D202" s="267"/>
      <c r="F202" s="54"/>
      <c r="G202" s="54"/>
      <c r="H202" s="54"/>
      <c r="I202" s="54"/>
      <c r="J202" s="54"/>
      <c r="K202" s="54"/>
      <c r="L202" s="2"/>
      <c r="M202" s="325"/>
      <c r="N202" s="2"/>
      <c r="Z202" s="332"/>
      <c r="AA202" s="333"/>
      <c r="AB202" s="33"/>
      <c r="AC202" s="33"/>
      <c r="AD202" s="33"/>
      <c r="AE202" s="33"/>
      <c r="AF202" s="33"/>
      <c r="AG202" s="33"/>
    </row>
    <row r="203" spans="1:33">
      <c r="A203" s="368"/>
      <c r="B203" s="368"/>
      <c r="C203" s="88"/>
      <c r="D203" s="267"/>
      <c r="F203" s="54"/>
      <c r="G203" s="54"/>
      <c r="H203" s="54"/>
      <c r="I203" s="54"/>
      <c r="J203" s="54"/>
      <c r="K203" s="54"/>
      <c r="L203" s="2"/>
      <c r="M203" s="325"/>
      <c r="N203" s="2"/>
      <c r="Z203" s="332"/>
      <c r="AA203" s="333"/>
      <c r="AB203" s="33"/>
      <c r="AC203" s="33"/>
      <c r="AD203" s="33"/>
      <c r="AE203" s="33"/>
      <c r="AF203" s="33"/>
      <c r="AG203" s="33"/>
    </row>
    <row r="204" spans="1:33">
      <c r="A204" s="368"/>
      <c r="B204" s="368"/>
      <c r="C204" s="88"/>
      <c r="D204" s="267"/>
      <c r="F204" s="267"/>
      <c r="G204" s="267"/>
      <c r="H204" s="267"/>
      <c r="I204" s="267"/>
      <c r="J204" s="267"/>
      <c r="K204" s="54"/>
      <c r="L204" s="2"/>
      <c r="M204" s="325"/>
      <c r="N204" s="2"/>
      <c r="Z204" s="332"/>
      <c r="AA204" s="333"/>
      <c r="AB204" s="33"/>
      <c r="AC204" s="33"/>
      <c r="AD204" s="33"/>
      <c r="AE204" s="33"/>
      <c r="AF204" s="33"/>
      <c r="AG204" s="33"/>
    </row>
    <row r="205" spans="1:33">
      <c r="A205" s="352"/>
      <c r="B205" s="352"/>
      <c r="C205" s="352"/>
      <c r="D205" s="352"/>
      <c r="E205" s="352"/>
      <c r="F205" s="350"/>
      <c r="G205" s="350"/>
      <c r="H205" s="350"/>
      <c r="I205" s="350"/>
      <c r="J205" s="350"/>
      <c r="K205" s="350"/>
      <c r="L205" s="2"/>
      <c r="M205" s="325"/>
      <c r="N205" s="7"/>
      <c r="Z205" s="332"/>
      <c r="AA205" s="333"/>
      <c r="AB205" s="33"/>
      <c r="AC205" s="33"/>
      <c r="AD205" s="33"/>
      <c r="AE205" s="33"/>
      <c r="AF205" s="33"/>
      <c r="AG205" s="33"/>
    </row>
    <row r="206" spans="1:33">
      <c r="F206" s="3"/>
      <c r="G206" s="2"/>
      <c r="H206" s="2"/>
      <c r="I206" s="2"/>
      <c r="J206" s="2"/>
      <c r="K206" s="2"/>
      <c r="L206" s="2"/>
      <c r="M206" s="2"/>
      <c r="N206" s="2"/>
      <c r="O206" s="2"/>
      <c r="Z206" s="332"/>
      <c r="AA206" s="333"/>
      <c r="AB206" s="33"/>
      <c r="AC206" s="33"/>
      <c r="AD206" s="33"/>
      <c r="AE206" s="33"/>
      <c r="AF206" s="33"/>
      <c r="AG206" s="33"/>
    </row>
    <row r="207" spans="1:33">
      <c r="A207" s="1"/>
      <c r="B207" s="1"/>
      <c r="C207" s="93"/>
      <c r="D207" s="8"/>
      <c r="E207" s="258"/>
      <c r="F207" s="13"/>
      <c r="G207" s="13"/>
      <c r="H207" s="13"/>
      <c r="I207" s="13"/>
      <c r="J207" s="13"/>
      <c r="K207" s="351"/>
      <c r="L207" s="2"/>
      <c r="N207" s="2"/>
      <c r="Z207" s="332"/>
      <c r="AA207" s="333"/>
      <c r="AB207" s="33"/>
      <c r="AC207" s="33"/>
      <c r="AD207" s="33"/>
      <c r="AE207" s="33"/>
      <c r="AF207" s="33"/>
      <c r="AG207" s="33"/>
    </row>
    <row r="208" spans="1:33">
      <c r="E208" s="258"/>
      <c r="F208" s="13"/>
      <c r="G208" s="13"/>
      <c r="H208" s="13"/>
      <c r="I208" s="13"/>
      <c r="J208" s="13"/>
      <c r="K208" s="351"/>
      <c r="L208" s="2"/>
      <c r="M208" s="325"/>
      <c r="N208" s="2"/>
      <c r="Z208" s="332"/>
      <c r="AA208" s="333"/>
      <c r="AB208" s="33"/>
      <c r="AC208" s="33"/>
      <c r="AD208" s="33"/>
      <c r="AE208" s="33"/>
      <c r="AF208" s="33"/>
      <c r="AG208" s="33"/>
    </row>
    <row r="209" spans="1:16">
      <c r="A209" s="1"/>
      <c r="B209" s="1"/>
      <c r="C209" s="93"/>
      <c r="D209" s="8"/>
      <c r="E209" s="258"/>
      <c r="F209" s="13"/>
      <c r="G209" s="13"/>
      <c r="H209" s="13"/>
      <c r="I209" s="13"/>
      <c r="J209" s="13"/>
      <c r="K209" s="351"/>
      <c r="L209" s="2"/>
      <c r="M209" s="325"/>
      <c r="N209" s="2"/>
    </row>
    <row r="210" spans="1:16">
      <c r="A210" s="368"/>
      <c r="B210" s="368"/>
      <c r="E210" s="258"/>
      <c r="F210" s="13"/>
      <c r="G210" s="13"/>
      <c r="H210" s="13"/>
      <c r="I210" s="13"/>
      <c r="J210" s="13"/>
      <c r="K210" s="2"/>
      <c r="L210" s="2"/>
      <c r="M210" s="325"/>
      <c r="N210" s="2"/>
    </row>
    <row r="211" spans="1:16">
      <c r="A211" s="368"/>
      <c r="B211" s="368"/>
      <c r="C211" s="89"/>
      <c r="D211" s="89"/>
      <c r="F211" s="2"/>
      <c r="G211" s="2"/>
      <c r="H211" s="257"/>
      <c r="I211" s="257"/>
      <c r="J211" s="257"/>
      <c r="K211" s="2"/>
      <c r="L211" s="2"/>
      <c r="M211" s="325"/>
      <c r="N211" s="2"/>
    </row>
    <row r="212" spans="1:16">
      <c r="A212" s="368"/>
      <c r="B212" s="368"/>
      <c r="C212" s="88"/>
      <c r="D212" s="267"/>
      <c r="F212" s="54"/>
      <c r="G212" s="54"/>
      <c r="H212" s="54"/>
      <c r="I212" s="54"/>
      <c r="J212" s="54"/>
      <c r="K212" s="54"/>
      <c r="L212" s="2"/>
      <c r="M212" s="325"/>
      <c r="N212" s="2"/>
    </row>
    <row r="213" spans="1:16">
      <c r="A213" s="368"/>
      <c r="B213" s="368"/>
      <c r="C213" s="88"/>
      <c r="D213" s="267"/>
      <c r="F213" s="54"/>
      <c r="G213" s="54"/>
      <c r="H213" s="54"/>
      <c r="I213" s="54"/>
      <c r="J213" s="54"/>
      <c r="K213" s="54"/>
      <c r="L213" s="2"/>
      <c r="M213" s="325"/>
      <c r="N213" s="2"/>
    </row>
    <row r="214" spans="1:16">
      <c r="A214" s="368"/>
      <c r="B214" s="368"/>
      <c r="C214" s="88"/>
      <c r="D214" s="267"/>
      <c r="F214" s="54"/>
      <c r="G214" s="54"/>
      <c r="H214" s="54"/>
      <c r="I214" s="54"/>
      <c r="J214" s="54"/>
      <c r="K214" s="54"/>
      <c r="L214" s="2"/>
      <c r="M214" s="325"/>
      <c r="N214" s="2"/>
    </row>
    <row r="215" spans="1:16">
      <c r="A215" s="368"/>
      <c r="B215" s="368"/>
      <c r="C215" s="88"/>
      <c r="D215" s="267"/>
      <c r="F215" s="54"/>
      <c r="G215" s="54"/>
      <c r="H215" s="54"/>
      <c r="I215" s="54"/>
      <c r="J215" s="54"/>
      <c r="K215" s="54"/>
      <c r="L215" s="2"/>
      <c r="M215" s="325"/>
      <c r="N215" s="2"/>
    </row>
    <row r="216" spans="1:16">
      <c r="A216" s="368"/>
      <c r="B216" s="368"/>
      <c r="C216" s="88"/>
      <c r="D216" s="267"/>
      <c r="F216" s="54"/>
      <c r="G216" s="54"/>
      <c r="H216" s="54"/>
      <c r="I216" s="54"/>
      <c r="J216" s="54"/>
      <c r="K216" s="54"/>
      <c r="L216" s="2"/>
      <c r="M216" s="325"/>
      <c r="N216" s="2"/>
    </row>
    <row r="217" spans="1:16">
      <c r="A217" s="368"/>
      <c r="B217" s="368"/>
      <c r="C217" s="88"/>
      <c r="D217" s="267"/>
      <c r="F217" s="267"/>
      <c r="G217" s="267"/>
      <c r="H217" s="267"/>
      <c r="I217" s="267"/>
      <c r="J217" s="267"/>
      <c r="K217" s="54"/>
      <c r="L217" s="2"/>
      <c r="M217" s="325"/>
      <c r="N217" s="2"/>
    </row>
    <row r="218" spans="1:16">
      <c r="A218" s="352"/>
      <c r="B218" s="352"/>
      <c r="C218" s="352"/>
      <c r="D218" s="352"/>
      <c r="E218" s="352"/>
      <c r="F218" s="350"/>
      <c r="G218" s="350"/>
      <c r="H218" s="350"/>
      <c r="I218" s="350"/>
      <c r="J218" s="350"/>
      <c r="K218" s="350"/>
      <c r="L218" s="2"/>
      <c r="M218" s="325"/>
      <c r="N218" s="7"/>
    </row>
    <row r="219" spans="1:16">
      <c r="A219" s="352"/>
      <c r="B219" s="352"/>
      <c r="C219" s="1"/>
      <c r="D219" s="1"/>
      <c r="E219" s="1"/>
      <c r="F219" s="353"/>
      <c r="G219" s="353"/>
      <c r="H219" s="353"/>
      <c r="I219" s="353"/>
      <c r="J219" s="353"/>
      <c r="K219" s="353"/>
      <c r="L219" s="2"/>
      <c r="M219" s="2"/>
      <c r="N219" s="2"/>
      <c r="O219" s="2"/>
      <c r="P219" s="2"/>
    </row>
    <row r="220" spans="1:16">
      <c r="A220" s="26"/>
      <c r="B220" s="26"/>
      <c r="C220" s="27"/>
      <c r="D220" s="27"/>
      <c r="E220" s="27"/>
      <c r="F220" s="27"/>
      <c r="G220" s="27"/>
      <c r="H220" s="28"/>
      <c r="I220" s="28"/>
      <c r="J220" s="28"/>
      <c r="K220" s="28"/>
      <c r="L220" s="28"/>
      <c r="M220" s="28"/>
      <c r="N220" s="2"/>
      <c r="O220" s="2"/>
      <c r="P220" s="2"/>
    </row>
    <row r="221" spans="1:16">
      <c r="A221" s="29"/>
      <c r="B221" s="29"/>
      <c r="H221" s="2"/>
      <c r="I221" s="2"/>
      <c r="J221" s="2"/>
      <c r="K221" s="2"/>
      <c r="L221" s="2"/>
      <c r="M221" s="2"/>
      <c r="N221" s="2"/>
    </row>
    <row r="222" spans="1:16">
      <c r="C222" s="87"/>
      <c r="E222" s="3"/>
      <c r="F222" s="17"/>
      <c r="G222" s="17"/>
      <c r="H222" s="17"/>
      <c r="I222" s="17"/>
      <c r="J222" s="17"/>
      <c r="K222" s="17"/>
      <c r="L222" s="2"/>
      <c r="M222" s="22"/>
      <c r="N222" s="2"/>
    </row>
    <row r="223" spans="1:16">
      <c r="C223" s="8"/>
      <c r="E223" s="3"/>
      <c r="F223" s="17"/>
      <c r="G223" s="17"/>
      <c r="H223" s="17"/>
      <c r="I223" s="17"/>
      <c r="J223" s="17"/>
      <c r="K223" s="17"/>
      <c r="L223" s="2"/>
      <c r="M223" s="22"/>
      <c r="N223" s="2"/>
    </row>
    <row r="224" spans="1:16">
      <c r="A224" s="352"/>
      <c r="B224" s="352"/>
      <c r="C224" s="352"/>
      <c r="D224" s="352"/>
      <c r="E224" s="352"/>
      <c r="F224" s="354"/>
      <c r="G224" s="354"/>
      <c r="H224" s="354"/>
      <c r="I224" s="354"/>
      <c r="J224" s="354"/>
      <c r="K224" s="354"/>
      <c r="L224" s="2"/>
      <c r="M224" s="2"/>
      <c r="N224" s="2"/>
      <c r="O224" s="2"/>
    </row>
    <row r="225" spans="1:15">
      <c r="F225" s="3"/>
      <c r="G225" s="2"/>
      <c r="H225" s="2"/>
      <c r="I225" s="2"/>
      <c r="J225" s="2"/>
      <c r="K225" s="2"/>
      <c r="L225" s="2"/>
      <c r="M225" s="2"/>
      <c r="N225" s="2"/>
      <c r="O225" s="2"/>
    </row>
    <row r="226" spans="1:15">
      <c r="A226" s="1"/>
      <c r="B226" s="1"/>
      <c r="D226" s="257"/>
      <c r="E226" s="258"/>
      <c r="F226" s="13"/>
      <c r="G226" s="13"/>
      <c r="H226" s="13"/>
      <c r="I226" s="13"/>
      <c r="J226" s="13"/>
      <c r="K226" s="351"/>
      <c r="L226" s="2"/>
      <c r="N226" s="2"/>
    </row>
    <row r="227" spans="1:15">
      <c r="A227" s="1"/>
      <c r="B227" s="1"/>
      <c r="C227" s="93"/>
      <c r="D227" s="8"/>
      <c r="E227" s="258"/>
      <c r="F227" s="13"/>
      <c r="G227" s="13"/>
      <c r="H227" s="13"/>
      <c r="I227" s="13"/>
      <c r="J227" s="13"/>
      <c r="K227" s="351"/>
      <c r="L227" s="2"/>
      <c r="M227" s="325"/>
      <c r="N227" s="2"/>
    </row>
    <row r="228" spans="1:15">
      <c r="A228" s="1"/>
      <c r="B228" s="1"/>
      <c r="C228" s="93"/>
      <c r="D228" s="8"/>
      <c r="E228" s="258"/>
      <c r="F228" s="13"/>
      <c r="G228" s="13"/>
      <c r="H228" s="13"/>
      <c r="I228" s="13"/>
      <c r="J228" s="13"/>
      <c r="K228" s="351"/>
      <c r="L228" s="2"/>
      <c r="M228" s="325"/>
      <c r="N228" s="2"/>
    </row>
    <row r="229" spans="1:15">
      <c r="A229" s="368"/>
      <c r="B229" s="368"/>
      <c r="E229" s="258"/>
      <c r="F229" s="13"/>
      <c r="G229" s="13"/>
      <c r="H229" s="13"/>
      <c r="I229" s="13"/>
      <c r="J229" s="13"/>
      <c r="K229" s="2"/>
      <c r="L229" s="2"/>
      <c r="M229" s="325"/>
      <c r="N229" s="2"/>
    </row>
    <row r="230" spans="1:15">
      <c r="A230" s="368"/>
      <c r="B230" s="368"/>
      <c r="C230" s="89"/>
      <c r="D230" s="89"/>
      <c r="F230" s="2"/>
      <c r="G230" s="2"/>
      <c r="H230" s="257"/>
      <c r="I230" s="257"/>
      <c r="J230" s="257"/>
      <c r="K230" s="2"/>
      <c r="L230" s="2"/>
      <c r="M230" s="325"/>
      <c r="N230" s="2"/>
    </row>
    <row r="231" spans="1:15">
      <c r="A231" s="368"/>
      <c r="B231" s="368"/>
      <c r="C231" s="88"/>
      <c r="D231" s="267"/>
      <c r="F231" s="54"/>
      <c r="G231" s="54"/>
      <c r="H231" s="54"/>
      <c r="I231" s="54"/>
      <c r="J231" s="54"/>
      <c r="K231" s="54"/>
      <c r="L231" s="2"/>
      <c r="M231" s="325"/>
      <c r="N231" s="2"/>
    </row>
    <row r="232" spans="1:15">
      <c r="A232" s="368"/>
      <c r="B232" s="368"/>
      <c r="C232" s="88"/>
      <c r="D232" s="267"/>
      <c r="F232" s="54"/>
      <c r="G232" s="54"/>
      <c r="H232" s="54"/>
      <c r="I232" s="54"/>
      <c r="J232" s="54"/>
      <c r="K232" s="54"/>
      <c r="L232" s="2"/>
      <c r="M232" s="325"/>
      <c r="N232" s="2"/>
    </row>
    <row r="233" spans="1:15">
      <c r="A233" s="368"/>
      <c r="B233" s="368"/>
      <c r="C233" s="88"/>
      <c r="D233" s="267"/>
      <c r="F233" s="54"/>
      <c r="G233" s="54"/>
      <c r="H233" s="54"/>
      <c r="I233" s="54"/>
      <c r="J233" s="54"/>
      <c r="K233" s="54"/>
      <c r="L233" s="2"/>
      <c r="M233" s="325"/>
      <c r="N233" s="2"/>
    </row>
    <row r="234" spans="1:15">
      <c r="A234" s="368"/>
      <c r="B234" s="368"/>
      <c r="C234" s="88"/>
      <c r="D234" s="267"/>
      <c r="F234" s="54"/>
      <c r="G234" s="54"/>
      <c r="H234" s="54"/>
      <c r="I234" s="54"/>
      <c r="J234" s="54"/>
      <c r="K234" s="54"/>
      <c r="L234" s="2"/>
      <c r="M234" s="325"/>
      <c r="N234" s="2"/>
    </row>
    <row r="235" spans="1:15">
      <c r="A235" s="368"/>
      <c r="B235" s="368"/>
      <c r="C235" s="88"/>
      <c r="D235" s="267"/>
      <c r="F235" s="54"/>
      <c r="G235" s="54"/>
      <c r="H235" s="54"/>
      <c r="I235" s="54"/>
      <c r="J235" s="54"/>
      <c r="K235" s="54"/>
      <c r="L235" s="2"/>
      <c r="M235" s="325"/>
      <c r="N235" s="2"/>
    </row>
    <row r="236" spans="1:15">
      <c r="A236" s="368"/>
      <c r="B236" s="368"/>
      <c r="C236" s="88"/>
      <c r="D236" s="267"/>
      <c r="F236" s="267"/>
      <c r="G236" s="267"/>
      <c r="H236" s="267"/>
      <c r="I236" s="267"/>
      <c r="J236" s="267"/>
      <c r="K236" s="54"/>
      <c r="L236" s="2"/>
      <c r="M236" s="325"/>
      <c r="N236" s="2"/>
    </row>
    <row r="237" spans="1:15">
      <c r="A237" s="352"/>
      <c r="B237" s="352"/>
      <c r="C237" s="352"/>
      <c r="D237" s="352"/>
      <c r="E237" s="352"/>
      <c r="F237" s="350"/>
      <c r="G237" s="350"/>
      <c r="H237" s="350"/>
      <c r="I237" s="350"/>
      <c r="J237" s="350"/>
      <c r="K237" s="350"/>
      <c r="L237" s="2"/>
      <c r="M237" s="325"/>
      <c r="N237" s="7"/>
    </row>
    <row r="238" spans="1:15">
      <c r="F238" s="3"/>
      <c r="G238" s="2"/>
      <c r="H238" s="2"/>
      <c r="I238" s="2"/>
      <c r="J238" s="2"/>
      <c r="K238" s="2"/>
      <c r="L238" s="2"/>
      <c r="M238" s="2"/>
      <c r="N238" s="2"/>
      <c r="O238" s="2"/>
    </row>
    <row r="239" spans="1:15">
      <c r="A239" s="1"/>
      <c r="B239" s="1"/>
      <c r="D239" s="257"/>
      <c r="E239" s="258"/>
      <c r="F239" s="13"/>
      <c r="G239" s="13"/>
      <c r="H239" s="13"/>
      <c r="I239" s="13"/>
      <c r="J239" s="13"/>
      <c r="K239" s="351"/>
      <c r="L239" s="2"/>
      <c r="N239" s="2"/>
    </row>
    <row r="240" spans="1:15">
      <c r="A240" s="1"/>
      <c r="B240" s="1"/>
      <c r="C240" s="93"/>
      <c r="D240" s="8"/>
      <c r="E240" s="258"/>
      <c r="F240" s="13"/>
      <c r="G240" s="13"/>
      <c r="H240" s="13"/>
      <c r="I240" s="13"/>
      <c r="J240" s="13"/>
      <c r="K240" s="351"/>
      <c r="L240" s="2"/>
      <c r="M240" s="325"/>
      <c r="N240" s="2"/>
    </row>
    <row r="241" spans="1:16">
      <c r="A241" s="1"/>
      <c r="B241" s="1"/>
      <c r="C241" s="93"/>
      <c r="D241" s="8"/>
      <c r="E241" s="258"/>
      <c r="F241" s="13"/>
      <c r="G241" s="13"/>
      <c r="H241" s="13"/>
      <c r="I241" s="13"/>
      <c r="J241" s="13"/>
      <c r="K241" s="351"/>
      <c r="L241" s="2"/>
      <c r="M241" s="325"/>
      <c r="N241" s="2"/>
    </row>
    <row r="242" spans="1:16">
      <c r="A242" s="368"/>
      <c r="B242" s="368"/>
      <c r="E242" s="258"/>
      <c r="F242" s="13"/>
      <c r="G242" s="13"/>
      <c r="H242" s="13"/>
      <c r="I242" s="13"/>
      <c r="J242" s="13"/>
      <c r="K242" s="2"/>
      <c r="L242" s="2"/>
      <c r="M242" s="325"/>
      <c r="N242" s="2"/>
    </row>
    <row r="243" spans="1:16">
      <c r="A243" s="368"/>
      <c r="B243" s="368"/>
      <c r="C243" s="89"/>
      <c r="D243" s="89"/>
      <c r="F243" s="2"/>
      <c r="G243" s="2"/>
      <c r="H243" s="257"/>
      <c r="I243" s="257"/>
      <c r="J243" s="257"/>
      <c r="K243" s="2"/>
      <c r="L243" s="2"/>
      <c r="M243" s="325"/>
      <c r="N243" s="2"/>
    </row>
    <row r="244" spans="1:16">
      <c r="A244" s="368"/>
      <c r="B244" s="368"/>
      <c r="C244" s="88"/>
      <c r="D244" s="267"/>
      <c r="F244" s="54"/>
      <c r="G244" s="54"/>
      <c r="H244" s="54"/>
      <c r="I244" s="54"/>
      <c r="J244" s="54"/>
      <c r="K244" s="54"/>
      <c r="L244" s="2"/>
      <c r="M244" s="325"/>
      <c r="N244" s="2"/>
    </row>
    <row r="245" spans="1:16">
      <c r="A245" s="368"/>
      <c r="B245" s="368"/>
      <c r="C245" s="88"/>
      <c r="D245" s="267"/>
      <c r="F245" s="54"/>
      <c r="G245" s="54"/>
      <c r="H245" s="54"/>
      <c r="I245" s="54"/>
      <c r="J245" s="54"/>
      <c r="K245" s="54"/>
      <c r="L245" s="2"/>
      <c r="M245" s="325"/>
      <c r="N245" s="2"/>
    </row>
    <row r="246" spans="1:16">
      <c r="A246" s="368"/>
      <c r="B246" s="368"/>
      <c r="C246" s="88"/>
      <c r="D246" s="267"/>
      <c r="F246" s="54"/>
      <c r="G246" s="54"/>
      <c r="H246" s="54"/>
      <c r="I246" s="54"/>
      <c r="J246" s="54"/>
      <c r="K246" s="54"/>
      <c r="L246" s="2"/>
      <c r="M246" s="325"/>
      <c r="N246" s="2"/>
    </row>
    <row r="247" spans="1:16">
      <c r="A247" s="368"/>
      <c r="B247" s="368"/>
      <c r="C247" s="88"/>
      <c r="D247" s="267"/>
      <c r="F247" s="54"/>
      <c r="G247" s="54"/>
      <c r="H247" s="54"/>
      <c r="I247" s="54"/>
      <c r="J247" s="54"/>
      <c r="K247" s="54"/>
      <c r="L247" s="2"/>
      <c r="M247" s="325"/>
      <c r="N247" s="2"/>
    </row>
    <row r="248" spans="1:16">
      <c r="A248" s="368"/>
      <c r="B248" s="368"/>
      <c r="C248" s="88"/>
      <c r="D248" s="267"/>
      <c r="F248" s="54"/>
      <c r="G248" s="54"/>
      <c r="H248" s="54"/>
      <c r="I248" s="54"/>
      <c r="J248" s="54"/>
      <c r="K248" s="54"/>
      <c r="L248" s="2"/>
      <c r="M248" s="325"/>
      <c r="N248" s="2"/>
    </row>
    <row r="249" spans="1:16">
      <c r="A249" s="368"/>
      <c r="B249" s="368"/>
      <c r="C249" s="88"/>
      <c r="D249" s="267"/>
      <c r="F249" s="267"/>
      <c r="G249" s="267"/>
      <c r="H249" s="267"/>
      <c r="I249" s="267"/>
      <c r="J249" s="267"/>
      <c r="K249" s="54"/>
      <c r="L249" s="2"/>
      <c r="M249" s="325"/>
      <c r="N249" s="2"/>
    </row>
    <row r="250" spans="1:16">
      <c r="A250" s="352"/>
      <c r="B250" s="352"/>
      <c r="C250" s="352"/>
      <c r="D250" s="352"/>
      <c r="E250" s="352"/>
      <c r="F250" s="350"/>
      <c r="G250" s="350"/>
      <c r="H250" s="350"/>
      <c r="I250" s="350"/>
      <c r="J250" s="350"/>
      <c r="K250" s="350"/>
      <c r="L250" s="2"/>
      <c r="M250" s="325"/>
      <c r="N250" s="7"/>
    </row>
    <row r="251" spans="1:16">
      <c r="A251" s="352"/>
      <c r="B251" s="352"/>
      <c r="C251" s="1"/>
      <c r="D251" s="1"/>
      <c r="E251" s="1"/>
      <c r="F251" s="187"/>
      <c r="G251" s="187"/>
      <c r="H251" s="187"/>
      <c r="I251" s="187"/>
      <c r="J251" s="187"/>
      <c r="K251" s="187"/>
      <c r="L251" s="2"/>
      <c r="M251" s="2"/>
      <c r="N251" s="2"/>
      <c r="O251" s="2"/>
      <c r="P251" s="2"/>
    </row>
    <row r="252" spans="1:16">
      <c r="A252" s="26"/>
      <c r="B252" s="26"/>
      <c r="C252" s="27"/>
      <c r="D252" s="27"/>
      <c r="E252" s="27"/>
      <c r="F252" s="27"/>
      <c r="G252" s="27"/>
      <c r="H252" s="28"/>
      <c r="I252" s="28"/>
      <c r="J252" s="28"/>
      <c r="K252" s="28"/>
      <c r="L252" s="28"/>
      <c r="M252" s="28"/>
      <c r="O252" s="7"/>
    </row>
    <row r="253" spans="1:16" ht="17.649999999999999" customHeight="1">
      <c r="A253" s="29"/>
      <c r="B253" s="29"/>
      <c r="O253" s="7"/>
    </row>
    <row r="254" spans="1:16">
      <c r="A254" s="8"/>
      <c r="B254" s="8"/>
      <c r="C254" s="8"/>
      <c r="D254" s="8"/>
      <c r="F254" s="54"/>
      <c r="G254" s="54"/>
      <c r="H254" s="54"/>
      <c r="I254" s="54"/>
      <c r="J254" s="54"/>
      <c r="K254" s="54"/>
      <c r="M254" s="22"/>
    </row>
    <row r="255" spans="1:16">
      <c r="A255" s="8"/>
      <c r="B255" s="8"/>
      <c r="C255" s="8"/>
      <c r="D255" s="8"/>
      <c r="F255" s="54"/>
      <c r="G255" s="54"/>
      <c r="H255" s="54"/>
      <c r="I255" s="54"/>
      <c r="J255" s="54"/>
      <c r="K255" s="54"/>
      <c r="M255" s="22"/>
    </row>
    <row r="256" spans="1:16">
      <c r="A256" s="8"/>
      <c r="B256" s="8"/>
      <c r="C256" s="8"/>
      <c r="D256" s="8"/>
      <c r="F256" s="54"/>
      <c r="G256" s="54"/>
      <c r="H256" s="54"/>
      <c r="I256" s="54"/>
      <c r="J256" s="54"/>
      <c r="K256" s="54"/>
      <c r="M256" s="22"/>
    </row>
    <row r="257" spans="1:15">
      <c r="A257" s="8"/>
      <c r="B257" s="8"/>
      <c r="C257" s="8"/>
      <c r="D257" s="8"/>
      <c r="F257" s="54"/>
      <c r="G257" s="54"/>
      <c r="H257" s="54"/>
      <c r="I257" s="54"/>
      <c r="J257" s="54"/>
      <c r="K257" s="54"/>
      <c r="M257" s="22"/>
    </row>
    <row r="258" spans="1:15">
      <c r="A258" s="8"/>
      <c r="B258" s="8"/>
      <c r="C258" s="1"/>
      <c r="D258" s="1"/>
      <c r="E258" s="1"/>
      <c r="F258" s="187"/>
      <c r="G258" s="187"/>
      <c r="H258" s="187"/>
      <c r="I258" s="187"/>
      <c r="J258" s="187"/>
      <c r="K258" s="187"/>
    </row>
    <row r="259" spans="1:15">
      <c r="A259" s="8"/>
      <c r="B259" s="8"/>
      <c r="H259" s="15"/>
      <c r="I259" s="15"/>
      <c r="J259" s="15"/>
      <c r="K259" s="15"/>
      <c r="L259" s="19"/>
      <c r="M259" s="15"/>
      <c r="O259" s="7"/>
    </row>
    <row r="260" spans="1:15" ht="13.5" customHeight="1">
      <c r="A260" s="29"/>
      <c r="B260" s="29"/>
      <c r="C260" s="8"/>
    </row>
    <row r="261" spans="1:15" ht="13.5" customHeight="1">
      <c r="A261" s="29"/>
      <c r="B261" s="29"/>
      <c r="C261" s="8"/>
      <c r="D261" s="8"/>
      <c r="F261" s="54"/>
      <c r="G261" s="54"/>
      <c r="H261" s="54"/>
      <c r="I261" s="54"/>
      <c r="J261" s="54"/>
      <c r="K261" s="54"/>
      <c r="M261" s="22"/>
    </row>
    <row r="262" spans="1:15" ht="13.5" customHeight="1">
      <c r="A262" s="29"/>
      <c r="B262" s="29"/>
      <c r="C262" s="8"/>
      <c r="D262" s="8"/>
      <c r="F262" s="54"/>
      <c r="G262" s="54"/>
      <c r="H262" s="54"/>
      <c r="I262" s="54"/>
      <c r="J262" s="54"/>
      <c r="K262" s="54"/>
      <c r="M262" s="22"/>
    </row>
    <row r="263" spans="1:15">
      <c r="A263" s="29"/>
      <c r="B263" s="29"/>
      <c r="C263" s="1"/>
      <c r="D263" s="1"/>
      <c r="E263" s="1"/>
      <c r="F263" s="187"/>
      <c r="G263" s="187"/>
      <c r="H263" s="187"/>
      <c r="I263" s="187"/>
      <c r="J263" s="187"/>
      <c r="K263" s="187"/>
    </row>
    <row r="264" spans="1:15">
      <c r="A264" s="8"/>
      <c r="B264" s="8"/>
      <c r="E264" s="3"/>
      <c r="F264" s="15"/>
      <c r="G264" s="15"/>
      <c r="H264" s="15"/>
      <c r="I264" s="15"/>
      <c r="J264" s="19"/>
      <c r="K264" s="15"/>
    </row>
    <row r="265" spans="1:15">
      <c r="A265" s="29"/>
      <c r="B265" s="29"/>
      <c r="E265" s="3"/>
      <c r="F265" s="15"/>
      <c r="G265" s="15"/>
      <c r="H265" s="15"/>
      <c r="I265" s="15"/>
      <c r="J265" s="19"/>
      <c r="K265" s="15"/>
      <c r="O265" s="7"/>
    </row>
    <row r="266" spans="1:15">
      <c r="C266" s="9"/>
      <c r="D266" s="8"/>
      <c r="F266" s="54"/>
      <c r="G266" s="54"/>
      <c r="H266" s="54"/>
      <c r="I266" s="54"/>
      <c r="J266" s="54"/>
      <c r="K266" s="54"/>
      <c r="M266" s="22"/>
    </row>
    <row r="267" spans="1:15">
      <c r="C267" s="9"/>
      <c r="D267" s="8"/>
      <c r="E267" s="9"/>
      <c r="F267" s="54"/>
      <c r="G267" s="54"/>
      <c r="H267" s="54"/>
      <c r="I267" s="54"/>
      <c r="J267" s="54"/>
      <c r="K267" s="54"/>
      <c r="M267" s="22"/>
      <c r="N267" s="2"/>
    </row>
    <row r="268" spans="1:15">
      <c r="C268" s="9"/>
      <c r="D268" s="8"/>
      <c r="E268" s="9"/>
      <c r="F268" s="54"/>
      <c r="G268" s="54"/>
      <c r="H268" s="54"/>
      <c r="I268" s="54"/>
      <c r="J268" s="54"/>
      <c r="K268" s="54"/>
      <c r="L268" s="2"/>
      <c r="M268" s="22"/>
      <c r="N268" s="2"/>
    </row>
    <row r="269" spans="1:15">
      <c r="C269" s="9"/>
      <c r="D269" s="8"/>
      <c r="E269" s="9"/>
      <c r="F269" s="54"/>
      <c r="G269" s="54"/>
      <c r="H269" s="54"/>
      <c r="I269" s="54"/>
      <c r="J269" s="54"/>
      <c r="K269" s="54"/>
      <c r="L269" s="2"/>
      <c r="M269" s="22"/>
      <c r="N269" s="2"/>
    </row>
    <row r="270" spans="1:15">
      <c r="C270" s="9"/>
      <c r="D270" s="8"/>
      <c r="E270" s="9"/>
      <c r="F270" s="54"/>
      <c r="G270" s="54"/>
      <c r="H270" s="54"/>
      <c r="I270" s="54"/>
      <c r="J270" s="54"/>
      <c r="K270" s="54"/>
      <c r="L270" s="2"/>
      <c r="M270" s="22"/>
      <c r="N270" s="2"/>
    </row>
    <row r="271" spans="1:15">
      <c r="C271" s="9"/>
      <c r="D271" s="8"/>
      <c r="E271" s="9"/>
      <c r="F271" s="54"/>
      <c r="G271" s="54"/>
      <c r="H271" s="54"/>
      <c r="I271" s="54"/>
      <c r="J271" s="54"/>
      <c r="K271" s="54"/>
      <c r="L271" s="2"/>
      <c r="M271" s="22"/>
      <c r="N271" s="2"/>
    </row>
    <row r="272" spans="1:15">
      <c r="A272" s="8"/>
      <c r="B272" s="8"/>
      <c r="C272" s="369"/>
      <c r="D272" s="369"/>
      <c r="E272" s="369"/>
      <c r="F272" s="187"/>
      <c r="G272" s="187"/>
      <c r="H272" s="187"/>
      <c r="I272" s="187"/>
      <c r="J272" s="187"/>
      <c r="K272" s="187"/>
      <c r="L272" s="2"/>
      <c r="M272" s="2"/>
      <c r="N272" s="2"/>
    </row>
    <row r="273" spans="1:33">
      <c r="A273" s="8"/>
      <c r="B273" s="8"/>
      <c r="H273" s="15"/>
      <c r="I273" s="15"/>
      <c r="J273" s="15"/>
      <c r="K273" s="15"/>
      <c r="L273" s="19"/>
      <c r="M273" s="335"/>
      <c r="N273" s="2"/>
      <c r="O273" s="2"/>
      <c r="P273" s="2"/>
    </row>
    <row r="274" spans="1:33">
      <c r="A274" s="29"/>
      <c r="B274" s="29"/>
      <c r="F274" s="15"/>
      <c r="G274" s="15"/>
      <c r="H274" s="15"/>
      <c r="I274" s="15"/>
      <c r="J274" s="19"/>
      <c r="K274" s="15"/>
      <c r="L274" s="2"/>
      <c r="M274" s="336"/>
      <c r="N274" s="337"/>
    </row>
    <row r="275" spans="1:33">
      <c r="A275" s="8"/>
      <c r="B275" s="8"/>
      <c r="C275" s="8"/>
      <c r="D275" s="8"/>
      <c r="F275" s="54"/>
      <c r="G275" s="54"/>
      <c r="H275" s="54"/>
      <c r="I275" s="54"/>
      <c r="J275" s="54"/>
      <c r="K275" s="54"/>
      <c r="L275" s="2"/>
      <c r="M275" s="338"/>
      <c r="N275" s="321"/>
    </row>
    <row r="276" spans="1:33">
      <c r="A276" s="8"/>
      <c r="B276" s="8"/>
      <c r="C276" s="8"/>
      <c r="D276" s="8"/>
      <c r="F276" s="54"/>
      <c r="G276" s="54"/>
      <c r="H276" s="54"/>
      <c r="I276" s="54"/>
      <c r="J276" s="54"/>
      <c r="K276" s="54"/>
      <c r="L276" s="2"/>
      <c r="M276" s="338"/>
      <c r="N276" s="321"/>
    </row>
    <row r="277" spans="1:33">
      <c r="A277" s="8"/>
      <c r="B277" s="8"/>
      <c r="C277" s="8"/>
      <c r="D277" s="8"/>
      <c r="F277" s="54"/>
      <c r="G277" s="54"/>
      <c r="H277" s="54"/>
      <c r="I277" s="54"/>
      <c r="J277" s="54"/>
      <c r="K277" s="54"/>
      <c r="L277" s="2"/>
      <c r="M277" s="338"/>
      <c r="N277" s="2"/>
    </row>
    <row r="278" spans="1:33" ht="12.75" hidden="1" customHeight="1">
      <c r="A278" s="8"/>
      <c r="B278" s="8"/>
      <c r="C278" s="8"/>
      <c r="D278" s="8"/>
      <c r="F278" s="54"/>
      <c r="G278" s="54"/>
      <c r="H278" s="54"/>
      <c r="I278" s="54"/>
      <c r="J278" s="54"/>
      <c r="K278" s="54"/>
      <c r="L278" s="2"/>
      <c r="M278" s="338"/>
      <c r="N278" s="2"/>
      <c r="O278" s="2"/>
    </row>
    <row r="279" spans="1:33" ht="12.75" hidden="1" customHeight="1">
      <c r="A279" s="8"/>
      <c r="B279" s="8"/>
      <c r="C279" s="8"/>
      <c r="D279" s="8"/>
      <c r="F279" s="54"/>
      <c r="G279" s="54"/>
      <c r="H279" s="54"/>
      <c r="I279" s="54"/>
      <c r="J279" s="54"/>
      <c r="K279" s="54"/>
      <c r="L279" s="2"/>
      <c r="M279" s="338"/>
      <c r="N279" s="2"/>
      <c r="O279" s="2"/>
      <c r="Z279" s="143"/>
      <c r="AA279" s="143"/>
      <c r="AB279" s="143"/>
      <c r="AC279" s="143"/>
      <c r="AD279" s="143"/>
      <c r="AE279" s="143"/>
      <c r="AF279" s="143"/>
      <c r="AG279" s="143"/>
    </row>
    <row r="280" spans="1:33" ht="12.75" hidden="1" customHeight="1">
      <c r="A280" s="8"/>
      <c r="B280" s="8"/>
      <c r="C280" s="8"/>
      <c r="D280" s="8"/>
      <c r="F280" s="54"/>
      <c r="G280" s="54"/>
      <c r="H280" s="54"/>
      <c r="I280" s="54"/>
      <c r="J280" s="54"/>
      <c r="K280" s="54"/>
      <c r="L280" s="2"/>
      <c r="M280" s="338"/>
      <c r="N280" s="2"/>
      <c r="O280" s="2"/>
      <c r="Z280" s="8"/>
      <c r="AA280" s="8"/>
      <c r="AB280" s="8"/>
      <c r="AC280" s="8"/>
      <c r="AD280" s="8"/>
      <c r="AE280" s="8"/>
      <c r="AF280" s="8"/>
      <c r="AG280" s="8"/>
    </row>
    <row r="281" spans="1:33" ht="12.75" hidden="1" customHeight="1">
      <c r="A281" s="8"/>
      <c r="B281" s="8"/>
      <c r="C281" s="8"/>
      <c r="D281" s="8"/>
      <c r="F281" s="54"/>
      <c r="G281" s="54"/>
      <c r="H281" s="54"/>
      <c r="I281" s="54"/>
      <c r="J281" s="54"/>
      <c r="K281" s="54"/>
      <c r="L281" s="2"/>
      <c r="M281" s="338"/>
      <c r="N281" s="2"/>
      <c r="O281" s="2"/>
      <c r="Z281" s="143"/>
      <c r="AA281" s="143"/>
      <c r="AB281" s="143"/>
      <c r="AC281" s="143"/>
      <c r="AD281" s="143"/>
      <c r="AE281" s="143"/>
      <c r="AF281" s="143"/>
      <c r="AG281" s="143"/>
    </row>
    <row r="282" spans="1:33" ht="12.75" hidden="1" customHeight="1">
      <c r="A282" s="8"/>
      <c r="B282" s="8"/>
      <c r="C282" s="8"/>
      <c r="D282" s="8"/>
      <c r="F282" s="54"/>
      <c r="G282" s="54"/>
      <c r="H282" s="54"/>
      <c r="I282" s="54"/>
      <c r="J282" s="54"/>
      <c r="K282" s="54"/>
      <c r="L282" s="2"/>
      <c r="M282" s="338"/>
      <c r="N282" s="2"/>
      <c r="O282" s="2"/>
    </row>
    <row r="283" spans="1:33" ht="12.75" hidden="1" customHeight="1">
      <c r="A283" s="8"/>
      <c r="B283" s="8"/>
      <c r="C283" s="8"/>
      <c r="D283" s="8"/>
      <c r="F283" s="54"/>
      <c r="G283" s="54"/>
      <c r="H283" s="54"/>
      <c r="I283" s="54"/>
      <c r="J283" s="54"/>
      <c r="K283" s="54"/>
      <c r="L283" s="2"/>
      <c r="M283" s="338"/>
      <c r="N283" s="2"/>
      <c r="O283" s="2"/>
    </row>
    <row r="284" spans="1:33" ht="12.75" hidden="1" customHeight="1">
      <c r="A284" s="8"/>
      <c r="B284" s="8"/>
      <c r="C284" s="8"/>
      <c r="D284" s="8"/>
      <c r="F284" s="54"/>
      <c r="G284" s="54"/>
      <c r="H284" s="54"/>
      <c r="I284" s="54"/>
      <c r="J284" s="54"/>
      <c r="K284" s="54"/>
      <c r="L284" s="2"/>
      <c r="M284" s="338"/>
      <c r="N284" s="2"/>
      <c r="O284" s="2"/>
    </row>
    <row r="285" spans="1:33" ht="12.75" hidden="1" customHeight="1">
      <c r="A285" s="8"/>
      <c r="B285" s="8"/>
      <c r="C285" s="8"/>
      <c r="D285" s="8"/>
      <c r="F285" s="54"/>
      <c r="G285" s="54"/>
      <c r="H285" s="54"/>
      <c r="I285" s="54"/>
      <c r="J285" s="54"/>
      <c r="K285" s="54"/>
      <c r="L285" s="2"/>
      <c r="M285" s="338"/>
      <c r="N285" s="2"/>
      <c r="O285" s="2"/>
    </row>
    <row r="286" spans="1:33" ht="12.75" hidden="1" customHeight="1">
      <c r="A286" s="8"/>
      <c r="B286" s="8"/>
      <c r="C286" s="8"/>
      <c r="D286" s="8"/>
      <c r="F286" s="54"/>
      <c r="G286" s="54"/>
      <c r="H286" s="54"/>
      <c r="I286" s="54"/>
      <c r="J286" s="54"/>
      <c r="K286" s="54"/>
      <c r="L286" s="2"/>
      <c r="M286" s="338"/>
      <c r="N286" s="2"/>
      <c r="O286" s="2"/>
      <c r="Z286" s="150"/>
      <c r="AA286" s="150"/>
      <c r="AB286" s="150"/>
      <c r="AC286" s="150"/>
      <c r="AD286" s="150"/>
      <c r="AE286" s="150"/>
      <c r="AF286" s="150"/>
      <c r="AG286" s="150"/>
    </row>
    <row r="287" spans="1:33" ht="12.75" hidden="1" customHeight="1">
      <c r="A287" s="8"/>
      <c r="B287" s="8"/>
      <c r="C287" s="8"/>
      <c r="D287" s="8"/>
      <c r="F287" s="54"/>
      <c r="G287" s="54"/>
      <c r="H287" s="54"/>
      <c r="I287" s="54"/>
      <c r="J287" s="54"/>
      <c r="K287" s="54"/>
      <c r="L287" s="2"/>
      <c r="M287" s="338"/>
      <c r="N287" s="2"/>
      <c r="O287" s="2"/>
    </row>
    <row r="288" spans="1:33" ht="12.75" hidden="1" customHeight="1">
      <c r="A288" s="8"/>
      <c r="B288" s="8"/>
      <c r="C288" s="8"/>
      <c r="D288" s="8"/>
      <c r="F288" s="54"/>
      <c r="G288" s="54"/>
      <c r="H288" s="54"/>
      <c r="I288" s="54"/>
      <c r="J288" s="54"/>
      <c r="K288" s="54"/>
      <c r="L288" s="2"/>
      <c r="M288" s="338"/>
      <c r="N288" s="2"/>
      <c r="O288" s="2"/>
      <c r="Z288" s="150"/>
      <c r="AA288" s="150"/>
      <c r="AB288" s="150"/>
      <c r="AC288" s="150"/>
      <c r="AD288" s="150"/>
      <c r="AE288" s="150"/>
      <c r="AF288" s="150"/>
      <c r="AG288" s="150"/>
    </row>
    <row r="289" spans="1:33" ht="12.75" hidden="1" customHeight="1">
      <c r="A289" s="8"/>
      <c r="B289" s="8"/>
      <c r="C289" s="8"/>
      <c r="D289" s="8"/>
      <c r="F289" s="54"/>
      <c r="G289" s="54"/>
      <c r="H289" s="54"/>
      <c r="I289" s="54"/>
      <c r="J289" s="54"/>
      <c r="K289" s="54"/>
      <c r="L289" s="2"/>
      <c r="M289" s="338"/>
      <c r="N289" s="2"/>
      <c r="O289" s="2"/>
    </row>
    <row r="290" spans="1:33" ht="12.75" hidden="1" customHeight="1">
      <c r="A290" s="8"/>
      <c r="B290" s="8"/>
      <c r="C290" s="8"/>
      <c r="D290" s="8"/>
      <c r="F290" s="54"/>
      <c r="G290" s="54"/>
      <c r="H290" s="54"/>
      <c r="I290" s="54"/>
      <c r="J290" s="54"/>
      <c r="K290" s="54"/>
      <c r="L290" s="2"/>
      <c r="M290" s="338"/>
      <c r="N290" s="2"/>
      <c r="O290" s="2"/>
      <c r="Z290" s="150"/>
      <c r="AA290" s="150"/>
      <c r="AB290" s="150"/>
      <c r="AC290" s="150"/>
      <c r="AD290" s="150"/>
      <c r="AE290" s="150"/>
      <c r="AF290" s="150"/>
      <c r="AG290" s="150"/>
    </row>
    <row r="291" spans="1:33" ht="12.75" hidden="1" customHeight="1">
      <c r="A291" s="8"/>
      <c r="B291" s="8"/>
      <c r="C291" s="8"/>
      <c r="D291" s="8"/>
      <c r="F291" s="54"/>
      <c r="G291" s="54"/>
      <c r="H291" s="54"/>
      <c r="I291" s="54"/>
      <c r="J291" s="54"/>
      <c r="K291" s="54"/>
      <c r="L291" s="2"/>
      <c r="M291" s="338"/>
      <c r="N291" s="2"/>
      <c r="O291" s="2"/>
    </row>
    <row r="292" spans="1:33" ht="12.75" hidden="1" customHeight="1">
      <c r="A292" s="8"/>
      <c r="B292" s="8"/>
      <c r="C292" s="8"/>
      <c r="D292" s="8"/>
      <c r="F292" s="54"/>
      <c r="G292" s="54"/>
      <c r="H292" s="54"/>
      <c r="I292" s="54"/>
      <c r="J292" s="54"/>
      <c r="K292" s="54"/>
      <c r="L292" s="2"/>
      <c r="M292" s="338"/>
      <c r="N292" s="2"/>
      <c r="O292" s="2"/>
    </row>
    <row r="293" spans="1:33" ht="12.75" hidden="1" customHeight="1">
      <c r="A293" s="8"/>
      <c r="B293" s="8"/>
      <c r="C293" s="8"/>
      <c r="D293" s="8"/>
      <c r="F293" s="54"/>
      <c r="G293" s="54"/>
      <c r="H293" s="54"/>
      <c r="I293" s="54"/>
      <c r="J293" s="54"/>
      <c r="K293" s="54"/>
      <c r="L293" s="2"/>
      <c r="M293" s="338"/>
      <c r="N293" s="2"/>
      <c r="O293" s="2"/>
    </row>
    <row r="294" spans="1:33" ht="12.75" hidden="1" customHeight="1">
      <c r="A294" s="8"/>
      <c r="B294" s="8"/>
      <c r="C294" s="8"/>
      <c r="D294" s="8"/>
      <c r="F294" s="54"/>
      <c r="G294" s="54"/>
      <c r="H294" s="54"/>
      <c r="I294" s="54"/>
      <c r="J294" s="54"/>
      <c r="K294" s="54"/>
      <c r="L294" s="2"/>
      <c r="M294" s="338"/>
      <c r="N294" s="2"/>
      <c r="O294" s="2"/>
    </row>
    <row r="295" spans="1:33">
      <c r="A295" s="8"/>
      <c r="B295" s="8"/>
      <c r="C295" s="369"/>
      <c r="D295" s="369"/>
      <c r="E295" s="369"/>
      <c r="F295" s="187"/>
      <c r="G295" s="187"/>
      <c r="H295" s="187"/>
      <c r="I295" s="187"/>
      <c r="J295" s="187"/>
      <c r="K295" s="187"/>
      <c r="L295" s="2"/>
      <c r="M295" s="336"/>
      <c r="N295" s="2"/>
      <c r="O295" s="2"/>
    </row>
    <row r="296" spans="1:33">
      <c r="A296" s="8"/>
      <c r="B296" s="8"/>
      <c r="C296" s="8"/>
      <c r="F296" s="15"/>
      <c r="G296" s="15"/>
      <c r="H296" s="15"/>
      <c r="I296" s="15"/>
      <c r="J296" s="15"/>
      <c r="K296" s="15"/>
      <c r="L296" s="2"/>
      <c r="M296" s="2"/>
      <c r="N296" s="2"/>
      <c r="O296" s="2"/>
    </row>
    <row r="297" spans="1:33">
      <c r="A297" s="29"/>
      <c r="B297" s="29"/>
      <c r="H297" s="15"/>
      <c r="I297" s="15"/>
      <c r="J297" s="15"/>
      <c r="K297" s="15"/>
      <c r="L297" s="15"/>
      <c r="M297" s="15"/>
      <c r="N297" s="2"/>
      <c r="O297" s="2"/>
      <c r="P297" s="2"/>
      <c r="Q297" s="2"/>
    </row>
    <row r="298" spans="1:33">
      <c r="C298" s="8"/>
      <c r="D298" s="8"/>
      <c r="F298" s="54"/>
      <c r="G298" s="54"/>
      <c r="H298" s="54"/>
      <c r="I298" s="54"/>
      <c r="J298" s="54"/>
      <c r="K298" s="54"/>
      <c r="L298" s="2"/>
      <c r="M298" s="22"/>
      <c r="N298" s="2"/>
      <c r="O298" s="2"/>
    </row>
    <row r="299" spans="1:33">
      <c r="C299" s="8"/>
      <c r="D299" s="8"/>
      <c r="F299" s="54"/>
      <c r="G299" s="54"/>
      <c r="H299" s="54"/>
      <c r="I299" s="54"/>
      <c r="J299" s="54"/>
      <c r="K299" s="54"/>
      <c r="L299" s="2"/>
      <c r="M299" s="22"/>
      <c r="N299" s="2"/>
      <c r="O299" s="2"/>
    </row>
    <row r="300" spans="1:33">
      <c r="C300" s="8"/>
      <c r="D300" s="8"/>
      <c r="F300" s="54"/>
      <c r="G300" s="54"/>
      <c r="H300" s="54"/>
      <c r="I300" s="54"/>
      <c r="J300" s="54"/>
      <c r="K300" s="54"/>
      <c r="L300" s="2"/>
      <c r="M300" s="22"/>
      <c r="N300" s="85"/>
      <c r="O300" s="85"/>
      <c r="P300" s="85"/>
      <c r="Q300" s="85"/>
    </row>
    <row r="301" spans="1:33" ht="12.75" customHeight="1">
      <c r="C301" s="369"/>
      <c r="D301" s="369"/>
      <c r="E301" s="369"/>
      <c r="F301" s="187"/>
      <c r="G301" s="187"/>
      <c r="H301" s="187"/>
      <c r="I301" s="187"/>
      <c r="J301" s="187"/>
      <c r="K301" s="187"/>
      <c r="L301" s="2"/>
      <c r="M301" s="2"/>
      <c r="N301" s="85"/>
      <c r="O301" s="85"/>
      <c r="P301" s="85"/>
      <c r="Q301" s="85"/>
      <c r="R301" s="85"/>
    </row>
    <row r="302" spans="1:33" ht="15">
      <c r="A302" s="26"/>
      <c r="B302" s="26"/>
      <c r="C302" s="27"/>
      <c r="D302" s="27"/>
      <c r="E302" s="27"/>
      <c r="F302" s="27"/>
      <c r="G302" s="27"/>
      <c r="H302" s="28"/>
      <c r="I302" s="28"/>
      <c r="J302" s="28"/>
      <c r="K302" s="28"/>
      <c r="L302" s="28"/>
      <c r="M302" s="28"/>
      <c r="O302" s="7"/>
      <c r="Z302" s="107"/>
      <c r="AA302" s="107"/>
      <c r="AB302" s="107"/>
      <c r="AC302" s="107"/>
      <c r="AD302" s="107"/>
      <c r="AE302" s="107"/>
      <c r="AF302" s="107"/>
      <c r="AG302" s="107"/>
    </row>
    <row r="303" spans="1:33" ht="15">
      <c r="A303" s="29"/>
      <c r="B303" s="29"/>
      <c r="D303" s="133"/>
      <c r="G303"/>
      <c r="N303" s="86"/>
    </row>
    <row r="304" spans="1:33">
      <c r="A304" s="8"/>
      <c r="B304" s="8"/>
      <c r="C304" s="8"/>
      <c r="D304" s="8"/>
      <c r="F304" s="54"/>
      <c r="G304" s="54"/>
      <c r="H304" s="54"/>
      <c r="I304" s="54"/>
      <c r="J304" s="54"/>
      <c r="K304" s="54"/>
      <c r="M304" s="22"/>
      <c r="N304" s="86"/>
    </row>
    <row r="305" spans="1:18">
      <c r="A305" s="8"/>
      <c r="B305" s="8"/>
      <c r="C305" s="8"/>
      <c r="D305" s="8"/>
      <c r="F305" s="54"/>
      <c r="G305" s="54"/>
      <c r="H305" s="54"/>
      <c r="I305" s="54"/>
      <c r="J305" s="54"/>
      <c r="K305" s="54"/>
      <c r="M305" s="22"/>
      <c r="N305" s="86"/>
    </row>
    <row r="306" spans="1:18" ht="15.75" customHeight="1">
      <c r="A306" s="8"/>
      <c r="B306" s="8"/>
      <c r="C306" s="8"/>
      <c r="D306" s="8"/>
      <c r="F306" s="54"/>
      <c r="G306" s="54"/>
      <c r="H306" s="54"/>
      <c r="I306" s="54"/>
      <c r="J306" s="54"/>
      <c r="K306" s="54"/>
      <c r="M306" s="22"/>
      <c r="N306" s="344"/>
      <c r="O306" s="344"/>
    </row>
    <row r="307" spans="1:18">
      <c r="A307" s="8"/>
      <c r="B307" s="8"/>
      <c r="C307" s="8"/>
      <c r="D307" s="8"/>
      <c r="F307" s="54"/>
      <c r="G307" s="54"/>
      <c r="H307" s="54"/>
      <c r="I307" s="54"/>
      <c r="J307" s="54"/>
      <c r="K307" s="54"/>
      <c r="M307" s="22"/>
      <c r="N307" s="344"/>
      <c r="O307" s="344"/>
    </row>
    <row r="308" spans="1:18">
      <c r="A308" s="8"/>
      <c r="B308" s="8"/>
      <c r="C308" s="8"/>
      <c r="D308" s="8"/>
      <c r="F308" s="54"/>
      <c r="G308" s="54"/>
      <c r="H308" s="54"/>
      <c r="I308" s="54"/>
      <c r="J308" s="54"/>
      <c r="K308" s="54"/>
      <c r="M308" s="22"/>
      <c r="N308" s="86"/>
    </row>
    <row r="309" spans="1:18">
      <c r="A309" s="8"/>
      <c r="B309" s="8"/>
      <c r="C309" s="8"/>
      <c r="D309" s="8"/>
      <c r="F309" s="54"/>
      <c r="G309" s="54"/>
      <c r="H309" s="54"/>
      <c r="I309" s="54"/>
      <c r="J309" s="54"/>
      <c r="K309" s="54"/>
      <c r="M309" s="22"/>
      <c r="N309" s="86"/>
    </row>
    <row r="310" spans="1:18">
      <c r="A310" s="8"/>
      <c r="B310" s="8"/>
      <c r="C310" s="8"/>
      <c r="D310" s="8"/>
      <c r="F310" s="54"/>
      <c r="G310" s="54"/>
      <c r="H310" s="54"/>
      <c r="I310" s="54"/>
      <c r="J310" s="54"/>
      <c r="K310" s="54"/>
      <c r="M310" s="22"/>
      <c r="N310" s="86"/>
    </row>
    <row r="311" spans="1:18">
      <c r="A311" s="8"/>
      <c r="B311" s="8"/>
      <c r="C311" s="8"/>
      <c r="D311" s="8"/>
      <c r="F311" s="54"/>
      <c r="G311" s="54"/>
      <c r="H311" s="54"/>
      <c r="I311" s="54"/>
      <c r="J311" s="54"/>
      <c r="K311" s="54"/>
      <c r="M311" s="22"/>
      <c r="N311" s="86"/>
    </row>
    <row r="312" spans="1:18">
      <c r="C312" s="13"/>
      <c r="E312" s="88"/>
      <c r="F312" s="21"/>
      <c r="G312" s="21"/>
      <c r="H312" s="21"/>
      <c r="I312" s="21"/>
      <c r="J312" s="21"/>
      <c r="K312" s="19"/>
    </row>
    <row r="313" spans="1:18">
      <c r="A313" s="8"/>
      <c r="B313" s="8"/>
      <c r="C313" s="1"/>
      <c r="D313" s="1"/>
      <c r="E313" s="1"/>
      <c r="F313" s="187"/>
      <c r="G313" s="187"/>
      <c r="H313" s="187"/>
      <c r="I313" s="187"/>
      <c r="J313" s="187"/>
      <c r="K313" s="187"/>
      <c r="N313" s="2"/>
    </row>
    <row r="314" spans="1:18">
      <c r="A314" s="8"/>
      <c r="B314" s="8"/>
      <c r="C314" s="8"/>
      <c r="F314" s="15"/>
      <c r="G314" s="15"/>
      <c r="H314" s="15"/>
      <c r="I314" s="15"/>
      <c r="J314" s="15"/>
      <c r="K314" s="15"/>
      <c r="L314" s="2"/>
      <c r="M314" s="2"/>
    </row>
    <row r="315" spans="1:18" ht="12.75" customHeight="1">
      <c r="A315" s="29"/>
      <c r="B315" s="29"/>
      <c r="H315" s="15"/>
      <c r="I315" s="15"/>
      <c r="J315" s="15"/>
      <c r="K315" s="15"/>
      <c r="L315" s="15"/>
      <c r="M315" s="15"/>
      <c r="N315" s="345"/>
      <c r="O315" s="345"/>
      <c r="P315" s="345"/>
      <c r="Q315" s="345"/>
      <c r="R315" s="345"/>
    </row>
    <row r="316" spans="1:18">
      <c r="A316" s="89"/>
      <c r="B316" s="89"/>
      <c r="C316" s="89"/>
      <c r="D316" s="89"/>
      <c r="H316" s="15"/>
      <c r="I316" s="15"/>
      <c r="J316" s="15"/>
      <c r="K316" s="15"/>
      <c r="L316" s="15"/>
      <c r="M316" s="15"/>
      <c r="N316" s="345"/>
      <c r="O316" s="345"/>
      <c r="P316" s="345"/>
      <c r="Q316" s="345"/>
      <c r="R316" s="345"/>
    </row>
    <row r="317" spans="1:18">
      <c r="A317" s="176"/>
      <c r="B317" s="176"/>
      <c r="C317" s="23"/>
      <c r="D317" s="116"/>
      <c r="F317" s="54"/>
      <c r="G317" s="54"/>
      <c r="H317" s="54"/>
      <c r="I317" s="54"/>
      <c r="J317" s="54"/>
      <c r="K317" s="54"/>
      <c r="L317" s="15"/>
      <c r="M317" s="339"/>
      <c r="N317" s="321"/>
      <c r="O317" s="93"/>
      <c r="P317" s="93"/>
      <c r="Q317" s="93"/>
      <c r="R317" s="1"/>
    </row>
    <row r="318" spans="1:18">
      <c r="A318" s="176"/>
      <c r="B318" s="176"/>
      <c r="C318" s="23"/>
      <c r="D318" s="116"/>
      <c r="F318" s="54"/>
      <c r="G318" s="54"/>
      <c r="H318" s="54"/>
      <c r="I318" s="54"/>
      <c r="J318" s="54"/>
      <c r="K318" s="54"/>
      <c r="L318" s="15"/>
      <c r="M318" s="339"/>
      <c r="N318" s="2"/>
      <c r="O318" s="2"/>
      <c r="P318" s="2"/>
      <c r="Q318" s="2"/>
    </row>
    <row r="319" spans="1:18">
      <c r="A319" s="176"/>
      <c r="B319" s="176"/>
      <c r="C319" s="23"/>
      <c r="D319" s="116"/>
      <c r="F319" s="54"/>
      <c r="G319" s="54"/>
      <c r="H319" s="54"/>
      <c r="I319" s="54"/>
      <c r="J319" s="54"/>
      <c r="K319" s="54"/>
      <c r="L319" s="15"/>
      <c r="M319" s="339"/>
      <c r="N319" s="2"/>
      <c r="O319" s="2"/>
      <c r="P319" s="2"/>
      <c r="Q319" s="2"/>
    </row>
    <row r="320" spans="1:18">
      <c r="A320" s="176"/>
      <c r="B320" s="176"/>
      <c r="C320" s="23"/>
      <c r="D320" s="116"/>
      <c r="F320" s="54"/>
      <c r="G320" s="54"/>
      <c r="H320" s="54"/>
      <c r="I320" s="54"/>
      <c r="J320" s="54"/>
      <c r="K320" s="54"/>
      <c r="L320" s="15"/>
      <c r="M320" s="339"/>
      <c r="N320" s="2"/>
      <c r="O320" s="2"/>
      <c r="P320" s="2"/>
      <c r="Q320" s="2"/>
    </row>
    <row r="321" spans="1:44" ht="12.75" customHeight="1">
      <c r="A321" s="176"/>
      <c r="B321" s="176"/>
      <c r="C321" s="99"/>
      <c r="D321" s="116"/>
      <c r="F321" s="54"/>
      <c r="G321" s="54"/>
      <c r="H321" s="54"/>
      <c r="I321" s="54"/>
      <c r="J321" s="54"/>
      <c r="K321" s="54"/>
      <c r="L321" s="2"/>
      <c r="M321" s="338"/>
    </row>
    <row r="322" spans="1:44" ht="12.75" customHeight="1">
      <c r="C322" s="369"/>
      <c r="D322" s="369"/>
      <c r="E322" s="369"/>
      <c r="F322" s="187"/>
      <c r="G322" s="187"/>
      <c r="H322" s="187"/>
      <c r="I322" s="187"/>
      <c r="J322" s="187"/>
      <c r="K322" s="187"/>
      <c r="L322" s="2"/>
      <c r="M322" s="2"/>
    </row>
    <row r="323" spans="1:44">
      <c r="A323" s="8"/>
      <c r="B323" s="8"/>
      <c r="C323" s="8"/>
      <c r="F323" s="15"/>
      <c r="G323" s="15"/>
      <c r="H323" s="15"/>
      <c r="I323" s="15"/>
      <c r="J323" s="15"/>
      <c r="K323" s="15"/>
      <c r="L323" s="2"/>
      <c r="M323" s="2"/>
      <c r="N323" s="2"/>
      <c r="O323" s="2"/>
    </row>
    <row r="324" spans="1:44" ht="3.75" customHeight="1">
      <c r="F324" s="20"/>
      <c r="G324" s="20"/>
      <c r="H324" s="20"/>
      <c r="I324" s="20"/>
      <c r="J324" s="20"/>
      <c r="K324" s="20"/>
      <c r="L324" s="2"/>
      <c r="M324" s="2"/>
      <c r="N324" s="2"/>
      <c r="O324" s="2"/>
    </row>
    <row r="325" spans="1:44" s="143" customFormat="1" ht="20.100000000000001" customHeight="1">
      <c r="A325" s="355"/>
      <c r="B325" s="355"/>
      <c r="C325" s="355"/>
      <c r="D325" s="355"/>
      <c r="E325" s="356"/>
      <c r="F325" s="357"/>
      <c r="G325" s="357"/>
      <c r="H325" s="357"/>
      <c r="I325" s="357"/>
      <c r="J325" s="357"/>
      <c r="K325" s="358"/>
      <c r="L325" s="142"/>
      <c r="M325" s="142"/>
      <c r="V325"/>
      <c r="W325"/>
      <c r="X325"/>
      <c r="Y325"/>
      <c r="Z325"/>
      <c r="AA325"/>
      <c r="AB325"/>
      <c r="AC325"/>
      <c r="AD325"/>
      <c r="AE325"/>
      <c r="AF325"/>
      <c r="AG325"/>
      <c r="AH325"/>
      <c r="AI325"/>
      <c r="AJ325"/>
      <c r="AK325"/>
      <c r="AL325"/>
      <c r="AM325"/>
      <c r="AN325"/>
      <c r="AO325"/>
      <c r="AP325"/>
      <c r="AQ325"/>
      <c r="AR325"/>
    </row>
    <row r="326" spans="1:44" s="8" customFormat="1" ht="3.75" customHeight="1">
      <c r="K326" s="20"/>
      <c r="L326" s="20"/>
      <c r="M326" s="20"/>
      <c r="N326" s="22"/>
      <c r="O326" s="22"/>
      <c r="P326" s="22"/>
      <c r="Q326" s="22"/>
      <c r="V326"/>
      <c r="W326"/>
      <c r="X326"/>
      <c r="Y326"/>
      <c r="Z326"/>
      <c r="AA326"/>
      <c r="AB326"/>
      <c r="AC326"/>
      <c r="AD326"/>
      <c r="AE326"/>
      <c r="AF326"/>
      <c r="AG326"/>
      <c r="AH326"/>
      <c r="AI326"/>
      <c r="AJ326"/>
      <c r="AK326"/>
      <c r="AL326"/>
      <c r="AM326"/>
      <c r="AN326"/>
      <c r="AO326"/>
      <c r="AP326"/>
      <c r="AQ326"/>
      <c r="AR326"/>
    </row>
    <row r="327" spans="1:44" s="143" customFormat="1" ht="20.100000000000001" customHeight="1">
      <c r="A327" s="355"/>
      <c r="B327" s="355"/>
      <c r="C327" s="355"/>
      <c r="E327" s="359"/>
      <c r="F327" s="358"/>
      <c r="G327" s="358"/>
      <c r="H327" s="358"/>
      <c r="I327" s="358"/>
      <c r="J327" s="358"/>
      <c r="K327" s="358"/>
      <c r="L327" s="146"/>
      <c r="M327" s="146"/>
      <c r="N327" s="147"/>
      <c r="O327" s="147"/>
      <c r="Z327"/>
      <c r="AA327"/>
      <c r="AB327"/>
      <c r="AC327"/>
      <c r="AD327"/>
      <c r="AE327"/>
      <c r="AF327"/>
      <c r="AG327"/>
    </row>
    <row r="328" spans="1:44" ht="3.75" customHeight="1">
      <c r="H328" s="19"/>
      <c r="I328" s="19"/>
      <c r="J328" s="19"/>
      <c r="K328" s="19"/>
      <c r="L328" s="19"/>
      <c r="M328" s="15"/>
      <c r="P328" s="2"/>
      <c r="Q328" s="2"/>
      <c r="V328" s="8"/>
      <c r="W328" s="8"/>
      <c r="X328" s="8"/>
      <c r="Y328" s="8"/>
      <c r="AH328" s="8"/>
      <c r="AI328" s="8"/>
      <c r="AJ328" s="8"/>
      <c r="AK328" s="8"/>
      <c r="AL328" s="8"/>
      <c r="AM328" s="8"/>
      <c r="AN328" s="8"/>
      <c r="AO328" s="8"/>
      <c r="AP328" s="8"/>
      <c r="AQ328" s="8"/>
      <c r="AR328" s="8"/>
    </row>
    <row r="329" spans="1:44">
      <c r="A329" s="1"/>
      <c r="B329" s="1"/>
      <c r="D329" s="55"/>
      <c r="E329" s="55"/>
      <c r="H329" s="15"/>
      <c r="I329" s="15"/>
      <c r="J329" s="15"/>
      <c r="K329" s="15"/>
      <c r="L329" s="15"/>
      <c r="M329" s="15"/>
      <c r="V329" s="143"/>
      <c r="W329" s="143"/>
      <c r="X329" s="143"/>
      <c r="Y329" s="143"/>
      <c r="AH329" s="143"/>
      <c r="AI329" s="143"/>
      <c r="AJ329" s="143"/>
      <c r="AK329" s="143"/>
      <c r="AL329" s="143"/>
      <c r="AM329" s="143"/>
      <c r="AN329" s="143"/>
      <c r="AO329" s="143"/>
      <c r="AP329" s="143"/>
      <c r="AQ329" s="143"/>
      <c r="AR329" s="143"/>
    </row>
    <row r="330" spans="1:44" ht="15" customHeight="1">
      <c r="A330" s="8"/>
      <c r="B330" s="8"/>
      <c r="D330" s="137"/>
      <c r="E330" s="138"/>
      <c r="F330" s="218"/>
      <c r="G330" s="218"/>
      <c r="H330" s="218"/>
      <c r="I330" s="218"/>
      <c r="J330" s="218"/>
      <c r="K330" s="218"/>
      <c r="L330" s="2"/>
      <c r="M330" s="2"/>
      <c r="N330" s="340"/>
      <c r="O330" s="13"/>
      <c r="P330" s="55"/>
    </row>
    <row r="331" spans="1:44" ht="3.75" customHeight="1">
      <c r="G331"/>
      <c r="K331" s="20"/>
      <c r="L331" s="20"/>
      <c r="M331" s="20"/>
      <c r="N331" s="22"/>
      <c r="O331" s="2"/>
      <c r="P331" s="2"/>
      <c r="Q331" s="2"/>
    </row>
    <row r="332" spans="1:44" s="150" customFormat="1" ht="20.100000000000001" customHeight="1">
      <c r="A332" s="355"/>
      <c r="B332" s="355"/>
      <c r="F332" s="358"/>
      <c r="G332" s="358"/>
      <c r="H332" s="358"/>
      <c r="I332" s="358"/>
      <c r="J332" s="358"/>
      <c r="K332" s="358"/>
      <c r="L332" s="149"/>
      <c r="M332" s="149"/>
      <c r="V332"/>
      <c r="W332"/>
      <c r="X332"/>
      <c r="Y332"/>
      <c r="Z332"/>
      <c r="AA332"/>
      <c r="AB332"/>
      <c r="AC332"/>
      <c r="AD332"/>
      <c r="AE332"/>
      <c r="AF332"/>
      <c r="AG332"/>
      <c r="AH332"/>
      <c r="AI332"/>
      <c r="AJ332"/>
      <c r="AK332"/>
      <c r="AL332"/>
      <c r="AM332"/>
      <c r="AN332"/>
      <c r="AO332"/>
      <c r="AP332"/>
      <c r="AQ332"/>
      <c r="AR332"/>
    </row>
    <row r="333" spans="1:44" ht="13.5" customHeight="1">
      <c r="N333" s="341"/>
      <c r="P333" s="1"/>
      <c r="Q333" s="1"/>
      <c r="R333" s="1"/>
      <c r="S333" s="1"/>
      <c r="T333" s="1"/>
    </row>
    <row r="334" spans="1:44" ht="15" customHeight="1">
      <c r="A334" s="1"/>
      <c r="B334" s="1"/>
      <c r="C334" s="1"/>
      <c r="D334" s="1"/>
      <c r="E334" s="1"/>
      <c r="F334" s="1"/>
      <c r="G334" s="1"/>
      <c r="H334" s="1"/>
      <c r="I334" s="1"/>
      <c r="J334" s="1"/>
      <c r="K334" s="1"/>
      <c r="V334" s="150"/>
      <c r="W334" s="150"/>
      <c r="X334" s="150"/>
      <c r="Y334" s="150"/>
      <c r="AH334" s="150"/>
      <c r="AI334" s="150"/>
      <c r="AJ334" s="150"/>
      <c r="AK334" s="150"/>
      <c r="AL334" s="150"/>
      <c r="AM334" s="150"/>
      <c r="AN334" s="150"/>
      <c r="AO334" s="150"/>
      <c r="AP334" s="150"/>
      <c r="AQ334" s="150"/>
      <c r="AR334" s="150"/>
    </row>
    <row r="335" spans="1:44" ht="15" customHeight="1">
      <c r="A335" s="360"/>
      <c r="B335" s="360"/>
      <c r="C335" s="55"/>
      <c r="D335" s="55"/>
      <c r="E335" s="55"/>
      <c r="F335" s="55"/>
      <c r="G335" s="55"/>
      <c r="H335" s="55"/>
      <c r="I335" s="55"/>
      <c r="J335" s="55"/>
      <c r="K335" s="55"/>
      <c r="P335" s="55"/>
      <c r="Q335" s="55"/>
      <c r="R335" s="55"/>
      <c r="S335" s="55"/>
    </row>
    <row r="336" spans="1:44" s="150" customFormat="1" ht="15" customHeight="1">
      <c r="A336" s="143"/>
      <c r="B336" s="143"/>
      <c r="E336" s="361"/>
      <c r="F336" s="362"/>
      <c r="G336" s="362"/>
      <c r="H336" s="362"/>
      <c r="I336" s="362"/>
      <c r="J336" s="362"/>
      <c r="K336" s="362"/>
      <c r="M336" s="138"/>
      <c r="P336" s="234"/>
      <c r="Z336"/>
      <c r="AA336"/>
      <c r="AB336"/>
      <c r="AC336"/>
      <c r="AD336"/>
      <c r="AE336"/>
      <c r="AF336"/>
      <c r="AG336"/>
    </row>
    <row r="337" spans="1:33" ht="15" customHeight="1">
      <c r="A337" s="8"/>
      <c r="B337" s="8"/>
      <c r="F337" s="363"/>
      <c r="G337" s="363"/>
      <c r="H337" s="363"/>
      <c r="I337" s="363"/>
      <c r="J337" s="363"/>
      <c r="K337" s="363"/>
      <c r="L337" s="5"/>
      <c r="M337" s="5"/>
    </row>
    <row r="338" spans="1:33" s="150" customFormat="1" ht="15" customHeight="1">
      <c r="A338" s="143"/>
      <c r="B338" s="143"/>
      <c r="C338" s="361"/>
      <c r="D338" s="359"/>
      <c r="E338" s="364"/>
      <c r="F338" s="365"/>
      <c r="G338" s="365"/>
      <c r="H338" s="365"/>
      <c r="I338" s="365"/>
      <c r="J338" s="365"/>
      <c r="K338" s="365"/>
      <c r="M338" s="138"/>
      <c r="Z338"/>
      <c r="AA338"/>
      <c r="AB338"/>
      <c r="AC338"/>
      <c r="AD338"/>
      <c r="AE338"/>
      <c r="AF338"/>
      <c r="AG338"/>
    </row>
    <row r="339" spans="1:33" ht="15" customHeight="1">
      <c r="C339" s="1"/>
      <c r="D339" s="1"/>
      <c r="E339" s="1"/>
      <c r="F339" s="187"/>
      <c r="G339" s="187"/>
      <c r="H339" s="187"/>
      <c r="I339" s="187"/>
      <c r="J339" s="187"/>
      <c r="K339" s="187"/>
    </row>
    <row r="340" spans="1:33">
      <c r="A340" s="139"/>
      <c r="B340" s="139"/>
    </row>
    <row r="341" spans="1:33">
      <c r="A341" s="139"/>
      <c r="B341" s="139"/>
      <c r="F341" s="366"/>
      <c r="G341" s="367"/>
      <c r="H341" s="366"/>
      <c r="I341" s="366"/>
      <c r="J341" s="366"/>
      <c r="K341" s="366"/>
    </row>
    <row r="342" spans="1:33">
      <c r="A342" s="139"/>
      <c r="B342" s="139"/>
      <c r="F342" s="366"/>
      <c r="G342" s="367"/>
      <c r="H342" s="366"/>
      <c r="I342" s="366"/>
      <c r="J342" s="366"/>
      <c r="K342" s="366"/>
    </row>
    <row r="343" spans="1:33">
      <c r="A343" s="139"/>
      <c r="B343" s="139"/>
      <c r="F343" s="366"/>
      <c r="G343" s="367"/>
      <c r="H343" s="366"/>
      <c r="I343" s="366"/>
      <c r="J343" s="366"/>
      <c r="K343" s="366"/>
    </row>
    <row r="344" spans="1:33">
      <c r="A344" s="139"/>
      <c r="B344" s="139"/>
      <c r="F344" s="366"/>
      <c r="G344" s="367"/>
      <c r="H344" s="366"/>
      <c r="I344" s="366"/>
      <c r="J344" s="366"/>
      <c r="K344" s="366"/>
    </row>
    <row r="345" spans="1:33">
      <c r="A345" s="139"/>
      <c r="B345" s="139"/>
      <c r="F345" s="366"/>
      <c r="G345" s="367"/>
      <c r="H345" s="366"/>
      <c r="I345" s="366"/>
      <c r="J345" s="366"/>
      <c r="K345" s="366"/>
    </row>
    <row r="346" spans="1:33">
      <c r="A346" s="139"/>
      <c r="B346" s="139"/>
      <c r="E346" s="8"/>
      <c r="F346" s="366"/>
      <c r="G346" s="367"/>
      <c r="H346" s="366"/>
      <c r="I346" s="366"/>
      <c r="J346" s="366"/>
      <c r="K346" s="366"/>
    </row>
    <row r="347" spans="1:33">
      <c r="A347" s="139"/>
      <c r="B347" s="139"/>
      <c r="E347" s="8"/>
      <c r="F347" s="366"/>
      <c r="G347" s="366"/>
      <c r="H347" s="366"/>
      <c r="I347" s="366"/>
      <c r="J347" s="366"/>
      <c r="K347" s="366"/>
    </row>
    <row r="348" spans="1:33">
      <c r="A348" s="139"/>
      <c r="B348" s="139"/>
      <c r="E348" s="8"/>
      <c r="F348" s="366"/>
      <c r="G348" s="366"/>
      <c r="H348" s="366"/>
      <c r="I348" s="366"/>
      <c r="J348" s="366"/>
      <c r="K348" s="366"/>
    </row>
    <row r="349" spans="1:33">
      <c r="A349" s="139"/>
      <c r="B349" s="139"/>
      <c r="E349" s="8"/>
      <c r="F349" s="366"/>
      <c r="G349" s="366"/>
      <c r="H349" s="366"/>
      <c r="I349" s="366"/>
      <c r="J349" s="366"/>
      <c r="K349" s="366"/>
    </row>
    <row r="350" spans="1:33">
      <c r="A350" s="139"/>
      <c r="B350" s="139"/>
      <c r="E350" s="8"/>
      <c r="F350" s="366"/>
      <c r="G350" s="366"/>
      <c r="H350" s="366"/>
      <c r="I350" s="366"/>
      <c r="J350" s="366"/>
      <c r="K350" s="366"/>
    </row>
    <row r="351" spans="1:33">
      <c r="F351" s="366"/>
      <c r="G351" s="367"/>
      <c r="H351" s="366"/>
      <c r="I351" s="366"/>
      <c r="J351" s="366"/>
      <c r="K351" s="366"/>
    </row>
    <row r="352" spans="1:33">
      <c r="F352" s="366"/>
      <c r="G352" s="367"/>
      <c r="H352" s="366"/>
      <c r="I352" s="366"/>
      <c r="J352" s="366"/>
      <c r="K352" s="366"/>
    </row>
    <row r="353" spans="3:47">
      <c r="F353" s="366"/>
      <c r="G353" s="367"/>
      <c r="H353" s="366"/>
      <c r="I353" s="366"/>
      <c r="J353" s="366"/>
      <c r="K353" s="366"/>
    </row>
    <row r="354" spans="3:47" s="107" customFormat="1" ht="15.75">
      <c r="C354" s="104"/>
      <c r="D354" s="104"/>
      <c r="E354" s="104"/>
      <c r="F354" s="104"/>
      <c r="G354" s="104"/>
      <c r="H354" s="104"/>
      <c r="I354" s="104"/>
      <c r="J354" s="104"/>
      <c r="K354" s="104"/>
      <c r="L354" s="104"/>
      <c r="M354" s="130"/>
      <c r="N354" s="104"/>
      <c r="O354" s="104"/>
      <c r="P354" s="104"/>
      <c r="Q354" s="104"/>
      <c r="R354" s="104"/>
      <c r="S354" s="104"/>
      <c r="V354"/>
      <c r="W354"/>
      <c r="X354"/>
      <c r="Y354"/>
      <c r="Z354"/>
      <c r="AA354"/>
      <c r="AB354"/>
      <c r="AC354"/>
      <c r="AD354"/>
      <c r="AE354"/>
      <c r="AF354"/>
      <c r="AG354"/>
      <c r="AH354"/>
      <c r="AI354"/>
      <c r="AJ354"/>
      <c r="AK354"/>
      <c r="AL354"/>
      <c r="AM354"/>
      <c r="AN354"/>
      <c r="AO354"/>
      <c r="AP354"/>
      <c r="AQ354"/>
      <c r="AR354"/>
    </row>
    <row r="355" spans="3:47" ht="15" customHeight="1">
      <c r="C355" s="249"/>
      <c r="D355" s="249"/>
      <c r="E355" s="249"/>
      <c r="F355" s="249"/>
      <c r="G355" s="249"/>
      <c r="H355" s="249"/>
      <c r="I355" s="249"/>
      <c r="J355" s="249"/>
      <c r="K355" s="249"/>
      <c r="L355" s="249"/>
      <c r="M355" s="22"/>
      <c r="N355" s="249"/>
      <c r="O355" s="249"/>
      <c r="P355" s="249"/>
      <c r="Q355" s="249"/>
      <c r="R355" s="249"/>
      <c r="S355" s="249"/>
      <c r="T355" s="249"/>
    </row>
    <row r="356" spans="3:47" ht="15">
      <c r="C356" s="1"/>
      <c r="D356" s="1"/>
      <c r="E356" s="1"/>
      <c r="F356" s="1"/>
      <c r="G356" s="1"/>
      <c r="H356" s="1"/>
      <c r="I356" s="1"/>
      <c r="J356" s="1"/>
      <c r="K356" s="1"/>
      <c r="N356" s="321"/>
      <c r="V356" s="55"/>
      <c r="Y356" s="107"/>
      <c r="AH356" s="107"/>
      <c r="AI356" s="107"/>
      <c r="AJ356" s="107"/>
      <c r="AK356" s="107"/>
      <c r="AL356" s="107"/>
      <c r="AM356" s="107"/>
      <c r="AN356" s="107"/>
      <c r="AO356" s="107"/>
      <c r="AP356" s="107"/>
      <c r="AQ356" s="107"/>
      <c r="AR356" s="107"/>
      <c r="AS356" s="107"/>
      <c r="AT356" s="107"/>
      <c r="AU356" s="107"/>
    </row>
    <row r="357" spans="3:47">
      <c r="C357" s="343"/>
      <c r="D357" s="343"/>
      <c r="E357" s="343"/>
      <c r="F357" s="55"/>
      <c r="G357" s="55"/>
      <c r="H357" s="93"/>
      <c r="I357" s="93"/>
      <c r="J357" s="93"/>
      <c r="K357" s="93"/>
    </row>
    <row r="358" spans="3:47">
      <c r="C358" s="8"/>
      <c r="D358" s="8"/>
      <c r="E358" s="8"/>
      <c r="F358" s="19"/>
      <c r="G358" s="19"/>
      <c r="H358" s="19"/>
      <c r="I358" s="19"/>
      <c r="J358" s="19"/>
      <c r="K358" s="19"/>
      <c r="M358" s="13"/>
      <c r="V358" s="250"/>
    </row>
    <row r="359" spans="3:47">
      <c r="C359" s="8"/>
      <c r="D359" s="8"/>
      <c r="E359" s="8"/>
      <c r="F359" s="19"/>
      <c r="G359" s="19"/>
      <c r="H359" s="19"/>
      <c r="I359" s="19"/>
      <c r="J359" s="19"/>
      <c r="K359" s="19"/>
      <c r="M359" s="13"/>
      <c r="V359" s="250"/>
    </row>
    <row r="360" spans="3:47">
      <c r="C360" s="8"/>
      <c r="D360" s="8"/>
      <c r="E360" s="8"/>
      <c r="F360" s="19"/>
      <c r="G360" s="19"/>
      <c r="H360" s="19"/>
      <c r="I360" s="19"/>
      <c r="J360" s="19"/>
      <c r="K360" s="19"/>
      <c r="M360" s="13"/>
      <c r="V360" s="250"/>
    </row>
    <row r="361" spans="3:47" ht="12.75" hidden="1" customHeight="1">
      <c r="C361" s="8"/>
      <c r="D361" s="8"/>
      <c r="E361" s="8"/>
      <c r="F361" s="19"/>
      <c r="G361" s="19"/>
      <c r="H361" s="19"/>
      <c r="I361" s="19"/>
      <c r="J361" s="19"/>
      <c r="K361" s="19"/>
      <c r="M361" s="13"/>
      <c r="V361" s="250"/>
    </row>
    <row r="362" spans="3:47" ht="12.75" hidden="1" customHeight="1">
      <c r="C362" s="8"/>
      <c r="D362" s="8"/>
      <c r="E362" s="8"/>
      <c r="F362" s="19"/>
      <c r="G362" s="19"/>
      <c r="H362" s="19"/>
      <c r="I362" s="19"/>
      <c r="J362" s="19"/>
      <c r="K362" s="19"/>
      <c r="M362" s="13"/>
      <c r="V362" s="250"/>
    </row>
    <row r="363" spans="3:47" ht="12.75" hidden="1" customHeight="1">
      <c r="C363" s="8"/>
      <c r="D363" s="8"/>
      <c r="E363" s="8"/>
      <c r="F363" s="19"/>
      <c r="G363" s="19"/>
      <c r="H363" s="19"/>
      <c r="I363" s="19"/>
      <c r="J363" s="19"/>
      <c r="K363" s="19"/>
      <c r="M363" s="13"/>
      <c r="V363" s="250"/>
    </row>
    <row r="364" spans="3:47" ht="12.75" hidden="1" customHeight="1">
      <c r="C364" s="8"/>
      <c r="D364" s="8"/>
      <c r="E364" s="8"/>
      <c r="F364" s="19"/>
      <c r="G364" s="19"/>
      <c r="H364" s="19"/>
      <c r="I364" s="19"/>
      <c r="J364" s="19"/>
      <c r="K364" s="19"/>
      <c r="M364" s="13"/>
      <c r="V364" s="250"/>
    </row>
    <row r="365" spans="3:47" ht="12.75" hidden="1" customHeight="1">
      <c r="C365" s="8"/>
      <c r="D365" s="8"/>
      <c r="E365" s="8"/>
      <c r="F365" s="19"/>
      <c r="G365" s="19"/>
      <c r="H365" s="19"/>
      <c r="I365" s="19"/>
      <c r="J365" s="19"/>
      <c r="K365" s="19"/>
      <c r="M365" s="13"/>
      <c r="V365" s="250"/>
    </row>
    <row r="366" spans="3:47" ht="12.75" hidden="1" customHeight="1">
      <c r="C366" s="8"/>
      <c r="D366" s="8"/>
      <c r="E366" s="8"/>
      <c r="F366" s="19"/>
      <c r="G366" s="19"/>
      <c r="H366" s="19"/>
      <c r="I366" s="19"/>
      <c r="J366" s="19"/>
      <c r="K366" s="19"/>
      <c r="M366" s="13"/>
      <c r="V366" s="250"/>
    </row>
    <row r="367" spans="3:47" ht="12.75" hidden="1" customHeight="1">
      <c r="C367" s="8"/>
      <c r="D367" s="8"/>
      <c r="E367" s="8"/>
      <c r="F367" s="19"/>
      <c r="G367" s="19"/>
      <c r="H367" s="19"/>
      <c r="I367" s="19"/>
      <c r="J367" s="19"/>
      <c r="K367" s="19"/>
      <c r="M367" s="13"/>
      <c r="V367" s="250"/>
    </row>
    <row r="368" spans="3:47" ht="12.75" hidden="1" customHeight="1">
      <c r="C368" s="8"/>
      <c r="D368" s="8"/>
      <c r="E368" s="8"/>
      <c r="F368" s="19"/>
      <c r="G368" s="19"/>
      <c r="H368" s="19"/>
      <c r="I368" s="19"/>
      <c r="J368" s="19"/>
      <c r="K368" s="19"/>
      <c r="M368" s="13"/>
      <c r="V368" s="250"/>
    </row>
    <row r="369" spans="3:34" ht="12.75" hidden="1" customHeight="1">
      <c r="C369" s="8"/>
      <c r="D369" s="8"/>
      <c r="E369" s="8"/>
      <c r="F369" s="19"/>
      <c r="G369" s="19"/>
      <c r="H369" s="19"/>
      <c r="I369" s="19"/>
      <c r="J369" s="19"/>
      <c r="K369" s="19"/>
      <c r="M369" s="13"/>
      <c r="V369" s="250"/>
    </row>
    <row r="370" spans="3:34" ht="12.75" hidden="1" customHeight="1">
      <c r="C370" s="8"/>
      <c r="D370" s="8"/>
      <c r="E370" s="8"/>
      <c r="F370" s="19"/>
      <c r="G370" s="19"/>
      <c r="H370" s="19"/>
      <c r="I370" s="19"/>
      <c r="J370" s="19"/>
      <c r="K370" s="19"/>
      <c r="M370" s="13"/>
      <c r="V370" s="250"/>
    </row>
    <row r="371" spans="3:34" ht="12.75" hidden="1" customHeight="1">
      <c r="C371" s="8"/>
      <c r="D371" s="8"/>
      <c r="E371" s="8"/>
      <c r="F371" s="19"/>
      <c r="G371" s="19"/>
      <c r="H371" s="19"/>
      <c r="I371" s="19"/>
      <c r="J371" s="19"/>
      <c r="K371" s="19"/>
      <c r="M371" s="13"/>
      <c r="V371" s="250"/>
    </row>
    <row r="372" spans="3:34" ht="12.75" hidden="1" customHeight="1">
      <c r="C372" s="8"/>
      <c r="D372" s="8"/>
      <c r="E372" s="8"/>
      <c r="F372" s="19"/>
      <c r="G372" s="19"/>
      <c r="H372" s="19"/>
      <c r="I372" s="19"/>
      <c r="J372" s="19"/>
      <c r="K372" s="19"/>
      <c r="M372" s="13"/>
      <c r="V372" s="250"/>
    </row>
    <row r="373" spans="3:34" ht="12.75" hidden="1" customHeight="1">
      <c r="C373" s="8"/>
      <c r="D373" s="8"/>
      <c r="E373" s="8"/>
      <c r="F373" s="19"/>
      <c r="G373" s="19"/>
      <c r="H373" s="19"/>
      <c r="I373" s="19"/>
      <c r="J373" s="19"/>
      <c r="K373" s="19"/>
      <c r="M373" s="13"/>
      <c r="V373" s="250"/>
    </row>
    <row r="374" spans="3:34" ht="12.75" hidden="1" customHeight="1">
      <c r="C374" s="8"/>
      <c r="D374" s="8"/>
      <c r="E374" s="8"/>
      <c r="F374" s="19"/>
      <c r="G374" s="19"/>
      <c r="H374" s="19"/>
      <c r="I374" s="19"/>
      <c r="J374" s="19"/>
      <c r="K374" s="19"/>
      <c r="M374" s="13"/>
      <c r="V374" s="250"/>
    </row>
    <row r="375" spans="3:34" ht="12.75" hidden="1" customHeight="1">
      <c r="C375" s="8"/>
      <c r="D375" s="8"/>
      <c r="E375" s="8"/>
      <c r="F375" s="19"/>
      <c r="G375" s="19"/>
      <c r="H375" s="19"/>
      <c r="I375" s="19"/>
      <c r="J375" s="19"/>
      <c r="K375" s="19"/>
      <c r="M375" s="13"/>
      <c r="V375" s="250"/>
    </row>
    <row r="376" spans="3:34" ht="12.75" hidden="1" customHeight="1">
      <c r="C376" s="8"/>
      <c r="D376" s="8"/>
      <c r="E376" s="8"/>
      <c r="F376" s="19"/>
      <c r="G376" s="19"/>
      <c r="H376" s="19"/>
      <c r="I376" s="19"/>
      <c r="J376" s="19"/>
      <c r="K376" s="19"/>
      <c r="M376" s="13"/>
      <c r="V376" s="250"/>
    </row>
    <row r="377" spans="3:34" ht="15" hidden="1" customHeight="1">
      <c r="C377" s="8"/>
      <c r="D377" s="8"/>
      <c r="E377" s="8"/>
      <c r="F377" s="156"/>
      <c r="G377" s="156"/>
      <c r="H377" s="156"/>
      <c r="I377" s="156"/>
      <c r="J377" s="156"/>
      <c r="K377" s="156"/>
      <c r="M377" s="13"/>
      <c r="V377" s="251"/>
    </row>
    <row r="378" spans="3:34">
      <c r="C378" s="1"/>
      <c r="D378" s="1"/>
      <c r="E378" s="1"/>
      <c r="F378" s="250"/>
      <c r="G378" s="250"/>
      <c r="H378" s="250"/>
      <c r="I378" s="250"/>
      <c r="J378" s="250"/>
      <c r="K378" s="250"/>
      <c r="M378" s="13"/>
      <c r="U378" s="1"/>
      <c r="V378" s="250"/>
    </row>
    <row r="379" spans="3:34">
      <c r="G379"/>
      <c r="I379" s="19"/>
      <c r="J379" s="15"/>
      <c r="K379" s="19"/>
      <c r="L379" s="19"/>
      <c r="M379" s="15"/>
      <c r="N379" s="19"/>
      <c r="O379" s="19"/>
    </row>
    <row r="380" spans="3:34">
      <c r="C380" s="1"/>
      <c r="D380" s="1"/>
      <c r="E380" s="1"/>
      <c r="F380" s="1"/>
      <c r="G380" s="1"/>
      <c r="H380" s="1"/>
      <c r="I380" s="1"/>
      <c r="J380" s="1"/>
      <c r="K380" s="1"/>
      <c r="L380" s="19"/>
      <c r="M380" s="15"/>
      <c r="N380" s="19"/>
      <c r="O380" s="19"/>
      <c r="AH380" s="1"/>
    </row>
    <row r="381" spans="3:34">
      <c r="C381" s="343"/>
      <c r="D381" s="343"/>
      <c r="E381" s="343"/>
      <c r="F381" s="55"/>
      <c r="G381" s="55"/>
      <c r="H381" s="93"/>
      <c r="I381" s="93"/>
      <c r="J381" s="93"/>
      <c r="K381" s="93"/>
      <c r="L381" s="19"/>
      <c r="M381" s="15"/>
      <c r="N381" s="19"/>
      <c r="O381" s="19"/>
    </row>
    <row r="382" spans="3:34">
      <c r="C382" s="8"/>
      <c r="D382" s="8"/>
      <c r="E382" s="8"/>
      <c r="F382" s="19"/>
      <c r="G382" s="19"/>
      <c r="H382" s="19"/>
      <c r="I382" s="19"/>
      <c r="J382" s="19"/>
      <c r="K382" s="19"/>
      <c r="L382" s="19"/>
      <c r="M382" s="325"/>
      <c r="N382" s="19"/>
      <c r="O382" s="19"/>
    </row>
    <row r="383" spans="3:34">
      <c r="C383" s="8"/>
      <c r="D383" s="8"/>
      <c r="E383" s="8"/>
      <c r="F383" s="19"/>
      <c r="G383" s="19"/>
      <c r="H383" s="19"/>
      <c r="I383" s="19"/>
      <c r="J383" s="19"/>
      <c r="K383" s="19"/>
      <c r="L383" s="19"/>
      <c r="M383" s="325"/>
      <c r="N383" s="19"/>
      <c r="O383" s="19"/>
    </row>
    <row r="384" spans="3:34">
      <c r="C384" s="8"/>
      <c r="D384" s="8"/>
      <c r="E384" s="8"/>
      <c r="F384" s="19"/>
      <c r="G384" s="19"/>
      <c r="H384" s="19"/>
      <c r="I384" s="19"/>
      <c r="J384" s="19"/>
      <c r="K384" s="19"/>
      <c r="L384" s="19"/>
      <c r="M384" s="325"/>
      <c r="N384" s="19"/>
      <c r="O384" s="19"/>
    </row>
    <row r="385" spans="3:15" ht="12.75" hidden="1" customHeight="1">
      <c r="C385" s="8"/>
      <c r="D385" s="8"/>
      <c r="E385" s="8"/>
      <c r="F385" s="19"/>
      <c r="G385" s="19"/>
      <c r="H385" s="19"/>
      <c r="I385" s="19"/>
      <c r="J385" s="19"/>
      <c r="K385" s="19"/>
      <c r="L385" s="19"/>
      <c r="M385" s="325"/>
      <c r="N385" s="19"/>
      <c r="O385" s="19"/>
    </row>
    <row r="386" spans="3:15" ht="12.75" hidden="1" customHeight="1">
      <c r="C386" s="8"/>
      <c r="D386" s="8"/>
      <c r="E386" s="8"/>
      <c r="F386" s="19"/>
      <c r="G386" s="19"/>
      <c r="H386" s="19"/>
      <c r="I386" s="19"/>
      <c r="J386" s="19"/>
      <c r="K386" s="19"/>
      <c r="L386" s="19"/>
      <c r="M386" s="325"/>
      <c r="N386" s="19"/>
      <c r="O386" s="19"/>
    </row>
    <row r="387" spans="3:15" ht="12.75" hidden="1" customHeight="1">
      <c r="C387" s="8"/>
      <c r="D387" s="8"/>
      <c r="E387" s="8"/>
      <c r="F387" s="19"/>
      <c r="G387" s="19"/>
      <c r="H387" s="19"/>
      <c r="I387" s="19"/>
      <c r="J387" s="19"/>
      <c r="K387" s="19"/>
      <c r="L387" s="19"/>
      <c r="M387" s="325"/>
      <c r="N387" s="19"/>
      <c r="O387" s="19"/>
    </row>
    <row r="388" spans="3:15" ht="12.75" hidden="1" customHeight="1">
      <c r="C388" s="8"/>
      <c r="D388" s="8"/>
      <c r="E388" s="8"/>
      <c r="F388" s="19"/>
      <c r="G388" s="19"/>
      <c r="H388" s="19"/>
      <c r="I388" s="19"/>
      <c r="J388" s="19"/>
      <c r="K388" s="19"/>
      <c r="L388" s="19"/>
      <c r="M388" s="325"/>
      <c r="N388" s="19"/>
      <c r="O388" s="19"/>
    </row>
    <row r="389" spans="3:15" ht="12.75" hidden="1" customHeight="1">
      <c r="C389" s="8"/>
      <c r="D389" s="8"/>
      <c r="E389" s="8"/>
      <c r="F389" s="19"/>
      <c r="G389" s="19"/>
      <c r="H389" s="19"/>
      <c r="I389" s="19"/>
      <c r="J389" s="19"/>
      <c r="K389" s="19"/>
      <c r="L389" s="19"/>
      <c r="M389" s="325"/>
      <c r="N389" s="19"/>
      <c r="O389" s="19"/>
    </row>
    <row r="390" spans="3:15" ht="12.75" hidden="1" customHeight="1">
      <c r="C390" s="8"/>
      <c r="D390" s="8"/>
      <c r="E390" s="8"/>
      <c r="F390" s="19"/>
      <c r="G390" s="19"/>
      <c r="H390" s="19"/>
      <c r="I390" s="19"/>
      <c r="J390" s="19"/>
      <c r="K390" s="19"/>
      <c r="L390" s="19"/>
      <c r="M390" s="325"/>
      <c r="N390" s="19"/>
      <c r="O390" s="19"/>
    </row>
    <row r="391" spans="3:15" ht="12.75" hidden="1" customHeight="1">
      <c r="C391" s="8"/>
      <c r="D391" s="8"/>
      <c r="E391" s="8"/>
      <c r="F391" s="19"/>
      <c r="G391" s="19"/>
      <c r="H391" s="19"/>
      <c r="I391" s="19"/>
      <c r="J391" s="19"/>
      <c r="K391" s="19"/>
      <c r="L391" s="19"/>
      <c r="M391" s="325"/>
      <c r="N391" s="19"/>
      <c r="O391" s="19"/>
    </row>
    <row r="392" spans="3:15" ht="12.75" hidden="1" customHeight="1">
      <c r="C392" s="8"/>
      <c r="D392" s="8"/>
      <c r="E392" s="8"/>
      <c r="F392" s="19"/>
      <c r="G392" s="19"/>
      <c r="H392" s="19"/>
      <c r="I392" s="19"/>
      <c r="J392" s="19"/>
      <c r="K392" s="19"/>
      <c r="L392" s="19"/>
      <c r="M392" s="325"/>
      <c r="N392" s="19"/>
      <c r="O392" s="19"/>
    </row>
    <row r="393" spans="3:15" ht="12.75" hidden="1" customHeight="1">
      <c r="C393" s="8"/>
      <c r="D393" s="8"/>
      <c r="E393" s="8"/>
      <c r="F393" s="19"/>
      <c r="G393" s="19"/>
      <c r="H393" s="19"/>
      <c r="I393" s="19"/>
      <c r="J393" s="19"/>
      <c r="K393" s="19"/>
      <c r="L393" s="19"/>
      <c r="M393" s="325"/>
      <c r="N393" s="19"/>
      <c r="O393" s="19"/>
    </row>
    <row r="394" spans="3:15" ht="12.75" hidden="1" customHeight="1">
      <c r="C394" s="8"/>
      <c r="D394" s="8"/>
      <c r="E394" s="8"/>
      <c r="F394" s="19"/>
      <c r="G394" s="19"/>
      <c r="H394" s="19"/>
      <c r="I394" s="19"/>
      <c r="J394" s="19"/>
      <c r="K394" s="19"/>
      <c r="L394" s="19"/>
      <c r="M394" s="325"/>
      <c r="N394" s="19"/>
      <c r="O394" s="19"/>
    </row>
    <row r="395" spans="3:15" ht="12.75" hidden="1" customHeight="1">
      <c r="C395" s="8"/>
      <c r="D395" s="8"/>
      <c r="E395" s="8"/>
      <c r="F395" s="19"/>
      <c r="G395" s="19"/>
      <c r="H395" s="19"/>
      <c r="I395" s="19"/>
      <c r="J395" s="19"/>
      <c r="K395" s="19"/>
      <c r="L395" s="19"/>
      <c r="M395" s="325"/>
      <c r="N395" s="19"/>
      <c r="O395" s="19"/>
    </row>
    <row r="396" spans="3:15" ht="12.75" hidden="1" customHeight="1">
      <c r="C396" s="8"/>
      <c r="D396" s="8"/>
      <c r="E396" s="8"/>
      <c r="F396" s="19"/>
      <c r="G396" s="19"/>
      <c r="H396" s="19"/>
      <c r="I396" s="19"/>
      <c r="J396" s="19"/>
      <c r="K396" s="19"/>
      <c r="L396" s="19"/>
      <c r="M396" s="325"/>
      <c r="N396" s="19"/>
      <c r="O396" s="19"/>
    </row>
    <row r="397" spans="3:15" ht="12.75" hidden="1" customHeight="1">
      <c r="C397" s="8"/>
      <c r="D397" s="8"/>
      <c r="E397" s="8"/>
      <c r="F397" s="19"/>
      <c r="G397" s="19"/>
      <c r="H397" s="19"/>
      <c r="I397" s="19"/>
      <c r="J397" s="19"/>
      <c r="K397" s="19"/>
      <c r="L397" s="19"/>
      <c r="M397" s="325"/>
      <c r="N397" s="19"/>
      <c r="O397" s="19"/>
    </row>
    <row r="398" spans="3:15" ht="12.75" hidden="1" customHeight="1">
      <c r="C398" s="8"/>
      <c r="D398" s="8"/>
      <c r="E398" s="8"/>
      <c r="F398" s="19"/>
      <c r="G398" s="19"/>
      <c r="H398" s="19"/>
      <c r="I398" s="19"/>
      <c r="J398" s="19"/>
      <c r="K398" s="19"/>
      <c r="L398" s="19"/>
      <c r="M398" s="325"/>
      <c r="N398" s="19"/>
      <c r="O398" s="19"/>
    </row>
    <row r="399" spans="3:15" ht="12.75" hidden="1" customHeight="1">
      <c r="C399" s="8"/>
      <c r="D399" s="8"/>
      <c r="E399" s="8"/>
      <c r="F399" s="19"/>
      <c r="G399" s="19"/>
      <c r="H399" s="19"/>
      <c r="I399" s="19"/>
      <c r="J399" s="19"/>
      <c r="K399" s="19"/>
      <c r="L399" s="19"/>
      <c r="M399" s="325"/>
      <c r="N399" s="19"/>
      <c r="O399" s="19"/>
    </row>
    <row r="400" spans="3:15" ht="12.75" hidden="1" customHeight="1">
      <c r="C400" s="8"/>
      <c r="D400" s="8"/>
      <c r="E400" s="8"/>
      <c r="F400" s="19"/>
      <c r="G400" s="19"/>
      <c r="H400" s="19"/>
      <c r="I400" s="19"/>
      <c r="J400" s="19"/>
      <c r="K400" s="19"/>
      <c r="L400" s="19"/>
      <c r="M400" s="325"/>
      <c r="N400" s="19"/>
      <c r="O400" s="19"/>
    </row>
    <row r="401" spans="3:15" ht="12.75" hidden="1" customHeight="1">
      <c r="C401" s="8"/>
      <c r="D401" s="8"/>
      <c r="E401" s="8"/>
      <c r="F401" s="156"/>
      <c r="G401" s="156"/>
      <c r="H401" s="156"/>
      <c r="I401" s="156"/>
      <c r="J401" s="156"/>
      <c r="K401" s="156"/>
      <c r="L401" s="19"/>
      <c r="M401" s="325"/>
      <c r="N401" s="19"/>
      <c r="O401" s="19"/>
    </row>
    <row r="402" spans="3:15">
      <c r="C402" s="1"/>
      <c r="D402" s="1"/>
      <c r="E402" s="1"/>
      <c r="F402" s="250"/>
      <c r="G402" s="250"/>
      <c r="H402" s="250"/>
      <c r="I402" s="250"/>
      <c r="J402" s="250"/>
      <c r="K402" s="250"/>
      <c r="L402" s="19"/>
      <c r="M402" s="325"/>
      <c r="N402" s="19"/>
      <c r="O402" s="19"/>
    </row>
    <row r="403" spans="3:15">
      <c r="F403" s="19"/>
      <c r="G403" s="15"/>
      <c r="H403" s="19"/>
      <c r="I403" s="19"/>
      <c r="J403" s="19"/>
      <c r="K403" s="19"/>
      <c r="M403" s="325"/>
    </row>
    <row r="404" spans="3:15" ht="13.15" customHeight="1">
      <c r="C404" s="1"/>
      <c r="D404" s="1"/>
      <c r="E404" s="1"/>
      <c r="F404" s="1"/>
      <c r="G404" s="1"/>
      <c r="H404" s="1"/>
      <c r="I404" s="1"/>
      <c r="J404" s="1"/>
      <c r="K404" s="1"/>
      <c r="M404" s="325"/>
    </row>
    <row r="405" spans="3:15">
      <c r="C405" s="343"/>
      <c r="D405" s="343"/>
      <c r="E405" s="343"/>
      <c r="F405" s="55"/>
      <c r="G405" s="55"/>
      <c r="H405" s="93"/>
      <c r="I405" s="93"/>
      <c r="J405" s="93"/>
      <c r="K405" s="93"/>
      <c r="M405" s="325"/>
    </row>
    <row r="406" spans="3:15">
      <c r="C406" s="8"/>
      <c r="D406" s="8"/>
      <c r="E406" s="8"/>
      <c r="F406" s="19"/>
      <c r="G406" s="19"/>
      <c r="H406" s="19"/>
      <c r="I406" s="19"/>
      <c r="J406" s="19"/>
      <c r="K406" s="19"/>
      <c r="M406" s="325"/>
    </row>
    <row r="407" spans="3:15">
      <c r="C407" s="8"/>
      <c r="D407" s="8"/>
      <c r="E407" s="8"/>
      <c r="F407" s="19"/>
      <c r="G407" s="19"/>
      <c r="H407" s="19"/>
      <c r="I407" s="19"/>
      <c r="J407" s="19"/>
      <c r="K407" s="19"/>
      <c r="M407" s="325"/>
    </row>
    <row r="408" spans="3:15">
      <c r="C408" s="8"/>
      <c r="D408" s="8"/>
      <c r="E408" s="8"/>
      <c r="F408" s="19"/>
      <c r="G408" s="19"/>
      <c r="H408" s="19"/>
      <c r="I408" s="19"/>
      <c r="J408" s="19"/>
      <c r="K408" s="19"/>
      <c r="M408" s="325"/>
    </row>
    <row r="409" spans="3:15" ht="12.75" hidden="1" customHeight="1">
      <c r="C409" s="8"/>
      <c r="D409" s="8"/>
      <c r="E409" s="8"/>
      <c r="F409" s="19"/>
      <c r="G409" s="19"/>
      <c r="H409" s="19"/>
      <c r="I409" s="19"/>
      <c r="J409" s="19"/>
      <c r="K409" s="19"/>
      <c r="M409" s="325"/>
    </row>
    <row r="410" spans="3:15" ht="12.75" hidden="1" customHeight="1">
      <c r="C410" s="8"/>
      <c r="D410" s="8"/>
      <c r="E410" s="8"/>
      <c r="F410" s="19"/>
      <c r="G410" s="19"/>
      <c r="H410" s="19"/>
      <c r="I410" s="19"/>
      <c r="J410" s="19"/>
      <c r="K410" s="19"/>
      <c r="M410" s="325"/>
    </row>
    <row r="411" spans="3:15" ht="12.75" hidden="1" customHeight="1">
      <c r="C411" s="8"/>
      <c r="D411" s="8"/>
      <c r="E411" s="8"/>
      <c r="F411" s="19"/>
      <c r="G411" s="19"/>
      <c r="H411" s="19"/>
      <c r="I411" s="19"/>
      <c r="J411" s="19"/>
      <c r="K411" s="19"/>
      <c r="M411" s="325"/>
    </row>
    <row r="412" spans="3:15" ht="12.75" hidden="1" customHeight="1">
      <c r="C412" s="8"/>
      <c r="D412" s="8"/>
      <c r="E412" s="8"/>
      <c r="F412" s="19"/>
      <c r="G412" s="19"/>
      <c r="H412" s="19"/>
      <c r="I412" s="19"/>
      <c r="J412" s="19"/>
      <c r="K412" s="19"/>
      <c r="M412" s="325"/>
    </row>
    <row r="413" spans="3:15" ht="12.75" hidden="1" customHeight="1">
      <c r="C413" s="8"/>
      <c r="D413" s="8"/>
      <c r="E413" s="8"/>
      <c r="F413" s="19"/>
      <c r="G413" s="19"/>
      <c r="H413" s="19"/>
      <c r="I413" s="19"/>
      <c r="J413" s="19"/>
      <c r="K413" s="19"/>
      <c r="M413" s="325"/>
    </row>
    <row r="414" spans="3:15" ht="12.75" hidden="1" customHeight="1">
      <c r="C414" s="8"/>
      <c r="D414" s="8"/>
      <c r="E414" s="8"/>
      <c r="F414" s="19"/>
      <c r="G414" s="19"/>
      <c r="H414" s="19"/>
      <c r="I414" s="19"/>
      <c r="J414" s="19"/>
      <c r="K414" s="19"/>
      <c r="M414" s="325"/>
    </row>
    <row r="415" spans="3:15" ht="12.75" hidden="1" customHeight="1">
      <c r="C415" s="8"/>
      <c r="D415" s="8"/>
      <c r="E415" s="8"/>
      <c r="F415" s="19"/>
      <c r="G415" s="19"/>
      <c r="H415" s="19"/>
      <c r="I415" s="19"/>
      <c r="J415" s="19"/>
      <c r="K415" s="19"/>
      <c r="M415" s="325"/>
    </row>
    <row r="416" spans="3:15" ht="12.75" hidden="1" customHeight="1">
      <c r="C416" s="8"/>
      <c r="D416" s="8"/>
      <c r="E416" s="8"/>
      <c r="F416" s="19"/>
      <c r="G416" s="19"/>
      <c r="H416" s="19"/>
      <c r="I416" s="19"/>
      <c r="J416" s="19"/>
      <c r="K416" s="19"/>
      <c r="M416" s="325"/>
    </row>
    <row r="417" spans="3:13" ht="12.75" hidden="1" customHeight="1">
      <c r="C417" s="8"/>
      <c r="D417" s="8"/>
      <c r="E417" s="8"/>
      <c r="F417" s="19"/>
      <c r="G417" s="19"/>
      <c r="H417" s="19"/>
      <c r="I417" s="19"/>
      <c r="J417" s="19"/>
      <c r="K417" s="19"/>
      <c r="M417" s="325"/>
    </row>
    <row r="418" spans="3:13" ht="12.75" hidden="1" customHeight="1">
      <c r="C418" s="8"/>
      <c r="D418" s="8"/>
      <c r="E418" s="8"/>
      <c r="F418" s="19"/>
      <c r="G418" s="19"/>
      <c r="H418" s="19"/>
      <c r="I418" s="19"/>
      <c r="J418" s="19"/>
      <c r="K418" s="19"/>
      <c r="M418" s="325"/>
    </row>
    <row r="419" spans="3:13" ht="12.75" hidden="1" customHeight="1">
      <c r="C419" s="8"/>
      <c r="D419" s="8"/>
      <c r="E419" s="8"/>
      <c r="F419" s="19"/>
      <c r="G419" s="19"/>
      <c r="H419" s="19"/>
      <c r="I419" s="19"/>
      <c r="J419" s="19"/>
      <c r="K419" s="19"/>
      <c r="M419" s="325"/>
    </row>
    <row r="420" spans="3:13" ht="12.75" hidden="1" customHeight="1">
      <c r="C420" s="8"/>
      <c r="D420" s="8"/>
      <c r="E420" s="8"/>
      <c r="F420" s="19"/>
      <c r="G420" s="19"/>
      <c r="H420" s="19"/>
      <c r="I420" s="19"/>
      <c r="J420" s="19"/>
      <c r="K420" s="19"/>
      <c r="M420" s="325"/>
    </row>
    <row r="421" spans="3:13" ht="12.75" hidden="1" customHeight="1">
      <c r="C421" s="8"/>
      <c r="D421" s="8"/>
      <c r="E421" s="8"/>
      <c r="F421" s="19"/>
      <c r="G421" s="19"/>
      <c r="H421" s="19"/>
      <c r="I421" s="19"/>
      <c r="J421" s="19"/>
      <c r="K421" s="19"/>
      <c r="M421" s="325"/>
    </row>
    <row r="422" spans="3:13" ht="12.75" hidden="1" customHeight="1">
      <c r="C422" s="8"/>
      <c r="D422" s="8"/>
      <c r="E422" s="8"/>
      <c r="F422" s="19"/>
      <c r="G422" s="19"/>
      <c r="H422" s="19"/>
      <c r="I422" s="19"/>
      <c r="J422" s="19"/>
      <c r="K422" s="19"/>
      <c r="M422" s="325"/>
    </row>
    <row r="423" spans="3:13" ht="12.75" hidden="1" customHeight="1">
      <c r="C423" s="8"/>
      <c r="D423" s="8"/>
      <c r="E423" s="8"/>
      <c r="F423" s="19"/>
      <c r="G423" s="19"/>
      <c r="H423" s="19"/>
      <c r="I423" s="19"/>
      <c r="J423" s="19"/>
      <c r="K423" s="19"/>
      <c r="M423" s="325"/>
    </row>
    <row r="424" spans="3:13" ht="12.75" hidden="1" customHeight="1">
      <c r="C424" s="8"/>
      <c r="D424" s="8"/>
      <c r="E424" s="8"/>
      <c r="F424" s="19"/>
      <c r="G424" s="19"/>
      <c r="H424" s="19"/>
      <c r="I424" s="19"/>
      <c r="J424" s="19"/>
      <c r="K424" s="19"/>
      <c r="M424" s="325"/>
    </row>
    <row r="425" spans="3:13" ht="12.75" hidden="1" customHeight="1">
      <c r="C425" s="8"/>
      <c r="D425" s="8"/>
      <c r="E425" s="8"/>
      <c r="F425" s="156"/>
      <c r="G425" s="156"/>
      <c r="H425" s="156"/>
      <c r="I425" s="156"/>
      <c r="J425" s="156"/>
      <c r="K425" s="156"/>
      <c r="M425" s="325"/>
    </row>
    <row r="426" spans="3:13">
      <c r="C426" s="1"/>
      <c r="D426" s="1"/>
      <c r="E426" s="1"/>
      <c r="F426" s="250"/>
      <c r="G426" s="250"/>
      <c r="H426" s="250"/>
      <c r="I426" s="250"/>
      <c r="J426" s="250"/>
      <c r="K426" s="250"/>
      <c r="M426" s="325"/>
    </row>
    <row r="427" spans="3:13">
      <c r="F427" s="19"/>
      <c r="G427" s="15"/>
      <c r="H427" s="19"/>
      <c r="I427" s="19"/>
      <c r="J427" s="19"/>
      <c r="K427" s="19"/>
    </row>
    <row r="428" spans="3:13">
      <c r="F428" s="19"/>
      <c r="G428" s="15"/>
      <c r="H428" s="19"/>
      <c r="I428" s="19"/>
      <c r="J428" s="19"/>
      <c r="K428" s="19"/>
    </row>
    <row r="429" spans="3:13">
      <c r="F429" s="19"/>
      <c r="G429" s="15"/>
      <c r="H429" s="19"/>
      <c r="I429" s="19"/>
      <c r="J429" s="19"/>
      <c r="K429" s="19"/>
    </row>
    <row r="430" spans="3:13">
      <c r="F430" s="19"/>
      <c r="G430" s="15"/>
      <c r="H430" s="19"/>
      <c r="I430" s="19"/>
      <c r="J430" s="19"/>
      <c r="K430" s="19"/>
    </row>
    <row r="431" spans="3:13">
      <c r="F431" s="19"/>
      <c r="G431" s="15"/>
      <c r="H431" s="19"/>
      <c r="I431" s="19"/>
      <c r="J431" s="19"/>
      <c r="K431" s="19"/>
    </row>
    <row r="432" spans="3:13">
      <c r="F432" s="19"/>
      <c r="G432" s="15"/>
      <c r="H432" s="19"/>
      <c r="I432" s="19"/>
      <c r="J432" s="19"/>
      <c r="K432" s="19"/>
    </row>
    <row r="433" spans="6:11">
      <c r="F433" s="19"/>
      <c r="G433" s="15"/>
      <c r="H433" s="19"/>
      <c r="I433" s="19"/>
      <c r="J433" s="19"/>
      <c r="K433" s="19"/>
    </row>
    <row r="434" spans="6:11">
      <c r="F434" s="19"/>
      <c r="G434" s="15"/>
      <c r="H434" s="19"/>
      <c r="I434" s="19"/>
      <c r="J434" s="19"/>
      <c r="K434" s="19"/>
    </row>
    <row r="435" spans="6:11">
      <c r="F435" s="19"/>
      <c r="G435" s="15"/>
      <c r="H435" s="19"/>
      <c r="I435" s="19"/>
      <c r="J435" s="19"/>
      <c r="K435" s="19"/>
    </row>
    <row r="436" spans="6:11">
      <c r="F436" s="19"/>
      <c r="G436" s="15"/>
      <c r="H436" s="19"/>
      <c r="I436" s="19"/>
      <c r="J436" s="19"/>
      <c r="K436" s="19"/>
    </row>
    <row r="437" spans="6:11">
      <c r="F437" s="19"/>
      <c r="G437" s="15"/>
      <c r="H437" s="19"/>
      <c r="I437" s="19"/>
      <c r="J437" s="19"/>
      <c r="K437" s="19"/>
    </row>
    <row r="438" spans="6:11">
      <c r="F438" s="19"/>
      <c r="G438" s="15"/>
      <c r="H438" s="19"/>
      <c r="I438" s="19"/>
      <c r="J438" s="19"/>
      <c r="K438" s="19"/>
    </row>
    <row r="439" spans="6:11">
      <c r="F439" s="19"/>
      <c r="G439" s="15"/>
      <c r="H439" s="19"/>
      <c r="I439" s="19"/>
      <c r="J439" s="19"/>
      <c r="K439" s="19"/>
    </row>
    <row r="440" spans="6:11">
      <c r="F440" s="19"/>
      <c r="G440" s="15"/>
      <c r="H440" s="19"/>
      <c r="I440" s="19"/>
      <c r="J440" s="19"/>
      <c r="K440" s="19"/>
    </row>
    <row r="441" spans="6:11">
      <c r="F441" s="19"/>
      <c r="G441" s="15"/>
      <c r="H441" s="19"/>
      <c r="I441" s="19"/>
      <c r="J441" s="19"/>
      <c r="K441" s="19"/>
    </row>
    <row r="442" spans="6:11">
      <c r="F442" s="19"/>
      <c r="G442" s="15"/>
      <c r="H442" s="19"/>
      <c r="I442" s="19"/>
      <c r="J442" s="19"/>
      <c r="K442" s="19"/>
    </row>
    <row r="443" spans="6:11">
      <c r="F443" s="19"/>
      <c r="G443" s="15"/>
      <c r="H443" s="19"/>
      <c r="I443" s="19"/>
      <c r="J443" s="19"/>
      <c r="K443" s="19"/>
    </row>
    <row r="444" spans="6:11">
      <c r="F444" s="19"/>
      <c r="G444" s="15"/>
      <c r="H444" s="19"/>
      <c r="I444" s="19"/>
      <c r="J444" s="19"/>
      <c r="K444" s="19"/>
    </row>
    <row r="445" spans="6:11">
      <c r="F445" s="19"/>
      <c r="G445" s="15"/>
      <c r="H445" s="19"/>
      <c r="I445" s="19"/>
      <c r="J445" s="19"/>
      <c r="K445" s="19"/>
    </row>
    <row r="446" spans="6:11">
      <c r="F446" s="19"/>
      <c r="G446" s="15"/>
      <c r="H446" s="19"/>
      <c r="I446" s="19"/>
      <c r="J446" s="19"/>
      <c r="K446" s="19"/>
    </row>
    <row r="447" spans="6:11">
      <c r="F447" s="19"/>
      <c r="G447" s="15"/>
      <c r="H447" s="19"/>
      <c r="I447" s="19"/>
      <c r="J447" s="19"/>
      <c r="K447" s="19"/>
    </row>
    <row r="448" spans="6:11">
      <c r="F448" s="19"/>
      <c r="G448" s="15"/>
      <c r="H448" s="19"/>
      <c r="I448" s="19"/>
      <c r="J448" s="19"/>
      <c r="K448" s="19"/>
    </row>
    <row r="449" spans="6:11">
      <c r="F449" s="19"/>
      <c r="G449" s="15"/>
      <c r="H449" s="19"/>
      <c r="I449" s="19"/>
      <c r="J449" s="19"/>
      <c r="K449" s="19"/>
    </row>
    <row r="450" spans="6:11">
      <c r="F450" s="19"/>
      <c r="G450" s="15"/>
      <c r="H450" s="19"/>
      <c r="I450" s="19"/>
      <c r="J450" s="19"/>
      <c r="K450" s="19"/>
    </row>
    <row r="451" spans="6:11">
      <c r="F451" s="19"/>
      <c r="G451" s="15"/>
      <c r="H451" s="19"/>
      <c r="I451" s="19"/>
      <c r="J451" s="19"/>
      <c r="K451" s="19"/>
    </row>
    <row r="452" spans="6:11">
      <c r="F452" s="19"/>
      <c r="G452" s="15"/>
      <c r="H452" s="19"/>
      <c r="I452" s="19"/>
      <c r="J452" s="19"/>
      <c r="K452" s="19"/>
    </row>
    <row r="453" spans="6:11">
      <c r="F453" s="19"/>
      <c r="G453" s="15"/>
      <c r="H453" s="19"/>
      <c r="I453" s="19"/>
      <c r="J453" s="19"/>
      <c r="K453" s="19"/>
    </row>
    <row r="454" spans="6:11">
      <c r="F454" s="19"/>
      <c r="G454" s="15"/>
      <c r="H454" s="19"/>
      <c r="I454" s="19"/>
      <c r="J454" s="19"/>
      <c r="K454" s="19"/>
    </row>
    <row r="455" spans="6:11">
      <c r="F455" s="19"/>
      <c r="G455" s="15"/>
      <c r="H455" s="19"/>
      <c r="I455" s="19"/>
      <c r="J455" s="19"/>
      <c r="K455" s="19"/>
    </row>
    <row r="456" spans="6:11">
      <c r="F456" s="19"/>
      <c r="G456" s="15"/>
      <c r="H456" s="19"/>
      <c r="I456" s="19"/>
      <c r="J456" s="19"/>
      <c r="K456" s="19"/>
    </row>
    <row r="457" spans="6:11">
      <c r="F457" s="19"/>
      <c r="G457" s="15"/>
      <c r="H457" s="19"/>
      <c r="I457" s="19"/>
      <c r="J457" s="19"/>
      <c r="K457" s="19"/>
    </row>
    <row r="458" spans="6:11">
      <c r="F458" s="19"/>
      <c r="G458" s="15"/>
      <c r="H458" s="19"/>
      <c r="I458" s="19"/>
      <c r="J458" s="19"/>
      <c r="K458" s="19"/>
    </row>
    <row r="459" spans="6:11">
      <c r="F459" s="19"/>
      <c r="G459" s="15"/>
      <c r="H459" s="19"/>
      <c r="I459" s="19"/>
      <c r="J459" s="19"/>
      <c r="K459" s="19"/>
    </row>
    <row r="460" spans="6:11">
      <c r="F460" s="19"/>
      <c r="G460" s="15"/>
      <c r="H460" s="19"/>
      <c r="I460" s="19"/>
      <c r="J460" s="19"/>
      <c r="K460" s="19"/>
    </row>
    <row r="461" spans="6:11">
      <c r="F461" s="19"/>
      <c r="G461" s="15"/>
      <c r="H461" s="19"/>
      <c r="I461" s="19"/>
      <c r="J461" s="19"/>
      <c r="K461" s="19"/>
    </row>
    <row r="462" spans="6:11">
      <c r="F462" s="19"/>
      <c r="G462" s="15"/>
      <c r="H462" s="19"/>
      <c r="I462" s="19"/>
      <c r="J462" s="19"/>
      <c r="K462" s="19"/>
    </row>
    <row r="463" spans="6:11">
      <c r="F463" s="19"/>
      <c r="G463" s="15"/>
      <c r="H463" s="19"/>
      <c r="I463" s="19"/>
      <c r="J463" s="19"/>
      <c r="K463" s="19"/>
    </row>
    <row r="464" spans="6:11">
      <c r="F464" s="19"/>
      <c r="G464" s="15"/>
      <c r="H464" s="19"/>
      <c r="I464" s="19"/>
      <c r="J464" s="19"/>
      <c r="K464" s="19"/>
    </row>
    <row r="465" spans="6:11">
      <c r="F465" s="19"/>
      <c r="G465" s="15"/>
      <c r="H465" s="19"/>
      <c r="I465" s="19"/>
      <c r="J465" s="19"/>
      <c r="K465" s="19"/>
    </row>
    <row r="466" spans="6:11">
      <c r="F466" s="19"/>
      <c r="G466" s="15"/>
      <c r="H466" s="19"/>
      <c r="I466" s="19"/>
      <c r="J466" s="19"/>
      <c r="K466" s="19"/>
    </row>
    <row r="467" spans="6:11">
      <c r="F467" s="19"/>
      <c r="G467" s="15"/>
      <c r="H467" s="19"/>
      <c r="I467" s="19"/>
      <c r="J467" s="19"/>
      <c r="K467" s="19"/>
    </row>
    <row r="468" spans="6:11">
      <c r="F468" s="19"/>
      <c r="G468" s="15"/>
      <c r="H468" s="19"/>
      <c r="I468" s="19"/>
      <c r="J468" s="19"/>
      <c r="K468" s="19"/>
    </row>
    <row r="469" spans="6:11">
      <c r="F469" s="19"/>
      <c r="G469" s="15"/>
      <c r="H469" s="19"/>
      <c r="I469" s="19"/>
      <c r="J469" s="19"/>
      <c r="K469" s="19"/>
    </row>
    <row r="470" spans="6:11">
      <c r="F470" s="19"/>
      <c r="G470" s="15"/>
      <c r="H470" s="19"/>
      <c r="I470" s="19"/>
      <c r="J470" s="19"/>
      <c r="K470" s="19"/>
    </row>
    <row r="471" spans="6:11">
      <c r="F471" s="19"/>
      <c r="G471" s="15"/>
      <c r="H471" s="19"/>
      <c r="I471" s="19"/>
      <c r="J471" s="19"/>
      <c r="K471" s="19"/>
    </row>
    <row r="472" spans="6:11">
      <c r="F472" s="19"/>
      <c r="G472" s="15"/>
      <c r="H472" s="19"/>
      <c r="I472" s="19"/>
      <c r="J472" s="19"/>
      <c r="K472" s="19"/>
    </row>
    <row r="473" spans="6:11">
      <c r="F473" s="19"/>
      <c r="G473" s="15"/>
      <c r="H473" s="19"/>
      <c r="I473" s="19"/>
      <c r="J473" s="19"/>
      <c r="K473" s="19"/>
    </row>
    <row r="474" spans="6:11">
      <c r="F474" s="19"/>
      <c r="G474" s="15"/>
      <c r="H474" s="19"/>
      <c r="I474" s="19"/>
      <c r="J474" s="19"/>
      <c r="K474" s="19"/>
    </row>
    <row r="475" spans="6:11">
      <c r="F475" s="19"/>
      <c r="G475" s="15"/>
      <c r="H475" s="19"/>
      <c r="I475" s="19"/>
      <c r="J475" s="19"/>
      <c r="K475" s="19"/>
    </row>
    <row r="476" spans="6:11">
      <c r="F476" s="19"/>
      <c r="G476" s="15"/>
      <c r="H476" s="19"/>
      <c r="I476" s="19"/>
      <c r="J476" s="19"/>
      <c r="K476" s="19"/>
    </row>
    <row r="477" spans="6:11">
      <c r="F477" s="19"/>
      <c r="G477" s="15"/>
      <c r="H477" s="19"/>
      <c r="I477" s="19"/>
      <c r="J477" s="19"/>
      <c r="K477" s="19"/>
    </row>
    <row r="478" spans="6:11">
      <c r="F478" s="19"/>
      <c r="G478" s="15"/>
      <c r="H478" s="19"/>
      <c r="I478" s="19"/>
      <c r="J478" s="19"/>
      <c r="K478" s="19"/>
    </row>
    <row r="479" spans="6:11">
      <c r="F479" s="19"/>
      <c r="G479" s="15"/>
      <c r="H479" s="19"/>
      <c r="I479" s="19"/>
      <c r="J479" s="19"/>
      <c r="K479" s="19"/>
    </row>
    <row r="480" spans="6:11">
      <c r="F480" s="19"/>
      <c r="G480" s="15"/>
      <c r="H480" s="19"/>
      <c r="I480" s="19"/>
      <c r="J480" s="19"/>
      <c r="K480" s="19"/>
    </row>
    <row r="481" spans="6:11">
      <c r="F481" s="19"/>
      <c r="G481" s="15"/>
      <c r="H481" s="19"/>
      <c r="I481" s="19"/>
      <c r="J481" s="19"/>
      <c r="K481" s="19"/>
    </row>
    <row r="482" spans="6:11">
      <c r="F482" s="19"/>
      <c r="G482" s="15"/>
      <c r="H482" s="19"/>
      <c r="I482" s="19"/>
      <c r="J482" s="19"/>
      <c r="K482" s="19"/>
    </row>
    <row r="483" spans="6:11">
      <c r="F483" s="19"/>
      <c r="G483" s="15"/>
      <c r="H483" s="19"/>
      <c r="I483" s="19"/>
      <c r="J483" s="19"/>
      <c r="K483" s="19"/>
    </row>
    <row r="484" spans="6:11">
      <c r="F484" s="19"/>
      <c r="G484" s="15"/>
      <c r="H484" s="19"/>
      <c r="I484" s="19"/>
      <c r="J484" s="19"/>
      <c r="K484" s="19"/>
    </row>
    <row r="485" spans="6:11">
      <c r="F485" s="19"/>
      <c r="G485" s="15"/>
      <c r="H485" s="19"/>
      <c r="I485" s="19"/>
      <c r="J485" s="19"/>
      <c r="K485" s="19"/>
    </row>
    <row r="486" spans="6:11">
      <c r="F486" s="19"/>
      <c r="G486" s="15"/>
      <c r="H486" s="19"/>
      <c r="I486" s="19"/>
      <c r="J486" s="19"/>
      <c r="K486" s="19"/>
    </row>
    <row r="487" spans="6:11">
      <c r="F487" s="19"/>
      <c r="G487" s="15"/>
      <c r="H487" s="19"/>
      <c r="I487" s="19"/>
      <c r="J487" s="19"/>
      <c r="K487" s="19"/>
    </row>
    <row r="488" spans="6:11">
      <c r="F488" s="19"/>
      <c r="G488" s="15"/>
      <c r="H488" s="19"/>
      <c r="I488" s="19"/>
      <c r="J488" s="19"/>
      <c r="K488" s="19"/>
    </row>
    <row r="489" spans="6:11">
      <c r="F489" s="19"/>
      <c r="G489" s="15"/>
      <c r="H489" s="19"/>
      <c r="I489" s="19"/>
      <c r="J489" s="19"/>
      <c r="K489" s="19"/>
    </row>
    <row r="490" spans="6:11">
      <c r="F490" s="19"/>
      <c r="G490" s="15"/>
      <c r="H490" s="19"/>
      <c r="I490" s="19"/>
      <c r="J490" s="19"/>
      <c r="K490" s="19"/>
    </row>
    <row r="491" spans="6:11">
      <c r="F491" s="19"/>
      <c r="G491" s="15"/>
      <c r="H491" s="19"/>
      <c r="I491" s="19"/>
      <c r="J491" s="19"/>
      <c r="K491" s="19"/>
    </row>
    <row r="492" spans="6:11">
      <c r="F492" s="19"/>
      <c r="G492" s="15"/>
      <c r="H492" s="19"/>
      <c r="I492" s="19"/>
      <c r="J492" s="19"/>
      <c r="K492" s="19"/>
    </row>
    <row r="493" spans="6:11">
      <c r="F493" s="19"/>
      <c r="G493" s="15"/>
      <c r="H493" s="19"/>
      <c r="I493" s="19"/>
      <c r="J493" s="19"/>
      <c r="K493" s="19"/>
    </row>
    <row r="494" spans="6:11">
      <c r="F494" s="19"/>
      <c r="G494" s="15"/>
      <c r="H494" s="19"/>
      <c r="I494" s="19"/>
      <c r="J494" s="19"/>
      <c r="K494" s="19"/>
    </row>
    <row r="495" spans="6:11">
      <c r="F495" s="19"/>
      <c r="G495" s="15"/>
      <c r="H495" s="19"/>
      <c r="I495" s="19"/>
      <c r="J495" s="19"/>
      <c r="K495" s="19"/>
    </row>
    <row r="496" spans="6:11">
      <c r="F496" s="19"/>
      <c r="G496" s="15"/>
      <c r="H496" s="19"/>
      <c r="I496" s="19"/>
      <c r="J496" s="19"/>
      <c r="K496" s="19"/>
    </row>
    <row r="497" spans="6:11">
      <c r="F497" s="19"/>
      <c r="G497" s="15"/>
      <c r="H497" s="19"/>
      <c r="I497" s="19"/>
      <c r="J497" s="19"/>
      <c r="K497" s="19"/>
    </row>
    <row r="498" spans="6:11">
      <c r="F498" s="19"/>
      <c r="G498" s="15"/>
      <c r="H498" s="19"/>
      <c r="I498" s="19"/>
      <c r="J498" s="19"/>
      <c r="K498" s="19"/>
    </row>
    <row r="499" spans="6:11">
      <c r="F499" s="19"/>
      <c r="G499" s="15"/>
      <c r="H499" s="19"/>
      <c r="I499" s="19"/>
      <c r="J499" s="19"/>
      <c r="K499" s="19"/>
    </row>
    <row r="500" spans="6:11">
      <c r="F500" s="19"/>
      <c r="G500" s="15"/>
      <c r="H500" s="19"/>
      <c r="I500" s="19"/>
      <c r="J500" s="19"/>
      <c r="K500" s="19"/>
    </row>
    <row r="501" spans="6:11">
      <c r="F501" s="19"/>
      <c r="G501" s="15"/>
      <c r="H501" s="19"/>
      <c r="I501" s="19"/>
      <c r="J501" s="19"/>
      <c r="K501" s="19"/>
    </row>
    <row r="502" spans="6:11">
      <c r="F502" s="19"/>
      <c r="G502" s="15"/>
      <c r="H502" s="19"/>
      <c r="I502" s="19"/>
      <c r="J502" s="19"/>
      <c r="K502" s="19"/>
    </row>
    <row r="503" spans="6:11">
      <c r="F503" s="19"/>
      <c r="G503" s="15"/>
      <c r="H503" s="19"/>
      <c r="I503" s="19"/>
      <c r="J503" s="19"/>
      <c r="K503" s="19"/>
    </row>
    <row r="504" spans="6:11">
      <c r="F504" s="19"/>
      <c r="G504" s="15"/>
      <c r="H504" s="19"/>
      <c r="I504" s="19"/>
      <c r="J504" s="19"/>
      <c r="K504" s="19"/>
    </row>
    <row r="505" spans="6:11">
      <c r="F505" s="19"/>
      <c r="G505" s="15"/>
      <c r="H505" s="19"/>
      <c r="I505" s="19"/>
      <c r="J505" s="19"/>
      <c r="K505" s="19"/>
    </row>
    <row r="506" spans="6:11">
      <c r="F506" s="19"/>
      <c r="G506" s="15"/>
      <c r="H506" s="19"/>
      <c r="I506" s="19"/>
      <c r="J506" s="19"/>
      <c r="K506" s="19"/>
    </row>
    <row r="507" spans="6:11">
      <c r="F507" s="19"/>
      <c r="G507" s="15"/>
      <c r="H507" s="19"/>
      <c r="I507" s="19"/>
      <c r="J507" s="19"/>
      <c r="K507" s="19"/>
    </row>
    <row r="508" spans="6:11">
      <c r="F508" s="19"/>
      <c r="G508" s="15"/>
      <c r="H508" s="19"/>
      <c r="I508" s="19"/>
      <c r="J508" s="19"/>
      <c r="K508" s="19"/>
    </row>
    <row r="509" spans="6:11">
      <c r="F509" s="19"/>
      <c r="G509" s="15"/>
      <c r="H509" s="19"/>
      <c r="I509" s="19"/>
      <c r="J509" s="19"/>
      <c r="K509" s="19"/>
    </row>
    <row r="510" spans="6:11">
      <c r="F510" s="19"/>
      <c r="G510" s="15"/>
      <c r="H510" s="19"/>
      <c r="I510" s="19"/>
      <c r="J510" s="19"/>
      <c r="K510" s="19"/>
    </row>
    <row r="511" spans="6:11">
      <c r="F511" s="19"/>
      <c r="G511" s="15"/>
      <c r="H511" s="19"/>
      <c r="I511" s="19"/>
      <c r="J511" s="19"/>
      <c r="K511" s="19"/>
    </row>
    <row r="512" spans="6:11">
      <c r="F512" s="19"/>
      <c r="G512" s="15"/>
      <c r="H512" s="19"/>
      <c r="I512" s="19"/>
      <c r="J512" s="19"/>
      <c r="K512" s="19"/>
    </row>
    <row r="513" spans="6:11">
      <c r="F513" s="19"/>
      <c r="G513" s="15"/>
      <c r="H513" s="19"/>
      <c r="I513" s="19"/>
      <c r="J513" s="19"/>
      <c r="K513" s="19"/>
    </row>
    <row r="514" spans="6:11">
      <c r="F514" s="19"/>
      <c r="G514" s="15"/>
      <c r="H514" s="19"/>
      <c r="I514" s="19"/>
      <c r="J514" s="19"/>
      <c r="K514" s="19"/>
    </row>
    <row r="515" spans="6:11">
      <c r="F515" s="19"/>
      <c r="G515" s="15"/>
      <c r="H515" s="19"/>
      <c r="I515" s="19"/>
      <c r="J515" s="19"/>
      <c r="K515" s="19"/>
    </row>
    <row r="516" spans="6:11">
      <c r="F516" s="19"/>
      <c r="G516" s="15"/>
      <c r="H516" s="19"/>
      <c r="I516" s="19"/>
      <c r="J516" s="19"/>
      <c r="K516" s="19"/>
    </row>
    <row r="517" spans="6:11">
      <c r="F517" s="19"/>
      <c r="G517" s="15"/>
      <c r="H517" s="19"/>
      <c r="I517" s="19"/>
      <c r="J517" s="19"/>
      <c r="K517" s="19"/>
    </row>
    <row r="518" spans="6:11">
      <c r="F518" s="19"/>
      <c r="G518" s="15"/>
      <c r="H518" s="19"/>
      <c r="I518" s="19"/>
      <c r="J518" s="19"/>
      <c r="K518" s="19"/>
    </row>
    <row r="519" spans="6:11">
      <c r="F519" s="19"/>
      <c r="G519" s="15"/>
      <c r="H519" s="19"/>
      <c r="I519" s="19"/>
      <c r="J519" s="19"/>
      <c r="K519" s="19"/>
    </row>
    <row r="520" spans="6:11">
      <c r="F520" s="19"/>
      <c r="G520" s="15"/>
      <c r="H520" s="19"/>
      <c r="I520" s="19"/>
      <c r="J520" s="19"/>
      <c r="K520" s="19"/>
    </row>
    <row r="521" spans="6:11">
      <c r="F521" s="19"/>
      <c r="G521" s="15"/>
      <c r="H521" s="19"/>
      <c r="I521" s="19"/>
      <c r="J521" s="19"/>
      <c r="K521" s="19"/>
    </row>
    <row r="522" spans="6:11">
      <c r="F522" s="19"/>
      <c r="G522" s="15"/>
      <c r="H522" s="19"/>
      <c r="I522" s="19"/>
      <c r="J522" s="19"/>
      <c r="K522" s="19"/>
    </row>
    <row r="523" spans="6:11">
      <c r="F523" s="19"/>
      <c r="G523" s="15"/>
      <c r="H523" s="19"/>
      <c r="I523" s="19"/>
      <c r="J523" s="19"/>
      <c r="K523" s="19"/>
    </row>
    <row r="524" spans="6:11">
      <c r="F524" s="19"/>
      <c r="G524" s="15"/>
      <c r="H524" s="19"/>
      <c r="I524" s="19"/>
      <c r="J524" s="19"/>
      <c r="K524" s="19"/>
    </row>
    <row r="525" spans="6:11">
      <c r="F525" s="19"/>
      <c r="G525" s="15"/>
      <c r="H525" s="19"/>
      <c r="I525" s="19"/>
      <c r="J525" s="19"/>
      <c r="K525" s="19"/>
    </row>
    <row r="526" spans="6:11">
      <c r="F526" s="19"/>
      <c r="G526" s="15"/>
      <c r="H526" s="19"/>
      <c r="I526" s="19"/>
      <c r="J526" s="19"/>
      <c r="K526" s="19"/>
    </row>
    <row r="527" spans="6:11">
      <c r="F527" s="19"/>
      <c r="G527" s="15"/>
      <c r="H527" s="19"/>
      <c r="I527" s="19"/>
      <c r="J527" s="19"/>
      <c r="K527" s="19"/>
    </row>
    <row r="528" spans="6:11">
      <c r="F528" s="19"/>
      <c r="G528" s="15"/>
      <c r="H528" s="19"/>
      <c r="I528" s="19"/>
      <c r="J528" s="19"/>
      <c r="K528" s="19"/>
    </row>
    <row r="529" spans="6:11">
      <c r="F529" s="19"/>
      <c r="G529" s="15"/>
      <c r="H529" s="19"/>
      <c r="I529" s="19"/>
      <c r="J529" s="19"/>
      <c r="K529" s="19"/>
    </row>
    <row r="530" spans="6:11">
      <c r="F530" s="19"/>
      <c r="G530" s="15"/>
      <c r="H530" s="19"/>
      <c r="I530" s="19"/>
      <c r="J530" s="19"/>
      <c r="K530" s="19"/>
    </row>
    <row r="531" spans="6:11">
      <c r="F531" s="19"/>
      <c r="G531" s="15"/>
      <c r="H531" s="19"/>
      <c r="I531" s="19"/>
      <c r="J531" s="19"/>
      <c r="K531" s="19"/>
    </row>
    <row r="532" spans="6:11">
      <c r="F532" s="19"/>
      <c r="G532" s="15"/>
      <c r="H532" s="19"/>
      <c r="I532" s="19"/>
      <c r="J532" s="19"/>
      <c r="K532" s="19"/>
    </row>
    <row r="533" spans="6:11">
      <c r="F533" s="19"/>
      <c r="G533" s="15"/>
      <c r="H533" s="19"/>
      <c r="I533" s="19"/>
      <c r="J533" s="19"/>
      <c r="K533" s="19"/>
    </row>
    <row r="534" spans="6:11">
      <c r="F534" s="19"/>
      <c r="G534" s="15"/>
      <c r="H534" s="19"/>
      <c r="I534" s="19"/>
      <c r="J534" s="19"/>
      <c r="K534" s="19"/>
    </row>
    <row r="535" spans="6:11">
      <c r="F535" s="19"/>
      <c r="G535" s="15"/>
      <c r="H535" s="19"/>
      <c r="I535" s="19"/>
      <c r="J535" s="19"/>
      <c r="K535" s="19"/>
    </row>
    <row r="536" spans="6:11">
      <c r="F536" s="19"/>
      <c r="G536" s="15"/>
      <c r="H536" s="19"/>
      <c r="I536" s="19"/>
      <c r="J536" s="19"/>
      <c r="K536" s="19"/>
    </row>
    <row r="537" spans="6:11">
      <c r="F537" s="19"/>
      <c r="G537" s="15"/>
      <c r="H537" s="19"/>
      <c r="I537" s="19"/>
      <c r="J537" s="19"/>
      <c r="K537" s="19"/>
    </row>
    <row r="538" spans="6:11">
      <c r="F538" s="19"/>
      <c r="G538" s="15"/>
      <c r="H538" s="19"/>
      <c r="I538" s="19"/>
      <c r="J538" s="19"/>
      <c r="K538" s="19"/>
    </row>
    <row r="539" spans="6:11">
      <c r="F539" s="19"/>
      <c r="G539" s="15"/>
      <c r="H539" s="19"/>
      <c r="I539" s="19"/>
      <c r="J539" s="19"/>
      <c r="K539" s="19"/>
    </row>
    <row r="540" spans="6:11">
      <c r="F540" s="19"/>
      <c r="G540" s="15"/>
      <c r="H540" s="19"/>
      <c r="I540" s="19"/>
      <c r="J540" s="19"/>
      <c r="K540" s="19"/>
    </row>
    <row r="541" spans="6:11">
      <c r="F541" s="19"/>
      <c r="G541" s="15"/>
      <c r="H541" s="19"/>
      <c r="I541" s="19"/>
      <c r="J541" s="19"/>
      <c r="K541" s="19"/>
    </row>
    <row r="542" spans="6:11">
      <c r="F542" s="19"/>
      <c r="G542" s="15"/>
      <c r="H542" s="19"/>
      <c r="I542" s="19"/>
      <c r="J542" s="19"/>
      <c r="K542" s="19"/>
    </row>
    <row r="543" spans="6:11">
      <c r="F543" s="19"/>
      <c r="G543" s="15"/>
      <c r="H543" s="19"/>
      <c r="I543" s="19"/>
      <c r="J543" s="19"/>
      <c r="K543" s="19"/>
    </row>
    <row r="544" spans="6:11">
      <c r="F544" s="19"/>
      <c r="G544" s="15"/>
      <c r="H544" s="19"/>
      <c r="I544" s="19"/>
      <c r="J544" s="19"/>
      <c r="K544" s="19"/>
    </row>
    <row r="545" spans="6:11">
      <c r="F545" s="19"/>
      <c r="G545" s="15"/>
      <c r="H545" s="19"/>
      <c r="I545" s="19"/>
      <c r="J545" s="19"/>
      <c r="K545" s="19"/>
    </row>
    <row r="546" spans="6:11">
      <c r="F546" s="19"/>
      <c r="G546" s="15"/>
      <c r="H546" s="19"/>
      <c r="I546" s="19"/>
      <c r="J546" s="19"/>
      <c r="K546" s="19"/>
    </row>
    <row r="547" spans="6:11">
      <c r="F547" s="19"/>
      <c r="G547" s="15"/>
      <c r="H547" s="19"/>
      <c r="I547" s="19"/>
      <c r="J547" s="19"/>
      <c r="K547" s="19"/>
    </row>
    <row r="548" spans="6:11">
      <c r="F548" s="19"/>
      <c r="G548" s="15"/>
      <c r="H548" s="19"/>
      <c r="I548" s="19"/>
      <c r="J548" s="19"/>
      <c r="K548" s="19"/>
    </row>
    <row r="549" spans="6:11">
      <c r="F549" s="19"/>
      <c r="G549" s="15"/>
      <c r="H549" s="19"/>
      <c r="I549" s="19"/>
      <c r="J549" s="19"/>
      <c r="K549" s="19"/>
    </row>
    <row r="550" spans="6:11">
      <c r="F550" s="19"/>
      <c r="G550" s="15"/>
      <c r="H550" s="19"/>
      <c r="I550" s="19"/>
      <c r="J550" s="19"/>
      <c r="K550" s="19"/>
    </row>
    <row r="551" spans="6:11">
      <c r="F551" s="19"/>
      <c r="G551" s="15"/>
      <c r="H551" s="19"/>
      <c r="I551" s="19"/>
      <c r="J551" s="19"/>
      <c r="K551" s="19"/>
    </row>
    <row r="552" spans="6:11">
      <c r="F552" s="19"/>
      <c r="G552" s="15"/>
      <c r="H552" s="19"/>
      <c r="I552" s="19"/>
      <c r="J552" s="19"/>
      <c r="K552" s="19"/>
    </row>
    <row r="553" spans="6:11">
      <c r="F553" s="19"/>
      <c r="G553" s="15"/>
      <c r="H553" s="19"/>
      <c r="I553" s="19"/>
      <c r="J553" s="19"/>
      <c r="K553" s="19"/>
    </row>
    <row r="554" spans="6:11">
      <c r="F554" s="19"/>
      <c r="G554" s="15"/>
      <c r="H554" s="19"/>
      <c r="I554" s="19"/>
      <c r="J554" s="19"/>
      <c r="K554" s="19"/>
    </row>
    <row r="555" spans="6:11">
      <c r="F555" s="19"/>
      <c r="G555" s="15"/>
      <c r="H555" s="19"/>
      <c r="I555" s="19"/>
      <c r="J555" s="19"/>
      <c r="K555" s="19"/>
    </row>
    <row r="556" spans="6:11">
      <c r="F556" s="19"/>
      <c r="G556" s="15"/>
      <c r="H556" s="19"/>
      <c r="I556" s="19"/>
      <c r="J556" s="19"/>
      <c r="K556" s="19"/>
    </row>
    <row r="557" spans="6:11">
      <c r="F557" s="19"/>
      <c r="G557" s="15"/>
      <c r="H557" s="19"/>
      <c r="I557" s="19"/>
      <c r="J557" s="19"/>
      <c r="K557" s="19"/>
    </row>
    <row r="558" spans="6:11">
      <c r="F558" s="19"/>
      <c r="G558" s="15"/>
      <c r="H558" s="19"/>
      <c r="I558" s="19"/>
      <c r="J558" s="19"/>
      <c r="K558" s="19"/>
    </row>
    <row r="559" spans="6:11">
      <c r="F559" s="19"/>
      <c r="G559" s="15"/>
      <c r="H559" s="19"/>
      <c r="I559" s="19"/>
      <c r="J559" s="19"/>
      <c r="K559" s="19"/>
    </row>
    <row r="560" spans="6:11">
      <c r="F560" s="19"/>
      <c r="G560" s="15"/>
      <c r="H560" s="19"/>
      <c r="I560" s="19"/>
      <c r="J560" s="19"/>
      <c r="K560" s="19"/>
    </row>
    <row r="561" spans="6:11">
      <c r="F561" s="19"/>
      <c r="G561" s="15"/>
      <c r="H561" s="19"/>
      <c r="I561" s="19"/>
      <c r="J561" s="19"/>
      <c r="K561" s="19"/>
    </row>
    <row r="562" spans="6:11">
      <c r="F562" s="19"/>
      <c r="G562" s="15"/>
      <c r="H562" s="19"/>
      <c r="I562" s="19"/>
      <c r="J562" s="19"/>
      <c r="K562" s="19"/>
    </row>
    <row r="563" spans="6:11">
      <c r="F563" s="19"/>
      <c r="G563" s="15"/>
      <c r="H563" s="19"/>
      <c r="I563" s="19"/>
      <c r="J563" s="19"/>
      <c r="K563" s="19"/>
    </row>
    <row r="564" spans="6:11">
      <c r="F564" s="19"/>
      <c r="G564" s="15"/>
      <c r="H564" s="19"/>
      <c r="I564" s="19"/>
      <c r="J564" s="19"/>
      <c r="K564" s="19"/>
    </row>
    <row r="565" spans="6:11">
      <c r="F565" s="19"/>
      <c r="G565" s="15"/>
      <c r="H565" s="19"/>
      <c r="I565" s="19"/>
      <c r="J565" s="19"/>
      <c r="K565" s="19"/>
    </row>
    <row r="566" spans="6:11">
      <c r="F566" s="19"/>
      <c r="G566" s="15"/>
      <c r="H566" s="19"/>
      <c r="I566" s="19"/>
      <c r="J566" s="19"/>
      <c r="K566" s="19"/>
    </row>
    <row r="567" spans="6:11">
      <c r="F567" s="19"/>
      <c r="G567" s="15"/>
      <c r="H567" s="19"/>
      <c r="I567" s="19"/>
      <c r="J567" s="19"/>
      <c r="K567" s="19"/>
    </row>
    <row r="568" spans="6:11">
      <c r="F568" s="19"/>
      <c r="G568" s="15"/>
      <c r="H568" s="19"/>
      <c r="I568" s="19"/>
      <c r="J568" s="19"/>
      <c r="K568" s="19"/>
    </row>
    <row r="569" spans="6:11">
      <c r="F569" s="19"/>
      <c r="G569" s="15"/>
      <c r="H569" s="19"/>
      <c r="I569" s="19"/>
      <c r="J569" s="19"/>
      <c r="K569" s="19"/>
    </row>
    <row r="570" spans="6:11">
      <c r="F570" s="19"/>
      <c r="G570" s="15"/>
      <c r="H570" s="19"/>
      <c r="I570" s="19"/>
      <c r="J570" s="19"/>
      <c r="K570" s="19"/>
    </row>
    <row r="571" spans="6:11">
      <c r="F571" s="19"/>
      <c r="G571" s="15"/>
      <c r="H571" s="19"/>
      <c r="I571" s="19"/>
      <c r="J571" s="19"/>
      <c r="K571" s="19"/>
    </row>
    <row r="572" spans="6:11">
      <c r="F572" s="19"/>
      <c r="G572" s="15"/>
      <c r="H572" s="19"/>
      <c r="I572" s="19"/>
      <c r="J572" s="19"/>
      <c r="K572" s="19"/>
    </row>
    <row r="573" spans="6:11">
      <c r="F573" s="19"/>
      <c r="G573" s="15"/>
      <c r="H573" s="19"/>
      <c r="I573" s="19"/>
      <c r="J573" s="19"/>
      <c r="K573" s="19"/>
    </row>
    <row r="574" spans="6:11">
      <c r="F574" s="19"/>
      <c r="G574" s="15"/>
      <c r="H574" s="19"/>
      <c r="I574" s="19"/>
      <c r="J574" s="19"/>
      <c r="K574" s="19"/>
    </row>
    <row r="575" spans="6:11">
      <c r="F575" s="19"/>
      <c r="G575" s="15"/>
      <c r="H575" s="19"/>
      <c r="I575" s="19"/>
      <c r="J575" s="19"/>
      <c r="K575" s="19"/>
    </row>
    <row r="576" spans="6:11">
      <c r="F576" s="19"/>
      <c r="G576" s="15"/>
      <c r="H576" s="19"/>
      <c r="I576" s="19"/>
      <c r="J576" s="19"/>
      <c r="K576" s="19"/>
    </row>
    <row r="577" spans="6:11">
      <c r="F577" s="19"/>
      <c r="G577" s="15"/>
      <c r="H577" s="19"/>
      <c r="I577" s="19"/>
      <c r="J577" s="19"/>
      <c r="K577" s="19"/>
    </row>
    <row r="578" spans="6:11">
      <c r="F578" s="19"/>
      <c r="G578" s="15"/>
      <c r="H578" s="19"/>
      <c r="I578" s="19"/>
      <c r="J578" s="19"/>
      <c r="K578" s="19"/>
    </row>
    <row r="579" spans="6:11">
      <c r="F579" s="19"/>
      <c r="G579" s="15"/>
      <c r="H579" s="19"/>
      <c r="I579" s="19"/>
      <c r="J579" s="19"/>
      <c r="K579" s="19"/>
    </row>
    <row r="580" spans="6:11">
      <c r="F580" s="19"/>
      <c r="G580" s="15"/>
      <c r="H580" s="19"/>
      <c r="I580" s="19"/>
      <c r="J580" s="19"/>
      <c r="K580" s="19"/>
    </row>
    <row r="581" spans="6:11">
      <c r="F581" s="19"/>
      <c r="G581" s="15"/>
      <c r="H581" s="19"/>
      <c r="I581" s="19"/>
      <c r="J581" s="19"/>
      <c r="K581" s="19"/>
    </row>
    <row r="582" spans="6:11">
      <c r="F582" s="19"/>
      <c r="G582" s="15"/>
      <c r="H582" s="19"/>
      <c r="I582" s="19"/>
      <c r="J582" s="19"/>
      <c r="K582" s="19"/>
    </row>
    <row r="583" spans="6:11">
      <c r="F583" s="19"/>
      <c r="G583" s="15"/>
      <c r="H583" s="19"/>
      <c r="I583" s="19"/>
      <c r="J583" s="19"/>
      <c r="K583" s="19"/>
    </row>
    <row r="584" spans="6:11">
      <c r="F584" s="19"/>
      <c r="G584" s="15"/>
      <c r="H584" s="19"/>
      <c r="I584" s="19"/>
      <c r="J584" s="19"/>
      <c r="K584" s="19"/>
    </row>
    <row r="585" spans="6:11">
      <c r="F585" s="19"/>
      <c r="G585" s="15"/>
      <c r="H585" s="19"/>
      <c r="I585" s="19"/>
      <c r="J585" s="19"/>
      <c r="K585" s="19"/>
    </row>
    <row r="586" spans="6:11">
      <c r="F586" s="19"/>
      <c r="G586" s="15"/>
      <c r="H586" s="19"/>
      <c r="I586" s="19"/>
      <c r="J586" s="19"/>
      <c r="K586" s="19"/>
    </row>
    <row r="587" spans="6:11">
      <c r="F587" s="19"/>
      <c r="G587" s="15"/>
      <c r="H587" s="19"/>
      <c r="I587" s="19"/>
      <c r="J587" s="19"/>
      <c r="K587" s="19"/>
    </row>
    <row r="588" spans="6:11">
      <c r="F588" s="19"/>
      <c r="G588" s="15"/>
      <c r="H588" s="19"/>
      <c r="I588" s="19"/>
      <c r="J588" s="19"/>
      <c r="K588" s="19"/>
    </row>
    <row r="589" spans="6:11">
      <c r="F589" s="19"/>
      <c r="G589" s="15"/>
      <c r="H589" s="19"/>
      <c r="I589" s="19"/>
      <c r="J589" s="19"/>
      <c r="K589" s="19"/>
    </row>
    <row r="590" spans="6:11">
      <c r="F590" s="19"/>
      <c r="G590" s="15"/>
      <c r="H590" s="19"/>
      <c r="I590" s="19"/>
      <c r="J590" s="19"/>
      <c r="K590" s="19"/>
    </row>
    <row r="591" spans="6:11">
      <c r="F591" s="19"/>
      <c r="G591" s="15"/>
      <c r="H591" s="19"/>
      <c r="I591" s="19"/>
      <c r="J591" s="19"/>
      <c r="K591" s="19"/>
    </row>
    <row r="592" spans="6:11">
      <c r="F592" s="19"/>
      <c r="G592" s="15"/>
      <c r="H592" s="19"/>
      <c r="I592" s="19"/>
      <c r="J592" s="19"/>
      <c r="K592" s="19"/>
    </row>
    <row r="593" spans="6:11">
      <c r="F593" s="19"/>
      <c r="G593" s="15"/>
      <c r="H593" s="19"/>
      <c r="I593" s="19"/>
      <c r="J593" s="19"/>
      <c r="K593" s="19"/>
    </row>
    <row r="594" spans="6:11">
      <c r="F594" s="19"/>
      <c r="G594" s="15"/>
      <c r="H594" s="19"/>
      <c r="I594" s="19"/>
      <c r="J594" s="19"/>
      <c r="K594" s="19"/>
    </row>
    <row r="595" spans="6:11">
      <c r="F595" s="19"/>
      <c r="G595" s="15"/>
      <c r="H595" s="19"/>
      <c r="I595" s="19"/>
      <c r="J595" s="19"/>
      <c r="K595" s="19"/>
    </row>
    <row r="596" spans="6:11">
      <c r="F596" s="19"/>
      <c r="G596" s="15"/>
      <c r="H596" s="19"/>
      <c r="I596" s="19"/>
      <c r="J596" s="19"/>
      <c r="K596" s="19"/>
    </row>
    <row r="597" spans="6:11">
      <c r="F597" s="19"/>
      <c r="G597" s="15"/>
      <c r="H597" s="19"/>
      <c r="I597" s="19"/>
      <c r="J597" s="19"/>
      <c r="K597" s="19"/>
    </row>
    <row r="598" spans="6:11">
      <c r="F598" s="19"/>
      <c r="G598" s="15"/>
      <c r="H598" s="19"/>
      <c r="I598" s="19"/>
      <c r="J598" s="19"/>
      <c r="K598" s="19"/>
    </row>
    <row r="599" spans="6:11">
      <c r="F599" s="19"/>
      <c r="G599" s="15"/>
      <c r="H599" s="19"/>
      <c r="I599" s="19"/>
      <c r="J599" s="19"/>
      <c r="K599" s="19"/>
    </row>
    <row r="600" spans="6:11">
      <c r="F600" s="19"/>
      <c r="G600" s="15"/>
      <c r="H600" s="19"/>
      <c r="I600" s="19"/>
      <c r="J600" s="19"/>
      <c r="K600" s="19"/>
    </row>
    <row r="601" spans="6:11">
      <c r="F601" s="19"/>
      <c r="G601" s="15"/>
      <c r="H601" s="19"/>
      <c r="I601" s="19"/>
      <c r="J601" s="19"/>
      <c r="K601" s="19"/>
    </row>
    <row r="602" spans="6:11">
      <c r="F602" s="19"/>
      <c r="G602" s="15"/>
      <c r="H602" s="19"/>
      <c r="I602" s="19"/>
      <c r="J602" s="19"/>
      <c r="K602" s="19"/>
    </row>
    <row r="603" spans="6:11">
      <c r="F603" s="19"/>
      <c r="G603" s="15"/>
      <c r="H603" s="19"/>
      <c r="I603" s="19"/>
      <c r="J603" s="19"/>
      <c r="K603" s="19"/>
    </row>
    <row r="604" spans="6:11">
      <c r="F604" s="19"/>
      <c r="G604" s="15"/>
      <c r="H604" s="19"/>
      <c r="I604" s="19"/>
      <c r="J604" s="19"/>
      <c r="K604" s="19"/>
    </row>
    <row r="605" spans="6:11">
      <c r="F605" s="19"/>
      <c r="G605" s="15"/>
      <c r="H605" s="19"/>
      <c r="I605" s="19"/>
      <c r="J605" s="19"/>
      <c r="K605" s="19"/>
    </row>
    <row r="606" spans="6:11">
      <c r="F606" s="19"/>
      <c r="G606" s="15"/>
      <c r="H606" s="19"/>
      <c r="I606" s="19"/>
      <c r="J606" s="19"/>
      <c r="K606" s="19"/>
    </row>
    <row r="607" spans="6:11">
      <c r="F607" s="19"/>
      <c r="G607" s="15"/>
      <c r="H607" s="19"/>
      <c r="I607" s="19"/>
      <c r="J607" s="19"/>
      <c r="K607" s="19"/>
    </row>
    <row r="608" spans="6:11">
      <c r="F608" s="19"/>
      <c r="G608" s="15"/>
      <c r="H608" s="19"/>
      <c r="I608" s="19"/>
      <c r="J608" s="19"/>
      <c r="K608" s="19"/>
    </row>
    <row r="609" spans="6:11">
      <c r="F609" s="19"/>
      <c r="G609" s="15"/>
      <c r="H609" s="19"/>
      <c r="I609" s="19"/>
      <c r="J609" s="19"/>
      <c r="K609" s="19"/>
    </row>
    <row r="610" spans="6:11">
      <c r="F610" s="19"/>
      <c r="G610" s="15"/>
      <c r="H610" s="19"/>
      <c r="I610" s="19"/>
      <c r="J610" s="19"/>
      <c r="K610" s="19"/>
    </row>
    <row r="611" spans="6:11">
      <c r="F611" s="19"/>
      <c r="G611" s="15"/>
      <c r="H611" s="19"/>
      <c r="I611" s="19"/>
      <c r="J611" s="19"/>
      <c r="K611" s="19"/>
    </row>
    <row r="612" spans="6:11">
      <c r="F612" s="19"/>
      <c r="G612" s="15"/>
      <c r="H612" s="19"/>
      <c r="I612" s="19"/>
      <c r="J612" s="19"/>
      <c r="K612" s="19"/>
    </row>
    <row r="613" spans="6:11">
      <c r="F613" s="19"/>
      <c r="G613" s="15"/>
      <c r="H613" s="19"/>
      <c r="I613" s="19"/>
      <c r="J613" s="19"/>
      <c r="K613" s="19"/>
    </row>
    <row r="614" spans="6:11">
      <c r="F614" s="19"/>
      <c r="G614" s="15"/>
      <c r="H614" s="19"/>
      <c r="I614" s="19"/>
      <c r="J614" s="19"/>
      <c r="K614" s="19"/>
    </row>
    <row r="615" spans="6:11">
      <c r="F615" s="19"/>
      <c r="G615" s="15"/>
      <c r="H615" s="19"/>
      <c r="I615" s="19"/>
      <c r="J615" s="19"/>
      <c r="K615" s="19"/>
    </row>
    <row r="616" spans="6:11">
      <c r="F616" s="19"/>
      <c r="G616" s="15"/>
      <c r="H616" s="19"/>
      <c r="I616" s="19"/>
      <c r="J616" s="19"/>
      <c r="K616" s="19"/>
    </row>
    <row r="617" spans="6:11">
      <c r="F617" s="19"/>
      <c r="G617" s="15"/>
      <c r="H617" s="19"/>
      <c r="I617" s="19"/>
      <c r="J617" s="19"/>
      <c r="K617" s="19"/>
    </row>
    <row r="618" spans="6:11">
      <c r="F618" s="19"/>
      <c r="G618" s="15"/>
      <c r="H618" s="19"/>
      <c r="I618" s="19"/>
      <c r="J618" s="19"/>
      <c r="K618" s="19"/>
    </row>
    <row r="619" spans="6:11">
      <c r="F619" s="19"/>
      <c r="G619" s="15"/>
      <c r="H619" s="19"/>
      <c r="I619" s="19"/>
      <c r="J619" s="19"/>
      <c r="K619" s="19"/>
    </row>
    <row r="620" spans="6:11">
      <c r="F620" s="19"/>
      <c r="G620" s="15"/>
      <c r="H620" s="19"/>
      <c r="I620" s="19"/>
      <c r="J620" s="19"/>
      <c r="K620" s="19"/>
    </row>
    <row r="621" spans="6:11">
      <c r="F621" s="19"/>
      <c r="G621" s="15"/>
      <c r="H621" s="19"/>
      <c r="I621" s="19"/>
      <c r="J621" s="19"/>
      <c r="K621" s="19"/>
    </row>
    <row r="622" spans="6:11">
      <c r="F622" s="19"/>
      <c r="G622" s="15"/>
      <c r="H622" s="19"/>
      <c r="I622" s="19"/>
      <c r="J622" s="19"/>
      <c r="K622" s="19"/>
    </row>
    <row r="623" spans="6:11">
      <c r="F623" s="19"/>
      <c r="G623" s="15"/>
      <c r="H623" s="19"/>
      <c r="I623" s="19"/>
      <c r="J623" s="19"/>
      <c r="K623" s="19"/>
    </row>
    <row r="624" spans="6:11">
      <c r="F624" s="19"/>
      <c r="G624" s="15"/>
      <c r="H624" s="19"/>
      <c r="I624" s="19"/>
      <c r="J624" s="19"/>
      <c r="K624" s="19"/>
    </row>
    <row r="625" spans="6:11">
      <c r="F625" s="19"/>
      <c r="G625" s="15"/>
      <c r="H625" s="19"/>
      <c r="I625" s="19"/>
      <c r="J625" s="19"/>
      <c r="K625" s="19"/>
    </row>
    <row r="626" spans="6:11">
      <c r="F626" s="19"/>
      <c r="G626" s="15"/>
      <c r="H626" s="19"/>
      <c r="I626" s="19"/>
      <c r="J626" s="19"/>
      <c r="K626" s="19"/>
    </row>
    <row r="627" spans="6:11">
      <c r="F627" s="19"/>
      <c r="G627" s="15"/>
      <c r="H627" s="19"/>
      <c r="I627" s="19"/>
      <c r="J627" s="19"/>
      <c r="K627" s="19"/>
    </row>
    <row r="628" spans="6:11">
      <c r="F628" s="19"/>
      <c r="G628" s="15"/>
      <c r="H628" s="19"/>
      <c r="I628" s="19"/>
      <c r="J628" s="19"/>
      <c r="K628" s="19"/>
    </row>
    <row r="629" spans="6:11">
      <c r="F629" s="19"/>
      <c r="G629" s="15"/>
      <c r="H629" s="19"/>
      <c r="I629" s="19"/>
      <c r="J629" s="19"/>
      <c r="K629" s="19"/>
    </row>
    <row r="630" spans="6:11">
      <c r="F630" s="19"/>
      <c r="G630" s="15"/>
      <c r="H630" s="19"/>
      <c r="I630" s="19"/>
      <c r="J630" s="19"/>
      <c r="K630" s="19"/>
    </row>
    <row r="631" spans="6:11">
      <c r="F631" s="19"/>
      <c r="G631" s="15"/>
      <c r="H631" s="19"/>
      <c r="I631" s="19"/>
      <c r="J631" s="19"/>
      <c r="K631" s="19"/>
    </row>
    <row r="632" spans="6:11">
      <c r="F632" s="19"/>
      <c r="G632" s="15"/>
      <c r="H632" s="19"/>
      <c r="I632" s="19"/>
      <c r="J632" s="19"/>
      <c r="K632" s="19"/>
    </row>
    <row r="633" spans="6:11">
      <c r="F633" s="19"/>
      <c r="G633" s="15"/>
      <c r="H633" s="19"/>
      <c r="I633" s="19"/>
      <c r="J633" s="19"/>
      <c r="K633" s="19"/>
    </row>
    <row r="634" spans="6:11">
      <c r="F634" s="19"/>
      <c r="G634" s="15"/>
      <c r="H634" s="19"/>
      <c r="I634" s="19"/>
      <c r="J634" s="19"/>
      <c r="K634" s="19"/>
    </row>
    <row r="635" spans="6:11">
      <c r="F635" s="19"/>
      <c r="G635" s="15"/>
      <c r="H635" s="19"/>
      <c r="I635" s="19"/>
      <c r="J635" s="19"/>
      <c r="K635" s="19"/>
    </row>
    <row r="636" spans="6:11">
      <c r="F636" s="19"/>
      <c r="G636" s="15"/>
      <c r="H636" s="19"/>
      <c r="I636" s="19"/>
      <c r="J636" s="19"/>
      <c r="K636" s="19"/>
    </row>
    <row r="637" spans="6:11">
      <c r="F637" s="19"/>
      <c r="G637" s="15"/>
      <c r="H637" s="19"/>
      <c r="I637" s="19"/>
      <c r="J637" s="19"/>
      <c r="K637" s="19"/>
    </row>
    <row r="638" spans="6:11">
      <c r="F638" s="19"/>
      <c r="G638" s="15"/>
      <c r="H638" s="19"/>
      <c r="I638" s="19"/>
      <c r="J638" s="19"/>
      <c r="K638" s="19"/>
    </row>
    <row r="639" spans="6:11">
      <c r="F639" s="19"/>
      <c r="G639" s="15"/>
      <c r="H639" s="19"/>
      <c r="I639" s="19"/>
      <c r="J639" s="19"/>
      <c r="K639" s="19"/>
    </row>
    <row r="640" spans="6:11">
      <c r="F640" s="19"/>
      <c r="G640" s="15"/>
      <c r="H640" s="19"/>
      <c r="I640" s="19"/>
      <c r="J640" s="19"/>
      <c r="K640" s="19"/>
    </row>
    <row r="641" spans="6:11">
      <c r="F641" s="19"/>
      <c r="G641" s="15"/>
      <c r="H641" s="19"/>
      <c r="I641" s="19"/>
      <c r="J641" s="19"/>
      <c r="K641" s="19"/>
    </row>
    <row r="642" spans="6:11">
      <c r="F642" s="19"/>
      <c r="G642" s="15"/>
      <c r="H642" s="19"/>
      <c r="I642" s="19"/>
      <c r="J642" s="19"/>
      <c r="K642" s="19"/>
    </row>
    <row r="643" spans="6:11">
      <c r="F643" s="19"/>
      <c r="G643" s="15"/>
      <c r="H643" s="19"/>
      <c r="I643" s="19"/>
      <c r="J643" s="19"/>
      <c r="K643" s="19"/>
    </row>
    <row r="644" spans="6:11">
      <c r="F644" s="19"/>
      <c r="G644" s="15"/>
      <c r="H644" s="19"/>
      <c r="I644" s="19"/>
      <c r="J644" s="19"/>
      <c r="K644" s="19"/>
    </row>
    <row r="645" spans="6:11">
      <c r="F645" s="19"/>
      <c r="G645" s="15"/>
      <c r="H645" s="19"/>
      <c r="I645" s="19"/>
      <c r="J645" s="19"/>
      <c r="K645" s="19"/>
    </row>
    <row r="646" spans="6:11">
      <c r="F646" s="19"/>
      <c r="G646" s="15"/>
      <c r="H646" s="19"/>
      <c r="I646" s="19"/>
      <c r="J646" s="19"/>
      <c r="K646" s="19"/>
    </row>
    <row r="647" spans="6:11">
      <c r="F647" s="19"/>
      <c r="G647" s="15"/>
      <c r="H647" s="19"/>
      <c r="I647" s="19"/>
      <c r="J647" s="19"/>
      <c r="K647" s="19"/>
    </row>
    <row r="648" spans="6:11">
      <c r="F648" s="19"/>
      <c r="G648" s="15"/>
      <c r="H648" s="19"/>
      <c r="I648" s="19"/>
      <c r="J648" s="19"/>
      <c r="K648" s="19"/>
    </row>
    <row r="649" spans="6:11">
      <c r="F649" s="19"/>
      <c r="G649" s="15"/>
      <c r="H649" s="19"/>
      <c r="I649" s="19"/>
      <c r="J649" s="19"/>
      <c r="K649" s="19"/>
    </row>
    <row r="650" spans="6:11">
      <c r="F650" s="19"/>
      <c r="G650" s="15"/>
      <c r="H650" s="19"/>
      <c r="I650" s="19"/>
      <c r="J650" s="19"/>
      <c r="K650" s="19"/>
    </row>
    <row r="651" spans="6:11">
      <c r="F651" s="19"/>
      <c r="G651" s="15"/>
      <c r="H651" s="19"/>
      <c r="I651" s="19"/>
      <c r="J651" s="19"/>
      <c r="K651" s="19"/>
    </row>
    <row r="652" spans="6:11">
      <c r="F652" s="19"/>
      <c r="G652" s="15"/>
      <c r="H652" s="19"/>
      <c r="I652" s="19"/>
      <c r="J652" s="19"/>
      <c r="K652" s="19"/>
    </row>
    <row r="653" spans="6:11">
      <c r="F653" s="19"/>
      <c r="G653" s="15"/>
      <c r="H653" s="19"/>
      <c r="I653" s="19"/>
      <c r="J653" s="19"/>
      <c r="K653" s="19"/>
    </row>
    <row r="654" spans="6:11">
      <c r="F654" s="19"/>
      <c r="G654" s="15"/>
      <c r="H654" s="19"/>
      <c r="I654" s="19"/>
      <c r="J654" s="19"/>
      <c r="K654" s="19"/>
    </row>
    <row r="655" spans="6:11">
      <c r="F655" s="19"/>
      <c r="G655" s="15"/>
      <c r="H655" s="19"/>
      <c r="I655" s="19"/>
      <c r="J655" s="19"/>
      <c r="K655" s="19"/>
    </row>
    <row r="656" spans="6:11">
      <c r="F656" s="19"/>
      <c r="G656" s="15"/>
      <c r="H656" s="19"/>
      <c r="I656" s="19"/>
      <c r="J656" s="19"/>
      <c r="K656" s="19"/>
    </row>
    <row r="657" spans="6:11">
      <c r="F657" s="19"/>
      <c r="G657" s="15"/>
      <c r="H657" s="19"/>
      <c r="I657" s="19"/>
      <c r="J657" s="19"/>
      <c r="K657" s="19"/>
    </row>
    <row r="658" spans="6:11">
      <c r="F658" s="19"/>
      <c r="G658" s="15"/>
      <c r="H658" s="19"/>
      <c r="I658" s="19"/>
      <c r="J658" s="19"/>
      <c r="K658" s="19"/>
    </row>
    <row r="659" spans="6:11">
      <c r="F659" s="19"/>
      <c r="G659" s="15"/>
      <c r="H659" s="19"/>
      <c r="I659" s="19"/>
      <c r="J659" s="19"/>
      <c r="K659" s="19"/>
    </row>
    <row r="660" spans="6:11">
      <c r="F660" s="19"/>
      <c r="G660" s="15"/>
      <c r="H660" s="19"/>
      <c r="I660" s="19"/>
      <c r="J660" s="19"/>
      <c r="K660" s="19"/>
    </row>
    <row r="661" spans="6:11">
      <c r="F661" s="19"/>
      <c r="G661" s="15"/>
      <c r="H661" s="19"/>
      <c r="I661" s="19"/>
      <c r="J661" s="19"/>
      <c r="K661" s="19"/>
    </row>
    <row r="662" spans="6:11">
      <c r="F662" s="19"/>
      <c r="G662" s="15"/>
      <c r="H662" s="19"/>
      <c r="I662" s="19"/>
      <c r="J662" s="19"/>
      <c r="K662" s="19"/>
    </row>
    <row r="663" spans="6:11">
      <c r="F663" s="19"/>
      <c r="G663" s="15"/>
      <c r="H663" s="19"/>
      <c r="I663" s="19"/>
      <c r="J663" s="19"/>
      <c r="K663" s="19"/>
    </row>
    <row r="664" spans="6:11">
      <c r="F664" s="19"/>
      <c r="G664" s="15"/>
      <c r="H664" s="19"/>
      <c r="I664" s="19"/>
      <c r="J664" s="19"/>
      <c r="K664" s="19"/>
    </row>
    <row r="665" spans="6:11">
      <c r="F665" s="19"/>
      <c r="G665" s="15"/>
      <c r="H665" s="19"/>
      <c r="I665" s="19"/>
      <c r="J665" s="19"/>
      <c r="K665" s="19"/>
    </row>
    <row r="666" spans="6:11">
      <c r="F666" s="19"/>
      <c r="G666" s="15"/>
      <c r="H666" s="19"/>
      <c r="I666" s="19"/>
      <c r="J666" s="19"/>
      <c r="K666" s="19"/>
    </row>
    <row r="667" spans="6:11">
      <c r="F667" s="19"/>
      <c r="G667" s="15"/>
      <c r="H667" s="19"/>
      <c r="I667" s="19"/>
      <c r="J667" s="19"/>
      <c r="K667" s="19"/>
    </row>
    <row r="668" spans="6:11">
      <c r="F668" s="19"/>
      <c r="G668" s="15"/>
      <c r="H668" s="19"/>
      <c r="I668" s="19"/>
      <c r="J668" s="19"/>
      <c r="K668" s="19"/>
    </row>
    <row r="669" spans="6:11">
      <c r="F669" s="19"/>
      <c r="G669" s="15"/>
      <c r="H669" s="19"/>
      <c r="I669" s="19"/>
      <c r="J669" s="19"/>
      <c r="K669" s="19"/>
    </row>
    <row r="670" spans="6:11">
      <c r="F670" s="19"/>
      <c r="G670" s="15"/>
      <c r="H670" s="19"/>
      <c r="I670" s="19"/>
      <c r="J670" s="19"/>
      <c r="K670" s="19"/>
    </row>
    <row r="671" spans="6:11">
      <c r="F671" s="19"/>
      <c r="G671" s="15"/>
      <c r="H671" s="19"/>
      <c r="I671" s="19"/>
      <c r="J671" s="19"/>
      <c r="K671" s="19"/>
    </row>
    <row r="672" spans="6:11">
      <c r="F672" s="19"/>
      <c r="G672" s="15"/>
      <c r="H672" s="19"/>
      <c r="I672" s="19"/>
      <c r="J672" s="19"/>
      <c r="K672" s="19"/>
    </row>
    <row r="673" spans="6:11">
      <c r="F673" s="19"/>
      <c r="G673" s="15"/>
      <c r="H673" s="19"/>
      <c r="I673" s="19"/>
      <c r="J673" s="19"/>
      <c r="K673" s="19"/>
    </row>
    <row r="674" spans="6:11">
      <c r="F674" s="19"/>
      <c r="G674" s="15"/>
      <c r="H674" s="19"/>
      <c r="I674" s="19"/>
      <c r="J674" s="19"/>
      <c r="K674" s="19"/>
    </row>
    <row r="675" spans="6:11">
      <c r="F675" s="19"/>
      <c r="G675" s="15"/>
      <c r="H675" s="19"/>
      <c r="I675" s="19"/>
      <c r="J675" s="19"/>
      <c r="K675" s="19"/>
    </row>
    <row r="676" spans="6:11">
      <c r="F676" s="19"/>
      <c r="G676" s="15"/>
      <c r="H676" s="19"/>
      <c r="I676" s="19"/>
      <c r="J676" s="19"/>
      <c r="K676" s="19"/>
    </row>
    <row r="677" spans="6:11">
      <c r="F677" s="19"/>
      <c r="G677" s="15"/>
      <c r="H677" s="19"/>
      <c r="I677" s="19"/>
      <c r="J677" s="19"/>
      <c r="K677" s="19"/>
    </row>
    <row r="678" spans="6:11">
      <c r="F678" s="19"/>
      <c r="G678" s="15"/>
      <c r="H678" s="19"/>
      <c r="I678" s="19"/>
      <c r="J678" s="19"/>
      <c r="K678" s="19"/>
    </row>
    <row r="679" spans="6:11">
      <c r="F679" s="19"/>
      <c r="G679" s="15"/>
      <c r="H679" s="19"/>
      <c r="I679" s="19"/>
      <c r="J679" s="19"/>
      <c r="K679" s="19"/>
    </row>
    <row r="680" spans="6:11">
      <c r="F680" s="19"/>
      <c r="G680" s="15"/>
      <c r="H680" s="19"/>
      <c r="I680" s="19"/>
      <c r="J680" s="19"/>
      <c r="K680" s="19"/>
    </row>
    <row r="681" spans="6:11">
      <c r="F681" s="19"/>
      <c r="G681" s="15"/>
      <c r="H681" s="19"/>
      <c r="I681" s="19"/>
      <c r="J681" s="19"/>
      <c r="K681" s="19"/>
    </row>
    <row r="682" spans="6:11">
      <c r="F682" s="19"/>
      <c r="G682" s="15"/>
      <c r="H682" s="19"/>
      <c r="I682" s="19"/>
      <c r="J682" s="19"/>
      <c r="K682" s="19"/>
    </row>
    <row r="683" spans="6:11">
      <c r="F683" s="19"/>
      <c r="G683" s="15"/>
      <c r="H683" s="19"/>
      <c r="I683" s="19"/>
      <c r="J683" s="19"/>
      <c r="K683" s="19"/>
    </row>
    <row r="684" spans="6:11">
      <c r="F684" s="19"/>
      <c r="G684" s="15"/>
      <c r="H684" s="19"/>
      <c r="I684" s="19"/>
      <c r="J684" s="19"/>
      <c r="K684" s="19"/>
    </row>
    <row r="685" spans="6:11">
      <c r="F685" s="19"/>
      <c r="G685" s="15"/>
      <c r="H685" s="19"/>
      <c r="I685" s="19"/>
      <c r="J685" s="19"/>
      <c r="K685" s="19"/>
    </row>
    <row r="686" spans="6:11">
      <c r="F686" s="19"/>
      <c r="G686" s="15"/>
      <c r="H686" s="19"/>
      <c r="I686" s="19"/>
      <c r="J686" s="19"/>
      <c r="K686" s="19"/>
    </row>
    <row r="687" spans="6:11">
      <c r="F687" s="19"/>
      <c r="G687" s="15"/>
      <c r="H687" s="19"/>
      <c r="I687" s="19"/>
      <c r="J687" s="19"/>
      <c r="K687" s="19"/>
    </row>
    <row r="688" spans="6:11">
      <c r="F688" s="19"/>
      <c r="G688" s="15"/>
      <c r="H688" s="19"/>
      <c r="I688" s="19"/>
      <c r="J688" s="19"/>
      <c r="K688" s="19"/>
    </row>
    <row r="689" spans="6:11">
      <c r="F689" s="19"/>
      <c r="G689" s="15"/>
      <c r="H689" s="19"/>
      <c r="I689" s="19"/>
      <c r="J689" s="19"/>
      <c r="K689" s="19"/>
    </row>
    <row r="690" spans="6:11">
      <c r="F690" s="19"/>
      <c r="G690" s="15"/>
      <c r="H690" s="19"/>
      <c r="I690" s="19"/>
      <c r="J690" s="19"/>
      <c r="K690" s="19"/>
    </row>
    <row r="691" spans="6:11">
      <c r="F691" s="19"/>
      <c r="G691" s="15"/>
      <c r="H691" s="19"/>
      <c r="I691" s="19"/>
      <c r="J691" s="19"/>
      <c r="K691" s="19"/>
    </row>
    <row r="692" spans="6:11">
      <c r="F692" s="19"/>
      <c r="G692" s="15"/>
      <c r="H692" s="19"/>
      <c r="I692" s="19"/>
      <c r="J692" s="19"/>
      <c r="K692" s="19"/>
    </row>
    <row r="693" spans="6:11">
      <c r="F693" s="19"/>
      <c r="G693" s="15"/>
      <c r="H693" s="19"/>
      <c r="I693" s="19"/>
      <c r="J693" s="19"/>
      <c r="K693" s="19"/>
    </row>
    <row r="694" spans="6:11">
      <c r="F694" s="19"/>
      <c r="G694" s="15"/>
      <c r="H694" s="19"/>
      <c r="I694" s="19"/>
      <c r="J694" s="19"/>
      <c r="K694" s="19"/>
    </row>
    <row r="695" spans="6:11">
      <c r="F695" s="19"/>
      <c r="G695" s="15"/>
      <c r="H695" s="19"/>
      <c r="I695" s="19"/>
      <c r="J695" s="19"/>
      <c r="K695" s="19"/>
    </row>
    <row r="696" spans="6:11">
      <c r="F696" s="19"/>
      <c r="G696" s="15"/>
      <c r="H696" s="19"/>
      <c r="I696" s="19"/>
      <c r="J696" s="19"/>
      <c r="K696" s="19"/>
    </row>
    <row r="697" spans="6:11">
      <c r="F697" s="19"/>
      <c r="G697" s="15"/>
      <c r="H697" s="19"/>
      <c r="I697" s="19"/>
      <c r="J697" s="19"/>
      <c r="K697" s="19"/>
    </row>
    <row r="698" spans="6:11">
      <c r="F698" s="19"/>
      <c r="G698" s="15"/>
      <c r="H698" s="19"/>
      <c r="I698" s="19"/>
      <c r="J698" s="19"/>
      <c r="K698" s="19"/>
    </row>
    <row r="699" spans="6:11">
      <c r="F699" s="19"/>
      <c r="G699" s="15"/>
      <c r="H699" s="19"/>
      <c r="I699" s="19"/>
      <c r="J699" s="19"/>
      <c r="K699" s="19"/>
    </row>
    <row r="700" spans="6:11">
      <c r="F700" s="19"/>
      <c r="G700" s="15"/>
      <c r="H700" s="19"/>
      <c r="I700" s="19"/>
      <c r="J700" s="19"/>
      <c r="K700" s="19"/>
    </row>
    <row r="701" spans="6:11">
      <c r="F701" s="19"/>
      <c r="G701" s="15"/>
      <c r="H701" s="19"/>
      <c r="I701" s="19"/>
      <c r="J701" s="19"/>
      <c r="K701" s="19"/>
    </row>
    <row r="702" spans="6:11">
      <c r="F702" s="19"/>
      <c r="G702" s="15"/>
      <c r="H702" s="19"/>
      <c r="I702" s="19"/>
      <c r="J702" s="19"/>
      <c r="K702" s="19"/>
    </row>
    <row r="703" spans="6:11">
      <c r="F703" s="19"/>
      <c r="G703" s="15"/>
      <c r="H703" s="19"/>
      <c r="I703" s="19"/>
      <c r="J703" s="19"/>
      <c r="K703" s="19"/>
    </row>
    <row r="704" spans="6:11">
      <c r="F704" s="19"/>
      <c r="G704" s="15"/>
      <c r="H704" s="19"/>
      <c r="I704" s="19"/>
      <c r="J704" s="19"/>
      <c r="K704" s="19"/>
    </row>
    <row r="705" spans="6:11">
      <c r="F705" s="19"/>
      <c r="G705" s="15"/>
      <c r="H705" s="19"/>
      <c r="I705" s="19"/>
      <c r="J705" s="19"/>
      <c r="K705" s="19"/>
    </row>
    <row r="706" spans="6:11">
      <c r="F706" s="19"/>
      <c r="G706" s="15"/>
      <c r="H706" s="19"/>
      <c r="I706" s="19"/>
      <c r="J706" s="19"/>
      <c r="K706" s="19"/>
    </row>
    <row r="707" spans="6:11">
      <c r="F707" s="19"/>
      <c r="G707" s="15"/>
      <c r="H707" s="19"/>
      <c r="I707" s="19"/>
      <c r="J707" s="19"/>
      <c r="K707" s="19"/>
    </row>
    <row r="708" spans="6:11">
      <c r="F708" s="19"/>
      <c r="G708" s="15"/>
      <c r="H708" s="19"/>
      <c r="I708" s="19"/>
      <c r="J708" s="19"/>
      <c r="K708" s="19"/>
    </row>
    <row r="709" spans="6:11">
      <c r="F709" s="19"/>
      <c r="G709" s="15"/>
      <c r="H709" s="19"/>
      <c r="I709" s="19"/>
      <c r="J709" s="19"/>
      <c r="K709" s="19"/>
    </row>
    <row r="710" spans="6:11">
      <c r="F710" s="19"/>
      <c r="G710" s="15"/>
      <c r="H710" s="19"/>
      <c r="I710" s="19"/>
      <c r="J710" s="19"/>
      <c r="K710" s="19"/>
    </row>
    <row r="711" spans="6:11">
      <c r="F711" s="19"/>
      <c r="G711" s="15"/>
      <c r="H711" s="19"/>
      <c r="I711" s="19"/>
      <c r="J711" s="19"/>
      <c r="K711" s="19"/>
    </row>
    <row r="712" spans="6:11">
      <c r="F712" s="19"/>
      <c r="G712" s="15"/>
      <c r="H712" s="19"/>
      <c r="I712" s="19"/>
      <c r="J712" s="19"/>
      <c r="K712" s="19"/>
    </row>
    <row r="713" spans="6:11">
      <c r="F713" s="19"/>
      <c r="G713" s="15"/>
      <c r="H713" s="19"/>
      <c r="I713" s="19"/>
      <c r="J713" s="19"/>
      <c r="K713" s="19"/>
    </row>
    <row r="714" spans="6:11">
      <c r="F714" s="19"/>
      <c r="G714" s="15"/>
      <c r="H714" s="19"/>
      <c r="I714" s="19"/>
      <c r="J714" s="19"/>
      <c r="K714" s="19"/>
    </row>
    <row r="715" spans="6:11">
      <c r="F715" s="19"/>
      <c r="G715" s="15"/>
      <c r="H715" s="19"/>
      <c r="I715" s="19"/>
      <c r="J715" s="19"/>
      <c r="K715" s="19"/>
    </row>
    <row r="716" spans="6:11">
      <c r="F716" s="19"/>
      <c r="G716" s="15"/>
      <c r="H716" s="19"/>
      <c r="I716" s="19"/>
      <c r="J716" s="19"/>
      <c r="K716" s="19"/>
    </row>
    <row r="717" spans="6:11">
      <c r="F717" s="19"/>
      <c r="G717" s="15"/>
      <c r="H717" s="19"/>
      <c r="I717" s="19"/>
      <c r="J717" s="19"/>
      <c r="K717" s="19"/>
    </row>
    <row r="718" spans="6:11">
      <c r="F718" s="19"/>
      <c r="G718" s="15"/>
      <c r="H718" s="19"/>
      <c r="I718" s="19"/>
      <c r="J718" s="19"/>
      <c r="K718" s="19"/>
    </row>
    <row r="719" spans="6:11">
      <c r="F719" s="19"/>
      <c r="G719" s="15"/>
      <c r="H719" s="19"/>
      <c r="I719" s="19"/>
      <c r="J719" s="19"/>
      <c r="K719" s="19"/>
    </row>
    <row r="720" spans="6:11">
      <c r="F720" s="19"/>
      <c r="G720" s="15"/>
      <c r="H720" s="19"/>
      <c r="I720" s="19"/>
      <c r="J720" s="19"/>
      <c r="K720" s="19"/>
    </row>
    <row r="721" spans="6:11">
      <c r="F721" s="19"/>
      <c r="G721" s="15"/>
      <c r="H721" s="19"/>
      <c r="I721" s="19"/>
      <c r="J721" s="19"/>
      <c r="K721" s="19"/>
    </row>
    <row r="722" spans="6:11">
      <c r="F722" s="19"/>
      <c r="G722" s="15"/>
      <c r="H722" s="19"/>
      <c r="I722" s="19"/>
      <c r="J722" s="19"/>
      <c r="K722" s="19"/>
    </row>
    <row r="723" spans="6:11">
      <c r="F723" s="19"/>
      <c r="G723" s="15"/>
      <c r="H723" s="19"/>
      <c r="I723" s="19"/>
      <c r="J723" s="19"/>
      <c r="K723" s="19"/>
    </row>
    <row r="724" spans="6:11">
      <c r="F724" s="19"/>
      <c r="G724" s="15"/>
      <c r="H724" s="19"/>
      <c r="I724" s="19"/>
      <c r="J724" s="19"/>
      <c r="K724" s="19"/>
    </row>
    <row r="725" spans="6:11">
      <c r="F725" s="19"/>
      <c r="G725" s="15"/>
      <c r="H725" s="19"/>
      <c r="I725" s="19"/>
      <c r="J725" s="19"/>
      <c r="K725" s="19"/>
    </row>
    <row r="726" spans="6:11">
      <c r="F726" s="19"/>
      <c r="G726" s="15"/>
      <c r="H726" s="19"/>
      <c r="I726" s="19"/>
      <c r="J726" s="19"/>
      <c r="K726" s="19"/>
    </row>
    <row r="727" spans="6:11">
      <c r="F727" s="19"/>
      <c r="G727" s="15"/>
      <c r="H727" s="19"/>
      <c r="I727" s="19"/>
      <c r="J727" s="19"/>
      <c r="K727" s="19"/>
    </row>
    <row r="728" spans="6:11">
      <c r="F728" s="19"/>
      <c r="G728" s="15"/>
      <c r="H728" s="19"/>
      <c r="I728" s="19"/>
      <c r="J728" s="19"/>
      <c r="K728" s="19"/>
    </row>
    <row r="729" spans="6:11">
      <c r="F729" s="19"/>
      <c r="G729" s="15"/>
      <c r="H729" s="19"/>
      <c r="I729" s="19"/>
      <c r="J729" s="19"/>
      <c r="K729" s="19"/>
    </row>
    <row r="730" spans="6:11">
      <c r="F730" s="19"/>
      <c r="G730" s="15"/>
      <c r="H730" s="19"/>
      <c r="I730" s="19"/>
      <c r="J730" s="19"/>
      <c r="K730" s="19"/>
    </row>
    <row r="731" spans="6:11">
      <c r="F731" s="19"/>
      <c r="G731" s="15"/>
      <c r="H731" s="19"/>
      <c r="I731" s="19"/>
      <c r="J731" s="19"/>
      <c r="K731" s="19"/>
    </row>
    <row r="732" spans="6:11">
      <c r="F732" s="19"/>
      <c r="G732" s="15"/>
      <c r="H732" s="19"/>
      <c r="I732" s="19"/>
      <c r="J732" s="19"/>
      <c r="K732" s="19"/>
    </row>
    <row r="733" spans="6:11">
      <c r="F733" s="19"/>
      <c r="G733" s="15"/>
      <c r="H733" s="19"/>
      <c r="I733" s="19"/>
      <c r="J733" s="19"/>
      <c r="K733" s="19"/>
    </row>
    <row r="734" spans="6:11">
      <c r="F734" s="19"/>
      <c r="G734" s="15"/>
      <c r="H734" s="19"/>
      <c r="I734" s="19"/>
      <c r="J734" s="19"/>
      <c r="K734" s="19"/>
    </row>
    <row r="735" spans="6:11">
      <c r="F735" s="19"/>
      <c r="G735" s="15"/>
      <c r="H735" s="19"/>
      <c r="I735" s="19"/>
      <c r="J735" s="19"/>
      <c r="K735" s="19"/>
    </row>
    <row r="736" spans="6:11">
      <c r="F736" s="19"/>
      <c r="G736" s="15"/>
      <c r="H736" s="19"/>
      <c r="I736" s="19"/>
      <c r="J736" s="19"/>
      <c r="K736" s="19"/>
    </row>
    <row r="737" spans="6:11">
      <c r="F737" s="19"/>
      <c r="G737" s="15"/>
      <c r="H737" s="19"/>
      <c r="I737" s="19"/>
      <c r="J737" s="19"/>
      <c r="K737" s="19"/>
    </row>
    <row r="738" spans="6:11">
      <c r="F738" s="19"/>
      <c r="G738" s="15"/>
      <c r="H738" s="19"/>
      <c r="I738" s="19"/>
      <c r="J738" s="19"/>
      <c r="K738" s="19"/>
    </row>
    <row r="739" spans="6:11">
      <c r="F739" s="19"/>
      <c r="G739" s="15"/>
      <c r="H739" s="19"/>
      <c r="I739" s="19"/>
      <c r="J739" s="19"/>
      <c r="K739" s="19"/>
    </row>
    <row r="740" spans="6:11">
      <c r="F740" s="19"/>
      <c r="G740" s="15"/>
      <c r="H740" s="19"/>
      <c r="I740" s="19"/>
      <c r="J740" s="19"/>
      <c r="K740" s="19"/>
    </row>
    <row r="741" spans="6:11">
      <c r="F741" s="19"/>
      <c r="G741" s="15"/>
      <c r="H741" s="19"/>
      <c r="I741" s="19"/>
      <c r="J741" s="19"/>
      <c r="K741" s="19"/>
    </row>
    <row r="742" spans="6:11">
      <c r="F742" s="19"/>
      <c r="G742" s="15"/>
      <c r="H742" s="19"/>
      <c r="I742" s="19"/>
      <c r="J742" s="19"/>
      <c r="K742" s="19"/>
    </row>
    <row r="743" spans="6:11">
      <c r="F743" s="19"/>
      <c r="G743" s="15"/>
      <c r="H743" s="19"/>
      <c r="I743" s="19"/>
      <c r="J743" s="19"/>
      <c r="K743" s="19"/>
    </row>
    <row r="744" spans="6:11">
      <c r="F744" s="19"/>
      <c r="G744" s="15"/>
      <c r="H744" s="19"/>
      <c r="I744" s="19"/>
      <c r="J744" s="19"/>
      <c r="K744" s="19"/>
    </row>
    <row r="745" spans="6:11">
      <c r="F745" s="19"/>
      <c r="G745" s="15"/>
      <c r="H745" s="19"/>
      <c r="I745" s="19"/>
      <c r="J745" s="19"/>
      <c r="K745" s="19"/>
    </row>
    <row r="746" spans="6:11">
      <c r="F746" s="19"/>
      <c r="G746" s="15"/>
      <c r="H746" s="19"/>
      <c r="I746" s="19"/>
      <c r="J746" s="19"/>
      <c r="K746" s="19"/>
    </row>
    <row r="747" spans="6:11">
      <c r="F747" s="19"/>
      <c r="G747" s="15"/>
      <c r="H747" s="19"/>
      <c r="I747" s="19"/>
      <c r="J747" s="19"/>
      <c r="K747" s="19"/>
    </row>
    <row r="748" spans="6:11">
      <c r="F748" s="19"/>
      <c r="G748" s="15"/>
      <c r="H748" s="19"/>
      <c r="I748" s="19"/>
      <c r="J748" s="19"/>
      <c r="K748" s="19"/>
    </row>
    <row r="749" spans="6:11">
      <c r="F749" s="19"/>
      <c r="G749" s="15"/>
      <c r="H749" s="19"/>
      <c r="I749" s="19"/>
      <c r="J749" s="19"/>
      <c r="K749" s="19"/>
    </row>
    <row r="750" spans="6:11">
      <c r="F750" s="19"/>
      <c r="G750" s="15"/>
      <c r="H750" s="19"/>
      <c r="I750" s="19"/>
      <c r="J750" s="19"/>
      <c r="K750" s="19"/>
    </row>
    <row r="751" spans="6:11">
      <c r="F751" s="19"/>
      <c r="G751" s="15"/>
      <c r="H751" s="19"/>
      <c r="I751" s="19"/>
      <c r="J751" s="19"/>
      <c r="K751" s="19"/>
    </row>
    <row r="752" spans="6:11">
      <c r="F752" s="19"/>
      <c r="G752" s="15"/>
      <c r="H752" s="19"/>
      <c r="I752" s="19"/>
      <c r="J752" s="19"/>
      <c r="K752" s="19"/>
    </row>
    <row r="753" spans="6:11">
      <c r="F753" s="19"/>
      <c r="G753" s="15"/>
      <c r="H753" s="19"/>
      <c r="I753" s="19"/>
      <c r="J753" s="19"/>
      <c r="K753" s="19"/>
    </row>
    <row r="754" spans="6:11">
      <c r="F754" s="19"/>
      <c r="G754" s="15"/>
      <c r="H754" s="19"/>
      <c r="I754" s="19"/>
      <c r="J754" s="19"/>
      <c r="K754" s="19"/>
    </row>
    <row r="755" spans="6:11">
      <c r="F755" s="19"/>
      <c r="G755" s="15"/>
      <c r="H755" s="19"/>
      <c r="I755" s="19"/>
      <c r="J755" s="19"/>
      <c r="K755" s="19"/>
    </row>
    <row r="756" spans="6:11">
      <c r="F756" s="19"/>
      <c r="G756" s="15"/>
      <c r="H756" s="19"/>
      <c r="I756" s="19"/>
      <c r="J756" s="19"/>
      <c r="K756" s="19"/>
    </row>
    <row r="757" spans="6:11">
      <c r="F757" s="19"/>
      <c r="G757" s="15"/>
      <c r="H757" s="19"/>
      <c r="I757" s="19"/>
      <c r="J757" s="19"/>
      <c r="K757" s="19"/>
    </row>
    <row r="758" spans="6:11">
      <c r="F758" s="19"/>
      <c r="G758" s="15"/>
      <c r="H758" s="19"/>
      <c r="I758" s="19"/>
      <c r="J758" s="19"/>
      <c r="K758" s="19"/>
    </row>
    <row r="759" spans="6:11">
      <c r="F759" s="19"/>
      <c r="G759" s="15"/>
      <c r="H759" s="19"/>
      <c r="I759" s="19"/>
      <c r="J759" s="19"/>
      <c r="K759" s="19"/>
    </row>
    <row r="760" spans="6:11">
      <c r="F760" s="19"/>
      <c r="G760" s="15"/>
      <c r="H760" s="19"/>
      <c r="I760" s="19"/>
      <c r="J760" s="19"/>
      <c r="K760" s="19"/>
    </row>
    <row r="761" spans="6:11">
      <c r="F761" s="19"/>
      <c r="G761" s="15"/>
      <c r="H761" s="19"/>
      <c r="I761" s="19"/>
      <c r="J761" s="19"/>
      <c r="K761" s="19"/>
    </row>
    <row r="762" spans="6:11">
      <c r="F762" s="19"/>
      <c r="G762" s="15"/>
      <c r="H762" s="19"/>
      <c r="I762" s="19"/>
      <c r="J762" s="19"/>
      <c r="K762" s="19"/>
    </row>
    <row r="763" spans="6:11">
      <c r="F763" s="19"/>
      <c r="G763" s="15"/>
      <c r="H763" s="19"/>
      <c r="I763" s="19"/>
      <c r="J763" s="19"/>
      <c r="K763" s="19"/>
    </row>
    <row r="764" spans="6:11">
      <c r="F764" s="19"/>
      <c r="G764" s="15"/>
      <c r="H764" s="19"/>
      <c r="I764" s="19"/>
      <c r="J764" s="19"/>
      <c r="K764" s="19"/>
    </row>
    <row r="765" spans="6:11">
      <c r="F765" s="19"/>
      <c r="G765" s="15"/>
      <c r="H765" s="19"/>
      <c r="I765" s="19"/>
      <c r="J765" s="19"/>
      <c r="K765" s="19"/>
    </row>
    <row r="766" spans="6:11">
      <c r="F766" s="19"/>
      <c r="G766" s="15"/>
      <c r="H766" s="19"/>
      <c r="I766" s="19"/>
      <c r="J766" s="19"/>
      <c r="K766" s="19"/>
    </row>
    <row r="767" spans="6:11">
      <c r="F767" s="19"/>
      <c r="G767" s="15"/>
      <c r="H767" s="19"/>
      <c r="I767" s="19"/>
      <c r="J767" s="19"/>
      <c r="K767" s="19"/>
    </row>
    <row r="768" spans="6:11">
      <c r="F768" s="19"/>
      <c r="G768" s="15"/>
      <c r="H768" s="19"/>
      <c r="I768" s="19"/>
      <c r="J768" s="19"/>
      <c r="K768" s="19"/>
    </row>
  </sheetData>
  <mergeCells count="87">
    <mergeCell ref="A104:D104"/>
    <mergeCell ref="A110:D110"/>
    <mergeCell ref="A1:K1"/>
    <mergeCell ref="C3:E3"/>
    <mergeCell ref="C4:E4"/>
    <mergeCell ref="C5:E5"/>
    <mergeCell ref="A37:C37"/>
    <mergeCell ref="A38:C38"/>
    <mergeCell ref="A40:C40"/>
    <mergeCell ref="A13:A14"/>
    <mergeCell ref="C13:D14"/>
    <mergeCell ref="A16:A17"/>
    <mergeCell ref="C16:D17"/>
    <mergeCell ref="C12:D12"/>
    <mergeCell ref="A19:A20"/>
    <mergeCell ref="C62:E62"/>
    <mergeCell ref="N48:O48"/>
    <mergeCell ref="N72:O72"/>
    <mergeCell ref="N83:O83"/>
    <mergeCell ref="N98:Q102"/>
    <mergeCell ref="A9:K9"/>
    <mergeCell ref="C19:D20"/>
    <mergeCell ref="A22:A23"/>
    <mergeCell ref="C22:D23"/>
    <mergeCell ref="A25:A26"/>
    <mergeCell ref="C25:D26"/>
    <mergeCell ref="A28:A29"/>
    <mergeCell ref="C28:D29"/>
    <mergeCell ref="A31:A32"/>
    <mergeCell ref="C31:D32"/>
    <mergeCell ref="A34:A35"/>
    <mergeCell ref="C34:D35"/>
    <mergeCell ref="T11:X11"/>
    <mergeCell ref="U69:Y69"/>
    <mergeCell ref="T95:X95"/>
    <mergeCell ref="T123:X123"/>
    <mergeCell ref="Y123:AE123"/>
    <mergeCell ref="Z178:AB178"/>
    <mergeCell ref="Z166:AG166"/>
    <mergeCell ref="Z169:AB169"/>
    <mergeCell ref="Z170:AG170"/>
    <mergeCell ref="Z173:AB173"/>
    <mergeCell ref="Z174:AG174"/>
    <mergeCell ref="A44:K44"/>
    <mergeCell ref="C48:E48"/>
    <mergeCell ref="C49:E49"/>
    <mergeCell ref="C50:E50"/>
    <mergeCell ref="C51:E51"/>
    <mergeCell ref="C83:E83"/>
    <mergeCell ref="C72:E72"/>
    <mergeCell ref="C73:E73"/>
    <mergeCell ref="C74:E74"/>
    <mergeCell ref="C75:E75"/>
    <mergeCell ref="C76:E76"/>
    <mergeCell ref="C77:E77"/>
    <mergeCell ref="C85:E85"/>
    <mergeCell ref="C86:E86"/>
    <mergeCell ref="C87:E87"/>
    <mergeCell ref="C90:E90"/>
    <mergeCell ref="C52:E52"/>
    <mergeCell ref="C63:E63"/>
    <mergeCell ref="C64:E64"/>
    <mergeCell ref="C53:E53"/>
    <mergeCell ref="C54:E54"/>
    <mergeCell ref="C55:E55"/>
    <mergeCell ref="C56:E56"/>
    <mergeCell ref="C57:E57"/>
    <mergeCell ref="C58:E58"/>
    <mergeCell ref="C59:E59"/>
    <mergeCell ref="C60:E60"/>
    <mergeCell ref="C61:E61"/>
    <mergeCell ref="B92:D92"/>
    <mergeCell ref="A7:K7"/>
    <mergeCell ref="A94:D94"/>
    <mergeCell ref="A98:K98"/>
    <mergeCell ref="C88:E88"/>
    <mergeCell ref="C89:E89"/>
    <mergeCell ref="C78:E78"/>
    <mergeCell ref="C79:E79"/>
    <mergeCell ref="C80:E80"/>
    <mergeCell ref="B81:D81"/>
    <mergeCell ref="C65:E65"/>
    <mergeCell ref="C66:E66"/>
    <mergeCell ref="C67:E67"/>
    <mergeCell ref="C47:E47"/>
    <mergeCell ref="B69:D69"/>
    <mergeCell ref="C84:E84"/>
  </mergeCells>
  <dataValidations count="2">
    <dataValidation type="list" allowBlank="1" showInputMessage="1" showErrorMessage="1" promptTitle="College" prompt="Choose college for graduate student.  If tuition is not allowed by sponsor, choose Not Allowed." sqref="D147:D151 D140:D144 D126:D130 D133:D137 D154:D158" xr:uid="{00000000-0002-0000-0700-000000000000}">
      <formula1>$Z$183:$Z$208</formula1>
    </dataValidation>
    <dataValidation type="list" allowBlank="1" showInputMessage="1" showErrorMessage="1" sqref="E102" xr:uid="{00000000-0002-0000-0700-000001000000}">
      <formula1>$T$1:$T$2</formula1>
    </dataValidation>
  </dataValidations>
  <pageMargins left="0.25" right="0.25" top="0.25" bottom="0.25" header="0.5" footer="0.5"/>
  <pageSetup scale="6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pageSetUpPr fitToPage="1"/>
  </sheetPr>
  <dimension ref="A1:AP385"/>
  <sheetViews>
    <sheetView workbookViewId="0">
      <selection sqref="A1:J1"/>
    </sheetView>
  </sheetViews>
  <sheetFormatPr defaultColWidth="9.28515625" defaultRowHeight="12.75"/>
  <cols>
    <col min="1" max="1" width="30.28515625" customWidth="1"/>
    <col min="2" max="2" width="24" customWidth="1"/>
    <col min="3" max="3" width="17.28515625" customWidth="1"/>
    <col min="4" max="4" width="15.5703125" customWidth="1"/>
    <col min="5" max="5" width="14.7109375" customWidth="1"/>
    <col min="6" max="6" width="14.7109375" style="3" customWidth="1"/>
    <col min="7" max="10" width="14.7109375" customWidth="1"/>
    <col min="11" max="11" width="10.28515625" customWidth="1"/>
    <col min="12" max="12" width="15.7109375" customWidth="1"/>
    <col min="13" max="13" width="19.5703125" customWidth="1"/>
    <col min="14" max="23" width="10.7109375" customWidth="1"/>
    <col min="24" max="24" width="17.7109375" customWidth="1"/>
    <col min="25" max="25" width="18.28515625" customWidth="1"/>
    <col min="26" max="31" width="10.7109375" customWidth="1"/>
  </cols>
  <sheetData>
    <row r="1" spans="1:22" s="107" customFormat="1" ht="18.75" thickBot="1">
      <c r="A1" s="522" t="s">
        <v>286</v>
      </c>
      <c r="B1" s="522"/>
      <c r="C1" s="522"/>
      <c r="D1" s="522"/>
      <c r="E1" s="522"/>
      <c r="F1" s="522"/>
      <c r="G1" s="522"/>
      <c r="H1" s="522"/>
      <c r="I1" s="522"/>
      <c r="J1" s="522"/>
      <c r="K1" s="104"/>
      <c r="L1" s="408" t="s">
        <v>261</v>
      </c>
      <c r="M1" s="448"/>
      <c r="N1" s="106"/>
      <c r="O1" s="105"/>
    </row>
    <row r="2" spans="1:22" s="107" customFormat="1" ht="15">
      <c r="A2" s="487"/>
      <c r="B2" s="487"/>
      <c r="C2" s="487"/>
      <c r="D2" s="487"/>
      <c r="E2" s="487"/>
      <c r="F2" s="487"/>
      <c r="G2" s="487"/>
      <c r="H2" s="487"/>
      <c r="I2" s="487"/>
      <c r="J2" s="487"/>
      <c r="K2" s="1"/>
      <c r="L2" s="1"/>
      <c r="M2" s="1"/>
      <c r="N2" s="1"/>
      <c r="O2" s="1"/>
    </row>
    <row r="3" spans="1:22" s="107" customFormat="1" ht="15.75">
      <c r="A3" s="104" t="s">
        <v>4</v>
      </c>
      <c r="B3" s="530">
        <f>'Cumulative Budget Request '!B3</f>
        <v>0</v>
      </c>
      <c r="C3" s="530"/>
      <c r="D3" s="530"/>
      <c r="G3" s="104"/>
      <c r="I3" s="104"/>
      <c r="J3" s="130"/>
      <c r="K3" s="104"/>
      <c r="L3" s="106"/>
      <c r="M3" s="106"/>
      <c r="N3" s="106"/>
      <c r="O3" s="105"/>
    </row>
    <row r="4" spans="1:22" s="107" customFormat="1" ht="15.75">
      <c r="A4" s="104" t="s">
        <v>8</v>
      </c>
      <c r="B4" s="563">
        <f>'Cumulative Budget Request '!B4</f>
        <v>0</v>
      </c>
      <c r="C4" s="563"/>
      <c r="D4" s="563"/>
      <c r="F4" s="105"/>
      <c r="K4" s="104"/>
    </row>
    <row r="5" spans="1:22" s="107" customFormat="1" ht="15.75">
      <c r="A5" s="104" t="s">
        <v>13</v>
      </c>
      <c r="B5" s="563" t="str">
        <f>'Cumulative Budget Request '!B5</f>
        <v>NSF</v>
      </c>
      <c r="C5" s="563"/>
      <c r="D5" s="563"/>
      <c r="F5" s="105"/>
      <c r="K5" s="104"/>
    </row>
    <row r="6" spans="1:22" s="107" customFormat="1" ht="15.75">
      <c r="A6" s="104" t="s">
        <v>287</v>
      </c>
      <c r="B6" s="563" t="str">
        <f>'Cumulative Budget Request '!A12</f>
        <v>PI</v>
      </c>
      <c r="C6" s="563"/>
      <c r="D6" s="563"/>
      <c r="F6" s="105"/>
      <c r="K6" s="104"/>
      <c r="L6" s="320"/>
    </row>
    <row r="7" spans="1:22" s="107" customFormat="1" ht="15.75">
      <c r="A7" s="104"/>
      <c r="B7" s="130"/>
      <c r="C7" s="130"/>
      <c r="D7" s="130"/>
      <c r="F7" s="105"/>
      <c r="K7" s="104"/>
      <c r="L7" s="320"/>
    </row>
    <row r="8" spans="1:22" ht="15" customHeight="1">
      <c r="A8" s="523" t="s">
        <v>288</v>
      </c>
      <c r="B8" s="523"/>
      <c r="C8" s="523"/>
      <c r="D8" s="523"/>
      <c r="E8" s="523"/>
      <c r="F8" s="523"/>
      <c r="G8" s="523"/>
      <c r="H8" s="523"/>
      <c r="I8" s="523"/>
      <c r="J8" s="523"/>
      <c r="K8" s="103"/>
      <c r="L8" s="321"/>
      <c r="M8" s="2"/>
      <c r="N8" s="322"/>
      <c r="O8" s="323"/>
    </row>
    <row r="9" spans="1:22">
      <c r="J9" s="31"/>
      <c r="L9" s="1"/>
      <c r="M9" s="1"/>
      <c r="N9" s="1"/>
      <c r="O9" s="267"/>
    </row>
    <row r="10" spans="1:22">
      <c r="A10" s="1" t="s">
        <v>18</v>
      </c>
      <c r="C10" s="55"/>
      <c r="D10" s="55"/>
      <c r="E10" s="6"/>
      <c r="F10" s="6"/>
      <c r="G10" s="6"/>
      <c r="H10" s="6"/>
      <c r="I10" s="6"/>
      <c r="J10" s="43"/>
      <c r="L10" s="55"/>
      <c r="M10" s="55"/>
      <c r="N10" s="55"/>
      <c r="O10" s="55"/>
      <c r="P10" s="55"/>
      <c r="R10" s="546"/>
      <c r="S10" s="546"/>
      <c r="T10" s="546"/>
      <c r="U10" s="546"/>
      <c r="V10" s="546"/>
    </row>
    <row r="11" spans="1:22">
      <c r="A11" s="1" t="s">
        <v>135</v>
      </c>
      <c r="C11" s="89"/>
      <c r="D11" s="89"/>
      <c r="E11" s="16" t="s">
        <v>25</v>
      </c>
      <c r="F11" s="16" t="s">
        <v>26</v>
      </c>
      <c r="G11" s="16" t="s">
        <v>27</v>
      </c>
      <c r="H11" s="16" t="s">
        <v>28</v>
      </c>
      <c r="I11" s="16" t="s">
        <v>29</v>
      </c>
      <c r="J11" s="44" t="s">
        <v>30</v>
      </c>
      <c r="L11" s="55"/>
      <c r="M11" s="89"/>
      <c r="N11" s="89"/>
      <c r="O11" s="89"/>
      <c r="P11" s="89"/>
      <c r="Q11" s="21"/>
      <c r="R11" s="22"/>
      <c r="S11" s="13"/>
      <c r="T11" s="13"/>
      <c r="U11" s="13"/>
      <c r="V11" s="13"/>
    </row>
    <row r="12" spans="1:22">
      <c r="A12" s="1"/>
      <c r="C12" s="89"/>
      <c r="D12" s="89"/>
      <c r="E12" s="16"/>
      <c r="F12" s="16"/>
      <c r="G12" s="16"/>
      <c r="H12" s="16"/>
      <c r="I12" s="16"/>
      <c r="J12" s="44"/>
      <c r="L12" s="55"/>
      <c r="M12" s="89"/>
      <c r="N12" s="89"/>
      <c r="O12" s="89"/>
      <c r="P12" s="89"/>
      <c r="Q12" s="21"/>
      <c r="R12" s="22"/>
      <c r="S12" s="13"/>
      <c r="T12" s="13"/>
      <c r="U12" s="13"/>
      <c r="V12" s="13"/>
    </row>
    <row r="13" spans="1:22">
      <c r="A13" s="29" t="s">
        <v>178</v>
      </c>
      <c r="E13" s="15"/>
      <c r="F13" s="15"/>
      <c r="G13" s="15"/>
      <c r="H13" s="15"/>
      <c r="I13" s="19"/>
      <c r="J13" s="24"/>
      <c r="K13" s="2"/>
      <c r="L13" s="337"/>
    </row>
    <row r="14" spans="1:22">
      <c r="A14" s="8"/>
      <c r="B14" s="8" t="str">
        <f>'Cumulative Budget Request '!B386:D386</f>
        <v>Sub1</v>
      </c>
      <c r="E14" s="445">
        <v>0</v>
      </c>
      <c r="F14" s="445">
        <v>0</v>
      </c>
      <c r="G14" s="445">
        <v>0</v>
      </c>
      <c r="H14" s="445">
        <v>0</v>
      </c>
      <c r="I14" s="445">
        <v>0</v>
      </c>
      <c r="J14" s="177">
        <f>SUM(E14:I14)</f>
        <v>0</v>
      </c>
      <c r="K14" s="2"/>
      <c r="L14" s="547" t="s">
        <v>273</v>
      </c>
      <c r="M14" s="547"/>
    </row>
    <row r="15" spans="1:22">
      <c r="A15" s="8"/>
      <c r="B15" s="8" t="str">
        <f>'Cumulative Budget Request '!B387:D387</f>
        <v>Sub2</v>
      </c>
      <c r="E15" s="445">
        <v>0</v>
      </c>
      <c r="F15" s="445">
        <v>0</v>
      </c>
      <c r="G15" s="445">
        <v>0</v>
      </c>
      <c r="H15" s="445">
        <v>0</v>
      </c>
      <c r="I15" s="445">
        <v>0</v>
      </c>
      <c r="J15" s="177">
        <f t="shared" ref="J15:J16" si="0">SUM(E15:I15)</f>
        <v>0</v>
      </c>
      <c r="K15" s="2"/>
      <c r="L15" s="321"/>
    </row>
    <row r="16" spans="1:22">
      <c r="A16" s="8"/>
      <c r="B16" s="8" t="str">
        <f>'Cumulative Budget Request '!B388:D388</f>
        <v>Sub3</v>
      </c>
      <c r="E16" s="445">
        <v>0</v>
      </c>
      <c r="F16" s="445">
        <v>0</v>
      </c>
      <c r="G16" s="445">
        <v>0</v>
      </c>
      <c r="H16" s="445">
        <v>0</v>
      </c>
      <c r="I16" s="445">
        <v>0</v>
      </c>
      <c r="J16" s="177">
        <f t="shared" si="0"/>
        <v>0</v>
      </c>
      <c r="K16" s="2"/>
      <c r="L16" s="2"/>
    </row>
    <row r="17" spans="1:13" hidden="1">
      <c r="A17" s="8"/>
      <c r="B17" s="8" t="str">
        <f>'Cumulative Budget Request '!B389:D389</f>
        <v>Sub4</v>
      </c>
      <c r="E17" s="445">
        <v>0</v>
      </c>
      <c r="F17" s="445">
        <v>0</v>
      </c>
      <c r="G17" s="445">
        <v>0</v>
      </c>
      <c r="H17" s="445">
        <v>0</v>
      </c>
      <c r="I17" s="445">
        <v>0</v>
      </c>
      <c r="J17" s="177">
        <f>SUM(E17:I17)</f>
        <v>0</v>
      </c>
      <c r="K17" s="2"/>
      <c r="L17" s="2"/>
      <c r="M17" s="2"/>
    </row>
    <row r="18" spans="1:13" hidden="1">
      <c r="A18" s="8"/>
      <c r="B18" s="8" t="str">
        <f>'Cumulative Budget Request '!B390:D390</f>
        <v>Sub5</v>
      </c>
      <c r="E18" s="445">
        <v>0</v>
      </c>
      <c r="F18" s="445">
        <v>0</v>
      </c>
      <c r="G18" s="445">
        <v>0</v>
      </c>
      <c r="H18" s="445">
        <v>0</v>
      </c>
      <c r="I18" s="445">
        <v>0</v>
      </c>
      <c r="J18" s="177">
        <f t="shared" ref="J18:J33" si="1">SUM(E18:I18)</f>
        <v>0</v>
      </c>
      <c r="K18" s="2"/>
      <c r="L18" s="2"/>
      <c r="M18" s="2"/>
    </row>
    <row r="19" spans="1:13" hidden="1">
      <c r="A19" s="8"/>
      <c r="B19" s="8" t="str">
        <f>'Cumulative Budget Request '!B391:D391</f>
        <v>Sub6</v>
      </c>
      <c r="E19" s="445">
        <v>0</v>
      </c>
      <c r="F19" s="445">
        <v>0</v>
      </c>
      <c r="G19" s="445">
        <v>0</v>
      </c>
      <c r="H19" s="445">
        <v>0</v>
      </c>
      <c r="I19" s="445">
        <v>0</v>
      </c>
      <c r="J19" s="177">
        <f t="shared" si="1"/>
        <v>0</v>
      </c>
      <c r="K19" s="2"/>
      <c r="L19" s="2"/>
      <c r="M19" s="2"/>
    </row>
    <row r="20" spans="1:13" hidden="1">
      <c r="A20" s="8"/>
      <c r="B20" s="8" t="str">
        <f>'Cumulative Budget Request '!B392:D392</f>
        <v>Sub7</v>
      </c>
      <c r="E20" s="445">
        <v>0</v>
      </c>
      <c r="F20" s="445">
        <v>0</v>
      </c>
      <c r="G20" s="445">
        <v>0</v>
      </c>
      <c r="H20" s="445">
        <v>0</v>
      </c>
      <c r="I20" s="445">
        <v>0</v>
      </c>
      <c r="J20" s="177">
        <f t="shared" si="1"/>
        <v>0</v>
      </c>
      <c r="K20" s="2"/>
      <c r="L20" s="2"/>
      <c r="M20" s="2"/>
    </row>
    <row r="21" spans="1:13" hidden="1">
      <c r="A21" s="8"/>
      <c r="B21" s="8" t="str">
        <f>'Cumulative Budget Request '!B393:D393</f>
        <v>Sub8</v>
      </c>
      <c r="E21" s="445">
        <v>0</v>
      </c>
      <c r="F21" s="445">
        <v>0</v>
      </c>
      <c r="G21" s="445">
        <v>0</v>
      </c>
      <c r="H21" s="445">
        <v>0</v>
      </c>
      <c r="I21" s="445">
        <v>0</v>
      </c>
      <c r="J21" s="177">
        <f t="shared" si="1"/>
        <v>0</v>
      </c>
      <c r="K21" s="2"/>
      <c r="L21" s="2"/>
      <c r="M21" s="2"/>
    </row>
    <row r="22" spans="1:13" hidden="1">
      <c r="A22" s="8"/>
      <c r="B22" s="8" t="str">
        <f>'Cumulative Budget Request '!B394:D394</f>
        <v>Sub9</v>
      </c>
      <c r="E22" s="445">
        <v>0</v>
      </c>
      <c r="F22" s="445">
        <v>0</v>
      </c>
      <c r="G22" s="445">
        <v>0</v>
      </c>
      <c r="H22" s="445">
        <v>0</v>
      </c>
      <c r="I22" s="445">
        <v>0</v>
      </c>
      <c r="J22" s="177">
        <f t="shared" si="1"/>
        <v>0</v>
      </c>
      <c r="K22" s="2"/>
      <c r="L22" s="2"/>
      <c r="M22" s="2"/>
    </row>
    <row r="23" spans="1:13" hidden="1">
      <c r="A23" s="8"/>
      <c r="B23" s="8" t="str">
        <f>'Cumulative Budget Request '!B395:D395</f>
        <v>Sub10</v>
      </c>
      <c r="E23" s="445">
        <v>0</v>
      </c>
      <c r="F23" s="445">
        <v>0</v>
      </c>
      <c r="G23" s="445">
        <v>0</v>
      </c>
      <c r="H23" s="445">
        <v>0</v>
      </c>
      <c r="I23" s="445">
        <v>0</v>
      </c>
      <c r="J23" s="177">
        <f t="shared" si="1"/>
        <v>0</v>
      </c>
      <c r="K23" s="2"/>
      <c r="L23" s="2"/>
      <c r="M23" s="2"/>
    </row>
    <row r="24" spans="1:13" hidden="1">
      <c r="A24" s="8"/>
      <c r="B24" s="8" t="str">
        <f>'Cumulative Budget Request '!B396:D396</f>
        <v>Sub11</v>
      </c>
      <c r="E24" s="445">
        <v>0</v>
      </c>
      <c r="F24" s="445">
        <v>0</v>
      </c>
      <c r="G24" s="445">
        <v>0</v>
      </c>
      <c r="H24" s="445">
        <v>0</v>
      </c>
      <c r="I24" s="445">
        <v>0</v>
      </c>
      <c r="J24" s="177">
        <f t="shared" si="1"/>
        <v>0</v>
      </c>
      <c r="K24" s="2"/>
      <c r="L24" s="2"/>
      <c r="M24" s="2"/>
    </row>
    <row r="25" spans="1:13" hidden="1">
      <c r="A25" s="8"/>
      <c r="B25" s="8" t="str">
        <f>'Cumulative Budget Request '!B397:D397</f>
        <v>Sub12</v>
      </c>
      <c r="E25" s="445">
        <v>0</v>
      </c>
      <c r="F25" s="445">
        <v>0</v>
      </c>
      <c r="G25" s="445">
        <v>0</v>
      </c>
      <c r="H25" s="445">
        <v>0</v>
      </c>
      <c r="I25" s="445">
        <v>0</v>
      </c>
      <c r="J25" s="177">
        <f t="shared" si="1"/>
        <v>0</v>
      </c>
      <c r="K25" s="2"/>
      <c r="L25" s="2"/>
      <c r="M25" s="2"/>
    </row>
    <row r="26" spans="1:13" hidden="1">
      <c r="A26" s="8"/>
      <c r="B26" s="8" t="str">
        <f>'Cumulative Budget Request '!B398:D398</f>
        <v>Sub13</v>
      </c>
      <c r="E26" s="445">
        <v>0</v>
      </c>
      <c r="F26" s="445">
        <v>0</v>
      </c>
      <c r="G26" s="445">
        <v>0</v>
      </c>
      <c r="H26" s="445">
        <v>0</v>
      </c>
      <c r="I26" s="445">
        <v>0</v>
      </c>
      <c r="J26" s="177">
        <f t="shared" si="1"/>
        <v>0</v>
      </c>
      <c r="K26" s="2"/>
      <c r="L26" s="2"/>
      <c r="M26" s="2"/>
    </row>
    <row r="27" spans="1:13" hidden="1">
      <c r="A27" s="8"/>
      <c r="B27" s="8" t="str">
        <f>'Cumulative Budget Request '!B399:D399</f>
        <v>Sub14</v>
      </c>
      <c r="E27" s="445">
        <v>0</v>
      </c>
      <c r="F27" s="445">
        <v>0</v>
      </c>
      <c r="G27" s="445">
        <v>0</v>
      </c>
      <c r="H27" s="445">
        <v>0</v>
      </c>
      <c r="I27" s="445">
        <v>0</v>
      </c>
      <c r="J27" s="177">
        <f t="shared" si="1"/>
        <v>0</v>
      </c>
      <c r="K27" s="2"/>
      <c r="L27" s="2"/>
      <c r="M27" s="2"/>
    </row>
    <row r="28" spans="1:13" hidden="1">
      <c r="A28" s="8"/>
      <c r="B28" s="8" t="str">
        <f>'Cumulative Budget Request '!B400:D400</f>
        <v>Sub15</v>
      </c>
      <c r="E28" s="445">
        <v>0</v>
      </c>
      <c r="F28" s="445">
        <v>0</v>
      </c>
      <c r="G28" s="445">
        <v>0</v>
      </c>
      <c r="H28" s="445">
        <v>0</v>
      </c>
      <c r="I28" s="445">
        <v>0</v>
      </c>
      <c r="J28" s="177">
        <f t="shared" si="1"/>
        <v>0</v>
      </c>
      <c r="K28" s="2"/>
      <c r="L28" s="2"/>
      <c r="M28" s="2"/>
    </row>
    <row r="29" spans="1:13" hidden="1">
      <c r="A29" s="8"/>
      <c r="B29" s="8" t="str">
        <f>'Cumulative Budget Request '!B401:D401</f>
        <v>Sub16</v>
      </c>
      <c r="E29" s="445">
        <v>0</v>
      </c>
      <c r="F29" s="445">
        <v>0</v>
      </c>
      <c r="G29" s="445">
        <v>0</v>
      </c>
      <c r="H29" s="445">
        <v>0</v>
      </c>
      <c r="I29" s="445">
        <v>0</v>
      </c>
      <c r="J29" s="177">
        <f t="shared" si="1"/>
        <v>0</v>
      </c>
      <c r="K29" s="2"/>
      <c r="L29" s="2"/>
      <c r="M29" s="2"/>
    </row>
    <row r="30" spans="1:13" hidden="1">
      <c r="A30" s="8"/>
      <c r="B30" s="8" t="str">
        <f>'Cumulative Budget Request '!B402:D402</f>
        <v>Sub17</v>
      </c>
      <c r="E30" s="445">
        <v>0</v>
      </c>
      <c r="F30" s="445">
        <v>0</v>
      </c>
      <c r="G30" s="445">
        <v>0</v>
      </c>
      <c r="H30" s="445">
        <v>0</v>
      </c>
      <c r="I30" s="445">
        <v>0</v>
      </c>
      <c r="J30" s="177">
        <f t="shared" si="1"/>
        <v>0</v>
      </c>
      <c r="K30" s="2"/>
      <c r="L30" s="2"/>
      <c r="M30" s="2"/>
    </row>
    <row r="31" spans="1:13" hidden="1">
      <c r="A31" s="8"/>
      <c r="B31" s="8" t="str">
        <f>'Cumulative Budget Request '!B403:D403</f>
        <v>Sub18</v>
      </c>
      <c r="E31" s="445">
        <v>0</v>
      </c>
      <c r="F31" s="445">
        <v>0</v>
      </c>
      <c r="G31" s="445">
        <v>0</v>
      </c>
      <c r="H31" s="445">
        <v>0</v>
      </c>
      <c r="I31" s="445">
        <v>0</v>
      </c>
      <c r="J31" s="177">
        <f t="shared" si="1"/>
        <v>0</v>
      </c>
      <c r="K31" s="2"/>
      <c r="L31" s="2"/>
      <c r="M31" s="2"/>
    </row>
    <row r="32" spans="1:13" hidden="1">
      <c r="A32" s="8"/>
      <c r="B32" s="8" t="str">
        <f>'Cumulative Budget Request '!B404:D404</f>
        <v>Sub19</v>
      </c>
      <c r="E32" s="445">
        <v>0</v>
      </c>
      <c r="F32" s="445">
        <v>0</v>
      </c>
      <c r="G32" s="445">
        <v>0</v>
      </c>
      <c r="H32" s="445">
        <v>0</v>
      </c>
      <c r="I32" s="445">
        <v>0</v>
      </c>
      <c r="J32" s="177">
        <f t="shared" si="1"/>
        <v>0</v>
      </c>
      <c r="K32" s="2"/>
      <c r="L32" s="2"/>
      <c r="M32" s="2"/>
    </row>
    <row r="33" spans="1:16" hidden="1">
      <c r="A33" s="8"/>
      <c r="B33" s="8" t="str">
        <f>'Cumulative Budget Request '!B405:D405</f>
        <v>Sub20</v>
      </c>
      <c r="E33" s="445">
        <v>0</v>
      </c>
      <c r="F33" s="445">
        <v>0</v>
      </c>
      <c r="G33" s="445">
        <v>0</v>
      </c>
      <c r="H33" s="445">
        <v>0</v>
      </c>
      <c r="I33" s="445">
        <v>0</v>
      </c>
      <c r="J33" s="177">
        <f t="shared" si="1"/>
        <v>0</v>
      </c>
      <c r="K33" s="2"/>
      <c r="L33" s="2"/>
      <c r="M33" s="2"/>
    </row>
    <row r="34" spans="1:16">
      <c r="A34" s="406"/>
      <c r="B34" s="525" t="s">
        <v>182</v>
      </c>
      <c r="C34" s="525"/>
      <c r="D34" s="525"/>
      <c r="E34" s="178">
        <f t="shared" ref="E34:J34" si="2">SUM(E13:E33)</f>
        <v>0</v>
      </c>
      <c r="F34" s="178">
        <f t="shared" si="2"/>
        <v>0</v>
      </c>
      <c r="G34" s="178">
        <f t="shared" si="2"/>
        <v>0</v>
      </c>
      <c r="H34" s="178">
        <f t="shared" si="2"/>
        <v>0</v>
      </c>
      <c r="I34" s="178">
        <f t="shared" si="2"/>
        <v>0</v>
      </c>
      <c r="J34" s="179">
        <f t="shared" si="2"/>
        <v>0</v>
      </c>
      <c r="K34" s="2"/>
      <c r="L34" s="2"/>
      <c r="M34" s="2"/>
    </row>
    <row r="35" spans="1:16">
      <c r="A35" s="8"/>
      <c r="B35" s="8"/>
      <c r="E35" s="15"/>
      <c r="F35" s="15"/>
      <c r="G35" s="15"/>
      <c r="H35" s="15"/>
      <c r="I35" s="15"/>
      <c r="J35" s="24"/>
      <c r="K35" s="2"/>
      <c r="L35" s="2"/>
      <c r="M35" s="2"/>
    </row>
    <row r="36" spans="1:16">
      <c r="A36" s="29" t="s">
        <v>289</v>
      </c>
      <c r="G36" s="15"/>
      <c r="H36" s="15"/>
      <c r="I36" s="15"/>
      <c r="J36" s="24"/>
      <c r="K36" s="15"/>
      <c r="L36" s="2"/>
      <c r="M36" s="2"/>
      <c r="N36" s="2"/>
      <c r="O36" s="2"/>
    </row>
    <row r="37" spans="1:16">
      <c r="B37" s="449" t="s">
        <v>290</v>
      </c>
      <c r="E37" s="445">
        <v>0</v>
      </c>
      <c r="F37" s="445">
        <v>0</v>
      </c>
      <c r="G37" s="445">
        <v>0</v>
      </c>
      <c r="H37" s="445">
        <v>0</v>
      </c>
      <c r="I37" s="445">
        <v>0</v>
      </c>
      <c r="J37" s="177">
        <f>SUM(E37:I37)</f>
        <v>0</v>
      </c>
      <c r="K37" s="2"/>
      <c r="L37" s="548" t="s">
        <v>275</v>
      </c>
      <c r="M37" s="548"/>
    </row>
    <row r="38" spans="1:16">
      <c r="B38" s="449" t="s">
        <v>291</v>
      </c>
      <c r="E38" s="445">
        <v>0</v>
      </c>
      <c r="F38" s="445">
        <v>0</v>
      </c>
      <c r="G38" s="445">
        <v>0</v>
      </c>
      <c r="H38" s="445">
        <v>0</v>
      </c>
      <c r="I38" s="445">
        <v>0</v>
      </c>
      <c r="J38" s="177">
        <f t="shared" ref="J38:J42" si="3">SUM(E38:I38)</f>
        <v>0</v>
      </c>
      <c r="K38" s="2"/>
      <c r="L38" s="2"/>
      <c r="M38" s="2"/>
    </row>
    <row r="39" spans="1:16">
      <c r="B39" s="449" t="s">
        <v>292</v>
      </c>
      <c r="E39" s="445">
        <v>0</v>
      </c>
      <c r="F39" s="445">
        <v>0</v>
      </c>
      <c r="G39" s="445">
        <v>0</v>
      </c>
      <c r="H39" s="445">
        <v>0</v>
      </c>
      <c r="I39" s="445">
        <v>0</v>
      </c>
      <c r="J39" s="177">
        <f t="shared" si="3"/>
        <v>0</v>
      </c>
      <c r="K39" s="2"/>
      <c r="L39" s="2"/>
      <c r="M39" s="2"/>
    </row>
    <row r="40" spans="1:16" hidden="1">
      <c r="B40" s="449" t="s">
        <v>293</v>
      </c>
      <c r="E40" s="445">
        <v>0</v>
      </c>
      <c r="F40" s="445">
        <v>0</v>
      </c>
      <c r="G40" s="445">
        <v>0</v>
      </c>
      <c r="H40" s="445">
        <v>0</v>
      </c>
      <c r="I40" s="445">
        <v>0</v>
      </c>
      <c r="J40" s="177">
        <f t="shared" si="3"/>
        <v>0</v>
      </c>
      <c r="K40" s="2"/>
      <c r="L40" s="2"/>
      <c r="M40" s="2"/>
    </row>
    <row r="41" spans="1:16" hidden="1">
      <c r="B41" s="449" t="s">
        <v>294</v>
      </c>
      <c r="E41" s="445">
        <v>0</v>
      </c>
      <c r="F41" s="445">
        <v>0</v>
      </c>
      <c r="G41" s="445">
        <v>0</v>
      </c>
      <c r="H41" s="445">
        <v>0</v>
      </c>
      <c r="I41" s="445">
        <v>0</v>
      </c>
      <c r="J41" s="177">
        <f t="shared" si="3"/>
        <v>0</v>
      </c>
      <c r="K41" s="2"/>
      <c r="L41" s="2"/>
      <c r="M41" s="2"/>
    </row>
    <row r="42" spans="1:16" hidden="1">
      <c r="B42" s="449" t="s">
        <v>295</v>
      </c>
      <c r="E42" s="445">
        <v>0</v>
      </c>
      <c r="F42" s="445">
        <v>0</v>
      </c>
      <c r="G42" s="445">
        <v>0</v>
      </c>
      <c r="H42" s="445">
        <v>0</v>
      </c>
      <c r="I42" s="445">
        <v>0</v>
      </c>
      <c r="J42" s="177">
        <f t="shared" si="3"/>
        <v>0</v>
      </c>
      <c r="K42" s="2"/>
      <c r="L42" s="2"/>
      <c r="M42" s="2"/>
    </row>
    <row r="43" spans="1:16" hidden="1">
      <c r="B43" s="449" t="s">
        <v>296</v>
      </c>
      <c r="E43" s="445">
        <v>0</v>
      </c>
      <c r="F43" s="445">
        <v>0</v>
      </c>
      <c r="G43" s="445">
        <v>0</v>
      </c>
      <c r="H43" s="445">
        <v>0</v>
      </c>
      <c r="I43" s="445">
        <v>0</v>
      </c>
      <c r="J43" s="177">
        <f t="shared" ref="J43" si="4">SUM(E43:I43)</f>
        <v>0</v>
      </c>
      <c r="K43" s="2"/>
      <c r="L43" s="2"/>
      <c r="M43" s="2"/>
    </row>
    <row r="44" spans="1:16" hidden="1">
      <c r="B44" s="449" t="s">
        <v>297</v>
      </c>
      <c r="E44" s="445">
        <v>0</v>
      </c>
      <c r="F44" s="445">
        <v>0</v>
      </c>
      <c r="G44" s="445">
        <v>0</v>
      </c>
      <c r="H44" s="445">
        <v>0</v>
      </c>
      <c r="I44" s="445">
        <v>0</v>
      </c>
      <c r="J44" s="177">
        <f>SUM(E44:I44)</f>
        <v>0</v>
      </c>
      <c r="K44" s="2"/>
      <c r="L44" s="85"/>
      <c r="M44" s="85"/>
      <c r="N44" s="85"/>
      <c r="O44" s="85"/>
    </row>
    <row r="45" spans="1:16" ht="12.75" customHeight="1">
      <c r="A45" s="108"/>
      <c r="B45" s="525" t="s">
        <v>276</v>
      </c>
      <c r="C45" s="525"/>
      <c r="D45" s="525"/>
      <c r="E45" s="178">
        <f t="shared" ref="E45:J45" si="5">SUM(E37:E44)</f>
        <v>0</v>
      </c>
      <c r="F45" s="178">
        <f t="shared" si="5"/>
        <v>0</v>
      </c>
      <c r="G45" s="178">
        <f t="shared" si="5"/>
        <v>0</v>
      </c>
      <c r="H45" s="178">
        <f t="shared" si="5"/>
        <v>0</v>
      </c>
      <c r="I45" s="178">
        <f t="shared" si="5"/>
        <v>0</v>
      </c>
      <c r="J45" s="179">
        <f t="shared" si="5"/>
        <v>0</v>
      </c>
      <c r="K45" s="2"/>
      <c r="L45" s="85"/>
      <c r="M45" s="85"/>
      <c r="N45" s="85"/>
      <c r="O45" s="85"/>
      <c r="P45" s="85"/>
    </row>
    <row r="46" spans="1:16">
      <c r="A46" s="26"/>
      <c r="B46" s="27"/>
      <c r="C46" s="27"/>
      <c r="D46" s="27"/>
      <c r="E46" s="27"/>
      <c r="F46" s="27"/>
      <c r="G46" s="28"/>
      <c r="H46" s="28"/>
      <c r="I46" s="28"/>
      <c r="J46" s="96"/>
      <c r="K46" s="28"/>
      <c r="M46" s="7"/>
    </row>
    <row r="47" spans="1:16" ht="15">
      <c r="A47" s="29" t="s">
        <v>277</v>
      </c>
      <c r="C47" s="133"/>
      <c r="F47"/>
      <c r="J47" s="31"/>
      <c r="L47" s="86"/>
    </row>
    <row r="48" spans="1:16" ht="12.75" customHeight="1">
      <c r="A48" s="8"/>
      <c r="B48" s="449" t="s">
        <v>290</v>
      </c>
      <c r="C48" s="132"/>
      <c r="E48" s="445">
        <v>0</v>
      </c>
      <c r="F48" s="445">
        <v>0</v>
      </c>
      <c r="G48" s="445">
        <v>0</v>
      </c>
      <c r="H48" s="445">
        <v>0</v>
      </c>
      <c r="I48" s="445">
        <v>0</v>
      </c>
      <c r="J48" s="177">
        <f>SUM(E48:I48)</f>
        <v>0</v>
      </c>
      <c r="L48" s="548" t="s">
        <v>278</v>
      </c>
      <c r="M48" s="548"/>
    </row>
    <row r="49" spans="1:42" ht="12.75" customHeight="1">
      <c r="A49" s="8"/>
      <c r="B49" s="449" t="s">
        <v>291</v>
      </c>
      <c r="C49" s="132"/>
      <c r="E49" s="445">
        <v>0</v>
      </c>
      <c r="F49" s="445">
        <v>0</v>
      </c>
      <c r="G49" s="445">
        <v>0</v>
      </c>
      <c r="H49" s="445">
        <v>0</v>
      </c>
      <c r="I49" s="445">
        <v>0</v>
      </c>
      <c r="J49" s="177">
        <f>SUM(E49:I49)</f>
        <v>0</v>
      </c>
      <c r="L49" s="86"/>
    </row>
    <row r="50" spans="1:42" ht="12.75" customHeight="1">
      <c r="A50" s="8"/>
      <c r="B50" s="449" t="s">
        <v>292</v>
      </c>
      <c r="C50" s="132"/>
      <c r="E50" s="445">
        <v>0</v>
      </c>
      <c r="F50" s="445">
        <v>0</v>
      </c>
      <c r="G50" s="445">
        <v>0</v>
      </c>
      <c r="H50" s="445">
        <v>0</v>
      </c>
      <c r="I50" s="445">
        <v>0</v>
      </c>
      <c r="J50" s="177">
        <f>SUM(E50:I50)</f>
        <v>0</v>
      </c>
    </row>
    <row r="51" spans="1:42" ht="12.75" hidden="1" customHeight="1">
      <c r="A51" s="8"/>
      <c r="B51" s="449" t="s">
        <v>293</v>
      </c>
      <c r="C51" s="132"/>
      <c r="E51" s="445">
        <v>0</v>
      </c>
      <c r="F51" s="445">
        <v>0</v>
      </c>
      <c r="G51" s="445">
        <v>0</v>
      </c>
      <c r="H51" s="445">
        <v>0</v>
      </c>
      <c r="I51" s="445">
        <v>0</v>
      </c>
      <c r="J51" s="177">
        <f t="shared" ref="J51:J54" si="6">SUM(E51:I51)</f>
        <v>0</v>
      </c>
      <c r="L51" s="344"/>
      <c r="M51" s="344"/>
    </row>
    <row r="52" spans="1:42" ht="12.75" hidden="1" customHeight="1">
      <c r="A52" s="8"/>
      <c r="B52" s="449" t="s">
        <v>294</v>
      </c>
      <c r="C52" s="132"/>
      <c r="E52" s="445">
        <v>0</v>
      </c>
      <c r="F52" s="445">
        <v>0</v>
      </c>
      <c r="G52" s="445">
        <v>0</v>
      </c>
      <c r="H52" s="445">
        <v>0</v>
      </c>
      <c r="I52" s="445">
        <v>0</v>
      </c>
      <c r="J52" s="177">
        <f t="shared" si="6"/>
        <v>0</v>
      </c>
      <c r="L52" s="86"/>
    </row>
    <row r="53" spans="1:42" ht="12.75" hidden="1" customHeight="1">
      <c r="A53" s="8"/>
      <c r="B53" s="449" t="s">
        <v>295</v>
      </c>
      <c r="C53" s="132"/>
      <c r="E53" s="445">
        <v>0</v>
      </c>
      <c r="F53" s="445">
        <v>0</v>
      </c>
      <c r="G53" s="445">
        <v>0</v>
      </c>
      <c r="H53" s="445">
        <v>0</v>
      </c>
      <c r="I53" s="445">
        <v>0</v>
      </c>
      <c r="J53" s="177">
        <f t="shared" si="6"/>
        <v>0</v>
      </c>
      <c r="L53" s="86"/>
    </row>
    <row r="54" spans="1:42" ht="12.75" hidden="1" customHeight="1">
      <c r="A54" s="8"/>
      <c r="B54" s="449" t="s">
        <v>296</v>
      </c>
      <c r="C54" s="132"/>
      <c r="E54" s="445">
        <v>0</v>
      </c>
      <c r="F54" s="445">
        <v>0</v>
      </c>
      <c r="G54" s="445">
        <v>0</v>
      </c>
      <c r="H54" s="445">
        <v>0</v>
      </c>
      <c r="I54" s="445">
        <v>0</v>
      </c>
      <c r="J54" s="177">
        <f t="shared" si="6"/>
        <v>0</v>
      </c>
      <c r="L54" s="86"/>
    </row>
    <row r="55" spans="1:42" ht="12.75" hidden="1" customHeight="1">
      <c r="A55" s="8"/>
      <c r="B55" s="449" t="s">
        <v>297</v>
      </c>
      <c r="C55" s="132"/>
      <c r="E55" s="445">
        <v>0</v>
      </c>
      <c r="F55" s="445">
        <v>0</v>
      </c>
      <c r="G55" s="445">
        <v>0</v>
      </c>
      <c r="H55" s="445">
        <v>0</v>
      </c>
      <c r="I55" s="445">
        <v>0</v>
      </c>
      <c r="J55" s="177">
        <f>SUM(E55:I55)</f>
        <v>0</v>
      </c>
      <c r="L55" s="86"/>
    </row>
    <row r="56" spans="1:42">
      <c r="A56" s="406"/>
      <c r="B56" s="513" t="s">
        <v>279</v>
      </c>
      <c r="C56" s="513"/>
      <c r="D56" s="513"/>
      <c r="E56" s="178">
        <f t="shared" ref="E56:J56" si="7">SUM(E48:E55)</f>
        <v>0</v>
      </c>
      <c r="F56" s="178">
        <f t="shared" si="7"/>
        <v>0</v>
      </c>
      <c r="G56" s="178">
        <f t="shared" si="7"/>
        <v>0</v>
      </c>
      <c r="H56" s="178">
        <f t="shared" si="7"/>
        <v>0</v>
      </c>
      <c r="I56" s="178">
        <f t="shared" si="7"/>
        <v>0</v>
      </c>
      <c r="J56" s="179">
        <f t="shared" si="7"/>
        <v>0</v>
      </c>
      <c r="L56" s="2"/>
    </row>
    <row r="57" spans="1:42">
      <c r="A57" s="8"/>
      <c r="B57" s="8"/>
      <c r="E57" s="15"/>
      <c r="F57" s="15"/>
      <c r="G57" s="15"/>
      <c r="H57" s="15"/>
      <c r="I57" s="15"/>
      <c r="J57" s="24"/>
      <c r="K57" s="2"/>
      <c r="L57" s="2"/>
      <c r="M57" s="2"/>
    </row>
    <row r="58" spans="1:42" ht="3.75" customHeight="1">
      <c r="E58" s="20"/>
      <c r="F58" s="20"/>
      <c r="G58" s="20"/>
      <c r="H58" s="20"/>
      <c r="I58" s="20"/>
      <c r="J58" s="73"/>
      <c r="K58" s="2"/>
      <c r="L58" s="2"/>
      <c r="M58" s="2"/>
    </row>
    <row r="59" spans="1:42" s="143" customFormat="1" ht="20.100000000000001" customHeight="1">
      <c r="A59" s="524" t="s">
        <v>199</v>
      </c>
      <c r="B59" s="524"/>
      <c r="C59" s="140"/>
      <c r="D59" s="141"/>
      <c r="E59" s="224">
        <v>0</v>
      </c>
      <c r="F59" s="224">
        <v>0</v>
      </c>
      <c r="G59" s="224">
        <v>0</v>
      </c>
      <c r="H59" s="224">
        <v>0</v>
      </c>
      <c r="I59" s="224">
        <v>0</v>
      </c>
      <c r="J59" s="217">
        <f>SUM(E59:I59)</f>
        <v>0</v>
      </c>
      <c r="K59" s="142"/>
      <c r="T59"/>
      <c r="U59"/>
      <c r="V59"/>
      <c r="W59"/>
      <c r="X59"/>
      <c r="Y59"/>
      <c r="Z59"/>
      <c r="AA59"/>
      <c r="AB59"/>
      <c r="AC59"/>
      <c r="AD59"/>
      <c r="AE59"/>
      <c r="AF59"/>
      <c r="AG59"/>
      <c r="AH59"/>
      <c r="AI59"/>
      <c r="AJ59"/>
      <c r="AK59"/>
      <c r="AL59"/>
      <c r="AM59"/>
      <c r="AN59"/>
      <c r="AO59"/>
      <c r="AP59"/>
    </row>
    <row r="60" spans="1:42" s="8" customFormat="1" ht="3.75" customHeight="1">
      <c r="J60" s="73"/>
      <c r="K60" s="20"/>
      <c r="L60" s="22"/>
      <c r="M60" s="22"/>
      <c r="N60" s="22"/>
      <c r="O60" s="22"/>
      <c r="T60"/>
      <c r="U60"/>
      <c r="V60"/>
      <c r="W60"/>
      <c r="X60"/>
      <c r="Y60"/>
      <c r="Z60"/>
      <c r="AA60"/>
      <c r="AB60"/>
      <c r="AC60"/>
      <c r="AD60"/>
      <c r="AE60"/>
      <c r="AF60"/>
      <c r="AG60"/>
      <c r="AH60"/>
      <c r="AI60"/>
      <c r="AJ60"/>
      <c r="AK60"/>
      <c r="AL60"/>
      <c r="AM60"/>
      <c r="AN60"/>
      <c r="AO60"/>
      <c r="AP60"/>
    </row>
    <row r="61" spans="1:42" s="143" customFormat="1" ht="20.100000000000001" customHeight="1">
      <c r="A61" s="524" t="s">
        <v>200</v>
      </c>
      <c r="B61" s="524"/>
      <c r="C61" s="144"/>
      <c r="D61" s="145"/>
      <c r="E61" s="216">
        <f ca="1">SUM(E13:E59)-(SUMIF($B13:$D59,"*Total SubRecipient Costs",E13:E59)+SUMIF($B13:$D59,"*Total Third Party Cost Share",E13:E59)+SUMIF($B13:$D59,"*Total In-Kind Support",E13:E59))</f>
        <v>0</v>
      </c>
      <c r="F61" s="216">
        <f t="shared" ref="F61:I61" ca="1" si="8">SUM(F13:F59)-(SUMIF($B13:$D59,"*Total SubRecipient Costs",F13:F59)+SUMIF($B13:$D59,"*Total Third Party Cost Share",F13:F59)+SUMIF($B13:$D59,"*Total In-Kind Support",F13:F59))</f>
        <v>0</v>
      </c>
      <c r="G61" s="216">
        <f t="shared" ca="1" si="8"/>
        <v>0</v>
      </c>
      <c r="H61" s="216">
        <f t="shared" ca="1" si="8"/>
        <v>0</v>
      </c>
      <c r="I61" s="216">
        <f t="shared" ca="1" si="8"/>
        <v>0</v>
      </c>
      <c r="J61" s="217">
        <f ca="1">SUM(E61:I61)</f>
        <v>0</v>
      </c>
      <c r="K61" s="146"/>
      <c r="L61" s="147"/>
      <c r="M61" s="147"/>
      <c r="X61"/>
      <c r="Y61"/>
      <c r="Z61"/>
      <c r="AA61"/>
      <c r="AB61"/>
      <c r="AC61"/>
      <c r="AD61"/>
      <c r="AE61"/>
    </row>
    <row r="62" spans="1:42" ht="3.75" customHeight="1">
      <c r="G62" s="19"/>
      <c r="H62" s="19"/>
      <c r="I62" s="19"/>
      <c r="J62" s="125"/>
      <c r="K62" s="19"/>
      <c r="N62" s="2"/>
      <c r="O62" s="2"/>
      <c r="T62" s="8"/>
      <c r="U62" s="8"/>
      <c r="V62" s="8"/>
      <c r="W62" s="8"/>
      <c r="AF62" s="8"/>
      <c r="AG62" s="8"/>
      <c r="AH62" s="8"/>
      <c r="AI62" s="8"/>
      <c r="AJ62" s="8"/>
      <c r="AK62" s="8"/>
      <c r="AL62" s="8"/>
      <c r="AM62" s="8"/>
      <c r="AN62" s="8"/>
      <c r="AO62" s="8"/>
      <c r="AP62" s="8"/>
    </row>
    <row r="63" spans="1:42" ht="13.5" thickBot="1">
      <c r="A63" s="1" t="s">
        <v>201</v>
      </c>
      <c r="C63" s="55" t="s">
        <v>202</v>
      </c>
      <c r="D63" s="55" t="s">
        <v>203</v>
      </c>
      <c r="G63" s="15"/>
      <c r="H63" s="15"/>
      <c r="I63" s="15"/>
      <c r="J63" s="24"/>
      <c r="K63" s="15"/>
      <c r="T63" s="143"/>
      <c r="U63" s="143"/>
      <c r="V63" s="143"/>
      <c r="W63" s="143"/>
      <c r="AF63" s="143"/>
      <c r="AG63" s="143"/>
      <c r="AH63" s="143"/>
      <c r="AI63" s="143"/>
      <c r="AJ63" s="143"/>
      <c r="AK63" s="143"/>
      <c r="AL63" s="143"/>
      <c r="AM63" s="143"/>
      <c r="AN63" s="143"/>
      <c r="AO63" s="143"/>
      <c r="AP63" s="143"/>
    </row>
    <row r="64" spans="1:42" ht="15" customHeight="1" thickBot="1">
      <c r="A64" s="8"/>
      <c r="B64" s="8" t="s">
        <v>298</v>
      </c>
      <c r="C64" s="137">
        <f>L64</f>
        <v>0</v>
      </c>
      <c r="D64" s="138" t="str">
        <f>N64</f>
        <v>MTDC</v>
      </c>
      <c r="E64" s="218">
        <f>IF(N64="MTDC",ROUND(E59*L64,0),IF(N64="TDC",ROUND(E61*L64,0),"ERROR"))</f>
        <v>0</v>
      </c>
      <c r="F64" s="218">
        <f>IF(N64="MTDC",ROUND(F59*L64,0),IF(N64="TDC",ROUND(F61*L64,0),"ERROR"))</f>
        <v>0</v>
      </c>
      <c r="G64" s="218">
        <f>IF(N64="MTDC",ROUND(G59*L64,0),IF(N64="TDC",ROUND(G61*L64,0),"ERROR"))</f>
        <v>0</v>
      </c>
      <c r="H64" s="218">
        <f>IF(N64="MTDC",ROUND(H59*L64,0),IF(N64="TDC",ROUND(H61*L64,0),"ERROR"))</f>
        <v>0</v>
      </c>
      <c r="I64" s="218">
        <f>IF(N64="MTDC",ROUND(I59*L64,0),IF(N64="TDC",ROUND(I61*L64,0),"ERROR"))</f>
        <v>0</v>
      </c>
      <c r="J64" s="219">
        <f>SUM(E64:I64)</f>
        <v>0</v>
      </c>
      <c r="K64" s="2"/>
      <c r="L64" s="151">
        <v>0</v>
      </c>
      <c r="M64" s="13" t="s">
        <v>204</v>
      </c>
      <c r="N64" s="152" t="s">
        <v>205</v>
      </c>
    </row>
    <row r="65" spans="1:42" s="8" customFormat="1" ht="3.75" customHeight="1">
      <c r="J65" s="73"/>
      <c r="K65" s="20"/>
      <c r="L65" s="22"/>
      <c r="M65" s="22"/>
      <c r="N65" s="22"/>
      <c r="O65" s="22"/>
      <c r="T65"/>
      <c r="U65"/>
      <c r="V65"/>
      <c r="W65"/>
      <c r="X65"/>
      <c r="Y65"/>
      <c r="Z65"/>
      <c r="AA65"/>
      <c r="AB65"/>
      <c r="AC65"/>
      <c r="AD65"/>
      <c r="AE65"/>
      <c r="AF65"/>
      <c r="AG65"/>
      <c r="AH65"/>
      <c r="AI65"/>
      <c r="AJ65"/>
      <c r="AK65"/>
      <c r="AL65"/>
      <c r="AM65"/>
      <c r="AN65"/>
      <c r="AO65"/>
      <c r="AP65"/>
    </row>
    <row r="66" spans="1:42" s="143" customFormat="1" ht="20.100000000000001" customHeight="1">
      <c r="A66" s="524" t="s">
        <v>299</v>
      </c>
      <c r="B66" s="524"/>
      <c r="C66" s="144"/>
      <c r="D66" s="145"/>
      <c r="E66" s="216">
        <f>SUM(E64:E65)</f>
        <v>0</v>
      </c>
      <c r="F66" s="216">
        <f>SUM(F64:F65)</f>
        <v>0</v>
      </c>
      <c r="G66" s="216">
        <f>SUM(G64:G65)</f>
        <v>0</v>
      </c>
      <c r="H66" s="216">
        <f>SUM(H64:H65)</f>
        <v>0</v>
      </c>
      <c r="I66" s="216">
        <f>SUM(I64:I65)</f>
        <v>0</v>
      </c>
      <c r="J66" s="217">
        <f>SUM(E66:I66)</f>
        <v>0</v>
      </c>
      <c r="K66" s="146"/>
      <c r="L66" s="147"/>
      <c r="M66" s="147"/>
      <c r="X66"/>
      <c r="Y66"/>
      <c r="Z66"/>
      <c r="AA66"/>
      <c r="AB66"/>
      <c r="AC66"/>
      <c r="AD66"/>
      <c r="AE66"/>
    </row>
    <row r="67" spans="1:42" ht="3.75" customHeight="1">
      <c r="F67"/>
      <c r="J67" s="73"/>
      <c r="K67" s="20"/>
      <c r="L67" s="22"/>
      <c r="M67" s="2"/>
      <c r="N67" s="2"/>
      <c r="O67" s="2"/>
    </row>
    <row r="68" spans="1:42" s="150" customFormat="1" ht="20.100000000000001" customHeight="1">
      <c r="A68" s="140" t="s">
        <v>280</v>
      </c>
      <c r="B68" s="148"/>
      <c r="C68" s="148"/>
      <c r="D68" s="148"/>
      <c r="E68" s="216">
        <f ca="1">SUM(E61,E66)</f>
        <v>0</v>
      </c>
      <c r="F68" s="216">
        <f ca="1">SUM(F61,F66)</f>
        <v>0</v>
      </c>
      <c r="G68" s="216">
        <f ca="1">SUM(G61,G66)</f>
        <v>0</v>
      </c>
      <c r="H68" s="216">
        <f ca="1">SUM(H61,H66)</f>
        <v>0</v>
      </c>
      <c r="I68" s="216">
        <f ca="1">SUM(I61,I66)</f>
        <v>0</v>
      </c>
      <c r="J68" s="217">
        <f ca="1">SUM(E68:I68)</f>
        <v>0</v>
      </c>
      <c r="K68" s="149"/>
      <c r="T68"/>
      <c r="U68"/>
      <c r="V68"/>
      <c r="W68"/>
      <c r="X68"/>
      <c r="Y68"/>
      <c r="Z68"/>
      <c r="AA68"/>
      <c r="AB68"/>
      <c r="AC68"/>
      <c r="AD68"/>
      <c r="AE68"/>
      <c r="AF68"/>
      <c r="AG68"/>
      <c r="AH68"/>
      <c r="AI68"/>
      <c r="AJ68"/>
      <c r="AK68"/>
      <c r="AL68"/>
      <c r="AM68"/>
      <c r="AN68"/>
      <c r="AO68"/>
      <c r="AP68"/>
    </row>
    <row r="69" spans="1:42">
      <c r="A69" s="139"/>
    </row>
    <row r="70" spans="1:42">
      <c r="E70" s="19"/>
      <c r="F70" s="15"/>
      <c r="G70" s="19"/>
      <c r="H70" s="19"/>
      <c r="I70" s="19"/>
      <c r="J70" s="19"/>
    </row>
    <row r="71" spans="1:42">
      <c r="E71" s="19"/>
      <c r="F71" s="15"/>
      <c r="G71" s="19"/>
      <c r="H71" s="19"/>
      <c r="I71" s="19"/>
      <c r="J71" s="19"/>
    </row>
    <row r="72" spans="1:42">
      <c r="E72" s="19"/>
      <c r="F72" s="15"/>
      <c r="G72" s="19"/>
      <c r="H72" s="19"/>
      <c r="I72" s="19"/>
      <c r="J72" s="19"/>
    </row>
    <row r="73" spans="1:42">
      <c r="E73" s="19"/>
      <c r="F73" s="15"/>
      <c r="G73" s="19"/>
      <c r="H73" s="19"/>
      <c r="I73" s="19"/>
      <c r="J73" s="19"/>
    </row>
    <row r="74" spans="1:42">
      <c r="E74" s="19"/>
      <c r="F74" s="15"/>
      <c r="G74" s="19"/>
      <c r="H74" s="19"/>
      <c r="I74" s="19"/>
      <c r="J74" s="19"/>
    </row>
    <row r="75" spans="1:42">
      <c r="E75" s="19"/>
      <c r="F75" s="15"/>
      <c r="G75" s="19"/>
      <c r="H75" s="19"/>
      <c r="I75" s="19"/>
      <c r="J75" s="19"/>
    </row>
    <row r="76" spans="1:42">
      <c r="E76" s="19"/>
      <c r="F76" s="15"/>
      <c r="G76" s="19"/>
      <c r="H76" s="19"/>
      <c r="I76" s="19"/>
      <c r="J76" s="19"/>
    </row>
    <row r="77" spans="1:42">
      <c r="E77" s="19"/>
      <c r="F77" s="15"/>
      <c r="G77" s="19"/>
      <c r="H77" s="19"/>
      <c r="I77" s="19"/>
      <c r="J77" s="19"/>
    </row>
    <row r="78" spans="1:42">
      <c r="E78" s="19"/>
      <c r="F78" s="15"/>
      <c r="G78" s="19"/>
      <c r="H78" s="19"/>
      <c r="I78" s="19"/>
      <c r="J78" s="19"/>
    </row>
    <row r="79" spans="1:42">
      <c r="E79" s="19"/>
      <c r="F79" s="15"/>
      <c r="G79" s="19"/>
      <c r="H79" s="19"/>
      <c r="I79" s="19"/>
      <c r="J79" s="19"/>
    </row>
    <row r="80" spans="1:42">
      <c r="E80" s="19"/>
      <c r="F80" s="15"/>
      <c r="G80" s="19"/>
      <c r="H80" s="19"/>
      <c r="I80" s="19"/>
      <c r="J80" s="19"/>
    </row>
    <row r="81" spans="5:10">
      <c r="E81" s="19"/>
      <c r="F81" s="15"/>
      <c r="G81" s="19"/>
      <c r="H81" s="19"/>
      <c r="I81" s="19"/>
      <c r="J81" s="19"/>
    </row>
    <row r="82" spans="5:10">
      <c r="E82" s="19"/>
      <c r="F82" s="15"/>
      <c r="G82" s="19"/>
      <c r="H82" s="19"/>
      <c r="I82" s="19"/>
      <c r="J82" s="19"/>
    </row>
    <row r="83" spans="5:10">
      <c r="E83" s="19"/>
      <c r="F83" s="15"/>
      <c r="G83" s="19"/>
      <c r="H83" s="19"/>
      <c r="I83" s="19"/>
      <c r="J83" s="19"/>
    </row>
    <row r="84" spans="5:10">
      <c r="E84" s="19"/>
      <c r="F84" s="15"/>
      <c r="G84" s="19"/>
      <c r="H84" s="19"/>
      <c r="I84" s="19"/>
      <c r="J84" s="19"/>
    </row>
    <row r="85" spans="5:10">
      <c r="E85" s="19"/>
      <c r="F85" s="15"/>
      <c r="G85" s="19"/>
      <c r="H85" s="19"/>
      <c r="I85" s="19"/>
      <c r="J85" s="19"/>
    </row>
    <row r="86" spans="5:10">
      <c r="E86" s="19"/>
      <c r="F86" s="15"/>
      <c r="G86" s="19"/>
      <c r="H86" s="19"/>
      <c r="I86" s="19"/>
      <c r="J86" s="19"/>
    </row>
    <row r="87" spans="5:10">
      <c r="E87" s="19"/>
      <c r="F87" s="15"/>
      <c r="G87" s="19"/>
      <c r="H87" s="19"/>
      <c r="I87" s="19"/>
      <c r="J87" s="19"/>
    </row>
    <row r="88" spans="5:10">
      <c r="E88" s="19"/>
      <c r="F88" s="15"/>
      <c r="G88" s="19"/>
      <c r="H88" s="19"/>
      <c r="I88" s="19"/>
      <c r="J88" s="19"/>
    </row>
    <row r="89" spans="5:10">
      <c r="E89" s="19"/>
      <c r="F89" s="15"/>
      <c r="G89" s="19"/>
      <c r="H89" s="19"/>
      <c r="I89" s="19"/>
      <c r="J89" s="19"/>
    </row>
    <row r="90" spans="5:10">
      <c r="E90" s="19"/>
      <c r="F90" s="15"/>
      <c r="G90" s="19"/>
      <c r="H90" s="19"/>
      <c r="I90" s="19"/>
      <c r="J90" s="19"/>
    </row>
    <row r="91" spans="5:10">
      <c r="E91" s="19"/>
      <c r="F91" s="15"/>
      <c r="G91" s="19"/>
      <c r="H91" s="19"/>
      <c r="I91" s="19"/>
      <c r="J91" s="19"/>
    </row>
    <row r="92" spans="5:10">
      <c r="E92" s="19"/>
      <c r="F92" s="15"/>
      <c r="G92" s="19"/>
      <c r="H92" s="19"/>
      <c r="I92" s="19"/>
      <c r="J92" s="19"/>
    </row>
    <row r="93" spans="5:10">
      <c r="E93" s="19"/>
      <c r="F93" s="15"/>
      <c r="G93" s="19"/>
      <c r="H93" s="19"/>
      <c r="I93" s="19"/>
      <c r="J93" s="19"/>
    </row>
    <row r="94" spans="5:10">
      <c r="E94" s="19"/>
      <c r="F94" s="15"/>
      <c r="G94" s="19"/>
      <c r="H94" s="19"/>
      <c r="I94" s="19"/>
      <c r="J94" s="19"/>
    </row>
    <row r="95" spans="5:10">
      <c r="E95" s="19"/>
      <c r="F95" s="15"/>
      <c r="G95" s="19"/>
      <c r="H95" s="19"/>
      <c r="I95" s="19"/>
      <c r="J95" s="19"/>
    </row>
    <row r="96" spans="5:10">
      <c r="E96" s="19"/>
      <c r="F96" s="15"/>
      <c r="G96" s="19"/>
      <c r="H96" s="19"/>
      <c r="I96" s="19"/>
      <c r="J96" s="19"/>
    </row>
    <row r="97" spans="5:10">
      <c r="E97" s="19"/>
      <c r="F97" s="15"/>
      <c r="G97" s="19"/>
      <c r="H97" s="19"/>
      <c r="I97" s="19"/>
      <c r="J97" s="19"/>
    </row>
    <row r="98" spans="5:10">
      <c r="E98" s="19"/>
      <c r="F98" s="15"/>
      <c r="G98" s="19"/>
      <c r="H98" s="19"/>
      <c r="I98" s="19"/>
      <c r="J98" s="19"/>
    </row>
    <row r="99" spans="5:10">
      <c r="E99" s="19"/>
      <c r="F99" s="15"/>
      <c r="G99" s="19"/>
      <c r="H99" s="19"/>
      <c r="I99" s="19"/>
      <c r="J99" s="19"/>
    </row>
    <row r="100" spans="5:10">
      <c r="E100" s="19"/>
      <c r="F100" s="15"/>
      <c r="G100" s="19"/>
      <c r="H100" s="19"/>
      <c r="I100" s="19"/>
      <c r="J100" s="19"/>
    </row>
    <row r="101" spans="5:10">
      <c r="E101" s="19"/>
      <c r="F101" s="15"/>
      <c r="G101" s="19"/>
      <c r="H101" s="19"/>
      <c r="I101" s="19"/>
      <c r="J101" s="19"/>
    </row>
    <row r="102" spans="5:10">
      <c r="E102" s="19"/>
      <c r="F102" s="15"/>
      <c r="G102" s="19"/>
      <c r="H102" s="19"/>
      <c r="I102" s="19"/>
      <c r="J102" s="19"/>
    </row>
    <row r="103" spans="5:10">
      <c r="E103" s="19"/>
      <c r="F103" s="15"/>
      <c r="G103" s="19"/>
      <c r="H103" s="19"/>
      <c r="I103" s="19"/>
      <c r="J103" s="19"/>
    </row>
    <row r="104" spans="5:10">
      <c r="E104" s="19"/>
      <c r="F104" s="15"/>
      <c r="G104" s="19"/>
      <c r="H104" s="19"/>
      <c r="I104" s="19"/>
      <c r="J104" s="19"/>
    </row>
    <row r="105" spans="5:10">
      <c r="E105" s="19"/>
      <c r="F105" s="15"/>
      <c r="G105" s="19"/>
      <c r="H105" s="19"/>
      <c r="I105" s="19"/>
      <c r="J105" s="19"/>
    </row>
    <row r="106" spans="5:10">
      <c r="E106" s="19"/>
      <c r="F106" s="15"/>
      <c r="G106" s="19"/>
      <c r="H106" s="19"/>
      <c r="I106" s="19"/>
      <c r="J106" s="19"/>
    </row>
    <row r="107" spans="5:10">
      <c r="E107" s="19"/>
      <c r="F107" s="15"/>
      <c r="G107" s="19"/>
      <c r="H107" s="19"/>
      <c r="I107" s="19"/>
      <c r="J107" s="19"/>
    </row>
    <row r="108" spans="5:10">
      <c r="E108" s="19"/>
      <c r="F108" s="15"/>
      <c r="G108" s="19"/>
      <c r="H108" s="19"/>
      <c r="I108" s="19"/>
      <c r="J108" s="19"/>
    </row>
    <row r="109" spans="5:10">
      <c r="E109" s="19"/>
      <c r="F109" s="15"/>
      <c r="G109" s="19"/>
      <c r="H109" s="19"/>
      <c r="I109" s="19"/>
      <c r="J109" s="19"/>
    </row>
    <row r="110" spans="5:10">
      <c r="E110" s="19"/>
      <c r="F110" s="15"/>
      <c r="G110" s="19"/>
      <c r="H110" s="19"/>
      <c r="I110" s="19"/>
      <c r="J110" s="19"/>
    </row>
    <row r="111" spans="5:10">
      <c r="E111" s="19"/>
      <c r="F111" s="15"/>
      <c r="G111" s="19"/>
      <c r="H111" s="19"/>
      <c r="I111" s="19"/>
      <c r="J111" s="19"/>
    </row>
    <row r="112" spans="5:10">
      <c r="E112" s="19"/>
      <c r="F112" s="15"/>
      <c r="G112" s="19"/>
      <c r="H112" s="19"/>
      <c r="I112" s="19"/>
      <c r="J112" s="19"/>
    </row>
    <row r="113" spans="5:10">
      <c r="E113" s="19"/>
      <c r="F113" s="15"/>
      <c r="G113" s="19"/>
      <c r="H113" s="19"/>
      <c r="I113" s="19"/>
      <c r="J113" s="19"/>
    </row>
    <row r="114" spans="5:10">
      <c r="E114" s="19"/>
      <c r="F114" s="15"/>
      <c r="G114" s="19"/>
      <c r="H114" s="19"/>
      <c r="I114" s="19"/>
      <c r="J114" s="19"/>
    </row>
    <row r="115" spans="5:10">
      <c r="E115" s="19"/>
      <c r="F115" s="15"/>
      <c r="G115" s="19"/>
      <c r="H115" s="19"/>
      <c r="I115" s="19"/>
      <c r="J115" s="19"/>
    </row>
    <row r="116" spans="5:10">
      <c r="E116" s="19"/>
      <c r="F116" s="15"/>
      <c r="G116" s="19"/>
      <c r="H116" s="19"/>
      <c r="I116" s="19"/>
      <c r="J116" s="19"/>
    </row>
    <row r="117" spans="5:10">
      <c r="E117" s="19"/>
      <c r="F117" s="15"/>
      <c r="G117" s="19"/>
      <c r="H117" s="19"/>
      <c r="I117" s="19"/>
      <c r="J117" s="19"/>
    </row>
    <row r="118" spans="5:10">
      <c r="E118" s="19"/>
      <c r="F118" s="15"/>
      <c r="G118" s="19"/>
      <c r="H118" s="19"/>
      <c r="I118" s="19"/>
      <c r="J118" s="19"/>
    </row>
    <row r="119" spans="5:10">
      <c r="E119" s="19"/>
      <c r="F119" s="15"/>
      <c r="G119" s="19"/>
      <c r="H119" s="19"/>
      <c r="I119" s="19"/>
      <c r="J119" s="19"/>
    </row>
    <row r="120" spans="5:10">
      <c r="E120" s="19"/>
      <c r="F120" s="15"/>
      <c r="G120" s="19"/>
      <c r="H120" s="19"/>
      <c r="I120" s="19"/>
      <c r="J120" s="19"/>
    </row>
    <row r="121" spans="5:10">
      <c r="E121" s="19"/>
      <c r="F121" s="15"/>
      <c r="G121" s="19"/>
      <c r="H121" s="19"/>
      <c r="I121" s="19"/>
      <c r="J121" s="19"/>
    </row>
    <row r="122" spans="5:10">
      <c r="E122" s="19"/>
      <c r="F122" s="15"/>
      <c r="G122" s="19"/>
      <c r="H122" s="19"/>
      <c r="I122" s="19"/>
      <c r="J122" s="19"/>
    </row>
    <row r="123" spans="5:10">
      <c r="E123" s="19"/>
      <c r="F123" s="15"/>
      <c r="G123" s="19"/>
      <c r="H123" s="19"/>
      <c r="I123" s="19"/>
      <c r="J123" s="19"/>
    </row>
    <row r="124" spans="5:10">
      <c r="E124" s="19"/>
      <c r="F124" s="15"/>
      <c r="G124" s="19"/>
      <c r="H124" s="19"/>
      <c r="I124" s="19"/>
      <c r="J124" s="19"/>
    </row>
    <row r="125" spans="5:10">
      <c r="E125" s="19"/>
      <c r="F125" s="15"/>
      <c r="G125" s="19"/>
      <c r="H125" s="19"/>
      <c r="I125" s="19"/>
      <c r="J125" s="19"/>
    </row>
    <row r="126" spans="5:10">
      <c r="E126" s="19"/>
      <c r="F126" s="15"/>
      <c r="G126" s="19"/>
      <c r="H126" s="19"/>
      <c r="I126" s="19"/>
      <c r="J126" s="19"/>
    </row>
    <row r="127" spans="5:10">
      <c r="E127" s="19"/>
      <c r="F127" s="15"/>
      <c r="G127" s="19"/>
      <c r="H127" s="19"/>
      <c r="I127" s="19"/>
      <c r="J127" s="19"/>
    </row>
    <row r="128" spans="5:10">
      <c r="E128" s="19"/>
      <c r="F128" s="15"/>
      <c r="G128" s="19"/>
      <c r="H128" s="19"/>
      <c r="I128" s="19"/>
      <c r="J128" s="19"/>
    </row>
    <row r="129" spans="5:10">
      <c r="E129" s="19"/>
      <c r="F129" s="15"/>
      <c r="G129" s="19"/>
      <c r="H129" s="19"/>
      <c r="I129" s="19"/>
      <c r="J129" s="19"/>
    </row>
    <row r="130" spans="5:10">
      <c r="E130" s="19"/>
      <c r="F130" s="15"/>
      <c r="G130" s="19"/>
      <c r="H130" s="19"/>
      <c r="I130" s="19"/>
      <c r="J130" s="19"/>
    </row>
    <row r="131" spans="5:10">
      <c r="E131" s="19"/>
      <c r="F131" s="15"/>
      <c r="G131" s="19"/>
      <c r="H131" s="19"/>
      <c r="I131" s="19"/>
      <c r="J131" s="19"/>
    </row>
    <row r="132" spans="5:10">
      <c r="E132" s="19"/>
      <c r="F132" s="15"/>
      <c r="G132" s="19"/>
      <c r="H132" s="19"/>
      <c r="I132" s="19"/>
      <c r="J132" s="19"/>
    </row>
    <row r="133" spans="5:10">
      <c r="E133" s="19"/>
      <c r="F133" s="15"/>
      <c r="G133" s="19"/>
      <c r="H133" s="19"/>
      <c r="I133" s="19"/>
      <c r="J133" s="19"/>
    </row>
    <row r="134" spans="5:10">
      <c r="E134" s="19"/>
      <c r="F134" s="15"/>
      <c r="G134" s="19"/>
      <c r="H134" s="19"/>
      <c r="I134" s="19"/>
      <c r="J134" s="19"/>
    </row>
    <row r="135" spans="5:10">
      <c r="E135" s="19"/>
      <c r="F135" s="15"/>
      <c r="G135" s="19"/>
      <c r="H135" s="19"/>
      <c r="I135" s="19"/>
      <c r="J135" s="19"/>
    </row>
    <row r="136" spans="5:10">
      <c r="E136" s="19"/>
      <c r="F136" s="15"/>
      <c r="G136" s="19"/>
      <c r="H136" s="19"/>
      <c r="I136" s="19"/>
      <c r="J136" s="19"/>
    </row>
    <row r="137" spans="5:10">
      <c r="E137" s="19"/>
      <c r="F137" s="15"/>
      <c r="G137" s="19"/>
      <c r="H137" s="19"/>
      <c r="I137" s="19"/>
      <c r="J137" s="19"/>
    </row>
    <row r="138" spans="5:10">
      <c r="E138" s="19"/>
      <c r="F138" s="15"/>
      <c r="G138" s="19"/>
      <c r="H138" s="19"/>
      <c r="I138" s="19"/>
      <c r="J138" s="19"/>
    </row>
    <row r="139" spans="5:10">
      <c r="E139" s="19"/>
      <c r="F139" s="15"/>
      <c r="G139" s="19"/>
      <c r="H139" s="19"/>
      <c r="I139" s="19"/>
      <c r="J139" s="19"/>
    </row>
    <row r="140" spans="5:10">
      <c r="E140" s="19"/>
      <c r="F140" s="15"/>
      <c r="G140" s="19"/>
      <c r="H140" s="19"/>
      <c r="I140" s="19"/>
      <c r="J140" s="19"/>
    </row>
    <row r="141" spans="5:10">
      <c r="E141" s="19"/>
      <c r="F141" s="15"/>
      <c r="G141" s="19"/>
      <c r="H141" s="19"/>
      <c r="I141" s="19"/>
      <c r="J141" s="19"/>
    </row>
    <row r="142" spans="5:10">
      <c r="E142" s="19"/>
      <c r="F142" s="15"/>
      <c r="G142" s="19"/>
      <c r="H142" s="19"/>
      <c r="I142" s="19"/>
      <c r="J142" s="19"/>
    </row>
    <row r="143" spans="5:10">
      <c r="E143" s="19"/>
      <c r="F143" s="15"/>
      <c r="G143" s="19"/>
      <c r="H143" s="19"/>
      <c r="I143" s="19"/>
      <c r="J143" s="19"/>
    </row>
    <row r="144" spans="5:10">
      <c r="E144" s="19"/>
      <c r="F144" s="15"/>
      <c r="G144" s="19"/>
      <c r="H144" s="19"/>
      <c r="I144" s="19"/>
      <c r="J144" s="19"/>
    </row>
    <row r="145" spans="5:10">
      <c r="E145" s="19"/>
      <c r="F145" s="15"/>
      <c r="G145" s="19"/>
      <c r="H145" s="19"/>
      <c r="I145" s="19"/>
      <c r="J145" s="19"/>
    </row>
    <row r="146" spans="5:10">
      <c r="E146" s="19"/>
      <c r="F146" s="15"/>
      <c r="G146" s="19"/>
      <c r="H146" s="19"/>
      <c r="I146" s="19"/>
      <c r="J146" s="19"/>
    </row>
    <row r="147" spans="5:10">
      <c r="E147" s="19"/>
      <c r="F147" s="15"/>
      <c r="G147" s="19"/>
      <c r="H147" s="19"/>
      <c r="I147" s="19"/>
      <c r="J147" s="19"/>
    </row>
    <row r="148" spans="5:10">
      <c r="E148" s="19"/>
      <c r="F148" s="15"/>
      <c r="G148" s="19"/>
      <c r="H148" s="19"/>
      <c r="I148" s="19"/>
      <c r="J148" s="19"/>
    </row>
    <row r="149" spans="5:10">
      <c r="E149" s="19"/>
      <c r="F149" s="15"/>
      <c r="G149" s="19"/>
      <c r="H149" s="19"/>
      <c r="I149" s="19"/>
      <c r="J149" s="19"/>
    </row>
    <row r="150" spans="5:10">
      <c r="E150" s="19"/>
      <c r="F150" s="15"/>
      <c r="G150" s="19"/>
      <c r="H150" s="19"/>
      <c r="I150" s="19"/>
      <c r="J150" s="19"/>
    </row>
    <row r="151" spans="5:10">
      <c r="E151" s="19"/>
      <c r="F151" s="15"/>
      <c r="G151" s="19"/>
      <c r="H151" s="19"/>
      <c r="I151" s="19"/>
      <c r="J151" s="19"/>
    </row>
    <row r="152" spans="5:10">
      <c r="E152" s="19"/>
      <c r="F152" s="15"/>
      <c r="G152" s="19"/>
      <c r="H152" s="19"/>
      <c r="I152" s="19"/>
      <c r="J152" s="19"/>
    </row>
    <row r="153" spans="5:10">
      <c r="E153" s="19"/>
      <c r="F153" s="15"/>
      <c r="G153" s="19"/>
      <c r="H153" s="19"/>
      <c r="I153" s="19"/>
      <c r="J153" s="19"/>
    </row>
    <row r="154" spans="5:10">
      <c r="E154" s="19"/>
      <c r="F154" s="15"/>
      <c r="G154" s="19"/>
      <c r="H154" s="19"/>
      <c r="I154" s="19"/>
      <c r="J154" s="19"/>
    </row>
    <row r="155" spans="5:10">
      <c r="E155" s="19"/>
      <c r="F155" s="15"/>
      <c r="G155" s="19"/>
      <c r="H155" s="19"/>
      <c r="I155" s="19"/>
      <c r="J155" s="19"/>
    </row>
    <row r="156" spans="5:10">
      <c r="E156" s="19"/>
      <c r="F156" s="15"/>
      <c r="G156" s="19"/>
      <c r="H156" s="19"/>
      <c r="I156" s="19"/>
      <c r="J156" s="19"/>
    </row>
    <row r="157" spans="5:10">
      <c r="E157" s="19"/>
      <c r="F157" s="15"/>
      <c r="G157" s="19"/>
      <c r="H157" s="19"/>
      <c r="I157" s="19"/>
      <c r="J157" s="19"/>
    </row>
    <row r="158" spans="5:10">
      <c r="E158" s="19"/>
      <c r="F158" s="15"/>
      <c r="G158" s="19"/>
      <c r="H158" s="19"/>
      <c r="I158" s="19"/>
      <c r="J158" s="19"/>
    </row>
    <row r="159" spans="5:10">
      <c r="E159" s="19"/>
      <c r="F159" s="15"/>
      <c r="G159" s="19"/>
      <c r="H159" s="19"/>
      <c r="I159" s="19"/>
      <c r="J159" s="19"/>
    </row>
    <row r="160" spans="5:10">
      <c r="E160" s="19"/>
      <c r="F160" s="15"/>
      <c r="G160" s="19"/>
      <c r="H160" s="19"/>
      <c r="I160" s="19"/>
      <c r="J160" s="19"/>
    </row>
    <row r="161" spans="5:10">
      <c r="E161" s="19"/>
      <c r="F161" s="15"/>
      <c r="G161" s="19"/>
      <c r="H161" s="19"/>
      <c r="I161" s="19"/>
      <c r="J161" s="19"/>
    </row>
    <row r="162" spans="5:10">
      <c r="E162" s="19"/>
      <c r="F162" s="15"/>
      <c r="G162" s="19"/>
      <c r="H162" s="19"/>
      <c r="I162" s="19"/>
      <c r="J162" s="19"/>
    </row>
    <row r="163" spans="5:10">
      <c r="E163" s="19"/>
      <c r="F163" s="15"/>
      <c r="G163" s="19"/>
      <c r="H163" s="19"/>
      <c r="I163" s="19"/>
      <c r="J163" s="19"/>
    </row>
    <row r="164" spans="5:10">
      <c r="E164" s="19"/>
      <c r="F164" s="15"/>
      <c r="G164" s="19"/>
      <c r="H164" s="19"/>
      <c r="I164" s="19"/>
      <c r="J164" s="19"/>
    </row>
    <row r="165" spans="5:10">
      <c r="E165" s="19"/>
      <c r="F165" s="15"/>
      <c r="G165" s="19"/>
      <c r="H165" s="19"/>
      <c r="I165" s="19"/>
      <c r="J165" s="19"/>
    </row>
    <row r="166" spans="5:10">
      <c r="E166" s="19"/>
      <c r="F166" s="15"/>
      <c r="G166" s="19"/>
      <c r="H166" s="19"/>
      <c r="I166" s="19"/>
      <c r="J166" s="19"/>
    </row>
    <row r="167" spans="5:10">
      <c r="E167" s="19"/>
      <c r="F167" s="15"/>
      <c r="G167" s="19"/>
      <c r="H167" s="19"/>
      <c r="I167" s="19"/>
      <c r="J167" s="19"/>
    </row>
    <row r="168" spans="5:10">
      <c r="E168" s="19"/>
      <c r="F168" s="15"/>
      <c r="G168" s="19"/>
      <c r="H168" s="19"/>
      <c r="I168" s="19"/>
      <c r="J168" s="19"/>
    </row>
    <row r="169" spans="5:10">
      <c r="E169" s="19"/>
      <c r="F169" s="15"/>
      <c r="G169" s="19"/>
      <c r="H169" s="19"/>
      <c r="I169" s="19"/>
      <c r="J169" s="19"/>
    </row>
    <row r="170" spans="5:10">
      <c r="E170" s="19"/>
      <c r="F170" s="15"/>
      <c r="G170" s="19"/>
      <c r="H170" s="19"/>
      <c r="I170" s="19"/>
      <c r="J170" s="19"/>
    </row>
    <row r="171" spans="5:10">
      <c r="E171" s="19"/>
      <c r="F171" s="15"/>
      <c r="G171" s="19"/>
      <c r="H171" s="19"/>
      <c r="I171" s="19"/>
      <c r="J171" s="19"/>
    </row>
    <row r="172" spans="5:10">
      <c r="E172" s="19"/>
      <c r="F172" s="15"/>
      <c r="G172" s="19"/>
      <c r="H172" s="19"/>
      <c r="I172" s="19"/>
      <c r="J172" s="19"/>
    </row>
    <row r="173" spans="5:10">
      <c r="E173" s="19"/>
      <c r="F173" s="15"/>
      <c r="G173" s="19"/>
      <c r="H173" s="19"/>
      <c r="I173" s="19"/>
      <c r="J173" s="19"/>
    </row>
    <row r="174" spans="5:10">
      <c r="E174" s="19"/>
      <c r="F174" s="15"/>
      <c r="G174" s="19"/>
      <c r="H174" s="19"/>
      <c r="I174" s="19"/>
      <c r="J174" s="19"/>
    </row>
    <row r="175" spans="5:10">
      <c r="E175" s="19"/>
      <c r="F175" s="15"/>
      <c r="G175" s="19"/>
      <c r="H175" s="19"/>
      <c r="I175" s="19"/>
      <c r="J175" s="19"/>
    </row>
    <row r="176" spans="5:10">
      <c r="E176" s="19"/>
      <c r="F176" s="15"/>
      <c r="G176" s="19"/>
      <c r="H176" s="19"/>
      <c r="I176" s="19"/>
      <c r="J176" s="19"/>
    </row>
    <row r="177" spans="5:10">
      <c r="E177" s="19"/>
      <c r="F177" s="15"/>
      <c r="G177" s="19"/>
      <c r="H177" s="19"/>
      <c r="I177" s="19"/>
      <c r="J177" s="19"/>
    </row>
    <row r="178" spans="5:10">
      <c r="E178" s="19"/>
      <c r="F178" s="15"/>
      <c r="G178" s="19"/>
      <c r="H178" s="19"/>
      <c r="I178" s="19"/>
      <c r="J178" s="19"/>
    </row>
    <row r="179" spans="5:10">
      <c r="E179" s="19"/>
      <c r="F179" s="15"/>
      <c r="G179" s="19"/>
      <c r="H179" s="19"/>
      <c r="I179" s="19"/>
      <c r="J179" s="19"/>
    </row>
    <row r="180" spans="5:10">
      <c r="E180" s="19"/>
      <c r="F180" s="15"/>
      <c r="G180" s="19"/>
      <c r="H180" s="19"/>
      <c r="I180" s="19"/>
      <c r="J180" s="19"/>
    </row>
    <row r="181" spans="5:10">
      <c r="E181" s="19"/>
      <c r="F181" s="15"/>
      <c r="G181" s="19"/>
      <c r="H181" s="19"/>
      <c r="I181" s="19"/>
      <c r="J181" s="19"/>
    </row>
    <row r="182" spans="5:10">
      <c r="E182" s="19"/>
      <c r="F182" s="15"/>
      <c r="G182" s="19"/>
      <c r="H182" s="19"/>
      <c r="I182" s="19"/>
      <c r="J182" s="19"/>
    </row>
    <row r="183" spans="5:10">
      <c r="E183" s="19"/>
      <c r="F183" s="15"/>
      <c r="G183" s="19"/>
      <c r="H183" s="19"/>
      <c r="I183" s="19"/>
      <c r="J183" s="19"/>
    </row>
    <row r="184" spans="5:10">
      <c r="E184" s="19"/>
      <c r="F184" s="15"/>
      <c r="G184" s="19"/>
      <c r="H184" s="19"/>
      <c r="I184" s="19"/>
      <c r="J184" s="19"/>
    </row>
    <row r="185" spans="5:10">
      <c r="E185" s="19"/>
      <c r="F185" s="15"/>
      <c r="G185" s="19"/>
      <c r="H185" s="19"/>
      <c r="I185" s="19"/>
      <c r="J185" s="19"/>
    </row>
    <row r="186" spans="5:10">
      <c r="E186" s="19"/>
      <c r="F186" s="15"/>
      <c r="G186" s="19"/>
      <c r="H186" s="19"/>
      <c r="I186" s="19"/>
      <c r="J186" s="19"/>
    </row>
    <row r="187" spans="5:10">
      <c r="E187" s="19"/>
      <c r="F187" s="15"/>
      <c r="G187" s="19"/>
      <c r="H187" s="19"/>
      <c r="I187" s="19"/>
      <c r="J187" s="19"/>
    </row>
    <row r="188" spans="5:10">
      <c r="E188" s="19"/>
      <c r="F188" s="15"/>
      <c r="G188" s="19"/>
      <c r="H188" s="19"/>
      <c r="I188" s="19"/>
      <c r="J188" s="19"/>
    </row>
    <row r="189" spans="5:10">
      <c r="E189" s="19"/>
      <c r="F189" s="15"/>
      <c r="G189" s="19"/>
      <c r="H189" s="19"/>
      <c r="I189" s="19"/>
      <c r="J189" s="19"/>
    </row>
    <row r="190" spans="5:10">
      <c r="E190" s="19"/>
      <c r="F190" s="15"/>
      <c r="G190" s="19"/>
      <c r="H190" s="19"/>
      <c r="I190" s="19"/>
      <c r="J190" s="19"/>
    </row>
    <row r="191" spans="5:10">
      <c r="E191" s="19"/>
      <c r="F191" s="15"/>
      <c r="G191" s="19"/>
      <c r="H191" s="19"/>
      <c r="I191" s="19"/>
      <c r="J191" s="19"/>
    </row>
    <row r="192" spans="5:10">
      <c r="E192" s="19"/>
      <c r="F192" s="15"/>
      <c r="G192" s="19"/>
      <c r="H192" s="19"/>
      <c r="I192" s="19"/>
      <c r="J192" s="19"/>
    </row>
    <row r="193" spans="5:10">
      <c r="E193" s="19"/>
      <c r="F193" s="15"/>
      <c r="G193" s="19"/>
      <c r="H193" s="19"/>
      <c r="I193" s="19"/>
      <c r="J193" s="19"/>
    </row>
    <row r="194" spans="5:10">
      <c r="E194" s="19"/>
      <c r="F194" s="15"/>
      <c r="G194" s="19"/>
      <c r="H194" s="19"/>
      <c r="I194" s="19"/>
      <c r="J194" s="19"/>
    </row>
    <row r="195" spans="5:10">
      <c r="E195" s="19"/>
      <c r="F195" s="15"/>
      <c r="G195" s="19"/>
      <c r="H195" s="19"/>
      <c r="I195" s="19"/>
      <c r="J195" s="19"/>
    </row>
    <row r="196" spans="5:10">
      <c r="E196" s="19"/>
      <c r="F196" s="15"/>
      <c r="G196" s="19"/>
      <c r="H196" s="19"/>
      <c r="I196" s="19"/>
      <c r="J196" s="19"/>
    </row>
    <row r="197" spans="5:10">
      <c r="E197" s="19"/>
      <c r="F197" s="15"/>
      <c r="G197" s="19"/>
      <c r="H197" s="19"/>
      <c r="I197" s="19"/>
      <c r="J197" s="19"/>
    </row>
    <row r="198" spans="5:10">
      <c r="E198" s="19"/>
      <c r="F198" s="15"/>
      <c r="G198" s="19"/>
      <c r="H198" s="19"/>
      <c r="I198" s="19"/>
      <c r="J198" s="19"/>
    </row>
    <row r="199" spans="5:10">
      <c r="E199" s="19"/>
      <c r="F199" s="15"/>
      <c r="G199" s="19"/>
      <c r="H199" s="19"/>
      <c r="I199" s="19"/>
      <c r="J199" s="19"/>
    </row>
    <row r="200" spans="5:10">
      <c r="E200" s="19"/>
      <c r="F200" s="15"/>
      <c r="G200" s="19"/>
      <c r="H200" s="19"/>
      <c r="I200" s="19"/>
      <c r="J200" s="19"/>
    </row>
    <row r="201" spans="5:10">
      <c r="E201" s="19"/>
      <c r="F201" s="15"/>
      <c r="G201" s="19"/>
      <c r="H201" s="19"/>
      <c r="I201" s="19"/>
      <c r="J201" s="19"/>
    </row>
    <row r="202" spans="5:10">
      <c r="E202" s="19"/>
      <c r="F202" s="15"/>
      <c r="G202" s="19"/>
      <c r="H202" s="19"/>
      <c r="I202" s="19"/>
      <c r="J202" s="19"/>
    </row>
    <row r="203" spans="5:10">
      <c r="E203" s="19"/>
      <c r="F203" s="15"/>
      <c r="G203" s="19"/>
      <c r="H203" s="19"/>
      <c r="I203" s="19"/>
      <c r="J203" s="19"/>
    </row>
    <row r="204" spans="5:10">
      <c r="E204" s="19"/>
      <c r="F204" s="15"/>
      <c r="G204" s="19"/>
      <c r="H204" s="19"/>
      <c r="I204" s="19"/>
      <c r="J204" s="19"/>
    </row>
    <row r="205" spans="5:10">
      <c r="E205" s="19"/>
      <c r="F205" s="15"/>
      <c r="G205" s="19"/>
      <c r="H205" s="19"/>
      <c r="I205" s="19"/>
      <c r="J205" s="19"/>
    </row>
    <row r="206" spans="5:10">
      <c r="E206" s="19"/>
      <c r="F206" s="15"/>
      <c r="G206" s="19"/>
      <c r="H206" s="19"/>
      <c r="I206" s="19"/>
      <c r="J206" s="19"/>
    </row>
    <row r="207" spans="5:10">
      <c r="E207" s="19"/>
      <c r="F207" s="15"/>
      <c r="G207" s="19"/>
      <c r="H207" s="19"/>
      <c r="I207" s="19"/>
      <c r="J207" s="19"/>
    </row>
    <row r="208" spans="5:10">
      <c r="E208" s="19"/>
      <c r="F208" s="15"/>
      <c r="G208" s="19"/>
      <c r="H208" s="19"/>
      <c r="I208" s="19"/>
      <c r="J208" s="19"/>
    </row>
    <row r="209" spans="5:10">
      <c r="E209" s="19"/>
      <c r="F209" s="15"/>
      <c r="G209" s="19"/>
      <c r="H209" s="19"/>
      <c r="I209" s="19"/>
      <c r="J209" s="19"/>
    </row>
    <row r="210" spans="5:10">
      <c r="E210" s="19"/>
      <c r="F210" s="15"/>
      <c r="G210" s="19"/>
      <c r="H210" s="19"/>
      <c r="I210" s="19"/>
      <c r="J210" s="19"/>
    </row>
    <row r="211" spans="5:10">
      <c r="E211" s="19"/>
      <c r="F211" s="15"/>
      <c r="G211" s="19"/>
      <c r="H211" s="19"/>
      <c r="I211" s="19"/>
      <c r="J211" s="19"/>
    </row>
    <row r="212" spans="5:10">
      <c r="E212" s="19"/>
      <c r="F212" s="15"/>
      <c r="G212" s="19"/>
      <c r="H212" s="19"/>
      <c r="I212" s="19"/>
      <c r="J212" s="19"/>
    </row>
    <row r="213" spans="5:10">
      <c r="E213" s="19"/>
      <c r="F213" s="15"/>
      <c r="G213" s="19"/>
      <c r="H213" s="19"/>
      <c r="I213" s="19"/>
      <c r="J213" s="19"/>
    </row>
    <row r="214" spans="5:10">
      <c r="E214" s="19"/>
      <c r="F214" s="15"/>
      <c r="G214" s="19"/>
      <c r="H214" s="19"/>
      <c r="I214" s="19"/>
      <c r="J214" s="19"/>
    </row>
    <row r="215" spans="5:10">
      <c r="E215" s="19"/>
      <c r="F215" s="15"/>
      <c r="G215" s="19"/>
      <c r="H215" s="19"/>
      <c r="I215" s="19"/>
      <c r="J215" s="19"/>
    </row>
    <row r="216" spans="5:10">
      <c r="E216" s="19"/>
      <c r="F216" s="15"/>
      <c r="G216" s="19"/>
      <c r="H216" s="19"/>
      <c r="I216" s="19"/>
      <c r="J216" s="19"/>
    </row>
    <row r="217" spans="5:10">
      <c r="E217" s="19"/>
      <c r="F217" s="15"/>
      <c r="G217" s="19"/>
      <c r="H217" s="19"/>
      <c r="I217" s="19"/>
      <c r="J217" s="19"/>
    </row>
    <row r="218" spans="5:10">
      <c r="E218" s="19"/>
      <c r="F218" s="15"/>
      <c r="G218" s="19"/>
      <c r="H218" s="19"/>
      <c r="I218" s="19"/>
      <c r="J218" s="19"/>
    </row>
    <row r="219" spans="5:10">
      <c r="E219" s="19"/>
      <c r="F219" s="15"/>
      <c r="G219" s="19"/>
      <c r="H219" s="19"/>
      <c r="I219" s="19"/>
      <c r="J219" s="19"/>
    </row>
    <row r="220" spans="5:10">
      <c r="E220" s="19"/>
      <c r="F220" s="15"/>
      <c r="G220" s="19"/>
      <c r="H220" s="19"/>
      <c r="I220" s="19"/>
      <c r="J220" s="19"/>
    </row>
    <row r="221" spans="5:10">
      <c r="E221" s="19"/>
      <c r="F221" s="15"/>
      <c r="G221" s="19"/>
      <c r="H221" s="19"/>
      <c r="I221" s="19"/>
      <c r="J221" s="19"/>
    </row>
    <row r="222" spans="5:10">
      <c r="E222" s="19"/>
      <c r="F222" s="15"/>
      <c r="G222" s="19"/>
      <c r="H222" s="19"/>
      <c r="I222" s="19"/>
      <c r="J222" s="19"/>
    </row>
    <row r="223" spans="5:10">
      <c r="E223" s="19"/>
      <c r="F223" s="15"/>
      <c r="G223" s="19"/>
      <c r="H223" s="19"/>
      <c r="I223" s="19"/>
      <c r="J223" s="19"/>
    </row>
    <row r="224" spans="5:10">
      <c r="E224" s="19"/>
      <c r="F224" s="15"/>
      <c r="G224" s="19"/>
      <c r="H224" s="19"/>
      <c r="I224" s="19"/>
      <c r="J224" s="19"/>
    </row>
    <row r="225" spans="5:10">
      <c r="E225" s="19"/>
      <c r="F225" s="15"/>
      <c r="G225" s="19"/>
      <c r="H225" s="19"/>
      <c r="I225" s="19"/>
      <c r="J225" s="19"/>
    </row>
    <row r="226" spans="5:10">
      <c r="E226" s="19"/>
      <c r="F226" s="15"/>
      <c r="G226" s="19"/>
      <c r="H226" s="19"/>
      <c r="I226" s="19"/>
      <c r="J226" s="19"/>
    </row>
    <row r="227" spans="5:10">
      <c r="E227" s="19"/>
      <c r="F227" s="15"/>
      <c r="G227" s="19"/>
      <c r="H227" s="19"/>
      <c r="I227" s="19"/>
      <c r="J227" s="19"/>
    </row>
    <row r="228" spans="5:10">
      <c r="E228" s="19"/>
      <c r="F228" s="15"/>
      <c r="G228" s="19"/>
      <c r="H228" s="19"/>
      <c r="I228" s="19"/>
      <c r="J228" s="19"/>
    </row>
    <row r="229" spans="5:10">
      <c r="E229" s="19"/>
      <c r="F229" s="15"/>
      <c r="G229" s="19"/>
      <c r="H229" s="19"/>
      <c r="I229" s="19"/>
      <c r="J229" s="19"/>
    </row>
    <row r="230" spans="5:10">
      <c r="E230" s="19"/>
      <c r="F230" s="15"/>
      <c r="G230" s="19"/>
      <c r="H230" s="19"/>
      <c r="I230" s="19"/>
      <c r="J230" s="19"/>
    </row>
    <row r="231" spans="5:10">
      <c r="E231" s="19"/>
      <c r="F231" s="15"/>
      <c r="G231" s="19"/>
      <c r="H231" s="19"/>
      <c r="I231" s="19"/>
      <c r="J231" s="19"/>
    </row>
    <row r="232" spans="5:10">
      <c r="E232" s="19"/>
      <c r="F232" s="15"/>
      <c r="G232" s="19"/>
      <c r="H232" s="19"/>
      <c r="I232" s="19"/>
      <c r="J232" s="19"/>
    </row>
    <row r="233" spans="5:10">
      <c r="E233" s="19"/>
      <c r="F233" s="15"/>
      <c r="G233" s="19"/>
      <c r="H233" s="19"/>
      <c r="I233" s="19"/>
      <c r="J233" s="19"/>
    </row>
    <row r="234" spans="5:10">
      <c r="E234" s="19"/>
      <c r="F234" s="15"/>
      <c r="G234" s="19"/>
      <c r="H234" s="19"/>
      <c r="I234" s="19"/>
      <c r="J234" s="19"/>
    </row>
    <row r="235" spans="5:10">
      <c r="E235" s="19"/>
      <c r="F235" s="15"/>
      <c r="G235" s="19"/>
      <c r="H235" s="19"/>
      <c r="I235" s="19"/>
      <c r="J235" s="19"/>
    </row>
    <row r="236" spans="5:10">
      <c r="E236" s="19"/>
      <c r="F236" s="15"/>
      <c r="G236" s="19"/>
      <c r="H236" s="19"/>
      <c r="I236" s="19"/>
      <c r="J236" s="19"/>
    </row>
    <row r="237" spans="5:10">
      <c r="E237" s="19"/>
      <c r="F237" s="15"/>
      <c r="G237" s="19"/>
      <c r="H237" s="19"/>
      <c r="I237" s="19"/>
      <c r="J237" s="19"/>
    </row>
    <row r="238" spans="5:10">
      <c r="E238" s="19"/>
      <c r="F238" s="15"/>
      <c r="G238" s="19"/>
      <c r="H238" s="19"/>
      <c r="I238" s="19"/>
      <c r="J238" s="19"/>
    </row>
    <row r="239" spans="5:10">
      <c r="E239" s="19"/>
      <c r="F239" s="15"/>
      <c r="G239" s="19"/>
      <c r="H239" s="19"/>
      <c r="I239" s="19"/>
      <c r="J239" s="19"/>
    </row>
    <row r="240" spans="5:10">
      <c r="E240" s="19"/>
      <c r="F240" s="15"/>
      <c r="G240" s="19"/>
      <c r="H240" s="19"/>
      <c r="I240" s="19"/>
      <c r="J240" s="19"/>
    </row>
    <row r="241" spans="5:10">
      <c r="E241" s="19"/>
      <c r="F241" s="15"/>
      <c r="G241" s="19"/>
      <c r="H241" s="19"/>
      <c r="I241" s="19"/>
      <c r="J241" s="19"/>
    </row>
    <row r="242" spans="5:10">
      <c r="E242" s="19"/>
      <c r="F242" s="15"/>
      <c r="G242" s="19"/>
      <c r="H242" s="19"/>
      <c r="I242" s="19"/>
      <c r="J242" s="19"/>
    </row>
    <row r="243" spans="5:10">
      <c r="E243" s="19"/>
      <c r="F243" s="15"/>
      <c r="G243" s="19"/>
      <c r="H243" s="19"/>
      <c r="I243" s="19"/>
      <c r="J243" s="19"/>
    </row>
    <row r="244" spans="5:10">
      <c r="E244" s="19"/>
      <c r="F244" s="15"/>
      <c r="G244" s="19"/>
      <c r="H244" s="19"/>
      <c r="I244" s="19"/>
      <c r="J244" s="19"/>
    </row>
    <row r="245" spans="5:10">
      <c r="E245" s="19"/>
      <c r="F245" s="15"/>
      <c r="G245" s="19"/>
      <c r="H245" s="19"/>
      <c r="I245" s="19"/>
      <c r="J245" s="19"/>
    </row>
    <row r="246" spans="5:10">
      <c r="E246" s="19"/>
      <c r="F246" s="15"/>
      <c r="G246" s="19"/>
      <c r="H246" s="19"/>
      <c r="I246" s="19"/>
      <c r="J246" s="19"/>
    </row>
    <row r="247" spans="5:10">
      <c r="E247" s="19"/>
      <c r="F247" s="15"/>
      <c r="G247" s="19"/>
      <c r="H247" s="19"/>
      <c r="I247" s="19"/>
      <c r="J247" s="19"/>
    </row>
    <row r="248" spans="5:10">
      <c r="E248" s="19"/>
      <c r="F248" s="15"/>
      <c r="G248" s="19"/>
      <c r="H248" s="19"/>
      <c r="I248" s="19"/>
      <c r="J248" s="19"/>
    </row>
    <row r="249" spans="5:10">
      <c r="E249" s="19"/>
      <c r="F249" s="15"/>
      <c r="G249" s="19"/>
      <c r="H249" s="19"/>
      <c r="I249" s="19"/>
      <c r="J249" s="19"/>
    </row>
    <row r="250" spans="5:10">
      <c r="E250" s="19"/>
      <c r="F250" s="15"/>
      <c r="G250" s="19"/>
      <c r="H250" s="19"/>
      <c r="I250" s="19"/>
      <c r="J250" s="19"/>
    </row>
    <row r="251" spans="5:10">
      <c r="E251" s="19"/>
      <c r="F251" s="15"/>
      <c r="G251" s="19"/>
      <c r="H251" s="19"/>
      <c r="I251" s="19"/>
      <c r="J251" s="19"/>
    </row>
    <row r="252" spans="5:10">
      <c r="E252" s="19"/>
      <c r="F252" s="15"/>
      <c r="G252" s="19"/>
      <c r="H252" s="19"/>
      <c r="I252" s="19"/>
      <c r="J252" s="19"/>
    </row>
    <row r="253" spans="5:10">
      <c r="E253" s="19"/>
      <c r="F253" s="15"/>
      <c r="G253" s="19"/>
      <c r="H253" s="19"/>
      <c r="I253" s="19"/>
      <c r="J253" s="19"/>
    </row>
    <row r="254" spans="5:10">
      <c r="E254" s="19"/>
      <c r="F254" s="15"/>
      <c r="G254" s="19"/>
      <c r="H254" s="19"/>
      <c r="I254" s="19"/>
      <c r="J254" s="19"/>
    </row>
    <row r="255" spans="5:10">
      <c r="E255" s="19"/>
      <c r="F255" s="15"/>
      <c r="G255" s="19"/>
      <c r="H255" s="19"/>
      <c r="I255" s="19"/>
      <c r="J255" s="19"/>
    </row>
    <row r="256" spans="5:10">
      <c r="E256" s="19"/>
      <c r="F256" s="15"/>
      <c r="G256" s="19"/>
      <c r="H256" s="19"/>
      <c r="I256" s="19"/>
      <c r="J256" s="19"/>
    </row>
    <row r="257" spans="5:10">
      <c r="E257" s="19"/>
      <c r="F257" s="15"/>
      <c r="G257" s="19"/>
      <c r="H257" s="19"/>
      <c r="I257" s="19"/>
      <c r="J257" s="19"/>
    </row>
    <row r="258" spans="5:10">
      <c r="E258" s="19"/>
      <c r="F258" s="15"/>
      <c r="G258" s="19"/>
      <c r="H258" s="19"/>
      <c r="I258" s="19"/>
      <c r="J258" s="19"/>
    </row>
    <row r="259" spans="5:10">
      <c r="E259" s="19"/>
      <c r="F259" s="15"/>
      <c r="G259" s="19"/>
      <c r="H259" s="19"/>
      <c r="I259" s="19"/>
      <c r="J259" s="19"/>
    </row>
    <row r="260" spans="5:10">
      <c r="E260" s="19"/>
      <c r="F260" s="15"/>
      <c r="G260" s="19"/>
      <c r="H260" s="19"/>
      <c r="I260" s="19"/>
      <c r="J260" s="19"/>
    </row>
    <row r="261" spans="5:10">
      <c r="E261" s="19"/>
      <c r="F261" s="15"/>
      <c r="G261" s="19"/>
      <c r="H261" s="19"/>
      <c r="I261" s="19"/>
      <c r="J261" s="19"/>
    </row>
    <row r="262" spans="5:10">
      <c r="E262" s="19"/>
      <c r="F262" s="15"/>
      <c r="G262" s="19"/>
      <c r="H262" s="19"/>
      <c r="I262" s="19"/>
      <c r="J262" s="19"/>
    </row>
    <row r="263" spans="5:10">
      <c r="E263" s="19"/>
      <c r="F263" s="15"/>
      <c r="G263" s="19"/>
      <c r="H263" s="19"/>
      <c r="I263" s="19"/>
      <c r="J263" s="19"/>
    </row>
    <row r="264" spans="5:10">
      <c r="E264" s="19"/>
      <c r="F264" s="15"/>
      <c r="G264" s="19"/>
      <c r="H264" s="19"/>
      <c r="I264" s="19"/>
      <c r="J264" s="19"/>
    </row>
    <row r="265" spans="5:10">
      <c r="E265" s="19"/>
      <c r="F265" s="15"/>
      <c r="G265" s="19"/>
      <c r="H265" s="19"/>
      <c r="I265" s="19"/>
      <c r="J265" s="19"/>
    </row>
    <row r="266" spans="5:10">
      <c r="E266" s="19"/>
      <c r="F266" s="15"/>
      <c r="G266" s="19"/>
      <c r="H266" s="19"/>
      <c r="I266" s="19"/>
      <c r="J266" s="19"/>
    </row>
    <row r="267" spans="5:10">
      <c r="E267" s="19"/>
      <c r="F267" s="15"/>
      <c r="G267" s="19"/>
      <c r="H267" s="19"/>
      <c r="I267" s="19"/>
      <c r="J267" s="19"/>
    </row>
    <row r="268" spans="5:10">
      <c r="E268" s="19"/>
      <c r="F268" s="15"/>
      <c r="G268" s="19"/>
      <c r="H268" s="19"/>
      <c r="I268" s="19"/>
      <c r="J268" s="19"/>
    </row>
    <row r="269" spans="5:10">
      <c r="E269" s="19"/>
      <c r="F269" s="15"/>
      <c r="G269" s="19"/>
      <c r="H269" s="19"/>
      <c r="I269" s="19"/>
      <c r="J269" s="19"/>
    </row>
    <row r="270" spans="5:10">
      <c r="E270" s="19"/>
      <c r="F270" s="15"/>
      <c r="G270" s="19"/>
      <c r="H270" s="19"/>
      <c r="I270" s="19"/>
      <c r="J270" s="19"/>
    </row>
    <row r="271" spans="5:10">
      <c r="E271" s="19"/>
      <c r="F271" s="15"/>
      <c r="G271" s="19"/>
      <c r="H271" s="19"/>
      <c r="I271" s="19"/>
      <c r="J271" s="19"/>
    </row>
    <row r="272" spans="5:10">
      <c r="E272" s="19"/>
      <c r="F272" s="15"/>
      <c r="G272" s="19"/>
      <c r="H272" s="19"/>
      <c r="I272" s="19"/>
      <c r="J272" s="19"/>
    </row>
    <row r="273" spans="5:10">
      <c r="E273" s="19"/>
      <c r="F273" s="15"/>
      <c r="G273" s="19"/>
      <c r="H273" s="19"/>
      <c r="I273" s="19"/>
      <c r="J273" s="19"/>
    </row>
    <row r="274" spans="5:10">
      <c r="E274" s="19"/>
      <c r="F274" s="15"/>
      <c r="G274" s="19"/>
      <c r="H274" s="19"/>
      <c r="I274" s="19"/>
      <c r="J274" s="19"/>
    </row>
    <row r="275" spans="5:10">
      <c r="E275" s="19"/>
      <c r="F275" s="15"/>
      <c r="G275" s="19"/>
      <c r="H275" s="19"/>
      <c r="I275" s="19"/>
      <c r="J275" s="19"/>
    </row>
    <row r="276" spans="5:10">
      <c r="E276" s="19"/>
      <c r="F276" s="15"/>
      <c r="G276" s="19"/>
      <c r="H276" s="19"/>
      <c r="I276" s="19"/>
      <c r="J276" s="19"/>
    </row>
    <row r="277" spans="5:10">
      <c r="E277" s="19"/>
      <c r="F277" s="15"/>
      <c r="G277" s="19"/>
      <c r="H277" s="19"/>
      <c r="I277" s="19"/>
      <c r="J277" s="19"/>
    </row>
    <row r="278" spans="5:10">
      <c r="E278" s="19"/>
      <c r="F278" s="15"/>
      <c r="G278" s="19"/>
      <c r="H278" s="19"/>
      <c r="I278" s="19"/>
      <c r="J278" s="19"/>
    </row>
    <row r="279" spans="5:10">
      <c r="E279" s="19"/>
      <c r="F279" s="15"/>
      <c r="G279" s="19"/>
      <c r="H279" s="19"/>
      <c r="I279" s="19"/>
      <c r="J279" s="19"/>
    </row>
    <row r="280" spans="5:10">
      <c r="E280" s="19"/>
      <c r="F280" s="15"/>
      <c r="G280" s="19"/>
      <c r="H280" s="19"/>
      <c r="I280" s="19"/>
      <c r="J280" s="19"/>
    </row>
    <row r="281" spans="5:10">
      <c r="E281" s="19"/>
      <c r="F281" s="15"/>
      <c r="G281" s="19"/>
      <c r="H281" s="19"/>
      <c r="I281" s="19"/>
      <c r="J281" s="19"/>
    </row>
    <row r="282" spans="5:10">
      <c r="E282" s="19"/>
      <c r="F282" s="15"/>
      <c r="G282" s="19"/>
      <c r="H282" s="19"/>
      <c r="I282" s="19"/>
      <c r="J282" s="19"/>
    </row>
    <row r="283" spans="5:10">
      <c r="E283" s="19"/>
      <c r="F283" s="15"/>
      <c r="G283" s="19"/>
      <c r="H283" s="19"/>
      <c r="I283" s="19"/>
      <c r="J283" s="19"/>
    </row>
    <row r="284" spans="5:10">
      <c r="E284" s="19"/>
      <c r="F284" s="15"/>
      <c r="G284" s="19"/>
      <c r="H284" s="19"/>
      <c r="I284" s="19"/>
      <c r="J284" s="19"/>
    </row>
    <row r="285" spans="5:10">
      <c r="E285" s="19"/>
      <c r="F285" s="15"/>
      <c r="G285" s="19"/>
      <c r="H285" s="19"/>
      <c r="I285" s="19"/>
      <c r="J285" s="19"/>
    </row>
    <row r="286" spans="5:10">
      <c r="E286" s="19"/>
      <c r="F286" s="15"/>
      <c r="G286" s="19"/>
      <c r="H286" s="19"/>
      <c r="I286" s="19"/>
      <c r="J286" s="19"/>
    </row>
    <row r="287" spans="5:10">
      <c r="E287" s="19"/>
      <c r="F287" s="15"/>
      <c r="G287" s="19"/>
      <c r="H287" s="19"/>
      <c r="I287" s="19"/>
      <c r="J287" s="19"/>
    </row>
    <row r="288" spans="5:10">
      <c r="E288" s="19"/>
      <c r="F288" s="15"/>
      <c r="G288" s="19"/>
      <c r="H288" s="19"/>
      <c r="I288" s="19"/>
      <c r="J288" s="19"/>
    </row>
    <row r="289" spans="5:10">
      <c r="E289" s="19"/>
      <c r="F289" s="15"/>
      <c r="G289" s="19"/>
      <c r="H289" s="19"/>
      <c r="I289" s="19"/>
      <c r="J289" s="19"/>
    </row>
    <row r="290" spans="5:10">
      <c r="E290" s="19"/>
      <c r="F290" s="15"/>
      <c r="G290" s="19"/>
      <c r="H290" s="19"/>
      <c r="I290" s="19"/>
      <c r="J290" s="19"/>
    </row>
    <row r="291" spans="5:10">
      <c r="E291" s="19"/>
      <c r="F291" s="15"/>
      <c r="G291" s="19"/>
      <c r="H291" s="19"/>
      <c r="I291" s="19"/>
      <c r="J291" s="19"/>
    </row>
    <row r="292" spans="5:10">
      <c r="E292" s="19"/>
      <c r="F292" s="15"/>
      <c r="G292" s="19"/>
      <c r="H292" s="19"/>
      <c r="I292" s="19"/>
      <c r="J292" s="19"/>
    </row>
    <row r="293" spans="5:10">
      <c r="E293" s="19"/>
      <c r="F293" s="15"/>
      <c r="G293" s="19"/>
      <c r="H293" s="19"/>
      <c r="I293" s="19"/>
      <c r="J293" s="19"/>
    </row>
    <row r="294" spans="5:10">
      <c r="E294" s="19"/>
      <c r="F294" s="15"/>
      <c r="G294" s="19"/>
      <c r="H294" s="19"/>
      <c r="I294" s="19"/>
      <c r="J294" s="19"/>
    </row>
    <row r="295" spans="5:10">
      <c r="E295" s="19"/>
      <c r="F295" s="15"/>
      <c r="G295" s="19"/>
      <c r="H295" s="19"/>
      <c r="I295" s="19"/>
      <c r="J295" s="19"/>
    </row>
    <row r="296" spans="5:10">
      <c r="E296" s="19"/>
      <c r="F296" s="15"/>
      <c r="G296" s="19"/>
      <c r="H296" s="19"/>
      <c r="I296" s="19"/>
      <c r="J296" s="19"/>
    </row>
    <row r="297" spans="5:10">
      <c r="E297" s="19"/>
      <c r="F297" s="15"/>
      <c r="G297" s="19"/>
      <c r="H297" s="19"/>
      <c r="I297" s="19"/>
      <c r="J297" s="19"/>
    </row>
    <row r="298" spans="5:10">
      <c r="E298" s="19"/>
      <c r="F298" s="15"/>
      <c r="G298" s="19"/>
      <c r="H298" s="19"/>
      <c r="I298" s="19"/>
      <c r="J298" s="19"/>
    </row>
    <row r="299" spans="5:10">
      <c r="E299" s="19"/>
      <c r="F299" s="15"/>
      <c r="G299" s="19"/>
      <c r="H299" s="19"/>
      <c r="I299" s="19"/>
      <c r="J299" s="19"/>
    </row>
    <row r="300" spans="5:10">
      <c r="E300" s="19"/>
      <c r="F300" s="15"/>
      <c r="G300" s="19"/>
      <c r="H300" s="19"/>
      <c r="I300" s="19"/>
      <c r="J300" s="19"/>
    </row>
    <row r="301" spans="5:10">
      <c r="E301" s="19"/>
      <c r="F301" s="15"/>
      <c r="G301" s="19"/>
      <c r="H301" s="19"/>
      <c r="I301" s="19"/>
      <c r="J301" s="19"/>
    </row>
    <row r="302" spans="5:10">
      <c r="E302" s="19"/>
      <c r="F302" s="15"/>
      <c r="G302" s="19"/>
      <c r="H302" s="19"/>
      <c r="I302" s="19"/>
      <c r="J302" s="19"/>
    </row>
    <row r="303" spans="5:10">
      <c r="E303" s="19"/>
      <c r="F303" s="15"/>
      <c r="G303" s="19"/>
      <c r="H303" s="19"/>
      <c r="I303" s="19"/>
      <c r="J303" s="19"/>
    </row>
    <row r="304" spans="5:10">
      <c r="E304" s="19"/>
      <c r="F304" s="15"/>
      <c r="G304" s="19"/>
      <c r="H304" s="19"/>
      <c r="I304" s="19"/>
      <c r="J304" s="19"/>
    </row>
    <row r="305" spans="5:10">
      <c r="E305" s="19"/>
      <c r="F305" s="15"/>
      <c r="G305" s="19"/>
      <c r="H305" s="19"/>
      <c r="I305" s="19"/>
      <c r="J305" s="19"/>
    </row>
    <row r="306" spans="5:10">
      <c r="E306" s="19"/>
      <c r="F306" s="15"/>
      <c r="G306" s="19"/>
      <c r="H306" s="19"/>
      <c r="I306" s="19"/>
      <c r="J306" s="19"/>
    </row>
    <row r="307" spans="5:10">
      <c r="E307" s="19"/>
      <c r="F307" s="15"/>
      <c r="G307" s="19"/>
      <c r="H307" s="19"/>
      <c r="I307" s="19"/>
      <c r="J307" s="19"/>
    </row>
    <row r="308" spans="5:10">
      <c r="E308" s="19"/>
      <c r="F308" s="15"/>
      <c r="G308" s="19"/>
      <c r="H308" s="19"/>
      <c r="I308" s="19"/>
      <c r="J308" s="19"/>
    </row>
    <row r="309" spans="5:10">
      <c r="E309" s="19"/>
      <c r="F309" s="15"/>
      <c r="G309" s="19"/>
      <c r="H309" s="19"/>
      <c r="I309" s="19"/>
      <c r="J309" s="19"/>
    </row>
    <row r="310" spans="5:10">
      <c r="E310" s="19"/>
      <c r="F310" s="15"/>
      <c r="G310" s="19"/>
      <c r="H310" s="19"/>
      <c r="I310" s="19"/>
      <c r="J310" s="19"/>
    </row>
    <row r="311" spans="5:10">
      <c r="E311" s="19"/>
      <c r="F311" s="15"/>
      <c r="G311" s="19"/>
      <c r="H311" s="19"/>
      <c r="I311" s="19"/>
      <c r="J311" s="19"/>
    </row>
    <row r="312" spans="5:10">
      <c r="E312" s="19"/>
      <c r="F312" s="15"/>
      <c r="G312" s="19"/>
      <c r="H312" s="19"/>
      <c r="I312" s="19"/>
      <c r="J312" s="19"/>
    </row>
    <row r="313" spans="5:10">
      <c r="E313" s="19"/>
      <c r="F313" s="15"/>
      <c r="G313" s="19"/>
      <c r="H313" s="19"/>
      <c r="I313" s="19"/>
      <c r="J313" s="19"/>
    </row>
    <row r="314" spans="5:10">
      <c r="E314" s="19"/>
      <c r="F314" s="15"/>
      <c r="G314" s="19"/>
      <c r="H314" s="19"/>
      <c r="I314" s="19"/>
      <c r="J314" s="19"/>
    </row>
    <row r="315" spans="5:10">
      <c r="E315" s="19"/>
      <c r="F315" s="15"/>
      <c r="G315" s="19"/>
      <c r="H315" s="19"/>
      <c r="I315" s="19"/>
      <c r="J315" s="19"/>
    </row>
    <row r="316" spans="5:10">
      <c r="E316" s="19"/>
      <c r="F316" s="15"/>
      <c r="G316" s="19"/>
      <c r="H316" s="19"/>
      <c r="I316" s="19"/>
      <c r="J316" s="19"/>
    </row>
    <row r="317" spans="5:10">
      <c r="E317" s="19"/>
      <c r="F317" s="15"/>
      <c r="G317" s="19"/>
      <c r="H317" s="19"/>
      <c r="I317" s="19"/>
      <c r="J317" s="19"/>
    </row>
    <row r="318" spans="5:10">
      <c r="E318" s="19"/>
      <c r="F318" s="15"/>
      <c r="G318" s="19"/>
      <c r="H318" s="19"/>
      <c r="I318" s="19"/>
      <c r="J318" s="19"/>
    </row>
    <row r="319" spans="5:10">
      <c r="E319" s="19"/>
      <c r="F319" s="15"/>
      <c r="G319" s="19"/>
      <c r="H319" s="19"/>
      <c r="I319" s="19"/>
      <c r="J319" s="19"/>
    </row>
    <row r="320" spans="5:10">
      <c r="E320" s="19"/>
      <c r="F320" s="15"/>
      <c r="G320" s="19"/>
      <c r="H320" s="19"/>
      <c r="I320" s="19"/>
      <c r="J320" s="19"/>
    </row>
    <row r="321" spans="5:10">
      <c r="E321" s="19"/>
      <c r="F321" s="15"/>
      <c r="G321" s="19"/>
      <c r="H321" s="19"/>
      <c r="I321" s="19"/>
      <c r="J321" s="19"/>
    </row>
    <row r="322" spans="5:10">
      <c r="E322" s="19"/>
      <c r="F322" s="15"/>
      <c r="G322" s="19"/>
      <c r="H322" s="19"/>
      <c r="I322" s="19"/>
      <c r="J322" s="19"/>
    </row>
    <row r="323" spans="5:10">
      <c r="E323" s="19"/>
      <c r="F323" s="15"/>
      <c r="G323" s="19"/>
      <c r="H323" s="19"/>
      <c r="I323" s="19"/>
      <c r="J323" s="19"/>
    </row>
    <row r="324" spans="5:10">
      <c r="E324" s="19"/>
      <c r="F324" s="15"/>
      <c r="G324" s="19"/>
      <c r="H324" s="19"/>
      <c r="I324" s="19"/>
      <c r="J324" s="19"/>
    </row>
    <row r="325" spans="5:10">
      <c r="E325" s="19"/>
      <c r="F325" s="15"/>
      <c r="G325" s="19"/>
      <c r="H325" s="19"/>
      <c r="I325" s="19"/>
      <c r="J325" s="19"/>
    </row>
    <row r="326" spans="5:10">
      <c r="E326" s="19"/>
      <c r="F326" s="15"/>
      <c r="G326" s="19"/>
      <c r="H326" s="19"/>
      <c r="I326" s="19"/>
      <c r="J326" s="19"/>
    </row>
    <row r="327" spans="5:10">
      <c r="E327" s="19"/>
      <c r="F327" s="15"/>
      <c r="G327" s="19"/>
      <c r="H327" s="19"/>
      <c r="I327" s="19"/>
      <c r="J327" s="19"/>
    </row>
    <row r="328" spans="5:10">
      <c r="E328" s="19"/>
      <c r="F328" s="15"/>
      <c r="G328" s="19"/>
      <c r="H328" s="19"/>
      <c r="I328" s="19"/>
      <c r="J328" s="19"/>
    </row>
    <row r="329" spans="5:10">
      <c r="E329" s="19"/>
      <c r="F329" s="15"/>
      <c r="G329" s="19"/>
      <c r="H329" s="19"/>
      <c r="I329" s="19"/>
      <c r="J329" s="19"/>
    </row>
    <row r="330" spans="5:10">
      <c r="E330" s="19"/>
      <c r="F330" s="15"/>
      <c r="G330" s="19"/>
      <c r="H330" s="19"/>
      <c r="I330" s="19"/>
      <c r="J330" s="19"/>
    </row>
    <row r="331" spans="5:10">
      <c r="E331" s="19"/>
      <c r="F331" s="15"/>
      <c r="G331" s="19"/>
      <c r="H331" s="19"/>
      <c r="I331" s="19"/>
      <c r="J331" s="19"/>
    </row>
    <row r="332" spans="5:10">
      <c r="E332" s="19"/>
      <c r="F332" s="15"/>
      <c r="G332" s="19"/>
      <c r="H332" s="19"/>
      <c r="I332" s="19"/>
      <c r="J332" s="19"/>
    </row>
    <row r="333" spans="5:10">
      <c r="E333" s="19"/>
      <c r="F333" s="15"/>
      <c r="G333" s="19"/>
      <c r="H333" s="19"/>
      <c r="I333" s="19"/>
      <c r="J333" s="19"/>
    </row>
    <row r="334" spans="5:10">
      <c r="E334" s="19"/>
      <c r="F334" s="15"/>
      <c r="G334" s="19"/>
      <c r="H334" s="19"/>
      <c r="I334" s="19"/>
      <c r="J334" s="19"/>
    </row>
    <row r="335" spans="5:10">
      <c r="E335" s="19"/>
      <c r="F335" s="15"/>
      <c r="G335" s="19"/>
      <c r="H335" s="19"/>
      <c r="I335" s="19"/>
      <c r="J335" s="19"/>
    </row>
    <row r="336" spans="5:10">
      <c r="E336" s="19"/>
      <c r="F336" s="15"/>
      <c r="G336" s="19"/>
      <c r="H336" s="19"/>
      <c r="I336" s="19"/>
      <c r="J336" s="19"/>
    </row>
    <row r="337" spans="5:10">
      <c r="E337" s="19"/>
      <c r="F337" s="15"/>
      <c r="G337" s="19"/>
      <c r="H337" s="19"/>
      <c r="I337" s="19"/>
      <c r="J337" s="19"/>
    </row>
    <row r="338" spans="5:10">
      <c r="E338" s="19"/>
      <c r="F338" s="15"/>
      <c r="G338" s="19"/>
      <c r="H338" s="19"/>
      <c r="I338" s="19"/>
      <c r="J338" s="19"/>
    </row>
    <row r="339" spans="5:10">
      <c r="E339" s="19"/>
      <c r="F339" s="15"/>
      <c r="G339" s="19"/>
      <c r="H339" s="19"/>
      <c r="I339" s="19"/>
      <c r="J339" s="19"/>
    </row>
    <row r="340" spans="5:10">
      <c r="E340" s="19"/>
      <c r="F340" s="15"/>
      <c r="G340" s="19"/>
      <c r="H340" s="19"/>
      <c r="I340" s="19"/>
      <c r="J340" s="19"/>
    </row>
    <row r="341" spans="5:10">
      <c r="E341" s="19"/>
      <c r="F341" s="15"/>
      <c r="G341" s="19"/>
      <c r="H341" s="19"/>
      <c r="I341" s="19"/>
      <c r="J341" s="19"/>
    </row>
    <row r="342" spans="5:10">
      <c r="E342" s="19"/>
      <c r="F342" s="15"/>
      <c r="G342" s="19"/>
      <c r="H342" s="19"/>
      <c r="I342" s="19"/>
      <c r="J342" s="19"/>
    </row>
    <row r="343" spans="5:10">
      <c r="E343" s="19"/>
      <c r="F343" s="15"/>
      <c r="G343" s="19"/>
      <c r="H343" s="19"/>
      <c r="I343" s="19"/>
      <c r="J343" s="19"/>
    </row>
    <row r="344" spans="5:10">
      <c r="E344" s="19"/>
      <c r="F344" s="15"/>
      <c r="G344" s="19"/>
      <c r="H344" s="19"/>
      <c r="I344" s="19"/>
      <c r="J344" s="19"/>
    </row>
    <row r="345" spans="5:10">
      <c r="E345" s="19"/>
      <c r="F345" s="15"/>
      <c r="G345" s="19"/>
      <c r="H345" s="19"/>
      <c r="I345" s="19"/>
      <c r="J345" s="19"/>
    </row>
    <row r="346" spans="5:10">
      <c r="E346" s="19"/>
      <c r="F346" s="15"/>
      <c r="G346" s="19"/>
      <c r="H346" s="19"/>
      <c r="I346" s="19"/>
      <c r="J346" s="19"/>
    </row>
    <row r="347" spans="5:10">
      <c r="E347" s="19"/>
      <c r="F347" s="15"/>
      <c r="G347" s="19"/>
      <c r="H347" s="19"/>
      <c r="I347" s="19"/>
      <c r="J347" s="19"/>
    </row>
    <row r="348" spans="5:10">
      <c r="E348" s="19"/>
      <c r="F348" s="15"/>
      <c r="G348" s="19"/>
      <c r="H348" s="19"/>
      <c r="I348" s="19"/>
      <c r="J348" s="19"/>
    </row>
    <row r="349" spans="5:10">
      <c r="E349" s="19"/>
      <c r="F349" s="15"/>
      <c r="G349" s="19"/>
      <c r="H349" s="19"/>
      <c r="I349" s="19"/>
      <c r="J349" s="19"/>
    </row>
    <row r="350" spans="5:10">
      <c r="E350" s="19"/>
      <c r="F350" s="15"/>
      <c r="G350" s="19"/>
      <c r="H350" s="19"/>
      <c r="I350" s="19"/>
      <c r="J350" s="19"/>
    </row>
    <row r="351" spans="5:10">
      <c r="E351" s="19"/>
      <c r="F351" s="15"/>
      <c r="G351" s="19"/>
      <c r="H351" s="19"/>
      <c r="I351" s="19"/>
      <c r="J351" s="19"/>
    </row>
    <row r="352" spans="5:10">
      <c r="E352" s="19"/>
      <c r="F352" s="15"/>
      <c r="G352" s="19"/>
      <c r="H352" s="19"/>
      <c r="I352" s="19"/>
      <c r="J352" s="19"/>
    </row>
    <row r="353" spans="5:10">
      <c r="E353" s="19"/>
      <c r="F353" s="15"/>
      <c r="G353" s="19"/>
      <c r="H353" s="19"/>
      <c r="I353" s="19"/>
      <c r="J353" s="19"/>
    </row>
    <row r="354" spans="5:10">
      <c r="E354" s="19"/>
      <c r="F354" s="15"/>
      <c r="G354" s="19"/>
      <c r="H354" s="19"/>
      <c r="I354" s="19"/>
      <c r="J354" s="19"/>
    </row>
    <row r="355" spans="5:10">
      <c r="E355" s="19"/>
      <c r="F355" s="15"/>
      <c r="G355" s="19"/>
      <c r="H355" s="19"/>
      <c r="I355" s="19"/>
      <c r="J355" s="19"/>
    </row>
    <row r="356" spans="5:10">
      <c r="E356" s="19"/>
      <c r="F356" s="15"/>
      <c r="G356" s="19"/>
      <c r="H356" s="19"/>
      <c r="I356" s="19"/>
      <c r="J356" s="19"/>
    </row>
    <row r="357" spans="5:10">
      <c r="E357" s="19"/>
      <c r="F357" s="15"/>
      <c r="G357" s="19"/>
      <c r="H357" s="19"/>
      <c r="I357" s="19"/>
      <c r="J357" s="19"/>
    </row>
    <row r="358" spans="5:10">
      <c r="E358" s="19"/>
      <c r="F358" s="15"/>
      <c r="G358" s="19"/>
      <c r="H358" s="19"/>
      <c r="I358" s="19"/>
      <c r="J358" s="19"/>
    </row>
    <row r="359" spans="5:10">
      <c r="E359" s="19"/>
      <c r="F359" s="15"/>
      <c r="G359" s="19"/>
      <c r="H359" s="19"/>
      <c r="I359" s="19"/>
      <c r="J359" s="19"/>
    </row>
    <row r="360" spans="5:10">
      <c r="E360" s="19"/>
      <c r="F360" s="15"/>
      <c r="G360" s="19"/>
      <c r="H360" s="19"/>
      <c r="I360" s="19"/>
      <c r="J360" s="19"/>
    </row>
    <row r="361" spans="5:10">
      <c r="E361" s="19"/>
      <c r="F361" s="15"/>
      <c r="G361" s="19"/>
      <c r="H361" s="19"/>
      <c r="I361" s="19"/>
      <c r="J361" s="19"/>
    </row>
    <row r="362" spans="5:10">
      <c r="E362" s="19"/>
      <c r="F362" s="15"/>
      <c r="G362" s="19"/>
      <c r="H362" s="19"/>
      <c r="I362" s="19"/>
      <c r="J362" s="19"/>
    </row>
    <row r="363" spans="5:10">
      <c r="E363" s="19"/>
      <c r="F363" s="15"/>
      <c r="G363" s="19"/>
      <c r="H363" s="19"/>
      <c r="I363" s="19"/>
      <c r="J363" s="19"/>
    </row>
    <row r="364" spans="5:10">
      <c r="E364" s="19"/>
      <c r="F364" s="15"/>
      <c r="G364" s="19"/>
      <c r="H364" s="19"/>
      <c r="I364" s="19"/>
      <c r="J364" s="19"/>
    </row>
    <row r="365" spans="5:10">
      <c r="E365" s="19"/>
      <c r="F365" s="15"/>
      <c r="G365" s="19"/>
      <c r="H365" s="19"/>
      <c r="I365" s="19"/>
      <c r="J365" s="19"/>
    </row>
    <row r="366" spans="5:10">
      <c r="E366" s="19"/>
      <c r="F366" s="15"/>
      <c r="G366" s="19"/>
      <c r="H366" s="19"/>
      <c r="I366" s="19"/>
      <c r="J366" s="19"/>
    </row>
    <row r="367" spans="5:10">
      <c r="E367" s="19"/>
      <c r="F367" s="15"/>
      <c r="G367" s="19"/>
      <c r="H367" s="19"/>
      <c r="I367" s="19"/>
      <c r="J367" s="19"/>
    </row>
    <row r="368" spans="5:10">
      <c r="E368" s="19"/>
      <c r="F368" s="15"/>
      <c r="G368" s="19"/>
      <c r="H368" s="19"/>
      <c r="I368" s="19"/>
      <c r="J368" s="19"/>
    </row>
    <row r="369" spans="5:10">
      <c r="E369" s="19"/>
      <c r="F369" s="15"/>
      <c r="G369" s="19"/>
      <c r="H369" s="19"/>
      <c r="I369" s="19"/>
      <c r="J369" s="19"/>
    </row>
    <row r="370" spans="5:10">
      <c r="E370" s="19"/>
      <c r="F370" s="15"/>
      <c r="G370" s="19"/>
      <c r="H370" s="19"/>
      <c r="I370" s="19"/>
      <c r="J370" s="19"/>
    </row>
    <row r="371" spans="5:10">
      <c r="E371" s="19"/>
      <c r="F371" s="15"/>
      <c r="G371" s="19"/>
      <c r="H371" s="19"/>
      <c r="I371" s="19"/>
      <c r="J371" s="19"/>
    </row>
    <row r="372" spans="5:10">
      <c r="E372" s="19"/>
      <c r="F372" s="15"/>
      <c r="G372" s="19"/>
      <c r="H372" s="19"/>
      <c r="I372" s="19"/>
      <c r="J372" s="19"/>
    </row>
    <row r="373" spans="5:10">
      <c r="E373" s="19"/>
      <c r="F373" s="15"/>
      <c r="G373" s="19"/>
      <c r="H373" s="19"/>
      <c r="I373" s="19"/>
      <c r="J373" s="19"/>
    </row>
    <row r="374" spans="5:10">
      <c r="E374" s="19"/>
      <c r="F374" s="15"/>
      <c r="G374" s="19"/>
      <c r="H374" s="19"/>
      <c r="I374" s="19"/>
      <c r="J374" s="19"/>
    </row>
    <row r="375" spans="5:10">
      <c r="E375" s="19"/>
      <c r="F375" s="15"/>
      <c r="G375" s="19"/>
      <c r="H375" s="19"/>
      <c r="I375" s="19"/>
      <c r="J375" s="19"/>
    </row>
    <row r="376" spans="5:10">
      <c r="E376" s="19"/>
      <c r="F376" s="15"/>
      <c r="G376" s="19"/>
      <c r="H376" s="19"/>
      <c r="I376" s="19"/>
      <c r="J376" s="19"/>
    </row>
    <row r="377" spans="5:10">
      <c r="E377" s="19"/>
      <c r="F377" s="15"/>
      <c r="G377" s="19"/>
      <c r="H377" s="19"/>
      <c r="I377" s="19"/>
      <c r="J377" s="19"/>
    </row>
    <row r="378" spans="5:10">
      <c r="E378" s="19"/>
      <c r="F378" s="15"/>
      <c r="G378" s="19"/>
      <c r="H378" s="19"/>
      <c r="I378" s="19"/>
      <c r="J378" s="19"/>
    </row>
    <row r="379" spans="5:10">
      <c r="E379" s="19"/>
      <c r="F379" s="15"/>
      <c r="G379" s="19"/>
      <c r="H379" s="19"/>
      <c r="I379" s="19"/>
      <c r="J379" s="19"/>
    </row>
    <row r="380" spans="5:10">
      <c r="E380" s="19"/>
      <c r="F380" s="15"/>
      <c r="G380" s="19"/>
      <c r="H380" s="19"/>
      <c r="I380" s="19"/>
      <c r="J380" s="19"/>
    </row>
    <row r="381" spans="5:10">
      <c r="E381" s="19"/>
      <c r="F381" s="15"/>
      <c r="G381" s="19"/>
      <c r="H381" s="19"/>
      <c r="I381" s="19"/>
      <c r="J381" s="19"/>
    </row>
    <row r="382" spans="5:10">
      <c r="E382" s="19"/>
      <c r="F382" s="15"/>
      <c r="G382" s="19"/>
      <c r="H382" s="19"/>
      <c r="I382" s="19"/>
      <c r="J382" s="19"/>
    </row>
    <row r="383" spans="5:10">
      <c r="E383" s="19"/>
      <c r="F383" s="15"/>
      <c r="G383" s="19"/>
      <c r="H383" s="19"/>
      <c r="I383" s="19"/>
      <c r="J383" s="19"/>
    </row>
    <row r="384" spans="5:10">
      <c r="E384" s="19"/>
      <c r="F384" s="15"/>
      <c r="G384" s="19"/>
      <c r="H384" s="19"/>
      <c r="I384" s="19"/>
      <c r="J384" s="19"/>
    </row>
    <row r="385" spans="5:10">
      <c r="E385" s="19"/>
      <c r="F385" s="15"/>
      <c r="G385" s="19"/>
      <c r="H385" s="19"/>
      <c r="I385" s="19"/>
      <c r="J385" s="19"/>
    </row>
  </sheetData>
  <mergeCells count="17">
    <mergeCell ref="R10:V10"/>
    <mergeCell ref="A1:J1"/>
    <mergeCell ref="A2:J2"/>
    <mergeCell ref="B3:D3"/>
    <mergeCell ref="B4:D4"/>
    <mergeCell ref="B5:D5"/>
    <mergeCell ref="B6:D6"/>
    <mergeCell ref="A66:B66"/>
    <mergeCell ref="B45:D45"/>
    <mergeCell ref="B56:D56"/>
    <mergeCell ref="A59:B59"/>
    <mergeCell ref="B34:D34"/>
    <mergeCell ref="L48:M48"/>
    <mergeCell ref="L14:M14"/>
    <mergeCell ref="L37:M37"/>
    <mergeCell ref="A61:B61"/>
    <mergeCell ref="A8:J8"/>
  </mergeCells>
  <pageMargins left="0.25" right="0.25" top="0.25" bottom="0.25" header="0.5" footer="0.5"/>
  <pageSetup scale="58" fitToHeight="0"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AFCD9760B3AE40927E074FFF293EF4" ma:contentTypeVersion="11" ma:contentTypeDescription="Create a new document." ma:contentTypeScope="" ma:versionID="917fc8f14ae10878b2991b0430bbdcfe">
  <xsd:schema xmlns:xsd="http://www.w3.org/2001/XMLSchema" xmlns:xs="http://www.w3.org/2001/XMLSchema" xmlns:p="http://schemas.microsoft.com/office/2006/metadata/properties" xmlns:ns2="771a85ba-0bf5-4160-971e-b46dc3cdc6a4" targetNamespace="http://schemas.microsoft.com/office/2006/metadata/properties" ma:root="true" ma:fieldsID="c6223a3874fc4abacaf3e3c48474addb" ns2:_="">
    <xsd:import namespace="771a85ba-0bf5-4160-971e-b46dc3cdc6a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1a85ba-0bf5-4160-971e-b46dc3cdc6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36A6EE5-C22A-437A-B9A4-F2DB63DC1F7E}"/>
</file>

<file path=customXml/itemProps2.xml><?xml version="1.0" encoding="utf-8"?>
<ds:datastoreItem xmlns:ds="http://schemas.openxmlformats.org/officeDocument/2006/customXml" ds:itemID="{FBFA4A56-0FF1-4A30-A7A6-4FCC14F5B285}"/>
</file>

<file path=customXml/itemProps3.xml><?xml version="1.0" encoding="utf-8"?>
<ds:datastoreItem xmlns:ds="http://schemas.openxmlformats.org/officeDocument/2006/customXml" ds:itemID="{F097556F-AC01-4E89-88FB-4ADDAD28ECB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Hibbs, Sue F</dc:creator>
  <cp:keywords/>
  <dc:description/>
  <cp:lastModifiedBy>Ford, Larisa</cp:lastModifiedBy>
  <cp:revision/>
  <dcterms:created xsi:type="dcterms:W3CDTF">2002-08-23T16:07:18Z</dcterms:created>
  <dcterms:modified xsi:type="dcterms:W3CDTF">2021-12-14T17:56:13Z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0x01010052AFCD9760B3AE40927E074FFF293EF4</vt:lpwstr>
  </property>
</Properties>
</file>