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ejia3\Documents\0_web\CASCADE\resources\assets\files\"/>
    </mc:Choice>
  </mc:AlternateContent>
  <bookViews>
    <workbookView xWindow="480" yWindow="300" windowWidth="27792" windowHeight="12408" activeTab="4"/>
  </bookViews>
  <sheets>
    <sheet name="EP - Example" sheetId="12" r:id="rId1"/>
    <sheet name="Enrollment Projections" sheetId="4" r:id="rId2"/>
    <sheet name="DP - Example" sheetId="8" r:id="rId3"/>
    <sheet name="Degree Plan" sheetId="2" r:id="rId4"/>
    <sheet name="ERR - Example" sheetId="14" r:id="rId5"/>
    <sheet name="Expenses &amp; Reallocated Resource" sheetId="3" r:id="rId6"/>
    <sheet name="Auto-Pop Tables for Report" sheetId="5" state="hidden" r:id="rId7"/>
    <sheet name="data" sheetId="6" state="hidden" r:id="rId8"/>
  </sheets>
  <definedNames>
    <definedName name="benefits">data!$D$1:$E$5</definedName>
    <definedName name="category">data!$A$2:$A$4</definedName>
    <definedName name="faculty">data!$A$9:$A$11</definedName>
    <definedName name="persch" localSheetId="4">'ERR - Example'!$D$8:$G$12</definedName>
    <definedName name="persch">'Expenses &amp; Reallocated Resource'!$D$8:$G$12</definedName>
    <definedName name="_xlnm.Print_Area" localSheetId="3">'Degree Plan'!$A$1:$J$70</definedName>
    <definedName name="_xlnm.Print_Area" localSheetId="2">'DP - Example'!$A$1:$J$70</definedName>
    <definedName name="_xlnm.Print_Area" localSheetId="4">'ERR - Example'!$A$1:$U$170</definedName>
    <definedName name="_xlnm.Print_Area" localSheetId="5">'Expenses &amp; Reallocated Resource'!$A$1:$U$170</definedName>
    <definedName name="type">data!$A$7:$A$11</definedName>
    <definedName name="type1">data!$A$17:$A$19</definedName>
    <definedName name="type2">data!$A$14:$A$15</definedName>
    <definedName name="type3">data!$A$7:$A$12</definedName>
  </definedNames>
  <calcPr calcId="152511"/>
</workbook>
</file>

<file path=xl/calcChain.xml><?xml version="1.0" encoding="utf-8"?>
<calcChain xmlns="http://schemas.openxmlformats.org/spreadsheetml/2006/main">
  <c r="J130" i="14" l="1"/>
  <c r="J129" i="14"/>
  <c r="J128" i="14"/>
  <c r="J123" i="14"/>
  <c r="J122" i="14"/>
  <c r="J121" i="14"/>
  <c r="S132" i="14"/>
  <c r="T132" i="14" s="1"/>
  <c r="U132" i="14" s="1"/>
  <c r="J132" i="14"/>
  <c r="S131" i="14"/>
  <c r="T131" i="14" s="1"/>
  <c r="U131" i="14" s="1"/>
  <c r="J131" i="14"/>
  <c r="S130" i="14"/>
  <c r="T130" i="14" s="1"/>
  <c r="S129" i="14"/>
  <c r="T129" i="14" s="1"/>
  <c r="U129" i="14" s="1"/>
  <c r="S125" i="14"/>
  <c r="J125" i="14"/>
  <c r="S124" i="14"/>
  <c r="J124" i="14"/>
  <c r="S123" i="14"/>
  <c r="S122" i="14"/>
  <c r="S118" i="14"/>
  <c r="J118" i="14"/>
  <c r="S117" i="14"/>
  <c r="J117" i="14"/>
  <c r="S116" i="14"/>
  <c r="J116" i="14"/>
  <c r="J115" i="14"/>
  <c r="J114" i="14"/>
  <c r="S115" i="14" s="1"/>
  <c r="S111" i="14"/>
  <c r="T111" i="14" s="1"/>
  <c r="U111" i="14" s="1"/>
  <c r="J111" i="14"/>
  <c r="J110" i="14"/>
  <c r="J109" i="14"/>
  <c r="S108" i="14"/>
  <c r="T108" i="14" s="1"/>
  <c r="U108" i="14" s="1"/>
  <c r="J108" i="14"/>
  <c r="S109" i="14" s="1"/>
  <c r="T109" i="14" s="1"/>
  <c r="U109" i="14" s="1"/>
  <c r="J107" i="14"/>
  <c r="S110" i="14" s="1"/>
  <c r="T110" i="14" s="1"/>
  <c r="U110" i="14" s="1"/>
  <c r="S104" i="14"/>
  <c r="T104" i="14" s="1"/>
  <c r="U104" i="14" s="1"/>
  <c r="J104" i="14"/>
  <c r="S103" i="14"/>
  <c r="T103" i="14" s="1"/>
  <c r="U103" i="14" s="1"/>
  <c r="J103" i="14"/>
  <c r="J102" i="14"/>
  <c r="S101" i="14"/>
  <c r="T101" i="14" s="1"/>
  <c r="U101" i="14" s="1"/>
  <c r="J101" i="14"/>
  <c r="S102" i="14" s="1"/>
  <c r="T102" i="14" s="1"/>
  <c r="J100" i="14"/>
  <c r="L96" i="14"/>
  <c r="D96" i="14"/>
  <c r="P95" i="14"/>
  <c r="H95" i="14"/>
  <c r="P94" i="14"/>
  <c r="H94" i="14"/>
  <c r="P93" i="14"/>
  <c r="H93" i="14"/>
  <c r="P92" i="14"/>
  <c r="H92" i="14"/>
  <c r="P91" i="14"/>
  <c r="H91" i="14"/>
  <c r="P90" i="14"/>
  <c r="H90" i="14"/>
  <c r="P89" i="14"/>
  <c r="H89" i="14"/>
  <c r="P88" i="14"/>
  <c r="H88" i="14"/>
  <c r="P87" i="14"/>
  <c r="H87" i="14"/>
  <c r="P86" i="14"/>
  <c r="H86" i="14"/>
  <c r="P85" i="14"/>
  <c r="H85" i="14"/>
  <c r="S84" i="14"/>
  <c r="T84" i="14" s="1"/>
  <c r="P84" i="14"/>
  <c r="H84" i="14"/>
  <c r="S83" i="14"/>
  <c r="P83" i="14"/>
  <c r="H83" i="14"/>
  <c r="P82" i="14"/>
  <c r="P81" i="14"/>
  <c r="H81" i="14"/>
  <c r="S89" i="14" s="1"/>
  <c r="T89" i="14" s="1"/>
  <c r="U89" i="14" s="1"/>
  <c r="L78" i="14"/>
  <c r="D78" i="14"/>
  <c r="P77" i="14"/>
  <c r="H77" i="14"/>
  <c r="P76" i="14"/>
  <c r="H76" i="14"/>
  <c r="P75" i="14"/>
  <c r="H75" i="14"/>
  <c r="P74" i="14"/>
  <c r="H74" i="14"/>
  <c r="S73" i="14"/>
  <c r="T73" i="14" s="1"/>
  <c r="U73" i="14" s="1"/>
  <c r="P73" i="14"/>
  <c r="H73" i="14"/>
  <c r="P72" i="14"/>
  <c r="H72" i="14"/>
  <c r="P71" i="14"/>
  <c r="H71" i="14"/>
  <c r="P70" i="14"/>
  <c r="H70" i="14"/>
  <c r="P69" i="14"/>
  <c r="H69" i="14"/>
  <c r="P68" i="14"/>
  <c r="H68" i="14"/>
  <c r="S67" i="14"/>
  <c r="P67" i="14"/>
  <c r="H67" i="14"/>
  <c r="S66" i="14"/>
  <c r="T66" i="14" s="1"/>
  <c r="U66" i="14" s="1"/>
  <c r="P66" i="14"/>
  <c r="H66" i="14"/>
  <c r="P65" i="14"/>
  <c r="H65" i="14"/>
  <c r="P64" i="14"/>
  <c r="H64" i="14"/>
  <c r="S72" i="14" s="1"/>
  <c r="L61" i="14"/>
  <c r="D61" i="14"/>
  <c r="P60" i="14"/>
  <c r="H60" i="14"/>
  <c r="S59" i="14"/>
  <c r="T59" i="14" s="1"/>
  <c r="U59" i="14" s="1"/>
  <c r="P59" i="14"/>
  <c r="H59" i="14"/>
  <c r="P58" i="14"/>
  <c r="H58" i="14"/>
  <c r="P57" i="14"/>
  <c r="H57" i="14"/>
  <c r="P56" i="14"/>
  <c r="H56" i="14"/>
  <c r="P55" i="14"/>
  <c r="H55" i="14"/>
  <c r="P54" i="14"/>
  <c r="S53" i="14"/>
  <c r="P53" i="14"/>
  <c r="S52" i="14"/>
  <c r="T52" i="14" s="1"/>
  <c r="U52" i="14" s="1"/>
  <c r="P52" i="14"/>
  <c r="H52" i="14"/>
  <c r="P51" i="14"/>
  <c r="H51" i="14"/>
  <c r="P50" i="14"/>
  <c r="H50" i="14"/>
  <c r="S58" i="14" s="1"/>
  <c r="L47" i="14"/>
  <c r="D47" i="14"/>
  <c r="S46" i="14"/>
  <c r="P46" i="14"/>
  <c r="H46" i="14"/>
  <c r="P45" i="14"/>
  <c r="H45" i="14"/>
  <c r="P44" i="14"/>
  <c r="H44" i="14"/>
  <c r="P43" i="14"/>
  <c r="H43" i="14"/>
  <c r="P42" i="14"/>
  <c r="H42" i="14"/>
  <c r="P41" i="14"/>
  <c r="H41" i="14"/>
  <c r="S40" i="14"/>
  <c r="T40" i="14" s="1"/>
  <c r="U40" i="14" s="1"/>
  <c r="P40" i="14"/>
  <c r="H40" i="14"/>
  <c r="S39" i="14"/>
  <c r="P39" i="14"/>
  <c r="H39" i="14"/>
  <c r="S38" i="14"/>
  <c r="P37" i="14"/>
  <c r="H37" i="14"/>
  <c r="S45" i="14" s="1"/>
  <c r="T45" i="14" s="1"/>
  <c r="U45" i="14" s="1"/>
  <c r="L34" i="14"/>
  <c r="D34" i="14"/>
  <c r="S33" i="14"/>
  <c r="T33" i="14" s="1"/>
  <c r="U33" i="14" s="1"/>
  <c r="P33" i="14"/>
  <c r="H33" i="14"/>
  <c r="P32" i="14"/>
  <c r="H32" i="14"/>
  <c r="S31" i="14"/>
  <c r="P31" i="14"/>
  <c r="H31" i="14"/>
  <c r="P30" i="14"/>
  <c r="H30" i="14"/>
  <c r="P29" i="14"/>
  <c r="H29" i="14"/>
  <c r="P28" i="14"/>
  <c r="H28" i="14"/>
  <c r="S27" i="14"/>
  <c r="P27" i="14"/>
  <c r="H27" i="14"/>
  <c r="S26" i="14"/>
  <c r="T26" i="14" s="1"/>
  <c r="U26" i="14" s="1"/>
  <c r="P26" i="14"/>
  <c r="H26" i="14"/>
  <c r="S25" i="14"/>
  <c r="T25" i="14" s="1"/>
  <c r="P25" i="14"/>
  <c r="H25" i="14"/>
  <c r="P24" i="14"/>
  <c r="G12" i="14"/>
  <c r="H24" i="14" s="1"/>
  <c r="S32" i="14" s="1"/>
  <c r="G11" i="14"/>
  <c r="H82" i="14" s="1"/>
  <c r="S90" i="14" s="1"/>
  <c r="G10" i="14"/>
  <c r="H53" i="14" s="1"/>
  <c r="G9" i="14"/>
  <c r="H38" i="14" s="1"/>
  <c r="G8" i="14"/>
  <c r="P38" i="14" s="1"/>
  <c r="U130" i="14" l="1"/>
  <c r="U102" i="14"/>
  <c r="S88" i="14"/>
  <c r="T88" i="14" s="1"/>
  <c r="U88" i="14" s="1"/>
  <c r="S57" i="14"/>
  <c r="S82" i="14"/>
  <c r="T82" i="14" s="1"/>
  <c r="U82" i="14" s="1"/>
  <c r="S71" i="14"/>
  <c r="T71" i="14" s="1"/>
  <c r="U71" i="14" s="1"/>
  <c r="S65" i="14"/>
  <c r="T65" i="14" s="1"/>
  <c r="U65" i="14" s="1"/>
  <c r="H54" i="14"/>
  <c r="S51" i="14" s="1"/>
  <c r="T51" i="14" s="1"/>
  <c r="U51" i="14" s="1"/>
  <c r="S44" i="14"/>
  <c r="T44" i="14" s="1"/>
  <c r="U44" i="14" s="1"/>
  <c r="U84" i="14"/>
  <c r="U25" i="14"/>
  <c r="T31" i="14"/>
  <c r="U31" i="14" s="1"/>
  <c r="T116" i="14"/>
  <c r="U116" i="14" s="1"/>
  <c r="T118" i="14"/>
  <c r="U118" i="14" s="1"/>
  <c r="T53" i="14"/>
  <c r="U53" i="14" s="1"/>
  <c r="T90" i="14"/>
  <c r="U90" i="14" s="1"/>
  <c r="U91" i="14" s="1"/>
  <c r="T38" i="14"/>
  <c r="U38" i="14" s="1"/>
  <c r="T46" i="14"/>
  <c r="U46" i="14" s="1"/>
  <c r="T57" i="14"/>
  <c r="U57" i="14" s="1"/>
  <c r="T67" i="14"/>
  <c r="U67" i="14" s="1"/>
  <c r="T115" i="14"/>
  <c r="U115" i="14" s="1"/>
  <c r="T117" i="14"/>
  <c r="U117" i="14" s="1"/>
  <c r="T27" i="14"/>
  <c r="U27" i="14" s="1"/>
  <c r="U122" i="14"/>
  <c r="T32" i="14"/>
  <c r="U32" i="14" s="1"/>
  <c r="T39" i="14"/>
  <c r="U39" i="14" s="1"/>
  <c r="T58" i="14"/>
  <c r="U58" i="14" s="1"/>
  <c r="T72" i="14"/>
  <c r="U72" i="14" s="1"/>
  <c r="T83" i="14"/>
  <c r="U83" i="14" s="1"/>
  <c r="T122" i="14"/>
  <c r="T123" i="14"/>
  <c r="U123" i="14" s="1"/>
  <c r="T124" i="14"/>
  <c r="U124" i="14" s="1"/>
  <c r="T125" i="14"/>
  <c r="U125" i="14" s="1"/>
  <c r="P82" i="3"/>
  <c r="P83" i="3"/>
  <c r="P84" i="3"/>
  <c r="P85" i="3"/>
  <c r="P86" i="3"/>
  <c r="P87" i="3"/>
  <c r="P88" i="3"/>
  <c r="P89" i="3"/>
  <c r="P90" i="3"/>
  <c r="P91" i="3"/>
  <c r="P92" i="3"/>
  <c r="P93" i="3"/>
  <c r="P94" i="3"/>
  <c r="P95" i="3"/>
  <c r="P81" i="3"/>
  <c r="H82" i="3"/>
  <c r="H83" i="3"/>
  <c r="H84" i="3"/>
  <c r="H85" i="3"/>
  <c r="H86" i="3"/>
  <c r="H87" i="3"/>
  <c r="H88" i="3"/>
  <c r="H89" i="3"/>
  <c r="H90" i="3"/>
  <c r="H91" i="3"/>
  <c r="H92" i="3"/>
  <c r="H93" i="3"/>
  <c r="H94" i="3"/>
  <c r="H95" i="3"/>
  <c r="H81" i="3"/>
  <c r="P65" i="3"/>
  <c r="P66" i="3"/>
  <c r="P67" i="3"/>
  <c r="P68" i="3"/>
  <c r="P69" i="3"/>
  <c r="P70" i="3"/>
  <c r="P71" i="3"/>
  <c r="P72" i="3"/>
  <c r="P73" i="3"/>
  <c r="P74" i="3"/>
  <c r="P75" i="3"/>
  <c r="P76" i="3"/>
  <c r="P77" i="3"/>
  <c r="P64" i="3"/>
  <c r="H65" i="3"/>
  <c r="H66" i="3"/>
  <c r="H67" i="3"/>
  <c r="H68" i="3"/>
  <c r="H69" i="3"/>
  <c r="H70" i="3"/>
  <c r="H71" i="3"/>
  <c r="H72" i="3"/>
  <c r="H73" i="3"/>
  <c r="H74" i="3"/>
  <c r="H75" i="3"/>
  <c r="H76" i="3"/>
  <c r="H77" i="3"/>
  <c r="H64" i="3"/>
  <c r="P51" i="3"/>
  <c r="P52" i="3"/>
  <c r="P53" i="3"/>
  <c r="P54" i="3"/>
  <c r="P55" i="3"/>
  <c r="P56" i="3"/>
  <c r="P57" i="3"/>
  <c r="P58" i="3"/>
  <c r="P59" i="3"/>
  <c r="P60" i="3"/>
  <c r="P50" i="3"/>
  <c r="H51" i="3"/>
  <c r="H52" i="3"/>
  <c r="H53" i="3"/>
  <c r="H54" i="3"/>
  <c r="H55" i="3"/>
  <c r="H56" i="3"/>
  <c r="H57" i="3"/>
  <c r="H58" i="3"/>
  <c r="H59" i="3"/>
  <c r="H60" i="3"/>
  <c r="H50" i="3"/>
  <c r="P38" i="3"/>
  <c r="P39" i="3"/>
  <c r="P40" i="3"/>
  <c r="P41" i="3"/>
  <c r="P42" i="3"/>
  <c r="P43" i="3"/>
  <c r="P44" i="3"/>
  <c r="P45" i="3"/>
  <c r="P46" i="3"/>
  <c r="P37" i="3"/>
  <c r="H38" i="3"/>
  <c r="H39" i="3"/>
  <c r="H40" i="3"/>
  <c r="H41" i="3"/>
  <c r="H42" i="3"/>
  <c r="H43" i="3"/>
  <c r="H44" i="3"/>
  <c r="H45" i="3"/>
  <c r="H46" i="3"/>
  <c r="H37" i="3"/>
  <c r="P25" i="3"/>
  <c r="P26" i="3"/>
  <c r="P27" i="3"/>
  <c r="P28" i="3"/>
  <c r="P29" i="3"/>
  <c r="P30" i="3"/>
  <c r="P31" i="3"/>
  <c r="P32" i="3"/>
  <c r="P33" i="3"/>
  <c r="P24" i="3"/>
  <c r="H25" i="3"/>
  <c r="H26" i="3"/>
  <c r="H27" i="3"/>
  <c r="H28" i="3"/>
  <c r="H29" i="3"/>
  <c r="H30" i="3"/>
  <c r="H31" i="3"/>
  <c r="H32" i="3"/>
  <c r="H33" i="3"/>
  <c r="H24" i="3"/>
  <c r="S88" i="3"/>
  <c r="S82" i="3"/>
  <c r="S71" i="3"/>
  <c r="S65" i="3"/>
  <c r="S57" i="3"/>
  <c r="S51" i="3"/>
  <c r="S44" i="3"/>
  <c r="S38" i="3"/>
  <c r="S31" i="3"/>
  <c r="S25" i="3"/>
  <c r="G9" i="3"/>
  <c r="G10" i="3"/>
  <c r="G11" i="3"/>
  <c r="G12" i="3"/>
  <c r="G8" i="3"/>
  <c r="U68" i="14" l="1"/>
  <c r="U54" i="14"/>
  <c r="U28" i="14"/>
  <c r="U47" i="14"/>
  <c r="U85" i="14"/>
  <c r="U41" i="14"/>
  <c r="U74" i="14"/>
  <c r="U34" i="14"/>
  <c r="U60" i="14"/>
  <c r="E11" i="6" l="1"/>
  <c r="K1" i="3" s="1"/>
  <c r="E1" i="2"/>
  <c r="E29" i="12"/>
  <c r="E40" i="12" s="1"/>
  <c r="E51" i="12" s="1"/>
  <c r="K23" i="12" s="1"/>
  <c r="K34" i="12" s="1"/>
  <c r="K45" i="12" s="1"/>
  <c r="E29" i="4"/>
  <c r="E40" i="4" s="1"/>
  <c r="E51" i="4" s="1"/>
  <c r="K23" i="4" s="1"/>
  <c r="K34" i="4" s="1"/>
  <c r="K45" i="4" s="1"/>
  <c r="D69" i="8" l="1"/>
  <c r="D68" i="8"/>
  <c r="D67" i="8"/>
  <c r="D66" i="8"/>
  <c r="I63" i="8"/>
  <c r="D63" i="8"/>
  <c r="I62" i="8"/>
  <c r="D62" i="8"/>
  <c r="I61" i="8"/>
  <c r="D61" i="8"/>
  <c r="I60" i="8"/>
  <c r="D60" i="8"/>
  <c r="I55" i="8"/>
  <c r="D55" i="8"/>
  <c r="I47" i="8"/>
  <c r="D47" i="8"/>
  <c r="I39" i="8"/>
  <c r="D39" i="8"/>
  <c r="I31" i="8"/>
  <c r="D31" i="8"/>
  <c r="G57" i="8" l="1"/>
  <c r="H57" i="8" s="1"/>
  <c r="D64" i="8"/>
  <c r="I67" i="8" s="1"/>
  <c r="D70" i="8"/>
  <c r="I68" i="8" s="1"/>
  <c r="I64" i="8"/>
  <c r="I69" i="8" s="1"/>
  <c r="S132" i="3"/>
  <c r="J132" i="3"/>
  <c r="S131" i="3"/>
  <c r="J131" i="3"/>
  <c r="S130" i="3"/>
  <c r="J130" i="3"/>
  <c r="S129" i="3"/>
  <c r="J129" i="3"/>
  <c r="J128" i="3"/>
  <c r="S125" i="3"/>
  <c r="J125" i="3"/>
  <c r="S124" i="3"/>
  <c r="J124" i="3"/>
  <c r="S123" i="3"/>
  <c r="J123" i="3"/>
  <c r="S122" i="3"/>
  <c r="J122" i="3"/>
  <c r="J121" i="3"/>
  <c r="S118" i="3"/>
  <c r="T118" i="3" s="1"/>
  <c r="U118" i="3" s="1"/>
  <c r="J118" i="3"/>
  <c r="S117" i="3"/>
  <c r="T117" i="3" s="1"/>
  <c r="U117" i="3" s="1"/>
  <c r="J117" i="3"/>
  <c r="S116" i="3"/>
  <c r="T116" i="3" s="1"/>
  <c r="U116" i="3" s="1"/>
  <c r="J116" i="3"/>
  <c r="S115" i="3"/>
  <c r="T115" i="3" s="1"/>
  <c r="U115" i="3" s="1"/>
  <c r="J115" i="3"/>
  <c r="J114" i="3"/>
  <c r="S111" i="3"/>
  <c r="J111" i="3"/>
  <c r="S110" i="3"/>
  <c r="J110" i="3"/>
  <c r="S109" i="3"/>
  <c r="J109" i="3"/>
  <c r="S108" i="3"/>
  <c r="J108" i="3"/>
  <c r="J107" i="3"/>
  <c r="S104" i="3"/>
  <c r="T104" i="3" s="1"/>
  <c r="S102" i="3"/>
  <c r="T102" i="3" s="1"/>
  <c r="S103" i="3"/>
  <c r="T103" i="3" s="1"/>
  <c r="J101" i="3"/>
  <c r="J102" i="3"/>
  <c r="J103" i="3"/>
  <c r="S101" i="3" s="1"/>
  <c r="J104" i="3"/>
  <c r="J100" i="3"/>
  <c r="I70" i="8" l="1"/>
  <c r="T129" i="3"/>
  <c r="U129" i="3" s="1"/>
  <c r="T130" i="3"/>
  <c r="U130" i="3" s="1"/>
  <c r="T131" i="3"/>
  <c r="U131" i="3" s="1"/>
  <c r="T132" i="3"/>
  <c r="U132" i="3" s="1"/>
  <c r="T122" i="3"/>
  <c r="U122" i="3" s="1"/>
  <c r="T123" i="3"/>
  <c r="U123" i="3" s="1"/>
  <c r="T124" i="3"/>
  <c r="U124" i="3" s="1"/>
  <c r="T125" i="3"/>
  <c r="U125" i="3" s="1"/>
  <c r="T108" i="3"/>
  <c r="U108" i="3" s="1"/>
  <c r="T109" i="3"/>
  <c r="U109" i="3" s="1"/>
  <c r="T110" i="3"/>
  <c r="U110" i="3" s="1"/>
  <c r="T111" i="3"/>
  <c r="U111" i="3" s="1"/>
  <c r="U102" i="3"/>
  <c r="U104" i="3"/>
  <c r="U103" i="3"/>
  <c r="T101" i="3"/>
  <c r="U101" i="3" s="1"/>
  <c r="S90" i="3"/>
  <c r="T90" i="3" s="1"/>
  <c r="U90" i="3" s="1"/>
  <c r="S89" i="3"/>
  <c r="T89" i="3" s="1"/>
  <c r="T88" i="3"/>
  <c r="S73" i="3"/>
  <c r="T73" i="3" s="1"/>
  <c r="S72" i="3"/>
  <c r="T72" i="3" s="1"/>
  <c r="U72" i="3" s="1"/>
  <c r="T71" i="3"/>
  <c r="S59" i="3"/>
  <c r="T59" i="3" s="1"/>
  <c r="U59" i="3" s="1"/>
  <c r="S58" i="3"/>
  <c r="S84" i="3"/>
  <c r="S83" i="3"/>
  <c r="T83" i="3" s="1"/>
  <c r="U83" i="3" s="1"/>
  <c r="S67" i="3"/>
  <c r="T67" i="3" s="1"/>
  <c r="S66" i="3"/>
  <c r="T66" i="3" s="1"/>
  <c r="U66" i="3" s="1"/>
  <c r="T65" i="3"/>
  <c r="S53" i="3"/>
  <c r="T53" i="3" s="1"/>
  <c r="U53" i="3" s="1"/>
  <c r="S52" i="3"/>
  <c r="T52" i="3" s="1"/>
  <c r="U52" i="3" s="1"/>
  <c r="T51" i="3"/>
  <c r="T38" i="3"/>
  <c r="S46" i="3"/>
  <c r="S45" i="3"/>
  <c r="T44" i="3"/>
  <c r="S40" i="3"/>
  <c r="T40" i="3" s="1"/>
  <c r="S39" i="3"/>
  <c r="T39" i="3" s="1"/>
  <c r="S33" i="3"/>
  <c r="T33" i="3" s="1"/>
  <c r="S32" i="3"/>
  <c r="T32" i="3" s="1"/>
  <c r="S27" i="3"/>
  <c r="T27" i="3" s="1"/>
  <c r="S26" i="3"/>
  <c r="T31" i="3"/>
  <c r="L96" i="3"/>
  <c r="D96" i="3"/>
  <c r="L78" i="3"/>
  <c r="D78" i="3"/>
  <c r="L61" i="3"/>
  <c r="D61" i="3"/>
  <c r="L47" i="3"/>
  <c r="D47" i="3"/>
  <c r="L34" i="3"/>
  <c r="D34" i="3"/>
  <c r="T58" i="3" l="1"/>
  <c r="U58" i="3" s="1"/>
  <c r="U73" i="3"/>
  <c r="U67" i="3"/>
  <c r="T57" i="3"/>
  <c r="U57" i="3" s="1"/>
  <c r="T84" i="3"/>
  <c r="U84" i="3" s="1"/>
  <c r="U89" i="3"/>
  <c r="T82" i="3"/>
  <c r="U82" i="3" s="1"/>
  <c r="U88" i="3"/>
  <c r="U71" i="3"/>
  <c r="U65" i="3"/>
  <c r="U51" i="3"/>
  <c r="U54" i="3" s="1"/>
  <c r="T45" i="3"/>
  <c r="U45" i="3" s="1"/>
  <c r="T46" i="3"/>
  <c r="U46" i="3" s="1"/>
  <c r="U44" i="3"/>
  <c r="U40" i="3"/>
  <c r="U39" i="3"/>
  <c r="U38" i="3"/>
  <c r="U27" i="3"/>
  <c r="T26" i="3"/>
  <c r="U26" i="3" s="1"/>
  <c r="U33" i="3"/>
  <c r="U31" i="3"/>
  <c r="U32" i="3"/>
  <c r="T25" i="3"/>
  <c r="U25" i="3" s="1"/>
  <c r="U74" i="3" l="1"/>
  <c r="U60" i="3"/>
  <c r="U68" i="3"/>
  <c r="U85" i="3"/>
  <c r="U91" i="3"/>
  <c r="U47" i="3"/>
  <c r="U41" i="3"/>
  <c r="U28" i="3"/>
  <c r="U34" i="3"/>
  <c r="D69" i="2"/>
  <c r="D68" i="2"/>
  <c r="D67" i="2"/>
  <c r="I63" i="2"/>
  <c r="I62" i="2"/>
  <c r="I61" i="2"/>
  <c r="D63" i="2"/>
  <c r="D62" i="2"/>
  <c r="D61" i="2"/>
  <c r="D66" i="2"/>
  <c r="I60" i="2"/>
  <c r="D60" i="2"/>
  <c r="D70" i="2" l="1"/>
  <c r="I68" i="2" s="1"/>
  <c r="I64" i="2"/>
  <c r="I69" i="2" s="1"/>
  <c r="I55" i="2"/>
  <c r="D55" i="2"/>
  <c r="I47" i="2"/>
  <c r="D47" i="2"/>
  <c r="I39" i="2"/>
  <c r="D39" i="2"/>
  <c r="I31" i="2"/>
  <c r="D31" i="2"/>
  <c r="H12" i="5"/>
  <c r="E12" i="5"/>
  <c r="D12" i="5"/>
  <c r="C12" i="5"/>
  <c r="H11" i="5"/>
  <c r="E11" i="5"/>
  <c r="D11" i="5"/>
  <c r="C11" i="5"/>
  <c r="H10" i="5"/>
  <c r="E10" i="5"/>
  <c r="D10" i="5"/>
  <c r="C10" i="5"/>
  <c r="E9" i="5"/>
  <c r="D9" i="5"/>
  <c r="C9" i="5"/>
  <c r="H8" i="5"/>
  <c r="E8" i="5"/>
  <c r="D8" i="5"/>
  <c r="C8" i="5"/>
  <c r="D64" i="2" l="1"/>
  <c r="I67" i="2" s="1"/>
  <c r="I70" i="2" s="1"/>
  <c r="G57" i="2"/>
  <c r="H57" i="2" s="1"/>
  <c r="G8" i="5" l="1"/>
  <c r="F8" i="5"/>
  <c r="G9" i="5" l="1"/>
  <c r="F9" i="5"/>
  <c r="H9" i="5" l="1"/>
  <c r="G10" i="5" l="1"/>
  <c r="F10" i="5"/>
  <c r="G11" i="5" l="1"/>
  <c r="F11" i="5"/>
  <c r="F12" i="5" l="1"/>
  <c r="G12" i="5"/>
</calcChain>
</file>

<file path=xl/sharedStrings.xml><?xml version="1.0" encoding="utf-8"?>
<sst xmlns="http://schemas.openxmlformats.org/spreadsheetml/2006/main" count="1489" uniqueCount="228">
  <si>
    <t>ENROLLMENT PROJECTIONS</t>
  </si>
  <si>
    <t>New Students</t>
  </si>
  <si>
    <t>Changed Majors</t>
  </si>
  <si>
    <t>Attrition</t>
  </si>
  <si>
    <t>Graduated</t>
  </si>
  <si>
    <t>plus</t>
  </si>
  <si>
    <t>minus</t>
  </si>
  <si>
    <t>equals</t>
  </si>
  <si>
    <t>The purpose of this section is to identify the projected student enrollment for years 1 through 5 of the program. This information will be used to estimate revenue generated from tuition and fees.</t>
  </si>
  <si>
    <t>These students are those who drop from or leave the program for any reason other than graduation.</t>
  </si>
  <si>
    <t>These students are those who graduate from the program.</t>
  </si>
  <si>
    <t>INSTRUCTIONS</t>
  </si>
  <si>
    <t>YEAR</t>
  </si>
  <si>
    <t>TYPE</t>
  </si>
  <si>
    <r>
      <t xml:space="preserve">These students are new to our institution </t>
    </r>
    <r>
      <rPr>
        <u/>
        <sz val="11"/>
        <color theme="1"/>
        <rFont val="Calibri"/>
        <family val="2"/>
        <scheme val="minor"/>
      </rPr>
      <t>AND</t>
    </r>
    <r>
      <rPr>
        <sz val="11"/>
        <color theme="1"/>
        <rFont val="Calibri"/>
        <family val="2"/>
        <scheme val="minor"/>
      </rPr>
      <t xml:space="preserve"> to this program. For the purpose of this analysis, all new students will be considered Freshmen.</t>
    </r>
  </si>
  <si>
    <t>These students are current students who have changed their major to this new program.</t>
  </si>
  <si>
    <t>Cumulative FTE</t>
  </si>
  <si>
    <t># FTE</t>
  </si>
  <si>
    <r>
      <rPr>
        <b/>
        <sz val="11"/>
        <color theme="1"/>
        <rFont val="Calibri"/>
        <family val="2"/>
        <scheme val="minor"/>
      </rPr>
      <t>FTE (Full Time Equivalent)</t>
    </r>
    <r>
      <rPr>
        <sz val="11"/>
        <color theme="1"/>
        <rFont val="Calibri"/>
        <family val="2"/>
        <scheme val="minor"/>
      </rPr>
      <t xml:space="preserve"> for Undergrad students is 30 SCH per year, for Masters is 24 SCH per year, and for Doctoral is 18 SCH per year. Enter the number of FTE for each "Type" for each "Year" in the box provided.</t>
    </r>
  </si>
  <si>
    <t>Enrollment Projections - Table 2</t>
  </si>
  <si>
    <t>Year</t>
  </si>
  <si>
    <t>Change of Major</t>
  </si>
  <si>
    <t>Cumulative Headcount</t>
  </si>
  <si>
    <t>Graduate</t>
  </si>
  <si>
    <t>1st</t>
  </si>
  <si>
    <t>2nd</t>
  </si>
  <si>
    <t>3rd</t>
  </si>
  <si>
    <t>4th</t>
  </si>
  <si>
    <t>5th</t>
  </si>
  <si>
    <t>Degree Requirements - Table 3</t>
  </si>
  <si>
    <t>Category</t>
  </si>
  <si>
    <t>Semester Credit Hours</t>
  </si>
  <si>
    <t>General Education Core Curriculum of TAMU-CC</t>
  </si>
  <si>
    <t>Required Courses</t>
  </si>
  <si>
    <t>Prescribed Electives</t>
  </si>
  <si>
    <t>Free Electives</t>
  </si>
  <si>
    <t>Other (Specify, e.g. internships, clinical work)</t>
  </si>
  <si>
    <t>TOTAL</t>
  </si>
  <si>
    <t>42*</t>
  </si>
  <si>
    <t>DEGREE PLAN</t>
  </si>
  <si>
    <t>The purpose of this section is to generate a sample schedule for the degree plan. This information will be used to estimate projected SCH per enrollment.</t>
  </si>
  <si>
    <t>Course Prefix and Number</t>
  </si>
  <si>
    <t>The course prefix and number assigned to the course. Examples: ENGL 1301 or ECON 2301</t>
  </si>
  <si>
    <t>Course Name</t>
  </si>
  <si>
    <t>The name of the course associated with the Course Prefix and Number.</t>
  </si>
  <si>
    <t>Hours</t>
  </si>
  <si>
    <t>The SCH associated with the course.</t>
  </si>
  <si>
    <r>
      <t xml:space="preserve">Each course must fall into one of three categories: 
</t>
    </r>
    <r>
      <rPr>
        <i/>
        <sz val="11"/>
        <color theme="1"/>
        <rFont val="Calibri"/>
        <family val="2"/>
        <scheme val="minor"/>
      </rPr>
      <t>Core Curriculum
Program-Specific
Other</t>
    </r>
  </si>
  <si>
    <t>Course Prefix &amp; Number</t>
  </si>
  <si>
    <t>FALL SEMESTER</t>
  </si>
  <si>
    <t>SPRING SEMESTER</t>
  </si>
  <si>
    <t>TOTAL HOURS</t>
  </si>
  <si>
    <t>FRESHMAN</t>
  </si>
  <si>
    <t>SOPHOMORE</t>
  </si>
  <si>
    <t>JUNIOR</t>
  </si>
  <si>
    <t>SENIOR</t>
  </si>
  <si>
    <t>Generate a sample schedule for a student starting this degree program their Freshman year. Use the dropdown box to identify the category of each course listed. The Cumulative Total Hours for all terms of all years must equal 120.</t>
  </si>
  <si>
    <t>THE CUMULATIVE TOTAL HOURS FOR ALL TERMS OF ALL YEARS ABOVE IS:</t>
  </si>
  <si>
    <t>category</t>
  </si>
  <si>
    <t>Core Curriculum</t>
  </si>
  <si>
    <t>Program-Specific</t>
  </si>
  <si>
    <t>Other</t>
  </si>
  <si>
    <t>Summary by Category, Year</t>
  </si>
  <si>
    <t># SCH</t>
  </si>
  <si>
    <t>Freshman</t>
  </si>
  <si>
    <t>Sophomore</t>
  </si>
  <si>
    <t>Junior</t>
  </si>
  <si>
    <t>Senior</t>
  </si>
  <si>
    <t>NAME OF PROGRAM:</t>
  </si>
  <si>
    <t>EXPENSES &amp; REALLOCATED RESOURCES</t>
  </si>
  <si>
    <t>YEAR 1</t>
  </si>
  <si>
    <t>YEAR 2</t>
  </si>
  <si>
    <t>YEAR 3</t>
  </si>
  <si>
    <t>YEAR 4</t>
  </si>
  <si>
    <t>YEAR 5</t>
  </si>
  <si>
    <t>Faculty Type</t>
  </si>
  <si>
    <t>TT</t>
  </si>
  <si>
    <t>NTT</t>
  </si>
  <si>
    <t>Adjunct</t>
  </si>
  <si>
    <t>GA/TA</t>
  </si>
  <si>
    <t>New</t>
  </si>
  <si>
    <t>Reallocated</t>
  </si>
  <si>
    <t>New or Reallocated</t>
  </si>
  <si>
    <t>staff</t>
  </si>
  <si>
    <t>faculty</t>
  </si>
  <si>
    <t>adjunct</t>
  </si>
  <si>
    <t>Student</t>
  </si>
  <si>
    <t>Faculty</t>
  </si>
  <si>
    <t>Salary</t>
  </si>
  <si>
    <t>Benefits</t>
  </si>
  <si>
    <t>Total</t>
  </si>
  <si>
    <t>Total for the Year</t>
  </si>
  <si>
    <t>NEW</t>
  </si>
  <si>
    <t>REALLOCATED</t>
  </si>
  <si>
    <t>LIST THE PROGRAM-SPECIFIC COURSES OFFERED, BY YEAR, BY SEMESTER, DURING THE FIRST FIVE YEARS</t>
  </si>
  <si>
    <t>Annual Salary</t>
  </si>
  <si>
    <t>Type 1</t>
  </si>
  <si>
    <t>Type 2</t>
  </si>
  <si>
    <t>% Effort on this Program</t>
  </si>
  <si>
    <t>Related Salary</t>
  </si>
  <si>
    <t>Brief Description of position; if Reallocation, note where resource was taken from and the impact the reallocation will have on that department.</t>
  </si>
  <si>
    <t>Clerical/Staff</t>
  </si>
  <si>
    <t>Program Admin</t>
  </si>
  <si>
    <t>Staff</t>
  </si>
  <si>
    <t>The purpose of this section is to identify the cost of new and reallocated resources associated with the degree plan, including both teaching and administrative salaries, equipment, and supplies. This information will be used to estimate projected expenses per year for the first 5 years.</t>
  </si>
  <si>
    <t>N - Prog Admin</t>
  </si>
  <si>
    <t>R - Prog Admin</t>
  </si>
  <si>
    <t>R - Clerical/St</t>
  </si>
  <si>
    <t>N - Clerical/St</t>
  </si>
  <si>
    <t>LIST THE OTHER (NON-PERSONNEL) EXPENSES ASSOCIATED WITH THE PROGRAM, BY YEAR, DURING THE FIRST FIVE YEARS</t>
  </si>
  <si>
    <t>Expense Type</t>
  </si>
  <si>
    <t>Amount</t>
  </si>
  <si>
    <t>Brief Description</t>
  </si>
  <si>
    <t>Supplies and Materials</t>
  </si>
  <si>
    <t>Library*</t>
  </si>
  <si>
    <t>IT Equipment and Resources*</t>
  </si>
  <si>
    <t>PROVOST OFFICE USE ONLY</t>
  </si>
  <si>
    <t>*LIBRARY, IT, and FACILITIES figures must be discussed and agreed upon in advance with those respective departments</t>
  </si>
  <si>
    <t>Facilities*</t>
  </si>
  <si>
    <t>LIST THE RESEARCH/ADMINISTRATIVE COSTS ASSOCIATED WITH THE PROGRAM, BY YEAR, DURING THE FIRST FIVE YEARS</t>
  </si>
  <si>
    <t>Atmospheric Science (ATSC)</t>
  </si>
  <si>
    <t>Cumulative FTE/Total Enrollment</t>
  </si>
  <si>
    <t>ENGL 1301</t>
  </si>
  <si>
    <t>Composition 1</t>
  </si>
  <si>
    <t>HIST 1301</t>
  </si>
  <si>
    <t>MATH 2413</t>
  </si>
  <si>
    <t>CHEM 1411</t>
  </si>
  <si>
    <t>General Chemistry</t>
  </si>
  <si>
    <t>ATSC 2403</t>
  </si>
  <si>
    <t>Into to Meteorology</t>
  </si>
  <si>
    <t>ENGL 1302</t>
  </si>
  <si>
    <t>Composition 2</t>
  </si>
  <si>
    <t>HIST 1302</t>
  </si>
  <si>
    <t>US History Since 1865</t>
  </si>
  <si>
    <t>US History to 1865</t>
  </si>
  <si>
    <t>MATH 2414</t>
  </si>
  <si>
    <t>Calculus II</t>
  </si>
  <si>
    <t>Calculus I</t>
  </si>
  <si>
    <t>COMM 1315</t>
  </si>
  <si>
    <t>Public Speaking</t>
  </si>
  <si>
    <t>THEA 1310</t>
  </si>
  <si>
    <t>Art of the Theater</t>
  </si>
  <si>
    <t>MATH 3311</t>
  </si>
  <si>
    <t>Linear Algebra</t>
  </si>
  <si>
    <t>PHYS 2425</t>
  </si>
  <si>
    <t>University Physics I</t>
  </si>
  <si>
    <t>COSC 1435</t>
  </si>
  <si>
    <t>Intro to Problem Solving</t>
  </si>
  <si>
    <t>MATH 3470</t>
  </si>
  <si>
    <t>Calculus III</t>
  </si>
  <si>
    <t>ATSC 2101</t>
  </si>
  <si>
    <t>Weathercasing</t>
  </si>
  <si>
    <t>MATH 3315</t>
  </si>
  <si>
    <t>Differential Equations</t>
  </si>
  <si>
    <t>PHYS 2426</t>
  </si>
  <si>
    <t>University Physics II</t>
  </si>
  <si>
    <t>ATSC 2301</t>
  </si>
  <si>
    <t>Weather Observations</t>
  </si>
  <si>
    <t>ATSC 3306</t>
  </si>
  <si>
    <t>Atmospheric Thermodynamics</t>
  </si>
  <si>
    <t>ENGL 2332</t>
  </si>
  <si>
    <t>Literature from the Western World</t>
  </si>
  <si>
    <t>ATSC 3305</t>
  </si>
  <si>
    <t>Physical Meteorology</t>
  </si>
  <si>
    <t>ATSC 3401</t>
  </si>
  <si>
    <t>Synoptic Meteorology</t>
  </si>
  <si>
    <t xml:space="preserve">POLS 2305 </t>
  </si>
  <si>
    <t>United States Government</t>
  </si>
  <si>
    <t>ATSC 4590</t>
  </si>
  <si>
    <t>ATSC Special Topic Courses</t>
  </si>
  <si>
    <t>ATSC 3402</t>
  </si>
  <si>
    <t>Mesoscale Meteorology</t>
  </si>
  <si>
    <t>POLS 2306</t>
  </si>
  <si>
    <t>State and Local Government</t>
  </si>
  <si>
    <t>ECON 2301</t>
  </si>
  <si>
    <t>Macroeconomic Principles</t>
  </si>
  <si>
    <t>ATSC 4335</t>
  </si>
  <si>
    <t>Climate and Climate Variability</t>
  </si>
  <si>
    <t>MATH 3342</t>
  </si>
  <si>
    <t>Applied Probability and Statistics</t>
  </si>
  <si>
    <t>ATSC 4301</t>
  </si>
  <si>
    <t>Dynamic Meteorology I</t>
  </si>
  <si>
    <t>ESCI 4360</t>
  </si>
  <si>
    <t>Physical Oceanography</t>
  </si>
  <si>
    <t xml:space="preserve">ATSC  </t>
  </si>
  <si>
    <t>PSYC 2301</t>
  </si>
  <si>
    <t>General Psychology</t>
  </si>
  <si>
    <t>ATSC 4302</t>
  </si>
  <si>
    <t>Dynamic Meteorology II</t>
  </si>
  <si>
    <t>ATSC 4305</t>
  </si>
  <si>
    <t>Remote Sensing</t>
  </si>
  <si>
    <t>ATSC</t>
  </si>
  <si>
    <t>Intro to Meteorology</t>
  </si>
  <si>
    <t>Weathercasting</t>
  </si>
  <si>
    <t>John Doe</t>
  </si>
  <si>
    <t>Jane Raye</t>
  </si>
  <si>
    <t>ATSC Special Topic Course</t>
  </si>
  <si>
    <t>Climate &amp; Climate Variability</t>
  </si>
  <si>
    <t>Bob Mea</t>
  </si>
  <si>
    <t>Responsible for administering the program until a NTT faculty is hired in year 3</t>
  </si>
  <si>
    <t>NTT faculty hired to administer program and teach</t>
  </si>
  <si>
    <t>Grad Assitant</t>
  </si>
  <si>
    <t>Computer Science Grad Student hired to provide IT support for program</t>
  </si>
  <si>
    <t>Research Assistant</t>
  </si>
  <si>
    <t>Computer Science Grad Student hired to provide IT support for program; start in summer</t>
  </si>
  <si>
    <t>Supplies from PENS department</t>
  </si>
  <si>
    <t>Upgrade collections for atmospheric science</t>
  </si>
  <si>
    <t>(8) PCs, (3) TVs, Weather instruments</t>
  </si>
  <si>
    <t>Software and equipment upgrades</t>
  </si>
  <si>
    <t>Renovate EN-608 and create weather lab</t>
  </si>
  <si>
    <t>Title:</t>
  </si>
  <si>
    <t>For Masters or Doctoral Programs, the full Degree Plan is not required; just the answer to the following:</t>
  </si>
  <si>
    <t>How many SCH will be taken by the average student per year?</t>
  </si>
  <si>
    <t>COMPLETE DEGREE PLAN BELOW FOR UNDERGRADUATE PROGRAMS ONLY</t>
  </si>
  <si>
    <t>LOW</t>
  </si>
  <si>
    <t>HIGH</t>
  </si>
  <si>
    <t>AVG</t>
  </si>
  <si>
    <t>Tenured Faculty</t>
  </si>
  <si>
    <t>Tenure-Track</t>
  </si>
  <si>
    <t>Non-Tenure Track</t>
  </si>
  <si>
    <t>INSTRUCTIONS: Please enter the high and low average PER SCH compensation for faculty in this discipline (or who would be teaching the courses below) for each faculty type listed.</t>
  </si>
  <si>
    <t>THIS YELLOW SECTION IS TO BE COMPLETED BY YOUR COLLEGE BUSINESS MANAGER OR BUSINESS COORDINATOR</t>
  </si>
  <si>
    <t xml:space="preserve">T </t>
  </si>
  <si>
    <t>Faculty Name (enter TBD if unknown)</t>
  </si>
  <si>
    <t>Person's Name (enter TBD if unknown)</t>
  </si>
  <si>
    <t>Approximate Teaching Expense</t>
  </si>
  <si>
    <t>TBD</t>
  </si>
  <si>
    <t>GA hired to conduct research for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</si>
</sst>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9" x14ac:knownFonts="1">
    <font>
      <sz val="11"/>
      <color theme="1"/>
      <name val="Calibri"/>
      <family val="2"/>
      <scheme val="minor"/>
    </font>
    <font>
      <b/>
      <sz val="11"/>
      <color theme="1"/>
      <name val="Calibri"/>
      <family val="2"/>
      <scheme val="minor"/>
    </font>
    <font>
      <i/>
      <sz val="11"/>
      <color theme="1"/>
      <name val="Calibri"/>
      <family val="2"/>
      <scheme val="minor"/>
    </font>
    <font>
      <i/>
      <sz val="11"/>
      <color theme="1"/>
      <name val="Bradley Hand ITC"/>
      <family val="4"/>
    </font>
    <font>
      <b/>
      <sz val="16"/>
      <color theme="1"/>
      <name val="Calibri"/>
      <family val="2"/>
      <scheme val="minor"/>
    </font>
    <font>
      <b/>
      <u/>
      <sz val="10"/>
      <color theme="1"/>
      <name val="Calibri"/>
      <family val="2"/>
      <scheme val="minor"/>
    </font>
    <font>
      <b/>
      <i/>
      <u/>
      <sz val="10"/>
      <color theme="1"/>
      <name val="Bradley Hand ITC"/>
      <family val="4"/>
    </font>
    <font>
      <u/>
      <sz val="11"/>
      <color theme="1"/>
      <name val="Calibri"/>
      <family val="2"/>
      <scheme val="minor"/>
    </font>
    <font>
      <b/>
      <i/>
      <sz val="11"/>
      <color theme="1"/>
      <name val="Calibri"/>
      <family val="2"/>
      <scheme val="minor"/>
    </font>
    <font>
      <b/>
      <sz val="12"/>
      <color theme="1"/>
      <name val="Calibri"/>
      <family val="2"/>
      <scheme val="minor"/>
    </font>
    <font>
      <b/>
      <sz val="18"/>
      <color theme="1"/>
      <name val="Calibri"/>
      <family val="2"/>
      <scheme val="minor"/>
    </font>
    <font>
      <b/>
      <i/>
      <sz val="18"/>
      <color theme="1"/>
      <name val="Candara"/>
      <family val="2"/>
    </font>
    <font>
      <i/>
      <sz val="12"/>
      <color theme="1"/>
      <name val="Calibri"/>
      <family val="2"/>
      <scheme val="minor"/>
    </font>
    <font>
      <b/>
      <i/>
      <sz val="12"/>
      <color theme="1"/>
      <name val="Candara"/>
      <family val="2"/>
    </font>
    <font>
      <b/>
      <sz val="16"/>
      <color theme="1"/>
      <name val="Eras Demi ITC"/>
      <family val="2"/>
    </font>
    <font>
      <b/>
      <sz val="14"/>
      <color theme="1"/>
      <name val="Calibri"/>
      <family val="2"/>
      <scheme val="minor"/>
    </font>
    <font>
      <b/>
      <i/>
      <sz val="14"/>
      <color theme="1"/>
      <name val="Calibri"/>
      <family val="2"/>
      <scheme val="minor"/>
    </font>
    <font>
      <b/>
      <i/>
      <u/>
      <sz val="14"/>
      <color theme="1"/>
      <name val="Calibri"/>
      <family val="2"/>
      <scheme val="minor"/>
    </font>
    <font>
      <b/>
      <u/>
      <sz val="11"/>
      <color theme="1"/>
      <name val="Calibri"/>
      <family val="2"/>
      <scheme val="minor"/>
    </font>
  </fonts>
  <fills count="26">
    <fill>
      <patternFill patternType="none"/>
    </fill>
    <fill>
      <patternFill patternType="gray125"/>
    </fill>
    <fill>
      <patternFill patternType="solid">
        <fgColor theme="6"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92D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5DD5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s>
  <borders count="5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dotted">
        <color indexed="64"/>
      </right>
      <top style="dotted">
        <color indexed="64"/>
      </top>
      <bottom style="dotted">
        <color indexed="64"/>
      </bottom>
      <diagonal/>
    </border>
  </borders>
  <cellStyleXfs count="1">
    <xf numFmtId="0" fontId="0" fillId="0" borderId="0"/>
  </cellStyleXfs>
  <cellXfs count="390">
    <xf numFmtId="0" fontId="0" fillId="0" borderId="0" xfId="0"/>
    <xf numFmtId="0" fontId="0" fillId="0" borderId="0" xfId="0" applyAlignment="1">
      <alignment horizontal="center"/>
    </xf>
    <xf numFmtId="0" fontId="1" fillId="0" borderId="0" xfId="0" applyFont="1"/>
    <xf numFmtId="0" fontId="3" fillId="0" borderId="0" xfId="0" applyFont="1" applyAlignment="1">
      <alignment horizontal="left"/>
    </xf>
    <xf numFmtId="49" fontId="3" fillId="0" borderId="0" xfId="0" applyNumberFormat="1" applyFont="1" applyAlignment="1">
      <alignment horizontal="left"/>
    </xf>
    <xf numFmtId="0" fontId="0" fillId="0" borderId="0" xfId="0" applyAlignment="1"/>
    <xf numFmtId="0" fontId="5" fillId="4" borderId="0" xfId="0" applyFont="1" applyFill="1" applyAlignment="1">
      <alignment horizontal="center"/>
    </xf>
    <xf numFmtId="0" fontId="5" fillId="4" borderId="0" xfId="0" applyFont="1" applyFill="1"/>
    <xf numFmtId="0" fontId="6" fillId="4" borderId="0" xfId="0" quotePrefix="1" applyFont="1" applyFill="1" applyAlignment="1">
      <alignment horizontal="left"/>
    </xf>
    <xf numFmtId="0" fontId="4" fillId="0" borderId="0" xfId="0" applyFont="1" applyBorder="1" applyAlignment="1">
      <alignment horizontal="center"/>
    </xf>
    <xf numFmtId="0" fontId="0" fillId="5" borderId="1" xfId="0" applyFont="1" applyFill="1" applyBorder="1" applyAlignment="1">
      <alignment horizontal="left"/>
    </xf>
    <xf numFmtId="0" fontId="0" fillId="5" borderId="0" xfId="0" applyFont="1" applyFill="1" applyBorder="1" applyAlignment="1">
      <alignment horizontal="left"/>
    </xf>
    <xf numFmtId="0" fontId="0" fillId="5" borderId="2" xfId="0" applyFont="1" applyFill="1" applyBorder="1" applyAlignment="1">
      <alignment horizontal="left"/>
    </xf>
    <xf numFmtId="0" fontId="0" fillId="5" borderId="3" xfId="0" applyFont="1" applyFill="1" applyBorder="1" applyAlignment="1">
      <alignment horizontal="left"/>
    </xf>
    <xf numFmtId="0" fontId="0" fillId="5" borderId="4" xfId="0" applyFont="1" applyFill="1" applyBorder="1" applyAlignment="1">
      <alignment horizontal="left"/>
    </xf>
    <xf numFmtId="0" fontId="0" fillId="5" borderId="5" xfId="0" applyFont="1" applyFill="1" applyBorder="1" applyAlignment="1">
      <alignment horizontal="left"/>
    </xf>
    <xf numFmtId="0" fontId="1" fillId="5" borderId="1" xfId="0" applyFont="1" applyFill="1" applyBorder="1" applyAlignment="1">
      <alignment horizontal="left"/>
    </xf>
    <xf numFmtId="0" fontId="2" fillId="5" borderId="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0" fillId="5" borderId="0" xfId="0" applyFont="1" applyFill="1" applyBorder="1" applyAlignment="1">
      <alignment horizontal="left" wrapText="1"/>
    </xf>
    <xf numFmtId="0" fontId="0" fillId="5" borderId="2" xfId="0" applyFont="1" applyFill="1" applyBorder="1" applyAlignment="1">
      <alignment horizontal="left" wrapText="1"/>
    </xf>
    <xf numFmtId="0" fontId="0" fillId="5" borderId="1" xfId="0" applyFont="1" applyFill="1" applyBorder="1" applyAlignment="1">
      <alignment horizontal="left" wrapText="1"/>
    </xf>
    <xf numFmtId="0" fontId="0" fillId="0" borderId="0" xfId="0" applyAlignment="1">
      <alignment wrapText="1"/>
    </xf>
    <xf numFmtId="0" fontId="0" fillId="0" borderId="12" xfId="0" applyBorder="1" applyAlignment="1">
      <alignment horizontal="center"/>
    </xf>
    <xf numFmtId="0" fontId="0" fillId="0" borderId="12" xfId="0" applyBorder="1" applyAlignment="1">
      <alignment horizontal="center" vertical="center" wrapText="1"/>
    </xf>
    <xf numFmtId="0" fontId="1" fillId="0" borderId="12" xfId="0" applyFont="1" applyBorder="1" applyAlignment="1">
      <alignment horizontal="center" vertical="center" wrapText="1"/>
    </xf>
    <xf numFmtId="0" fontId="0" fillId="5" borderId="0" xfId="0" applyFont="1" applyFill="1" applyBorder="1" applyAlignment="1">
      <alignment wrapText="1"/>
    </xf>
    <xf numFmtId="0" fontId="0" fillId="5" borderId="2" xfId="0" applyFont="1" applyFill="1" applyBorder="1" applyAlignment="1">
      <alignment wrapText="1"/>
    </xf>
    <xf numFmtId="0" fontId="0" fillId="5" borderId="0" xfId="0" applyFont="1" applyFill="1" applyBorder="1" applyAlignment="1"/>
    <xf numFmtId="0" fontId="0" fillId="5" borderId="0" xfId="0" applyFont="1" applyFill="1" applyBorder="1" applyAlignment="1">
      <alignment horizontal="center"/>
    </xf>
    <xf numFmtId="0" fontId="0" fillId="0" borderId="0" xfId="0" applyBorder="1"/>
    <xf numFmtId="0" fontId="1" fillId="0" borderId="0" xfId="0" applyFont="1" applyAlignment="1">
      <alignment horizontal="center" vertical="center"/>
    </xf>
    <xf numFmtId="0" fontId="0" fillId="0" borderId="4" xfId="0" applyBorder="1"/>
    <xf numFmtId="0" fontId="1" fillId="3" borderId="27" xfId="0" applyFont="1" applyFill="1" applyBorder="1"/>
    <xf numFmtId="0" fontId="1" fillId="3" borderId="27" xfId="0" applyFont="1" applyFill="1" applyBorder="1" applyAlignment="1">
      <alignment horizontal="center"/>
    </xf>
    <xf numFmtId="0" fontId="1" fillId="3" borderId="32" xfId="0" applyFont="1" applyFill="1" applyBorder="1"/>
    <xf numFmtId="0" fontId="1" fillId="10" borderId="27" xfId="0" applyFont="1" applyFill="1" applyBorder="1"/>
    <xf numFmtId="0" fontId="1" fillId="10" borderId="27" xfId="0" applyFont="1" applyFill="1" applyBorder="1" applyAlignment="1">
      <alignment horizontal="center"/>
    </xf>
    <xf numFmtId="0" fontId="1" fillId="10" borderId="28" xfId="0" applyFont="1" applyFill="1" applyBorder="1" applyAlignment="1">
      <alignment horizontal="center"/>
    </xf>
    <xf numFmtId="0" fontId="1" fillId="10" borderId="32" xfId="0" applyFont="1" applyFill="1" applyBorder="1"/>
    <xf numFmtId="0" fontId="0" fillId="0" borderId="4" xfId="0" applyFill="1" applyBorder="1"/>
    <xf numFmtId="0" fontId="0" fillId="0" borderId="32" xfId="0" applyFill="1" applyBorder="1" applyAlignment="1">
      <alignment horizontal="center"/>
    </xf>
    <xf numFmtId="0" fontId="0" fillId="0" borderId="34" xfId="0" applyFill="1" applyBorder="1" applyAlignment="1">
      <alignment horizontal="center"/>
    </xf>
    <xf numFmtId="0" fontId="1" fillId="0" borderId="37" xfId="0" applyFont="1" applyBorder="1"/>
    <xf numFmtId="0" fontId="0" fillId="0" borderId="38" xfId="0" applyBorder="1"/>
    <xf numFmtId="0" fontId="0" fillId="0" borderId="37" xfId="0" applyBorder="1"/>
    <xf numFmtId="0" fontId="1" fillId="11" borderId="33" xfId="0" applyFont="1" applyFill="1" applyBorder="1" applyAlignment="1">
      <alignment horizontal="center"/>
    </xf>
    <xf numFmtId="0" fontId="1" fillId="11" borderId="7" xfId="0" applyFont="1" applyFill="1" applyBorder="1" applyAlignment="1">
      <alignment horizontal="center"/>
    </xf>
    <xf numFmtId="0" fontId="1" fillId="3" borderId="35" xfId="0" applyFont="1" applyFill="1" applyBorder="1" applyAlignment="1">
      <alignment horizontal="center" wrapText="1"/>
    </xf>
    <xf numFmtId="0" fontId="1" fillId="10" borderId="36" xfId="0" applyFont="1" applyFill="1" applyBorder="1" applyAlignment="1">
      <alignment horizontal="center" wrapText="1"/>
    </xf>
    <xf numFmtId="0" fontId="0" fillId="5" borderId="4" xfId="0" applyFont="1" applyFill="1" applyBorder="1" applyAlignment="1">
      <alignment wrapText="1"/>
    </xf>
    <xf numFmtId="0" fontId="0" fillId="5" borderId="5" xfId="0" applyFont="1" applyFill="1" applyBorder="1" applyAlignment="1">
      <alignment wrapText="1"/>
    </xf>
    <xf numFmtId="0" fontId="1" fillId="5" borderId="0" xfId="0" applyFont="1" applyFill="1" applyBorder="1" applyAlignment="1"/>
    <xf numFmtId="0" fontId="1" fillId="5" borderId="0" xfId="0" applyFont="1" applyFill="1" applyBorder="1" applyAlignment="1">
      <alignment horizontal="left"/>
    </xf>
    <xf numFmtId="0" fontId="0" fillId="0" borderId="0" xfId="0" applyAlignment="1">
      <alignment horizontal="center"/>
    </xf>
    <xf numFmtId="0" fontId="0" fillId="5" borderId="0" xfId="0" applyFont="1" applyFill="1" applyBorder="1" applyAlignment="1">
      <alignment horizontal="left" wrapText="1"/>
    </xf>
    <xf numFmtId="0" fontId="0" fillId="5" borderId="2" xfId="0" applyFont="1" applyFill="1" applyBorder="1" applyAlignment="1">
      <alignment horizontal="left" wrapText="1"/>
    </xf>
    <xf numFmtId="0" fontId="0" fillId="5" borderId="1" xfId="0" applyFont="1" applyFill="1" applyBorder="1" applyAlignment="1">
      <alignment horizontal="left" wrapText="1"/>
    </xf>
    <xf numFmtId="0" fontId="9" fillId="0" borderId="0" xfId="0" applyFont="1" applyBorder="1" applyAlignment="1"/>
    <xf numFmtId="0" fontId="9" fillId="0" borderId="0" xfId="0" applyFont="1" applyFill="1" applyBorder="1" applyAlignment="1"/>
    <xf numFmtId="0" fontId="0" fillId="0" borderId="4" xfId="0" applyFill="1" applyBorder="1" applyAlignment="1">
      <alignment horizontal="center"/>
    </xf>
    <xf numFmtId="0" fontId="1" fillId="3" borderId="43" xfId="0" applyFont="1" applyFill="1" applyBorder="1" applyAlignment="1">
      <alignment horizontal="center" wrapText="1"/>
    </xf>
    <xf numFmtId="0" fontId="1" fillId="10" borderId="11" xfId="0" applyFont="1" applyFill="1" applyBorder="1" applyAlignment="1">
      <alignment horizontal="center" wrapText="1"/>
    </xf>
    <xf numFmtId="0" fontId="0" fillId="0" borderId="5" xfId="0" applyFill="1" applyBorder="1" applyAlignment="1">
      <alignment horizontal="center"/>
    </xf>
    <xf numFmtId="0" fontId="0" fillId="0" borderId="46" xfId="0" applyFill="1" applyBorder="1" applyAlignment="1">
      <alignment horizontal="center"/>
    </xf>
    <xf numFmtId="0" fontId="1" fillId="3" borderId="27" xfId="0" applyFont="1" applyFill="1" applyBorder="1" applyAlignment="1">
      <alignment horizontal="center" wrapText="1"/>
    </xf>
    <xf numFmtId="0" fontId="1" fillId="10" borderId="27" xfId="0" applyFont="1" applyFill="1" applyBorder="1" applyAlignment="1">
      <alignment horizontal="center" wrapText="1"/>
    </xf>
    <xf numFmtId="49" fontId="9" fillId="0" borderId="0" xfId="0" applyNumberFormat="1" applyFont="1" applyFill="1" applyBorder="1" applyAlignment="1"/>
    <xf numFmtId="49" fontId="9" fillId="0" borderId="0" xfId="0" applyNumberFormat="1" applyFont="1" applyFill="1" applyBorder="1" applyAlignment="1">
      <alignment horizontal="center"/>
    </xf>
    <xf numFmtId="0" fontId="1" fillId="3" borderId="33" xfId="0" applyFont="1" applyFill="1" applyBorder="1" applyAlignment="1">
      <alignment horizontal="center"/>
    </xf>
    <xf numFmtId="0" fontId="1" fillId="10" borderId="33" xfId="0" applyFont="1" applyFill="1" applyBorder="1" applyAlignment="1">
      <alignment horizontal="center"/>
    </xf>
    <xf numFmtId="0" fontId="1" fillId="18" borderId="27" xfId="0" applyFont="1" applyFill="1" applyBorder="1" applyAlignment="1">
      <alignment horizontal="center" wrapText="1"/>
    </xf>
    <xf numFmtId="0" fontId="0" fillId="0" borderId="10" xfId="0" applyBorder="1"/>
    <xf numFmtId="0" fontId="1" fillId="15" borderId="28" xfId="0" applyFont="1" applyFill="1" applyBorder="1" applyAlignment="1">
      <alignment horizontal="center"/>
    </xf>
    <xf numFmtId="0" fontId="1" fillId="19" borderId="42" xfId="0" applyFont="1" applyFill="1" applyBorder="1" applyAlignment="1">
      <alignment horizontal="center"/>
    </xf>
    <xf numFmtId="0" fontId="13" fillId="0" borderId="0" xfId="0" applyFont="1" applyFill="1" applyAlignment="1"/>
    <xf numFmtId="0" fontId="0" fillId="21" borderId="9" xfId="0" applyFill="1" applyBorder="1" applyProtection="1">
      <protection hidden="1"/>
    </xf>
    <xf numFmtId="0" fontId="1" fillId="21" borderId="10" xfId="0" applyFont="1" applyFill="1" applyBorder="1" applyAlignment="1" applyProtection="1">
      <alignment horizontal="center"/>
      <protection hidden="1"/>
    </xf>
    <xf numFmtId="0" fontId="1" fillId="21" borderId="11" xfId="0" applyFont="1" applyFill="1" applyBorder="1" applyAlignment="1" applyProtection="1">
      <alignment horizontal="center"/>
      <protection hidden="1"/>
    </xf>
    <xf numFmtId="0" fontId="1" fillId="16" borderId="1" xfId="0" applyFont="1" applyFill="1" applyBorder="1" applyProtection="1">
      <protection hidden="1"/>
    </xf>
    <xf numFmtId="0" fontId="1" fillId="21" borderId="0" xfId="0" applyFont="1" applyFill="1" applyBorder="1" applyAlignment="1" applyProtection="1">
      <alignment horizontal="center"/>
      <protection hidden="1"/>
    </xf>
    <xf numFmtId="0" fontId="1" fillId="21" borderId="2" xfId="0" applyFont="1" applyFill="1" applyBorder="1" applyAlignment="1" applyProtection="1">
      <alignment horizontal="center"/>
      <protection hidden="1"/>
    </xf>
    <xf numFmtId="0" fontId="1" fillId="21" borderId="1" xfId="0" applyFont="1" applyFill="1" applyBorder="1" applyProtection="1">
      <protection hidden="1"/>
    </xf>
    <xf numFmtId="3" fontId="0" fillId="21" borderId="0" xfId="0" applyNumberFormat="1" applyFill="1" applyBorder="1" applyProtection="1">
      <protection hidden="1"/>
    </xf>
    <xf numFmtId="3" fontId="0" fillId="21" borderId="2" xfId="0" applyNumberFormat="1" applyFill="1" applyBorder="1" applyProtection="1">
      <protection hidden="1"/>
    </xf>
    <xf numFmtId="0" fontId="0" fillId="21" borderId="1" xfId="0" applyFill="1" applyBorder="1" applyProtection="1">
      <protection hidden="1"/>
    </xf>
    <xf numFmtId="0" fontId="1" fillId="21" borderId="0" xfId="0" applyFont="1" applyFill="1" applyBorder="1" applyProtection="1">
      <protection hidden="1"/>
    </xf>
    <xf numFmtId="0" fontId="1" fillId="21" borderId="0" xfId="0" applyFont="1" applyFill="1" applyBorder="1" applyAlignment="1" applyProtection="1">
      <alignment horizontal="right"/>
      <protection hidden="1"/>
    </xf>
    <xf numFmtId="164" fontId="1" fillId="16" borderId="57" xfId="0" applyNumberFormat="1" applyFont="1" applyFill="1" applyBorder="1" applyProtection="1">
      <protection hidden="1"/>
    </xf>
    <xf numFmtId="0" fontId="0" fillId="21" borderId="0" xfId="0" applyFill="1" applyBorder="1" applyProtection="1">
      <protection hidden="1"/>
    </xf>
    <xf numFmtId="0" fontId="0" fillId="21" borderId="2" xfId="0" applyFill="1" applyBorder="1" applyProtection="1">
      <protection hidden="1"/>
    </xf>
    <xf numFmtId="0" fontId="1" fillId="7" borderId="1" xfId="0" applyFont="1" applyFill="1" applyBorder="1" applyProtection="1">
      <protection hidden="1"/>
    </xf>
    <xf numFmtId="164" fontId="1" fillId="7" borderId="57" xfId="0" applyNumberFormat="1" applyFont="1" applyFill="1" applyBorder="1" applyProtection="1">
      <protection hidden="1"/>
    </xf>
    <xf numFmtId="0" fontId="0" fillId="21" borderId="1" xfId="0" applyFill="1" applyBorder="1" applyAlignment="1" applyProtection="1">
      <alignment wrapText="1"/>
      <protection hidden="1"/>
    </xf>
    <xf numFmtId="0" fontId="0" fillId="21" borderId="0" xfId="0" applyFill="1" applyBorder="1" applyAlignment="1" applyProtection="1">
      <alignment wrapText="1"/>
      <protection hidden="1"/>
    </xf>
    <xf numFmtId="0" fontId="0" fillId="21" borderId="2" xfId="0" applyFill="1" applyBorder="1" applyAlignment="1" applyProtection="1">
      <alignment wrapText="1"/>
      <protection hidden="1"/>
    </xf>
    <xf numFmtId="0" fontId="1" fillId="7" borderId="3" xfId="0" applyFont="1" applyFill="1" applyBorder="1" applyProtection="1">
      <protection hidden="1"/>
    </xf>
    <xf numFmtId="3" fontId="0" fillId="21" borderId="4" xfId="0" applyNumberFormat="1" applyFill="1" applyBorder="1" applyProtection="1">
      <protection hidden="1"/>
    </xf>
    <xf numFmtId="3" fontId="0" fillId="21" borderId="5" xfId="0" applyNumberFormat="1" applyFill="1" applyBorder="1" applyProtection="1">
      <protection hidden="1"/>
    </xf>
    <xf numFmtId="0" fontId="0" fillId="3" borderId="0" xfId="0" applyFill="1" applyAlignment="1" applyProtection="1">
      <alignment horizontal="center"/>
      <protection locked="0"/>
    </xf>
    <xf numFmtId="0" fontId="0" fillId="3" borderId="21" xfId="0" applyFill="1" applyBorder="1" applyProtection="1">
      <protection locked="0"/>
    </xf>
    <xf numFmtId="0" fontId="0" fillId="3" borderId="15" xfId="0" applyFill="1" applyBorder="1" applyProtection="1">
      <protection locked="0"/>
    </xf>
    <xf numFmtId="0" fontId="0" fillId="3" borderId="23"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Protection="1">
      <protection locked="0"/>
    </xf>
    <xf numFmtId="0" fontId="0" fillId="3" borderId="19" xfId="0" applyFill="1" applyBorder="1" applyProtection="1">
      <protection locked="0"/>
    </xf>
    <xf numFmtId="0" fontId="0" fillId="3" borderId="2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8" xfId="0" applyFill="1" applyBorder="1" applyProtection="1">
      <protection locked="0"/>
    </xf>
    <xf numFmtId="0" fontId="0" fillId="3" borderId="20" xfId="0" applyFill="1" applyBorder="1" applyProtection="1">
      <protection locked="0"/>
    </xf>
    <xf numFmtId="0" fontId="0" fillId="3" borderId="24"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7" xfId="0" applyFill="1" applyBorder="1" applyProtection="1">
      <protection locked="0"/>
    </xf>
    <xf numFmtId="0" fontId="0" fillId="3" borderId="0" xfId="0" applyFill="1" applyBorder="1" applyProtection="1">
      <protection locked="0"/>
    </xf>
    <xf numFmtId="0" fontId="0" fillId="10" borderId="23" xfId="0" applyFill="1" applyBorder="1" applyProtection="1">
      <protection locked="0"/>
    </xf>
    <xf numFmtId="0" fontId="0" fillId="10" borderId="15" xfId="0" applyFill="1" applyBorder="1" applyProtection="1">
      <protection locked="0"/>
    </xf>
    <xf numFmtId="0" fontId="0" fillId="10" borderId="23" xfId="0" applyFill="1" applyBorder="1" applyAlignment="1" applyProtection="1">
      <alignment horizontal="center"/>
      <protection locked="0"/>
    </xf>
    <xf numFmtId="0" fontId="0" fillId="10" borderId="31" xfId="0" applyFill="1" applyBorder="1" applyAlignment="1" applyProtection="1">
      <alignment horizontal="center"/>
      <protection locked="0"/>
    </xf>
    <xf numFmtId="0" fontId="0" fillId="10" borderId="14" xfId="0" applyFill="1" applyBorder="1" applyProtection="1">
      <protection locked="0"/>
    </xf>
    <xf numFmtId="0" fontId="0" fillId="10" borderId="19" xfId="0" applyFill="1" applyBorder="1" applyProtection="1">
      <protection locked="0"/>
    </xf>
    <xf numFmtId="0" fontId="0" fillId="10" borderId="22" xfId="0" applyFill="1" applyBorder="1" applyAlignment="1" applyProtection="1">
      <alignment horizontal="center"/>
      <protection locked="0"/>
    </xf>
    <xf numFmtId="0" fontId="0" fillId="10" borderId="29" xfId="0" applyFill="1" applyBorder="1" applyAlignment="1" applyProtection="1">
      <alignment horizontal="center"/>
      <protection locked="0"/>
    </xf>
    <xf numFmtId="0" fontId="0" fillId="10" borderId="13" xfId="0" applyFill="1" applyBorder="1" applyProtection="1">
      <protection locked="0"/>
    </xf>
    <xf numFmtId="0" fontId="0" fillId="10" borderId="20" xfId="0" applyFill="1" applyBorder="1" applyProtection="1">
      <protection locked="0"/>
    </xf>
    <xf numFmtId="0" fontId="0" fillId="10" borderId="24"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21" xfId="0" applyFill="1" applyBorder="1" applyProtection="1">
      <protection locked="0"/>
    </xf>
    <xf numFmtId="0" fontId="0" fillId="10" borderId="0" xfId="0" applyFill="1" applyBorder="1" applyProtection="1">
      <protection locked="0"/>
    </xf>
    <xf numFmtId="0" fontId="0" fillId="10" borderId="13" xfId="0" applyFill="1" applyBorder="1" applyAlignment="1" applyProtection="1">
      <alignment horizontal="center"/>
      <protection locked="0"/>
    </xf>
    <xf numFmtId="0" fontId="1" fillId="12" borderId="0" xfId="0" applyFont="1" applyFill="1" applyProtection="1"/>
    <xf numFmtId="0" fontId="1" fillId="12" borderId="0" xfId="0" applyFont="1" applyFill="1" applyAlignment="1" applyProtection="1">
      <alignment horizontal="center"/>
    </xf>
    <xf numFmtId="0" fontId="0" fillId="0" borderId="0" xfId="0" applyProtection="1"/>
    <xf numFmtId="0" fontId="0" fillId="0" borderId="0" xfId="0" applyAlignment="1" applyProtection="1">
      <alignment horizontal="center"/>
    </xf>
    <xf numFmtId="0" fontId="8" fillId="0" borderId="0" xfId="0" applyFont="1" applyProtection="1"/>
    <xf numFmtId="0" fontId="1" fillId="0" borderId="39" xfId="0" applyFont="1" applyBorder="1" applyAlignment="1" applyProtection="1">
      <alignment horizontal="center"/>
    </xf>
    <xf numFmtId="0" fontId="1" fillId="0" borderId="0" xfId="0" applyFont="1" applyAlignment="1" applyProtection="1">
      <alignment horizontal="center"/>
    </xf>
    <xf numFmtId="0" fontId="1" fillId="0" borderId="0" xfId="0" applyFont="1" applyProtection="1"/>
    <xf numFmtId="0" fontId="1" fillId="0" borderId="0" xfId="0" applyFont="1" applyBorder="1" applyAlignment="1" applyProtection="1">
      <alignment horizontal="center"/>
    </xf>
    <xf numFmtId="0" fontId="0" fillId="0" borderId="0" xfId="0" applyAlignment="1" applyProtection="1">
      <alignment horizontal="center"/>
    </xf>
    <xf numFmtId="0" fontId="1" fillId="0" borderId="40" xfId="0" applyFont="1" applyBorder="1" applyAlignment="1" applyProtection="1">
      <alignment horizontal="center"/>
    </xf>
    <xf numFmtId="49" fontId="0" fillId="3" borderId="15" xfId="0" applyNumberFormat="1" applyFill="1" applyBorder="1" applyAlignment="1" applyProtection="1">
      <alignment horizontal="center"/>
      <protection locked="0"/>
    </xf>
    <xf numFmtId="49" fontId="0" fillId="3" borderId="14"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49" fontId="0" fillId="10" borderId="15" xfId="0" applyNumberFormat="1" applyFill="1" applyBorder="1" applyAlignment="1" applyProtection="1">
      <alignment horizontal="center"/>
      <protection locked="0"/>
    </xf>
    <xf numFmtId="49" fontId="0" fillId="10" borderId="14" xfId="0" applyNumberFormat="1" applyFill="1" applyBorder="1" applyAlignment="1" applyProtection="1">
      <alignment horizontal="center"/>
      <protection locked="0"/>
    </xf>
    <xf numFmtId="49" fontId="0" fillId="10" borderId="13" xfId="0" applyNumberFormat="1" applyFill="1" applyBorder="1" applyAlignment="1" applyProtection="1">
      <alignment horizontal="center"/>
      <protection locked="0"/>
    </xf>
    <xf numFmtId="0" fontId="0" fillId="0" borderId="0" xfId="0" applyProtection="1">
      <protection locked="0"/>
    </xf>
    <xf numFmtId="0" fontId="0" fillId="0" borderId="48" xfId="0" applyBorder="1" applyAlignment="1" applyProtection="1">
      <alignment horizontal="center"/>
      <protection locked="0"/>
    </xf>
    <xf numFmtId="164" fontId="0" fillId="0" borderId="48" xfId="0" applyNumberFormat="1" applyBorder="1" applyAlignment="1" applyProtection="1">
      <alignment horizontal="center"/>
      <protection locked="0"/>
    </xf>
    <xf numFmtId="164" fontId="0" fillId="0" borderId="48" xfId="0" applyNumberFormat="1" applyBorder="1" applyAlignment="1">
      <alignment horizontal="center"/>
    </xf>
    <xf numFmtId="0" fontId="0" fillId="0" borderId="55" xfId="0" applyBorder="1" applyAlignment="1" applyProtection="1">
      <alignment horizontal="center"/>
      <protection locked="0"/>
    </xf>
    <xf numFmtId="164" fontId="0" fillId="0" borderId="55" xfId="0" applyNumberFormat="1" applyBorder="1" applyAlignment="1" applyProtection="1">
      <alignment horizontal="center"/>
      <protection locked="0"/>
    </xf>
    <xf numFmtId="164" fontId="0" fillId="0" borderId="55" xfId="0" applyNumberFormat="1" applyBorder="1" applyAlignment="1">
      <alignment horizontal="center"/>
    </xf>
    <xf numFmtId="0" fontId="0" fillId="0" borderId="54"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164" fontId="0" fillId="0" borderId="52" xfId="0" applyNumberFormat="1" applyBorder="1" applyAlignment="1" applyProtection="1">
      <alignment horizontal="center"/>
      <protection locked="0"/>
    </xf>
    <xf numFmtId="164" fontId="0" fillId="0" borderId="52" xfId="0" applyNumberFormat="1" applyBorder="1" applyAlignment="1">
      <alignment horizontal="center"/>
    </xf>
    <xf numFmtId="0" fontId="0" fillId="0" borderId="21" xfId="0" applyBorder="1" applyAlignment="1">
      <alignment horizontal="center"/>
    </xf>
    <xf numFmtId="0" fontId="0" fillId="0" borderId="21" xfId="0" applyBorder="1"/>
    <xf numFmtId="49" fontId="3" fillId="0" borderId="21" xfId="0" applyNumberFormat="1" applyFont="1" applyBorder="1" applyAlignment="1">
      <alignment horizontal="left"/>
    </xf>
    <xf numFmtId="0" fontId="0" fillId="3" borderId="21" xfId="0" applyFill="1" applyBorder="1" applyAlignment="1" applyProtection="1">
      <alignment horizontal="center"/>
      <protection locked="0"/>
    </xf>
    <xf numFmtId="0" fontId="0" fillId="3" borderId="58" xfId="0" applyFill="1" applyBorder="1" applyProtection="1">
      <protection locked="0"/>
    </xf>
    <xf numFmtId="0" fontId="1" fillId="3" borderId="42" xfId="0" applyFont="1" applyFill="1" applyBorder="1" applyAlignment="1">
      <alignment horizontal="center" wrapText="1"/>
    </xf>
    <xf numFmtId="164" fontId="0" fillId="15" borderId="56" xfId="0" applyNumberFormat="1" applyFill="1" applyBorder="1" applyAlignment="1" applyProtection="1">
      <alignment horizontal="center"/>
      <protection locked="0"/>
    </xf>
    <xf numFmtId="164" fontId="0" fillId="15" borderId="50" xfId="0" applyNumberFormat="1" applyFill="1" applyBorder="1" applyAlignment="1" applyProtection="1">
      <alignment horizontal="center"/>
      <protection locked="0"/>
    </xf>
    <xf numFmtId="164" fontId="0" fillId="15" borderId="53" xfId="0" applyNumberFormat="1" applyFill="1" applyBorder="1" applyAlignment="1" applyProtection="1">
      <alignment horizontal="center"/>
      <protection locked="0"/>
    </xf>
    <xf numFmtId="164" fontId="0" fillId="19" borderId="55" xfId="0" applyNumberFormat="1" applyFill="1" applyBorder="1" applyAlignment="1" applyProtection="1">
      <alignment horizontal="center"/>
      <protection locked="0"/>
    </xf>
    <xf numFmtId="164" fontId="0" fillId="19" borderId="48" xfId="0" applyNumberFormat="1" applyFill="1" applyBorder="1" applyAlignment="1" applyProtection="1">
      <alignment horizontal="center"/>
      <protection locked="0"/>
    </xf>
    <xf numFmtId="164" fontId="0" fillId="19" borderId="52" xfId="0" applyNumberFormat="1" applyFill="1" applyBorder="1" applyAlignment="1" applyProtection="1">
      <alignment horizontal="center"/>
      <protection locked="0"/>
    </xf>
    <xf numFmtId="49" fontId="0" fillId="0" borderId="0" xfId="0" applyNumberFormat="1"/>
    <xf numFmtId="0" fontId="0" fillId="0" borderId="0" xfId="0" applyBorder="1"/>
    <xf numFmtId="0" fontId="0" fillId="21" borderId="1" xfId="0" applyFill="1" applyBorder="1" applyProtection="1">
      <protection hidden="1"/>
    </xf>
    <xf numFmtId="0" fontId="0" fillId="21" borderId="0" xfId="0" applyFill="1" applyBorder="1" applyProtection="1">
      <protection hidden="1"/>
    </xf>
    <xf numFmtId="0" fontId="0" fillId="21" borderId="2" xfId="0" applyFill="1" applyBorder="1" applyProtection="1">
      <protection hidden="1"/>
    </xf>
    <xf numFmtId="0" fontId="0" fillId="3" borderId="16" xfId="0" applyFill="1" applyBorder="1" applyProtection="1">
      <protection locked="0"/>
    </xf>
    <xf numFmtId="0" fontId="0" fillId="3" borderId="19" xfId="0" applyFill="1" applyBorder="1" applyProtection="1">
      <protection locked="0"/>
    </xf>
    <xf numFmtId="0" fontId="0" fillId="3" borderId="22" xfId="0" applyFill="1" applyBorder="1" applyAlignment="1" applyProtection="1">
      <alignment horizontal="center"/>
      <protection locked="0"/>
    </xf>
    <xf numFmtId="0" fontId="0" fillId="10" borderId="15" xfId="0" applyFill="1" applyBorder="1" applyProtection="1">
      <protection locked="0"/>
    </xf>
    <xf numFmtId="0" fontId="0" fillId="10" borderId="19" xfId="0" applyFill="1" applyBorder="1" applyProtection="1">
      <protection locked="0"/>
    </xf>
    <xf numFmtId="0" fontId="0" fillId="10" borderId="24" xfId="0"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49" fontId="0" fillId="10" borderId="13" xfId="0" applyNumberFormat="1" applyFill="1" applyBorder="1" applyAlignment="1" applyProtection="1">
      <alignment horizontal="center"/>
      <protection locked="0"/>
    </xf>
    <xf numFmtId="0" fontId="0" fillId="0" borderId="0" xfId="0" applyBorder="1"/>
    <xf numFmtId="0" fontId="0" fillId="21" borderId="1" xfId="0" applyFill="1" applyBorder="1" applyProtection="1">
      <protection hidden="1"/>
    </xf>
    <xf numFmtId="0" fontId="0" fillId="21" borderId="0" xfId="0" applyFill="1" applyBorder="1" applyProtection="1">
      <protection hidden="1"/>
    </xf>
    <xf numFmtId="0" fontId="0" fillId="21" borderId="2" xfId="0" applyFill="1" applyBorder="1" applyProtection="1">
      <protection hidden="1"/>
    </xf>
    <xf numFmtId="0" fontId="0" fillId="3" borderId="21" xfId="0" applyFill="1" applyBorder="1" applyProtection="1">
      <protection locked="0"/>
    </xf>
    <xf numFmtId="0" fontId="0" fillId="3" borderId="18" xfId="0" applyFill="1" applyBorder="1" applyProtection="1">
      <protection locked="0"/>
    </xf>
    <xf numFmtId="0" fontId="0" fillId="3" borderId="24" xfId="0" applyFill="1" applyBorder="1" applyAlignment="1" applyProtection="1">
      <alignment horizontal="center"/>
      <protection locked="0"/>
    </xf>
    <xf numFmtId="0" fontId="0" fillId="10" borderId="15" xfId="0" applyFill="1" applyBorder="1" applyProtection="1">
      <protection locked="0"/>
    </xf>
    <xf numFmtId="0" fontId="0" fillId="10" borderId="19" xfId="0" applyFill="1" applyBorder="1" applyProtection="1">
      <protection locked="0"/>
    </xf>
    <xf numFmtId="0" fontId="0" fillId="10" borderId="22" xfId="0" applyFill="1" applyBorder="1" applyAlignment="1" applyProtection="1">
      <alignment horizontal="center"/>
      <protection locked="0"/>
    </xf>
    <xf numFmtId="49" fontId="0" fillId="3" borderId="15"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49" fontId="0" fillId="10" borderId="13" xfId="0" applyNumberFormat="1" applyFill="1" applyBorder="1" applyAlignment="1" applyProtection="1">
      <alignment horizontal="center"/>
      <protection locked="0"/>
    </xf>
    <xf numFmtId="0" fontId="0" fillId="3" borderId="13" xfId="0" applyFill="1" applyBorder="1" applyProtection="1">
      <protection locked="0"/>
    </xf>
    <xf numFmtId="0" fontId="0" fillId="0" borderId="0" xfId="0" applyBorder="1"/>
    <xf numFmtId="0" fontId="0" fillId="3" borderId="21" xfId="0" applyFill="1" applyBorder="1" applyProtection="1">
      <protection locked="0"/>
    </xf>
    <xf numFmtId="0" fontId="0" fillId="3" borderId="23" xfId="0" applyFill="1" applyBorder="1" applyAlignment="1" applyProtection="1">
      <alignment horizontal="center"/>
      <protection locked="0"/>
    </xf>
    <xf numFmtId="0" fontId="0" fillId="3" borderId="16" xfId="0" applyFill="1" applyBorder="1" applyProtection="1">
      <protection locked="0"/>
    </xf>
    <xf numFmtId="0" fontId="0" fillId="3" borderId="19" xfId="0" applyFill="1" applyBorder="1" applyProtection="1">
      <protection locked="0"/>
    </xf>
    <xf numFmtId="0" fontId="0" fillId="3" borderId="22" xfId="0" applyFill="1" applyBorder="1" applyAlignment="1" applyProtection="1">
      <alignment horizontal="center"/>
      <protection locked="0"/>
    </xf>
    <xf numFmtId="0" fontId="0" fillId="3" borderId="18" xfId="0" applyFill="1" applyBorder="1" applyProtection="1">
      <protection locked="0"/>
    </xf>
    <xf numFmtId="0" fontId="0" fillId="3" borderId="24" xfId="0" applyFill="1" applyBorder="1" applyAlignment="1" applyProtection="1">
      <alignment horizontal="center"/>
      <protection locked="0"/>
    </xf>
    <xf numFmtId="0" fontId="0" fillId="3" borderId="17" xfId="0" applyFill="1" applyBorder="1" applyProtection="1">
      <protection locked="0"/>
    </xf>
    <xf numFmtId="0" fontId="0" fillId="10" borderId="15" xfId="0" applyFill="1" applyBorder="1" applyProtection="1">
      <protection locked="0"/>
    </xf>
    <xf numFmtId="0" fontId="0" fillId="10" borderId="19" xfId="0" applyFill="1" applyBorder="1" applyProtection="1">
      <protection locked="0"/>
    </xf>
    <xf numFmtId="0" fontId="0" fillId="10" borderId="13" xfId="0" applyFill="1" applyBorder="1" applyProtection="1">
      <protection locked="0"/>
    </xf>
    <xf numFmtId="0" fontId="0" fillId="10" borderId="20" xfId="0" applyFill="1" applyBorder="1" applyProtection="1">
      <protection locked="0"/>
    </xf>
    <xf numFmtId="0" fontId="0" fillId="10" borderId="24" xfId="0" applyFill="1" applyBorder="1" applyAlignment="1" applyProtection="1">
      <alignment horizontal="center"/>
      <protection locked="0"/>
    </xf>
    <xf numFmtId="0" fontId="0" fillId="10" borderId="21" xfId="0" applyFill="1" applyBorder="1" applyProtection="1">
      <protection locked="0"/>
    </xf>
    <xf numFmtId="49" fontId="0" fillId="3" borderId="15"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49" fontId="0" fillId="10" borderId="15" xfId="0" applyNumberFormat="1" applyFill="1" applyBorder="1" applyAlignment="1" applyProtection="1">
      <alignment horizontal="center"/>
      <protection locked="0"/>
    </xf>
    <xf numFmtId="49" fontId="0" fillId="10" borderId="13" xfId="0" applyNumberFormat="1" applyFill="1" applyBorder="1" applyAlignment="1" applyProtection="1">
      <alignment horizontal="center"/>
      <protection locked="0"/>
    </xf>
    <xf numFmtId="0" fontId="0" fillId="3" borderId="13" xfId="0" applyFill="1" applyBorder="1" applyProtection="1">
      <protection locked="0"/>
    </xf>
    <xf numFmtId="0" fontId="0" fillId="0" borderId="0" xfId="0" applyBorder="1"/>
    <xf numFmtId="0" fontId="0" fillId="21" borderId="1" xfId="0" applyFill="1" applyBorder="1" applyProtection="1">
      <protection hidden="1"/>
    </xf>
    <xf numFmtId="0" fontId="0" fillId="21" borderId="0" xfId="0" applyFill="1" applyBorder="1" applyProtection="1">
      <protection hidden="1"/>
    </xf>
    <xf numFmtId="0" fontId="0" fillId="21" borderId="2" xfId="0" applyFill="1" applyBorder="1" applyProtection="1">
      <protection hidden="1"/>
    </xf>
    <xf numFmtId="0" fontId="0" fillId="3" borderId="21" xfId="0" applyFill="1" applyBorder="1" applyProtection="1">
      <protection locked="0"/>
    </xf>
    <xf numFmtId="0" fontId="0" fillId="3" borderId="16" xfId="0" applyFill="1" applyBorder="1" applyProtection="1">
      <protection locked="0"/>
    </xf>
    <xf numFmtId="0" fontId="0" fillId="3" borderId="19" xfId="0" applyFill="1" applyBorder="1" applyProtection="1">
      <protection locked="0"/>
    </xf>
    <xf numFmtId="0" fontId="0" fillId="3" borderId="22" xfId="0" applyFill="1" applyBorder="1" applyAlignment="1" applyProtection="1">
      <alignment horizontal="center"/>
      <protection locked="0"/>
    </xf>
    <xf numFmtId="0" fontId="0" fillId="3" borderId="18" xfId="0" applyFill="1" applyBorder="1" applyProtection="1">
      <protection locked="0"/>
    </xf>
    <xf numFmtId="0" fontId="0" fillId="3" borderId="24" xfId="0" applyFill="1" applyBorder="1" applyAlignment="1" applyProtection="1">
      <alignment horizontal="center"/>
      <protection locked="0"/>
    </xf>
    <xf numFmtId="0" fontId="0" fillId="10" borderId="15" xfId="0" applyFill="1" applyBorder="1" applyProtection="1">
      <protection locked="0"/>
    </xf>
    <xf numFmtId="0" fontId="0" fillId="10" borderId="14" xfId="0" applyFill="1" applyBorder="1" applyProtection="1">
      <protection locked="0"/>
    </xf>
    <xf numFmtId="0" fontId="0" fillId="10" borderId="19" xfId="0" applyFill="1" applyBorder="1" applyProtection="1">
      <protection locked="0"/>
    </xf>
    <xf numFmtId="0" fontId="0" fillId="10" borderId="22" xfId="0" applyFill="1" applyBorder="1" applyAlignment="1" applyProtection="1">
      <alignment horizontal="center"/>
      <protection locked="0"/>
    </xf>
    <xf numFmtId="0" fontId="0" fillId="10" borderId="13" xfId="0" applyFill="1" applyBorder="1" applyProtection="1">
      <protection locked="0"/>
    </xf>
    <xf numFmtId="0" fontId="0" fillId="10" borderId="20" xfId="0" applyFill="1" applyBorder="1" applyProtection="1">
      <protection locked="0"/>
    </xf>
    <xf numFmtId="0" fontId="0" fillId="10" borderId="24" xfId="0" applyFill="1" applyBorder="1" applyAlignment="1" applyProtection="1">
      <alignment horizontal="center"/>
      <protection locked="0"/>
    </xf>
    <xf numFmtId="49" fontId="0" fillId="3" borderId="15"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protection locked="0"/>
    </xf>
    <xf numFmtId="49" fontId="0" fillId="10" borderId="15" xfId="0" applyNumberFormat="1" applyFill="1" applyBorder="1" applyAlignment="1" applyProtection="1">
      <alignment horizontal="center"/>
      <protection locked="0"/>
    </xf>
    <xf numFmtId="49" fontId="0" fillId="10" borderId="14" xfId="0" applyNumberFormat="1" applyFill="1" applyBorder="1" applyAlignment="1" applyProtection="1">
      <alignment horizontal="center"/>
      <protection locked="0"/>
    </xf>
    <xf numFmtId="49" fontId="0" fillId="10" borderId="13" xfId="0" applyNumberFormat="1" applyFill="1" applyBorder="1" applyAlignment="1" applyProtection="1">
      <alignment horizontal="center"/>
      <protection locked="0"/>
    </xf>
    <xf numFmtId="0" fontId="0" fillId="3" borderId="13" xfId="0" applyFill="1" applyBorder="1" applyProtection="1">
      <protection locked="0"/>
    </xf>
    <xf numFmtId="0" fontId="2" fillId="5" borderId="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 fillId="18" borderId="27" xfId="0" applyFont="1" applyFill="1" applyBorder="1" applyAlignment="1">
      <alignment horizontal="center" wrapText="1"/>
    </xf>
    <xf numFmtId="0" fontId="0" fillId="0" borderId="55"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0" xfId="0" applyFill="1"/>
    <xf numFmtId="0" fontId="15" fillId="23" borderId="10" xfId="0" applyFont="1" applyFill="1" applyBorder="1" applyAlignment="1">
      <alignment horizontal="left"/>
    </xf>
    <xf numFmtId="0" fontId="4" fillId="23" borderId="10" xfId="0" applyFont="1" applyFill="1" applyBorder="1" applyAlignment="1">
      <alignment horizontal="center"/>
    </xf>
    <xf numFmtId="0" fontId="4" fillId="23" borderId="0" xfId="0" applyFont="1" applyFill="1" applyBorder="1" applyAlignment="1">
      <alignment horizontal="left"/>
    </xf>
    <xf numFmtId="0" fontId="16" fillId="23" borderId="0" xfId="0" applyFont="1" applyFill="1" applyBorder="1" applyAlignment="1">
      <alignment horizontal="left"/>
    </xf>
    <xf numFmtId="0" fontId="4" fillId="23" borderId="0" xfId="0" applyFont="1" applyFill="1" applyBorder="1" applyAlignment="1">
      <alignment horizontal="center"/>
    </xf>
    <xf numFmtId="0" fontId="4" fillId="23" borderId="4" xfId="0" applyFont="1" applyFill="1" applyBorder="1" applyAlignment="1">
      <alignment horizontal="center"/>
    </xf>
    <xf numFmtId="0" fontId="4" fillId="11" borderId="41" xfId="0" applyFont="1" applyFill="1" applyBorder="1" applyAlignment="1">
      <alignment horizontal="center"/>
    </xf>
    <xf numFmtId="0" fontId="9" fillId="0" borderId="41" xfId="0" applyNumberFormat="1" applyFont="1" applyFill="1" applyBorder="1" applyAlignment="1"/>
    <xf numFmtId="49" fontId="9" fillId="0" borderId="41" xfId="0" applyNumberFormat="1" applyFont="1" applyFill="1" applyBorder="1" applyAlignment="1"/>
    <xf numFmtId="0" fontId="4" fillId="24" borderId="3" xfId="0" applyFont="1" applyFill="1" applyBorder="1" applyAlignment="1">
      <alignment horizontal="center"/>
    </xf>
    <xf numFmtId="0" fontId="4" fillId="24" borderId="4" xfId="0" applyFont="1" applyFill="1" applyBorder="1" applyAlignment="1">
      <alignment horizontal="center"/>
    </xf>
    <xf numFmtId="0" fontId="4" fillId="24" borderId="5" xfId="0" applyFont="1" applyFill="1" applyBorder="1" applyAlignment="1">
      <alignment horizontal="center"/>
    </xf>
    <xf numFmtId="0" fontId="1" fillId="24" borderId="0" xfId="0" applyFont="1" applyFill="1" applyBorder="1" applyAlignment="1">
      <alignment horizontal="center"/>
    </xf>
    <xf numFmtId="0" fontId="1" fillId="24" borderId="1" xfId="0" applyFont="1" applyFill="1" applyBorder="1" applyAlignment="1">
      <alignment horizontal="center"/>
    </xf>
    <xf numFmtId="0" fontId="1" fillId="24" borderId="2" xfId="0" applyFont="1" applyFill="1" applyBorder="1" applyAlignment="1">
      <alignment horizontal="center"/>
    </xf>
    <xf numFmtId="0" fontId="0" fillId="0" borderId="0" xfId="0" applyFont="1"/>
    <xf numFmtId="0" fontId="18" fillId="24" borderId="0" xfId="0" applyFont="1" applyFill="1" applyBorder="1" applyAlignment="1">
      <alignment horizontal="center"/>
    </xf>
    <xf numFmtId="0" fontId="1" fillId="24" borderId="0" xfId="0" applyFont="1" applyFill="1" applyBorder="1" applyAlignment="1">
      <alignment horizontal="right"/>
    </xf>
    <xf numFmtId="3" fontId="1" fillId="24" borderId="0" xfId="0" applyNumberFormat="1" applyFont="1" applyFill="1" applyBorder="1" applyAlignment="1">
      <alignment horizontal="center"/>
    </xf>
    <xf numFmtId="3" fontId="1" fillId="25" borderId="0" xfId="0" applyNumberFormat="1" applyFont="1" applyFill="1" applyBorder="1" applyAlignment="1" applyProtection="1">
      <alignment horizontal="center"/>
      <protection locked="0"/>
    </xf>
    <xf numFmtId="164" fontId="0" fillId="3" borderId="15" xfId="0" applyNumberFormat="1" applyFill="1" applyBorder="1" applyAlignment="1" applyProtection="1">
      <alignment horizontal="center"/>
    </xf>
    <xf numFmtId="164" fontId="0" fillId="3" borderId="13" xfId="0" applyNumberFormat="1" applyFill="1" applyBorder="1" applyAlignment="1" applyProtection="1">
      <alignment horizontal="center"/>
    </xf>
    <xf numFmtId="164" fontId="0" fillId="10" borderId="45" xfId="0" applyNumberFormat="1" applyFill="1" applyBorder="1" applyAlignment="1" applyProtection="1">
      <alignment horizontal="center"/>
    </xf>
    <xf numFmtId="164" fontId="0" fillId="10" borderId="30" xfId="0" applyNumberFormat="1" applyFill="1" applyBorder="1" applyAlignment="1" applyProtection="1">
      <alignment horizontal="center"/>
    </xf>
    <xf numFmtId="164" fontId="0" fillId="3" borderId="44" xfId="0" applyNumberFormat="1" applyFill="1" applyBorder="1" applyAlignment="1" applyProtection="1">
      <alignment horizontal="center"/>
    </xf>
    <xf numFmtId="0" fontId="1" fillId="7" borderId="0" xfId="0" applyFont="1" applyFill="1" applyAlignment="1">
      <alignment horizontal="center" vertical="center"/>
    </xf>
    <xf numFmtId="0" fontId="1" fillId="7" borderId="0" xfId="0" applyFont="1" applyFill="1" applyAlignment="1">
      <alignment horizontal="left" wrapText="1"/>
    </xf>
    <xf numFmtId="0" fontId="0" fillId="5" borderId="0" xfId="0" applyFont="1" applyFill="1" applyBorder="1" applyAlignment="1">
      <alignment horizontal="left" wrapText="1"/>
    </xf>
    <xf numFmtId="0" fontId="0" fillId="5" borderId="2" xfId="0" applyFont="1" applyFill="1" applyBorder="1" applyAlignment="1">
      <alignment horizontal="left" wrapText="1"/>
    </xf>
    <xf numFmtId="0" fontId="0" fillId="5" borderId="1" xfId="0" applyFont="1" applyFill="1" applyBorder="1" applyAlignment="1">
      <alignment horizontal="left" wrapText="1"/>
    </xf>
    <xf numFmtId="0" fontId="9" fillId="13" borderId="0" xfId="0" applyFont="1" applyFill="1" applyBorder="1" applyAlignment="1">
      <alignment horizontal="center"/>
    </xf>
    <xf numFmtId="49" fontId="9" fillId="13" borderId="41" xfId="0" applyNumberFormat="1" applyFont="1" applyFill="1" applyBorder="1" applyAlignment="1" applyProtection="1">
      <alignment horizontal="center"/>
      <protection locked="0"/>
    </xf>
    <xf numFmtId="0" fontId="4" fillId="6" borderId="6"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8" fillId="0" borderId="0" xfId="0" applyFont="1" applyAlignment="1" applyProtection="1">
      <alignment horizontal="center"/>
    </xf>
    <xf numFmtId="0" fontId="0" fillId="0" borderId="0" xfId="0" applyAlignment="1" applyProtection="1">
      <alignment horizontal="center"/>
    </xf>
    <xf numFmtId="0" fontId="1" fillId="0" borderId="9" xfId="0" applyFont="1" applyBorder="1" applyAlignment="1">
      <alignment horizontal="center" vertical="center" textRotation="90"/>
    </xf>
    <xf numFmtId="0" fontId="1" fillId="0" borderId="25" xfId="0" applyFont="1" applyBorder="1" applyAlignment="1">
      <alignment horizontal="center" vertical="center" textRotation="90"/>
    </xf>
    <xf numFmtId="0" fontId="1" fillId="0" borderId="26" xfId="0" applyFont="1" applyBorder="1" applyAlignment="1">
      <alignment horizontal="center" vertical="center" textRotation="90"/>
    </xf>
    <xf numFmtId="0" fontId="1" fillId="0" borderId="6" xfId="0" applyFont="1" applyBorder="1" applyAlignment="1">
      <alignment horizontal="center"/>
    </xf>
    <xf numFmtId="0" fontId="1" fillId="0" borderId="7" xfId="0" applyFont="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9" borderId="6" xfId="0" applyFont="1" applyFill="1" applyBorder="1" applyAlignment="1">
      <alignment horizontal="center"/>
    </xf>
    <xf numFmtId="0" fontId="1" fillId="9" borderId="7" xfId="0" applyFont="1" applyFill="1" applyBorder="1" applyAlignment="1">
      <alignment horizontal="center"/>
    </xf>
    <xf numFmtId="0" fontId="1" fillId="9" borderId="8"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49" fontId="9" fillId="13" borderId="41" xfId="0" applyNumberFormat="1"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4" fillId="8" borderId="8" xfId="0" applyFont="1" applyFill="1" applyBorder="1" applyAlignment="1">
      <alignment horizontal="center"/>
    </xf>
    <xf numFmtId="0" fontId="14" fillId="22" borderId="7" xfId="0" applyFont="1" applyFill="1" applyBorder="1" applyAlignment="1">
      <alignment horizontal="center" vertical="center"/>
    </xf>
    <xf numFmtId="0" fontId="9" fillId="0" borderId="0" xfId="0" applyFont="1" applyFill="1" applyBorder="1" applyAlignment="1">
      <alignment horizontal="center"/>
    </xf>
    <xf numFmtId="49" fontId="9" fillId="0" borderId="41" xfId="0" applyNumberFormat="1" applyFont="1" applyFill="1" applyBorder="1" applyAlignment="1">
      <alignment horizontal="center"/>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0" fillId="21" borderId="9" xfId="0" applyFont="1" applyFill="1" applyBorder="1" applyAlignment="1" applyProtection="1">
      <alignment horizontal="center" vertical="center"/>
      <protection hidden="1"/>
    </xf>
    <xf numFmtId="0" fontId="10" fillId="21" borderId="10" xfId="0" applyFont="1" applyFill="1" applyBorder="1" applyAlignment="1" applyProtection="1">
      <alignment horizontal="center" vertical="center"/>
      <protection hidden="1"/>
    </xf>
    <xf numFmtId="0" fontId="10" fillId="21" borderId="11" xfId="0" applyFont="1" applyFill="1" applyBorder="1" applyAlignment="1" applyProtection="1">
      <alignment horizontal="center" vertical="center"/>
      <protection hidden="1"/>
    </xf>
    <xf numFmtId="0" fontId="10" fillId="21" borderId="1" xfId="0" applyFont="1" applyFill="1" applyBorder="1" applyAlignment="1" applyProtection="1">
      <alignment horizontal="center" vertical="center"/>
      <protection hidden="1"/>
    </xf>
    <xf numFmtId="0" fontId="10" fillId="21" borderId="0" xfId="0" applyFont="1" applyFill="1" applyBorder="1" applyAlignment="1" applyProtection="1">
      <alignment horizontal="center" vertical="center"/>
      <protection hidden="1"/>
    </xf>
    <xf numFmtId="0" fontId="10" fillId="21" borderId="2" xfId="0" applyFont="1" applyFill="1" applyBorder="1" applyAlignment="1" applyProtection="1">
      <alignment horizontal="center" vertical="center"/>
      <protection hidden="1"/>
    </xf>
    <xf numFmtId="0" fontId="10" fillId="21" borderId="3" xfId="0" applyFont="1" applyFill="1" applyBorder="1" applyAlignment="1" applyProtection="1">
      <alignment horizontal="center" vertical="center"/>
      <protection hidden="1"/>
    </xf>
    <xf numFmtId="0" fontId="10" fillId="21" borderId="4" xfId="0" applyFont="1" applyFill="1" applyBorder="1" applyAlignment="1" applyProtection="1">
      <alignment horizontal="center" vertical="center"/>
      <protection hidden="1"/>
    </xf>
    <xf numFmtId="0" fontId="10" fillId="21" borderId="5" xfId="0" applyFont="1" applyFill="1" applyBorder="1" applyAlignment="1" applyProtection="1">
      <alignment horizontal="center" vertical="center"/>
      <protection hidden="1"/>
    </xf>
    <xf numFmtId="0" fontId="11" fillId="0" borderId="0" xfId="0" applyFont="1" applyAlignment="1">
      <alignment horizontal="center"/>
    </xf>
    <xf numFmtId="49" fontId="9" fillId="13" borderId="0" xfId="0" applyNumberFormat="1" applyFont="1" applyFill="1" applyBorder="1" applyAlignment="1">
      <alignment horizontal="center"/>
    </xf>
    <xf numFmtId="0" fontId="4" fillId="14" borderId="6" xfId="0" applyFont="1" applyFill="1" applyBorder="1" applyAlignment="1">
      <alignment horizontal="center"/>
    </xf>
    <xf numFmtId="0" fontId="4" fillId="14" borderId="7" xfId="0" applyFont="1" applyFill="1" applyBorder="1" applyAlignment="1">
      <alignment horizontal="center"/>
    </xf>
    <xf numFmtId="0" fontId="4" fillId="14" borderId="8" xfId="0" applyFont="1" applyFill="1" applyBorder="1" applyAlignment="1">
      <alignment horizontal="center"/>
    </xf>
    <xf numFmtId="0" fontId="17" fillId="25" borderId="9" xfId="0" applyFont="1" applyFill="1" applyBorder="1" applyAlignment="1">
      <alignment horizontal="center"/>
    </xf>
    <xf numFmtId="0" fontId="17" fillId="25" borderId="10" xfId="0" applyFont="1" applyFill="1" applyBorder="1" applyAlignment="1">
      <alignment horizontal="center"/>
    </xf>
    <xf numFmtId="0" fontId="17" fillId="25" borderId="11" xfId="0" applyFont="1" applyFill="1" applyBorder="1" applyAlignment="1">
      <alignment horizontal="center"/>
    </xf>
    <xf numFmtId="0" fontId="1" fillId="24" borderId="1" xfId="0" applyFont="1" applyFill="1" applyBorder="1" applyAlignment="1">
      <alignment horizontal="center"/>
    </xf>
    <xf numFmtId="0" fontId="1" fillId="24" borderId="0" xfId="0" applyFont="1" applyFill="1" applyBorder="1" applyAlignment="1">
      <alignment horizontal="center"/>
    </xf>
    <xf numFmtId="0" fontId="1" fillId="24" borderId="2" xfId="0" applyFont="1" applyFill="1" applyBorder="1" applyAlignment="1">
      <alignment horizontal="center"/>
    </xf>
    <xf numFmtId="0" fontId="1" fillId="0" borderId="47" xfId="0" applyFont="1" applyBorder="1" applyAlignment="1">
      <alignment horizontal="center" vertical="center" textRotation="90"/>
    </xf>
    <xf numFmtId="0" fontId="11" fillId="0" borderId="4" xfId="0" applyFont="1" applyBorder="1" applyAlignment="1">
      <alignment horizontal="center"/>
    </xf>
    <xf numFmtId="0" fontId="1" fillId="18" borderId="27" xfId="0" applyFont="1" applyFill="1" applyBorder="1" applyAlignment="1">
      <alignment horizontal="center" wrapText="1"/>
    </xf>
    <xf numFmtId="0" fontId="1" fillId="18" borderId="27" xfId="0" applyFont="1" applyFill="1" applyBorder="1" applyAlignment="1">
      <alignment horizontal="left" wrapText="1"/>
    </xf>
    <xf numFmtId="0" fontId="1" fillId="18" borderId="28" xfId="0" applyFont="1" applyFill="1" applyBorder="1" applyAlignment="1">
      <alignment horizontal="left" wrapText="1"/>
    </xf>
    <xf numFmtId="0" fontId="0" fillId="0" borderId="55" xfId="0" applyBorder="1" applyAlignment="1" applyProtection="1">
      <alignment horizontal="center"/>
      <protection locked="0"/>
    </xf>
    <xf numFmtId="0" fontId="0" fillId="0" borderId="48" xfId="0" applyBorder="1" applyAlignment="1" applyProtection="1">
      <alignment horizontal="center"/>
      <protection locked="0"/>
    </xf>
    <xf numFmtId="10" fontId="0" fillId="0" borderId="48" xfId="0" applyNumberFormat="1" applyBorder="1" applyAlignment="1" applyProtection="1">
      <alignment horizontal="center"/>
      <protection locked="0"/>
    </xf>
    <xf numFmtId="0" fontId="0" fillId="0" borderId="48" xfId="0" applyBorder="1" applyAlignment="1" applyProtection="1">
      <alignment horizontal="left"/>
      <protection locked="0"/>
    </xf>
    <xf numFmtId="0" fontId="0" fillId="0" borderId="50" xfId="0" applyBorder="1" applyAlignment="1" applyProtection="1">
      <alignment horizontal="left"/>
      <protection locked="0"/>
    </xf>
    <xf numFmtId="0" fontId="0" fillId="0" borderId="52" xfId="0" applyBorder="1" applyAlignment="1" applyProtection="1">
      <alignment horizontal="center"/>
      <protection locked="0"/>
    </xf>
    <xf numFmtId="10" fontId="0" fillId="0" borderId="52" xfId="0" applyNumberFormat="1" applyBorder="1" applyAlignment="1" applyProtection="1">
      <alignment horizontal="center"/>
      <protection locked="0"/>
    </xf>
    <xf numFmtId="0" fontId="0" fillId="0" borderId="52" xfId="0" applyBorder="1" applyAlignment="1" applyProtection="1">
      <alignment horizontal="left"/>
      <protection locked="0"/>
    </xf>
    <xf numFmtId="0" fontId="0" fillId="0" borderId="53" xfId="0" applyBorder="1" applyAlignment="1" applyProtection="1">
      <alignment horizontal="left"/>
      <protection locked="0"/>
    </xf>
    <xf numFmtId="10" fontId="0" fillId="0" borderId="55" xfId="0" applyNumberFormat="1" applyBorder="1" applyAlignment="1" applyProtection="1">
      <alignment horizontal="center"/>
      <protection locked="0"/>
    </xf>
    <xf numFmtId="0" fontId="0" fillId="0" borderId="55" xfId="0" applyBorder="1" applyAlignment="1" applyProtection="1">
      <alignment horizontal="left"/>
      <protection locked="0"/>
    </xf>
    <xf numFmtId="0" fontId="0" fillId="0" borderId="56" xfId="0" applyBorder="1" applyAlignment="1" applyProtection="1">
      <alignment horizontal="left"/>
      <protection locked="0"/>
    </xf>
    <xf numFmtId="0" fontId="13" fillId="13" borderId="0" xfId="0" applyFont="1" applyFill="1" applyAlignment="1">
      <alignment horizontal="center"/>
    </xf>
    <xf numFmtId="0" fontId="1" fillId="17" borderId="0" xfId="0" applyFont="1" applyFill="1" applyAlignment="1">
      <alignment horizontal="center"/>
    </xf>
    <xf numFmtId="0" fontId="1" fillId="20" borderId="0" xfId="0" applyFont="1" applyFill="1" applyAlignment="1">
      <alignment horizontal="center"/>
    </xf>
    <xf numFmtId="0" fontId="1" fillId="19" borderId="27" xfId="0" applyFont="1" applyFill="1" applyBorder="1" applyAlignment="1">
      <alignment horizontal="center"/>
    </xf>
    <xf numFmtId="0" fontId="1" fillId="19" borderId="27" xfId="0" applyFont="1" applyFill="1" applyBorder="1" applyAlignment="1">
      <alignment horizontal="left"/>
    </xf>
    <xf numFmtId="0" fontId="1" fillId="15" borderId="36" xfId="0" applyFont="1" applyFill="1" applyBorder="1" applyAlignment="1">
      <alignment horizontal="center"/>
    </xf>
    <xf numFmtId="0" fontId="1" fillId="15" borderId="27" xfId="0" applyFont="1" applyFill="1" applyBorder="1" applyAlignment="1">
      <alignment horizontal="center"/>
    </xf>
    <xf numFmtId="0" fontId="1" fillId="15" borderId="27" xfId="0" applyFont="1" applyFill="1" applyBorder="1" applyAlignment="1">
      <alignment horizontal="left"/>
    </xf>
    <xf numFmtId="0" fontId="0" fillId="19" borderId="54" xfId="0" applyFill="1" applyBorder="1" applyAlignment="1">
      <alignment horizontal="center"/>
    </xf>
    <xf numFmtId="0" fontId="0" fillId="19" borderId="55" xfId="0" applyFill="1" applyBorder="1" applyAlignment="1">
      <alignment horizontal="center"/>
    </xf>
    <xf numFmtId="0" fontId="0" fillId="19" borderId="49" xfId="0" applyFill="1" applyBorder="1" applyAlignment="1">
      <alignment horizontal="center"/>
    </xf>
    <xf numFmtId="0" fontId="0" fillId="19" borderId="48" xfId="0" applyFill="1" applyBorder="1" applyAlignment="1">
      <alignment horizontal="center"/>
    </xf>
    <xf numFmtId="0" fontId="0" fillId="19" borderId="48" xfId="0" applyFill="1" applyBorder="1" applyAlignment="1" applyProtection="1">
      <alignment horizontal="left"/>
      <protection locked="0"/>
    </xf>
    <xf numFmtId="0" fontId="0" fillId="15" borderId="48" xfId="0" applyFill="1" applyBorder="1" applyAlignment="1">
      <alignment horizontal="center"/>
    </xf>
    <xf numFmtId="0" fontId="0" fillId="15" borderId="48" xfId="0" applyFill="1" applyBorder="1" applyAlignment="1" applyProtection="1">
      <alignment horizontal="left"/>
      <protection locked="0"/>
    </xf>
    <xf numFmtId="0" fontId="0" fillId="19" borderId="55" xfId="0" applyFill="1" applyBorder="1" applyAlignment="1" applyProtection="1">
      <alignment horizontal="left"/>
      <protection locked="0"/>
    </xf>
    <xf numFmtId="0" fontId="0" fillId="15" borderId="55" xfId="0" applyFill="1" applyBorder="1" applyAlignment="1">
      <alignment horizontal="center"/>
    </xf>
    <xf numFmtId="0" fontId="0" fillId="15" borderId="55" xfId="0" applyFill="1" applyBorder="1" applyAlignment="1" applyProtection="1">
      <alignment horizontal="left"/>
      <protection locked="0"/>
    </xf>
    <xf numFmtId="0" fontId="0" fillId="19" borderId="51" xfId="0" applyFill="1" applyBorder="1" applyAlignment="1">
      <alignment horizontal="center"/>
    </xf>
    <xf numFmtId="0" fontId="0" fillId="19" borderId="52" xfId="0" applyFill="1" applyBorder="1" applyAlignment="1">
      <alignment horizontal="center"/>
    </xf>
    <xf numFmtId="0" fontId="0" fillId="19" borderId="52" xfId="0" applyFill="1" applyBorder="1" applyAlignment="1" applyProtection="1">
      <alignment horizontal="left"/>
      <protection locked="0"/>
    </xf>
    <xf numFmtId="0" fontId="0" fillId="15" borderId="52" xfId="0" applyFill="1" applyBorder="1" applyAlignment="1">
      <alignment horizontal="center"/>
    </xf>
    <xf numFmtId="0" fontId="0" fillId="15" borderId="52" xfId="0" applyFill="1" applyBorder="1" applyAlignment="1" applyProtection="1">
      <alignment horizontal="left"/>
      <protection locked="0"/>
    </xf>
    <xf numFmtId="49" fontId="9" fillId="0" borderId="0" xfId="0" applyNumberFormat="1" applyFont="1" applyFill="1" applyBorder="1" applyAlignment="1">
      <alignment horizontal="center"/>
    </xf>
    <xf numFmtId="0" fontId="0" fillId="0" borderId="12" xfId="0" applyBorder="1" applyAlignment="1">
      <alignment horizontal="left" wrapText="1"/>
    </xf>
    <xf numFmtId="0" fontId="0" fillId="0" borderId="12" xfId="0" applyBorder="1" applyAlignment="1">
      <alignment horizontal="center" vertical="center"/>
    </xf>
    <xf numFmtId="0" fontId="0" fillId="0" borderId="12" xfId="0" applyBorder="1" applyAlignment="1">
      <alignment horizontal="left"/>
    </xf>
    <xf numFmtId="0" fontId="1" fillId="0" borderId="12" xfId="0" applyFont="1" applyBorder="1" applyAlignment="1">
      <alignment horizontal="left" vertical="center"/>
    </xf>
  </cellXfs>
  <cellStyles count="1">
    <cellStyle name="Normal" xfId="0" builtinId="0"/>
  </cellStyles>
  <dxfs count="2">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FFFFCC"/>
      <color rgb="FFFFFF99"/>
      <color rgb="FF5D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371475</xdr:colOff>
      <xdr:row>22</xdr:row>
      <xdr:rowOff>95250</xdr:rowOff>
    </xdr:from>
    <xdr:to>
      <xdr:col>7</xdr:col>
      <xdr:colOff>28575</xdr:colOff>
      <xdr:row>22</xdr:row>
      <xdr:rowOff>104775</xdr:rowOff>
    </xdr:to>
    <xdr:cxnSp macro="">
      <xdr:nvCxnSpPr>
        <xdr:cNvPr id="2" name="Straight Arrow Connector 1"/>
        <xdr:cNvCxnSpPr/>
      </xdr:nvCxnSpPr>
      <xdr:spPr>
        <a:xfrm>
          <a:off x="3181350" y="4048125"/>
          <a:ext cx="323850" cy="9525"/>
        </a:xfrm>
        <a:prstGeom prst="straightConnector1">
          <a:avLst/>
        </a:prstGeom>
        <a:ln>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0</xdr:colOff>
      <xdr:row>22</xdr:row>
      <xdr:rowOff>104775</xdr:rowOff>
    </xdr:from>
    <xdr:to>
      <xdr:col>6</xdr:col>
      <xdr:colOff>0</xdr:colOff>
      <xdr:row>51</xdr:row>
      <xdr:rowOff>31750</xdr:rowOff>
    </xdr:to>
    <xdr:cxnSp macro="">
      <xdr:nvCxnSpPr>
        <xdr:cNvPr id="3" name="Straight Connector 2"/>
        <xdr:cNvCxnSpPr/>
      </xdr:nvCxnSpPr>
      <xdr:spPr>
        <a:xfrm>
          <a:off x="3190875" y="4057650"/>
          <a:ext cx="0" cy="5984875"/>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4</xdr:col>
      <xdr:colOff>687915</xdr:colOff>
      <xdr:row>51</xdr:row>
      <xdr:rowOff>41275</xdr:rowOff>
    </xdr:from>
    <xdr:to>
      <xdr:col>6</xdr:col>
      <xdr:colOff>0</xdr:colOff>
      <xdr:row>51</xdr:row>
      <xdr:rowOff>42333</xdr:rowOff>
    </xdr:to>
    <xdr:cxnSp macro="">
      <xdr:nvCxnSpPr>
        <xdr:cNvPr id="4" name="Straight Connector 3"/>
        <xdr:cNvCxnSpPr/>
      </xdr:nvCxnSpPr>
      <xdr:spPr>
        <a:xfrm>
          <a:off x="2811990" y="10052050"/>
          <a:ext cx="378885" cy="1058"/>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22</xdr:row>
      <xdr:rowOff>95250</xdr:rowOff>
    </xdr:from>
    <xdr:to>
      <xdr:col>7</xdr:col>
      <xdr:colOff>28575</xdr:colOff>
      <xdr:row>22</xdr:row>
      <xdr:rowOff>104775</xdr:rowOff>
    </xdr:to>
    <xdr:cxnSp macro="">
      <xdr:nvCxnSpPr>
        <xdr:cNvPr id="9" name="Straight Arrow Connector 8"/>
        <xdr:cNvCxnSpPr/>
      </xdr:nvCxnSpPr>
      <xdr:spPr>
        <a:xfrm>
          <a:off x="3095625" y="3781425"/>
          <a:ext cx="323850" cy="9525"/>
        </a:xfrm>
        <a:prstGeom prst="straightConnector1">
          <a:avLst/>
        </a:prstGeom>
        <a:ln>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0</xdr:colOff>
      <xdr:row>22</xdr:row>
      <xdr:rowOff>104775</xdr:rowOff>
    </xdr:from>
    <xdr:to>
      <xdr:col>6</xdr:col>
      <xdr:colOff>0</xdr:colOff>
      <xdr:row>51</xdr:row>
      <xdr:rowOff>31750</xdr:rowOff>
    </xdr:to>
    <xdr:cxnSp macro="">
      <xdr:nvCxnSpPr>
        <xdr:cNvPr id="12" name="Straight Connector 11"/>
        <xdr:cNvCxnSpPr/>
      </xdr:nvCxnSpPr>
      <xdr:spPr>
        <a:xfrm>
          <a:off x="3185583" y="4052358"/>
          <a:ext cx="0" cy="6044142"/>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4</xdr:col>
      <xdr:colOff>687915</xdr:colOff>
      <xdr:row>51</xdr:row>
      <xdr:rowOff>41275</xdr:rowOff>
    </xdr:from>
    <xdr:to>
      <xdr:col>6</xdr:col>
      <xdr:colOff>0</xdr:colOff>
      <xdr:row>51</xdr:row>
      <xdr:rowOff>42333</xdr:rowOff>
    </xdr:to>
    <xdr:cxnSp macro="">
      <xdr:nvCxnSpPr>
        <xdr:cNvPr id="17" name="Straight Connector 16"/>
        <xdr:cNvCxnSpPr/>
      </xdr:nvCxnSpPr>
      <xdr:spPr>
        <a:xfrm>
          <a:off x="2804582" y="10106025"/>
          <a:ext cx="381001" cy="1058"/>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2"/>
  <sheetViews>
    <sheetView showGridLines="0" showRowColHeaders="0" zoomScale="90" zoomScaleNormal="90" zoomScalePageLayoutView="75" workbookViewId="0">
      <selection activeCell="P23" sqref="P23"/>
    </sheetView>
  </sheetViews>
  <sheetFormatPr defaultRowHeight="15.6" x14ac:dyDescent="0.4"/>
  <cols>
    <col min="1" max="1" width="4.6640625" customWidth="1"/>
    <col min="2" max="2" width="5.33203125" customWidth="1"/>
    <col min="3" max="3" width="3.6640625" customWidth="1"/>
    <col min="4" max="4" width="18.109375" style="3" customWidth="1"/>
    <col min="5" max="5" width="10.33203125" style="55" bestFit="1" customWidth="1"/>
    <col min="6" max="6" width="5.6640625" customWidth="1"/>
    <col min="7" max="7" width="4.33203125" style="5" customWidth="1"/>
    <col min="8" max="8" width="5.33203125" style="5" customWidth="1"/>
    <col min="9" max="9" width="3.6640625" style="5" customWidth="1"/>
    <col min="10" max="10" width="18.109375" style="5" customWidth="1"/>
    <col min="11" max="11" width="10.33203125" style="5" customWidth="1"/>
    <col min="12" max="12" width="4.6640625" customWidth="1"/>
  </cols>
  <sheetData>
    <row r="1" spans="1:12" x14ac:dyDescent="0.3">
      <c r="A1" s="59"/>
      <c r="B1" s="59"/>
      <c r="C1" s="280" t="s">
        <v>68</v>
      </c>
      <c r="D1" s="280"/>
      <c r="E1" s="281" t="s">
        <v>120</v>
      </c>
      <c r="F1" s="281"/>
      <c r="G1" s="281"/>
      <c r="H1" s="281"/>
      <c r="I1" s="281"/>
      <c r="J1" s="281"/>
    </row>
    <row r="2" spans="1:12" ht="7.5" customHeight="1" thickBot="1" x14ac:dyDescent="0.45">
      <c r="A2" s="9"/>
      <c r="B2" s="9"/>
      <c r="C2" s="9"/>
      <c r="D2" s="9"/>
      <c r="E2" s="9"/>
      <c r="F2" s="9"/>
    </row>
    <row r="3" spans="1:12" ht="21.6" thickBot="1" x14ac:dyDescent="0.45">
      <c r="A3" s="282" t="s">
        <v>0</v>
      </c>
      <c r="B3" s="283"/>
      <c r="C3" s="283"/>
      <c r="D3" s="283"/>
      <c r="E3" s="283"/>
      <c r="F3" s="283"/>
      <c r="G3" s="283"/>
      <c r="H3" s="283"/>
      <c r="I3" s="283"/>
      <c r="J3" s="283"/>
      <c r="K3" s="283"/>
      <c r="L3" s="284"/>
    </row>
    <row r="4" spans="1:12" ht="7.5" customHeight="1" thickBot="1" x14ac:dyDescent="0.45">
      <c r="A4" s="9"/>
      <c r="B4" s="9"/>
      <c r="C4" s="9"/>
      <c r="D4" s="9"/>
      <c r="E4" s="9"/>
      <c r="F4" s="9"/>
      <c r="G4" s="9"/>
      <c r="H4" s="9"/>
      <c r="I4" s="9"/>
      <c r="J4" s="9"/>
      <c r="K4" s="9"/>
      <c r="L4" s="9"/>
    </row>
    <row r="5" spans="1:12" ht="15" thickBot="1" x14ac:dyDescent="0.35">
      <c r="A5" s="285" t="s">
        <v>11</v>
      </c>
      <c r="B5" s="286"/>
      <c r="C5" s="286"/>
      <c r="D5" s="286"/>
      <c r="E5" s="286"/>
      <c r="F5" s="286"/>
      <c r="G5" s="286"/>
      <c r="H5" s="286"/>
      <c r="I5" s="286"/>
      <c r="J5" s="286"/>
      <c r="K5" s="286"/>
      <c r="L5" s="287"/>
    </row>
    <row r="6" spans="1:12" ht="21" customHeight="1" x14ac:dyDescent="0.3">
      <c r="A6" s="288" t="s">
        <v>8</v>
      </c>
      <c r="B6" s="289"/>
      <c r="C6" s="289"/>
      <c r="D6" s="289"/>
      <c r="E6" s="289"/>
      <c r="F6" s="289"/>
      <c r="G6" s="289"/>
      <c r="H6" s="289"/>
      <c r="I6" s="289"/>
      <c r="J6" s="289"/>
      <c r="K6" s="289"/>
      <c r="L6" s="290"/>
    </row>
    <row r="7" spans="1:12" ht="12" customHeight="1" x14ac:dyDescent="0.3">
      <c r="A7" s="291"/>
      <c r="B7" s="292"/>
      <c r="C7" s="292"/>
      <c r="D7" s="292"/>
      <c r="E7" s="292"/>
      <c r="F7" s="292"/>
      <c r="G7" s="292"/>
      <c r="H7" s="292"/>
      <c r="I7" s="292"/>
      <c r="J7" s="292"/>
      <c r="K7" s="292"/>
      <c r="L7" s="293"/>
    </row>
    <row r="8" spans="1:12" ht="7.5" customHeight="1" x14ac:dyDescent="0.3">
      <c r="A8" s="10"/>
      <c r="B8" s="11"/>
      <c r="C8" s="11"/>
      <c r="D8" s="11"/>
      <c r="E8" s="11"/>
      <c r="F8" s="11"/>
      <c r="G8" s="11"/>
      <c r="H8" s="11"/>
      <c r="I8" s="11"/>
      <c r="J8" s="11"/>
      <c r="K8" s="11"/>
      <c r="L8" s="12"/>
    </row>
    <row r="9" spans="1:12" ht="14.4" x14ac:dyDescent="0.3">
      <c r="A9" s="279" t="s">
        <v>18</v>
      </c>
      <c r="B9" s="277"/>
      <c r="C9" s="277"/>
      <c r="D9" s="277"/>
      <c r="E9" s="277"/>
      <c r="F9" s="277"/>
      <c r="G9" s="277"/>
      <c r="H9" s="277"/>
      <c r="I9" s="277"/>
      <c r="J9" s="277"/>
      <c r="K9" s="277"/>
      <c r="L9" s="278"/>
    </row>
    <row r="10" spans="1:12" ht="14.4" x14ac:dyDescent="0.3">
      <c r="A10" s="279"/>
      <c r="B10" s="277"/>
      <c r="C10" s="277"/>
      <c r="D10" s="277"/>
      <c r="E10" s="277"/>
      <c r="F10" s="277"/>
      <c r="G10" s="277"/>
      <c r="H10" s="277"/>
      <c r="I10" s="277"/>
      <c r="J10" s="277"/>
      <c r="K10" s="277"/>
      <c r="L10" s="278"/>
    </row>
    <row r="11" spans="1:12" ht="7.5" customHeight="1" x14ac:dyDescent="0.3">
      <c r="A11" s="10"/>
      <c r="B11" s="11"/>
      <c r="C11" s="11"/>
      <c r="D11" s="11"/>
      <c r="E11" s="11"/>
      <c r="F11" s="11"/>
      <c r="G11" s="11"/>
      <c r="H11" s="11"/>
      <c r="I11" s="11"/>
      <c r="J11" s="11"/>
      <c r="K11" s="11"/>
      <c r="L11" s="12"/>
    </row>
    <row r="12" spans="1:12" ht="14.4" x14ac:dyDescent="0.3">
      <c r="A12" s="16" t="s">
        <v>1</v>
      </c>
      <c r="B12" s="11"/>
      <c r="C12" s="11"/>
      <c r="D12" s="11"/>
      <c r="E12" s="11"/>
      <c r="F12" s="11"/>
      <c r="G12" s="11"/>
      <c r="H12" s="11"/>
      <c r="I12" s="11"/>
      <c r="J12" s="11"/>
      <c r="K12" s="11"/>
      <c r="L12" s="12"/>
    </row>
    <row r="13" spans="1:12" ht="15" customHeight="1" x14ac:dyDescent="0.3">
      <c r="A13" s="16"/>
      <c r="B13" s="277" t="s">
        <v>14</v>
      </c>
      <c r="C13" s="277"/>
      <c r="D13" s="277"/>
      <c r="E13" s="277"/>
      <c r="F13" s="277"/>
      <c r="G13" s="277"/>
      <c r="H13" s="277"/>
      <c r="I13" s="277"/>
      <c r="J13" s="277"/>
      <c r="K13" s="277"/>
      <c r="L13" s="278"/>
    </row>
    <row r="14" spans="1:12" ht="15" customHeight="1" x14ac:dyDescent="0.3">
      <c r="A14" s="16"/>
      <c r="B14" s="277"/>
      <c r="C14" s="277"/>
      <c r="D14" s="277"/>
      <c r="E14" s="277"/>
      <c r="F14" s="277"/>
      <c r="G14" s="277"/>
      <c r="H14" s="277"/>
      <c r="I14" s="277"/>
      <c r="J14" s="277"/>
      <c r="K14" s="277"/>
      <c r="L14" s="278"/>
    </row>
    <row r="15" spans="1:12" ht="14.4" x14ac:dyDescent="0.3">
      <c r="A15" s="16" t="s">
        <v>2</v>
      </c>
      <c r="B15" s="11"/>
      <c r="C15" s="11"/>
      <c r="D15" s="11"/>
      <c r="E15" s="11"/>
      <c r="F15" s="11"/>
      <c r="G15" s="11"/>
      <c r="H15" s="11"/>
      <c r="I15" s="11"/>
      <c r="J15" s="11"/>
      <c r="K15" s="11"/>
      <c r="L15" s="12"/>
    </row>
    <row r="16" spans="1:12" ht="15" customHeight="1" x14ac:dyDescent="0.3">
      <c r="A16" s="16"/>
      <c r="B16" s="11" t="s">
        <v>15</v>
      </c>
      <c r="C16" s="11"/>
      <c r="D16" s="11"/>
      <c r="E16" s="11"/>
      <c r="F16" s="11"/>
      <c r="G16" s="11"/>
      <c r="H16" s="11"/>
      <c r="I16" s="11"/>
      <c r="J16" s="11"/>
      <c r="K16" s="11"/>
      <c r="L16" s="12"/>
    </row>
    <row r="17" spans="1:12" ht="14.4" x14ac:dyDescent="0.3">
      <c r="A17" s="16" t="s">
        <v>3</v>
      </c>
      <c r="B17" s="11"/>
      <c r="C17" s="11"/>
      <c r="D17" s="11"/>
      <c r="E17" s="11"/>
      <c r="F17" s="11"/>
      <c r="G17" s="11"/>
      <c r="H17" s="11"/>
      <c r="I17" s="11"/>
      <c r="J17" s="11"/>
      <c r="K17" s="11"/>
      <c r="L17" s="12"/>
    </row>
    <row r="18" spans="1:12" ht="15" customHeight="1" x14ac:dyDescent="0.3">
      <c r="A18" s="16"/>
      <c r="B18" s="11" t="s">
        <v>9</v>
      </c>
      <c r="C18" s="11"/>
      <c r="D18" s="11"/>
      <c r="E18" s="11"/>
      <c r="F18" s="11"/>
      <c r="G18" s="11"/>
      <c r="H18" s="11"/>
      <c r="I18" s="11"/>
      <c r="J18" s="11"/>
      <c r="K18" s="11"/>
      <c r="L18" s="12"/>
    </row>
    <row r="19" spans="1:12" ht="15" customHeight="1" x14ac:dyDescent="0.3">
      <c r="A19" s="16" t="s">
        <v>4</v>
      </c>
      <c r="B19" s="11"/>
      <c r="C19" s="11"/>
      <c r="D19" s="11"/>
      <c r="E19" s="11"/>
      <c r="F19" s="11"/>
      <c r="G19" s="11"/>
      <c r="H19" s="11"/>
      <c r="I19" s="11"/>
      <c r="J19" s="11"/>
      <c r="K19" s="11"/>
      <c r="L19" s="12"/>
    </row>
    <row r="20" spans="1:12" ht="15" customHeight="1" thickBot="1" x14ac:dyDescent="0.35">
      <c r="A20" s="13"/>
      <c r="B20" s="14" t="s">
        <v>10</v>
      </c>
      <c r="C20" s="14"/>
      <c r="D20" s="14"/>
      <c r="E20" s="14"/>
      <c r="F20" s="14"/>
      <c r="G20" s="14"/>
      <c r="H20" s="14"/>
      <c r="I20" s="14"/>
      <c r="J20" s="14"/>
      <c r="K20" s="14"/>
      <c r="L20" s="15"/>
    </row>
    <row r="21" spans="1:12" ht="15" customHeight="1" x14ac:dyDescent="0.4">
      <c r="A21" s="9"/>
      <c r="B21" s="9"/>
      <c r="C21" s="9"/>
      <c r="D21" s="9"/>
      <c r="E21" s="9"/>
      <c r="F21" s="9"/>
    </row>
    <row r="22" spans="1:12" ht="15" customHeight="1" x14ac:dyDescent="0.4">
      <c r="A22" s="2"/>
      <c r="B22" s="6" t="s">
        <v>12</v>
      </c>
      <c r="C22" s="7" t="s">
        <v>13</v>
      </c>
      <c r="D22" s="8"/>
      <c r="E22" s="6" t="s">
        <v>17</v>
      </c>
      <c r="F22" s="2"/>
      <c r="G22"/>
      <c r="H22" s="6" t="s">
        <v>12</v>
      </c>
      <c r="I22" s="7" t="s">
        <v>13</v>
      </c>
      <c r="J22" s="8"/>
      <c r="K22" s="6" t="s">
        <v>17</v>
      </c>
    </row>
    <row r="23" spans="1:12" x14ac:dyDescent="0.4">
      <c r="B23" s="55">
        <v>1</v>
      </c>
      <c r="C23" t="s">
        <v>1</v>
      </c>
      <c r="D23" s="4"/>
      <c r="E23" s="100">
        <v>10</v>
      </c>
      <c r="G23"/>
      <c r="H23" s="275">
        <v>3</v>
      </c>
      <c r="I23" s="276" t="s">
        <v>121</v>
      </c>
      <c r="J23" s="276"/>
      <c r="K23" s="275">
        <f>E51</f>
        <v>53</v>
      </c>
    </row>
    <row r="24" spans="1:12" x14ac:dyDescent="0.4">
      <c r="B24" s="55"/>
      <c r="D24" s="4" t="s">
        <v>5</v>
      </c>
      <c r="G24"/>
      <c r="H24" s="275"/>
      <c r="I24" s="276"/>
      <c r="J24" s="276"/>
      <c r="K24" s="275"/>
    </row>
    <row r="25" spans="1:12" x14ac:dyDescent="0.4">
      <c r="B25" s="55">
        <v>1</v>
      </c>
      <c r="C25" t="s">
        <v>2</v>
      </c>
      <c r="D25" s="4"/>
      <c r="E25" s="100">
        <v>5</v>
      </c>
      <c r="G25"/>
      <c r="H25" s="55"/>
      <c r="I25"/>
      <c r="J25" s="4" t="s">
        <v>6</v>
      </c>
      <c r="K25" s="55"/>
    </row>
    <row r="26" spans="1:12" x14ac:dyDescent="0.4">
      <c r="B26" s="55"/>
      <c r="D26" s="4" t="s">
        <v>6</v>
      </c>
      <c r="G26"/>
      <c r="H26" s="160">
        <v>3</v>
      </c>
      <c r="I26" s="161" t="s">
        <v>4</v>
      </c>
      <c r="J26" s="162"/>
      <c r="K26" s="163">
        <v>0</v>
      </c>
    </row>
    <row r="27" spans="1:12" x14ac:dyDescent="0.4">
      <c r="B27" s="55">
        <v>1</v>
      </c>
      <c r="C27" t="s">
        <v>3</v>
      </c>
      <c r="D27" s="4"/>
      <c r="E27" s="100">
        <v>0</v>
      </c>
      <c r="G27"/>
      <c r="H27" s="55"/>
      <c r="I27"/>
      <c r="J27" s="4" t="s">
        <v>5</v>
      </c>
      <c r="K27" s="55"/>
    </row>
    <row r="28" spans="1:12" ht="16.5" customHeight="1" x14ac:dyDescent="0.4">
      <c r="B28" s="55"/>
      <c r="D28" s="4" t="s">
        <v>7</v>
      </c>
      <c r="G28"/>
      <c r="H28" s="55">
        <v>4</v>
      </c>
      <c r="I28" t="s">
        <v>1</v>
      </c>
      <c r="J28" s="4"/>
      <c r="K28" s="100">
        <v>20</v>
      </c>
    </row>
    <row r="29" spans="1:12" ht="16.5" customHeight="1" x14ac:dyDescent="0.4">
      <c r="B29" s="275">
        <v>1</v>
      </c>
      <c r="C29" s="276" t="s">
        <v>121</v>
      </c>
      <c r="D29" s="276"/>
      <c r="E29" s="275">
        <f>E23+E25-E27</f>
        <v>15</v>
      </c>
      <c r="G29"/>
      <c r="H29" s="55"/>
      <c r="I29"/>
      <c r="J29" s="4" t="s">
        <v>5</v>
      </c>
      <c r="K29" s="55"/>
    </row>
    <row r="30" spans="1:12" x14ac:dyDescent="0.4">
      <c r="B30" s="275"/>
      <c r="C30" s="276"/>
      <c r="D30" s="276"/>
      <c r="E30" s="275"/>
      <c r="G30"/>
      <c r="H30" s="55">
        <v>4</v>
      </c>
      <c r="I30" t="s">
        <v>2</v>
      </c>
      <c r="J30" s="4"/>
      <c r="K30" s="100">
        <v>5</v>
      </c>
    </row>
    <row r="31" spans="1:12" x14ac:dyDescent="0.4">
      <c r="B31" s="55"/>
      <c r="D31" s="4" t="s">
        <v>6</v>
      </c>
      <c r="G31"/>
      <c r="H31" s="55"/>
      <c r="I31"/>
      <c r="J31" s="4" t="s">
        <v>6</v>
      </c>
      <c r="K31" s="55"/>
    </row>
    <row r="32" spans="1:12" x14ac:dyDescent="0.4">
      <c r="B32" s="160">
        <v>1</v>
      </c>
      <c r="C32" s="161" t="s">
        <v>4</v>
      </c>
      <c r="D32" s="162"/>
      <c r="E32" s="163">
        <v>0</v>
      </c>
      <c r="G32"/>
      <c r="H32" s="55">
        <v>4</v>
      </c>
      <c r="I32" t="s">
        <v>3</v>
      </c>
      <c r="J32" s="4"/>
      <c r="K32" s="100">
        <v>3</v>
      </c>
    </row>
    <row r="33" spans="2:11" x14ac:dyDescent="0.4">
      <c r="B33" s="55"/>
      <c r="D33" s="4" t="s">
        <v>5</v>
      </c>
      <c r="G33"/>
      <c r="H33" s="55"/>
      <c r="I33"/>
      <c r="J33" s="4" t="s">
        <v>7</v>
      </c>
      <c r="K33" s="55"/>
    </row>
    <row r="34" spans="2:11" x14ac:dyDescent="0.4">
      <c r="B34" s="55">
        <v>2</v>
      </c>
      <c r="C34" t="s">
        <v>1</v>
      </c>
      <c r="D34" s="4"/>
      <c r="E34" s="100">
        <v>15</v>
      </c>
      <c r="G34"/>
      <c r="H34" s="275">
        <v>3</v>
      </c>
      <c r="I34" s="276" t="s">
        <v>121</v>
      </c>
      <c r="J34" s="276"/>
      <c r="K34" s="275">
        <f>K23-K26+K28+K30-K32</f>
        <v>75</v>
      </c>
    </row>
    <row r="35" spans="2:11" x14ac:dyDescent="0.4">
      <c r="B35" s="55"/>
      <c r="D35" s="4" t="s">
        <v>5</v>
      </c>
      <c r="G35"/>
      <c r="H35" s="275"/>
      <c r="I35" s="276"/>
      <c r="J35" s="276"/>
      <c r="K35" s="275"/>
    </row>
    <row r="36" spans="2:11" ht="16.5" customHeight="1" x14ac:dyDescent="0.4">
      <c r="B36" s="55">
        <v>2</v>
      </c>
      <c r="C36" t="s">
        <v>2</v>
      </c>
      <c r="D36" s="4"/>
      <c r="E36" s="100">
        <v>5</v>
      </c>
      <c r="G36"/>
      <c r="H36" s="55"/>
      <c r="I36"/>
      <c r="J36" s="4" t="s">
        <v>6</v>
      </c>
      <c r="K36" s="55"/>
    </row>
    <row r="37" spans="2:11" x14ac:dyDescent="0.4">
      <c r="B37" s="55"/>
      <c r="D37" s="4" t="s">
        <v>6</v>
      </c>
      <c r="G37"/>
      <c r="H37" s="160">
        <v>4</v>
      </c>
      <c r="I37" s="161" t="s">
        <v>4</v>
      </c>
      <c r="J37" s="162"/>
      <c r="K37" s="163">
        <v>3</v>
      </c>
    </row>
    <row r="38" spans="2:11" x14ac:dyDescent="0.4">
      <c r="B38" s="55">
        <v>2</v>
      </c>
      <c r="C38" t="s">
        <v>3</v>
      </c>
      <c r="D38" s="4"/>
      <c r="E38" s="100">
        <v>1</v>
      </c>
      <c r="G38"/>
      <c r="H38" s="55"/>
      <c r="I38"/>
      <c r="J38" s="4" t="s">
        <v>5</v>
      </c>
      <c r="K38" s="55"/>
    </row>
    <row r="39" spans="2:11" ht="16.5" customHeight="1" x14ac:dyDescent="0.4">
      <c r="B39" s="55"/>
      <c r="D39" s="4" t="s">
        <v>7</v>
      </c>
      <c r="G39"/>
      <c r="H39" s="55">
        <v>5</v>
      </c>
      <c r="I39" t="s">
        <v>1</v>
      </c>
      <c r="J39" s="4"/>
      <c r="K39" s="100">
        <v>20</v>
      </c>
    </row>
    <row r="40" spans="2:11" x14ac:dyDescent="0.4">
      <c r="B40" s="275">
        <v>2</v>
      </c>
      <c r="C40" s="276" t="s">
        <v>121</v>
      </c>
      <c r="D40" s="276"/>
      <c r="E40" s="275">
        <f>E29-E32+E34+E36-E38</f>
        <v>34</v>
      </c>
      <c r="G40"/>
      <c r="H40" s="55"/>
      <c r="I40"/>
      <c r="J40" s="4" t="s">
        <v>5</v>
      </c>
      <c r="K40" s="55"/>
    </row>
    <row r="41" spans="2:11" x14ac:dyDescent="0.4">
      <c r="B41" s="275"/>
      <c r="C41" s="276"/>
      <c r="D41" s="276"/>
      <c r="E41" s="275"/>
      <c r="G41"/>
      <c r="H41" s="55">
        <v>5</v>
      </c>
      <c r="I41" t="s">
        <v>2</v>
      </c>
      <c r="J41" s="4"/>
      <c r="K41" s="100">
        <v>5</v>
      </c>
    </row>
    <row r="42" spans="2:11" ht="16.5" customHeight="1" x14ac:dyDescent="0.4">
      <c r="B42" s="55"/>
      <c r="D42" s="4" t="s">
        <v>6</v>
      </c>
      <c r="G42"/>
      <c r="H42" s="55"/>
      <c r="I42"/>
      <c r="J42" s="4" t="s">
        <v>6</v>
      </c>
      <c r="K42" s="55"/>
    </row>
    <row r="43" spans="2:11" x14ac:dyDescent="0.4">
      <c r="B43" s="160">
        <v>2</v>
      </c>
      <c r="C43" s="161" t="s">
        <v>4</v>
      </c>
      <c r="D43" s="162"/>
      <c r="E43" s="163">
        <v>0</v>
      </c>
      <c r="G43"/>
      <c r="H43" s="55">
        <v>5</v>
      </c>
      <c r="I43" t="s">
        <v>3</v>
      </c>
      <c r="J43" s="4"/>
      <c r="K43" s="100">
        <v>3</v>
      </c>
    </row>
    <row r="44" spans="2:11" x14ac:dyDescent="0.4">
      <c r="B44" s="55"/>
      <c r="D44" s="4" t="s">
        <v>5</v>
      </c>
      <c r="G44"/>
      <c r="H44" s="55"/>
      <c r="I44"/>
      <c r="J44" s="4" t="s">
        <v>7</v>
      </c>
      <c r="K44" s="55"/>
    </row>
    <row r="45" spans="2:11" ht="16.5" customHeight="1" x14ac:dyDescent="0.4">
      <c r="B45" s="55">
        <v>3</v>
      </c>
      <c r="C45" t="s">
        <v>1</v>
      </c>
      <c r="D45" s="4"/>
      <c r="E45" s="100">
        <v>17</v>
      </c>
      <c r="G45"/>
      <c r="H45" s="275">
        <v>3</v>
      </c>
      <c r="I45" s="276" t="s">
        <v>121</v>
      </c>
      <c r="J45" s="276"/>
      <c r="K45" s="275">
        <f>K34-K37+K39+K41-K43</f>
        <v>94</v>
      </c>
    </row>
    <row r="46" spans="2:11" x14ac:dyDescent="0.4">
      <c r="B46" s="55"/>
      <c r="D46" s="4" t="s">
        <v>5</v>
      </c>
      <c r="G46"/>
      <c r="H46" s="275"/>
      <c r="I46" s="276"/>
      <c r="J46" s="276"/>
      <c r="K46" s="275"/>
    </row>
    <row r="47" spans="2:11" x14ac:dyDescent="0.4">
      <c r="B47" s="55">
        <v>3</v>
      </c>
      <c r="C47" t="s">
        <v>2</v>
      </c>
      <c r="D47" s="4"/>
      <c r="E47" s="100">
        <v>5</v>
      </c>
      <c r="G47"/>
      <c r="H47" s="55"/>
      <c r="I47"/>
      <c r="J47" s="4" t="s">
        <v>6</v>
      </c>
      <c r="K47" s="55"/>
    </row>
    <row r="48" spans="2:11" ht="16.5" customHeight="1" x14ac:dyDescent="0.4">
      <c r="B48" s="55"/>
      <c r="D48" s="4" t="s">
        <v>6</v>
      </c>
      <c r="H48" s="160">
        <v>5</v>
      </c>
      <c r="I48" s="161" t="s">
        <v>4</v>
      </c>
      <c r="J48" s="162"/>
      <c r="K48" s="163">
        <v>14</v>
      </c>
    </row>
    <row r="49" spans="2:11" x14ac:dyDescent="0.4">
      <c r="B49" s="55">
        <v>3</v>
      </c>
      <c r="C49" t="s">
        <v>3</v>
      </c>
      <c r="D49" s="4"/>
      <c r="E49" s="100">
        <v>3</v>
      </c>
      <c r="H49"/>
      <c r="I49"/>
      <c r="J49"/>
      <c r="K49"/>
    </row>
    <row r="50" spans="2:11" x14ac:dyDescent="0.4">
      <c r="B50" s="55"/>
      <c r="D50" s="4" t="s">
        <v>7</v>
      </c>
    </row>
    <row r="51" spans="2:11" ht="14.4" x14ac:dyDescent="0.3">
      <c r="B51" s="275">
        <v>3</v>
      </c>
      <c r="C51" s="276" t="s">
        <v>121</v>
      </c>
      <c r="D51" s="276"/>
      <c r="E51" s="275">
        <f>E40-E43+E45+E47-E49</f>
        <v>53</v>
      </c>
    </row>
    <row r="52" spans="2:11" ht="14.4" x14ac:dyDescent="0.3">
      <c r="B52" s="275"/>
      <c r="C52" s="276"/>
      <c r="D52" s="276"/>
      <c r="E52" s="275"/>
    </row>
  </sheetData>
  <sheetProtection password="EE2D" sheet="1" objects="1" scenarios="1"/>
  <mergeCells count="25">
    <mergeCell ref="A9:L10"/>
    <mergeCell ref="C1:D1"/>
    <mergeCell ref="E1:J1"/>
    <mergeCell ref="A3:L3"/>
    <mergeCell ref="A5:L5"/>
    <mergeCell ref="A6:L7"/>
    <mergeCell ref="B13:L14"/>
    <mergeCell ref="H23:H24"/>
    <mergeCell ref="I23:J24"/>
    <mergeCell ref="K23:K24"/>
    <mergeCell ref="B29:B30"/>
    <mergeCell ref="C29:D30"/>
    <mergeCell ref="E29:E30"/>
    <mergeCell ref="H34:H35"/>
    <mergeCell ref="I34:J35"/>
    <mergeCell ref="K34:K35"/>
    <mergeCell ref="B40:B41"/>
    <mergeCell ref="C40:D41"/>
    <mergeCell ref="E40:E41"/>
    <mergeCell ref="H45:H46"/>
    <mergeCell ref="I45:J46"/>
    <mergeCell ref="K45:K46"/>
    <mergeCell ref="B51:B52"/>
    <mergeCell ref="C51:D52"/>
    <mergeCell ref="E51:E52"/>
  </mergeCells>
  <printOptions horizontalCentered="1"/>
  <pageMargins left="0.7" right="0.7" top="0.75" bottom="0.75" header="0.3" footer="0.3"/>
  <pageSetup scale="88" orientation="portrait" r:id="rId1"/>
  <headerFooter>
    <oddFooter>&amp;L&amp;F&amp;CPage &amp;P of &amp;N&amp;R&amp;D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2"/>
  <sheetViews>
    <sheetView showGridLines="0" showRowColHeaders="0" zoomScale="90" zoomScaleNormal="90" zoomScalePageLayoutView="75" workbookViewId="0">
      <selection activeCell="O15" sqref="O15"/>
    </sheetView>
  </sheetViews>
  <sheetFormatPr defaultRowHeight="15.6" x14ac:dyDescent="0.4"/>
  <cols>
    <col min="1" max="1" width="4.6640625" customWidth="1"/>
    <col min="2" max="2" width="5.33203125" customWidth="1"/>
    <col min="3" max="3" width="3.6640625" customWidth="1"/>
    <col min="4" max="4" width="18.109375" style="3" customWidth="1"/>
    <col min="5" max="5" width="10.33203125" style="1" bestFit="1" customWidth="1"/>
    <col min="6" max="6" width="5.6640625" customWidth="1"/>
    <col min="7" max="7" width="4.33203125" style="5" customWidth="1"/>
    <col min="8" max="8" width="5.33203125" style="5" customWidth="1"/>
    <col min="9" max="9" width="3.6640625" style="5" customWidth="1"/>
    <col min="10" max="10" width="18.109375" style="5" customWidth="1"/>
    <col min="11" max="11" width="10.33203125" style="5" customWidth="1"/>
    <col min="12" max="12" width="4.6640625" customWidth="1"/>
  </cols>
  <sheetData>
    <row r="1" spans="1:12" x14ac:dyDescent="0.3">
      <c r="A1" s="59"/>
      <c r="B1" s="59"/>
      <c r="C1" s="280" t="s">
        <v>68</v>
      </c>
      <c r="D1" s="280"/>
      <c r="E1" s="281"/>
      <c r="F1" s="281"/>
      <c r="G1" s="281"/>
      <c r="H1" s="281"/>
      <c r="I1" s="281"/>
      <c r="J1" s="281"/>
    </row>
    <row r="2" spans="1:12" ht="7.5" customHeight="1" thickBot="1" x14ac:dyDescent="0.45">
      <c r="A2" s="9"/>
      <c r="B2" s="9"/>
      <c r="C2" s="9"/>
      <c r="D2" s="9"/>
      <c r="E2" s="9"/>
      <c r="F2" s="9"/>
    </row>
    <row r="3" spans="1:12" ht="21.6" thickBot="1" x14ac:dyDescent="0.45">
      <c r="A3" s="282" t="s">
        <v>0</v>
      </c>
      <c r="B3" s="283"/>
      <c r="C3" s="283"/>
      <c r="D3" s="283"/>
      <c r="E3" s="283"/>
      <c r="F3" s="283"/>
      <c r="G3" s="283"/>
      <c r="H3" s="283"/>
      <c r="I3" s="283"/>
      <c r="J3" s="283"/>
      <c r="K3" s="283"/>
      <c r="L3" s="284"/>
    </row>
    <row r="4" spans="1:12" ht="7.5" customHeight="1" thickBot="1" x14ac:dyDescent="0.45">
      <c r="A4" s="9"/>
      <c r="B4" s="9"/>
      <c r="C4" s="9"/>
      <c r="D4" s="9"/>
      <c r="E4" s="9"/>
      <c r="F4" s="9"/>
      <c r="G4" s="9"/>
      <c r="H4" s="9"/>
      <c r="I4" s="9"/>
      <c r="J4" s="9"/>
      <c r="K4" s="9"/>
      <c r="L4" s="9"/>
    </row>
    <row r="5" spans="1:12" ht="15" thickBot="1" x14ac:dyDescent="0.35">
      <c r="A5" s="285" t="s">
        <v>11</v>
      </c>
      <c r="B5" s="286"/>
      <c r="C5" s="286"/>
      <c r="D5" s="286"/>
      <c r="E5" s="286"/>
      <c r="F5" s="286"/>
      <c r="G5" s="286"/>
      <c r="H5" s="286"/>
      <c r="I5" s="286"/>
      <c r="J5" s="286"/>
      <c r="K5" s="286"/>
      <c r="L5" s="287"/>
    </row>
    <row r="6" spans="1:12" ht="21" customHeight="1" x14ac:dyDescent="0.3">
      <c r="A6" s="288" t="s">
        <v>8</v>
      </c>
      <c r="B6" s="289"/>
      <c r="C6" s="289"/>
      <c r="D6" s="289"/>
      <c r="E6" s="289"/>
      <c r="F6" s="289"/>
      <c r="G6" s="289"/>
      <c r="H6" s="289"/>
      <c r="I6" s="289"/>
      <c r="J6" s="289"/>
      <c r="K6" s="289"/>
      <c r="L6" s="290"/>
    </row>
    <row r="7" spans="1:12" ht="12" customHeight="1" x14ac:dyDescent="0.3">
      <c r="A7" s="291"/>
      <c r="B7" s="292"/>
      <c r="C7" s="292"/>
      <c r="D7" s="292"/>
      <c r="E7" s="292"/>
      <c r="F7" s="292"/>
      <c r="G7" s="292"/>
      <c r="H7" s="292"/>
      <c r="I7" s="292"/>
      <c r="J7" s="292"/>
      <c r="K7" s="292"/>
      <c r="L7" s="293"/>
    </row>
    <row r="8" spans="1:12" ht="7.5" customHeight="1" x14ac:dyDescent="0.3">
      <c r="A8" s="10"/>
      <c r="B8" s="11"/>
      <c r="C8" s="11"/>
      <c r="D8" s="11"/>
      <c r="E8" s="11"/>
      <c r="F8" s="11"/>
      <c r="G8" s="11"/>
      <c r="H8" s="11"/>
      <c r="I8" s="11"/>
      <c r="J8" s="11"/>
      <c r="K8" s="11"/>
      <c r="L8" s="12"/>
    </row>
    <row r="9" spans="1:12" ht="14.4" x14ac:dyDescent="0.3">
      <c r="A9" s="279" t="s">
        <v>18</v>
      </c>
      <c r="B9" s="277"/>
      <c r="C9" s="277"/>
      <c r="D9" s="277"/>
      <c r="E9" s="277"/>
      <c r="F9" s="277"/>
      <c r="G9" s="277"/>
      <c r="H9" s="277"/>
      <c r="I9" s="277"/>
      <c r="J9" s="277"/>
      <c r="K9" s="277"/>
      <c r="L9" s="278"/>
    </row>
    <row r="10" spans="1:12" ht="14.4" x14ac:dyDescent="0.3">
      <c r="A10" s="279"/>
      <c r="B10" s="277"/>
      <c r="C10" s="277"/>
      <c r="D10" s="277"/>
      <c r="E10" s="277"/>
      <c r="F10" s="277"/>
      <c r="G10" s="277"/>
      <c r="H10" s="277"/>
      <c r="I10" s="277"/>
      <c r="J10" s="277"/>
      <c r="K10" s="277"/>
      <c r="L10" s="278"/>
    </row>
    <row r="11" spans="1:12" ht="7.5" customHeight="1" x14ac:dyDescent="0.3">
      <c r="A11" s="10"/>
      <c r="B11" s="11"/>
      <c r="C11" s="11"/>
      <c r="D11" s="11"/>
      <c r="E11" s="11"/>
      <c r="F11" s="11"/>
      <c r="G11" s="11"/>
      <c r="H11" s="11"/>
      <c r="I11" s="11"/>
      <c r="J11" s="11"/>
      <c r="K11" s="11"/>
      <c r="L11" s="12"/>
    </row>
    <row r="12" spans="1:12" ht="14.4" x14ac:dyDescent="0.3">
      <c r="A12" s="16" t="s">
        <v>1</v>
      </c>
      <c r="B12" s="11"/>
      <c r="C12" s="11"/>
      <c r="D12" s="11"/>
      <c r="E12" s="11"/>
      <c r="F12" s="11"/>
      <c r="G12" s="11"/>
      <c r="H12" s="11"/>
      <c r="I12" s="11"/>
      <c r="J12" s="11"/>
      <c r="K12" s="11"/>
      <c r="L12" s="12"/>
    </row>
    <row r="13" spans="1:12" ht="15" customHeight="1" x14ac:dyDescent="0.3">
      <c r="A13" s="16"/>
      <c r="B13" s="277" t="s">
        <v>14</v>
      </c>
      <c r="C13" s="277"/>
      <c r="D13" s="277"/>
      <c r="E13" s="277"/>
      <c r="F13" s="277"/>
      <c r="G13" s="277"/>
      <c r="H13" s="277"/>
      <c r="I13" s="277"/>
      <c r="J13" s="277"/>
      <c r="K13" s="277"/>
      <c r="L13" s="278"/>
    </row>
    <row r="14" spans="1:12" ht="15" customHeight="1" x14ac:dyDescent="0.3">
      <c r="A14" s="16"/>
      <c r="B14" s="277"/>
      <c r="C14" s="277"/>
      <c r="D14" s="277"/>
      <c r="E14" s="277"/>
      <c r="F14" s="277"/>
      <c r="G14" s="277"/>
      <c r="H14" s="277"/>
      <c r="I14" s="277"/>
      <c r="J14" s="277"/>
      <c r="K14" s="277"/>
      <c r="L14" s="278"/>
    </row>
    <row r="15" spans="1:12" ht="14.4" x14ac:dyDescent="0.3">
      <c r="A15" s="16" t="s">
        <v>2</v>
      </c>
      <c r="B15" s="11"/>
      <c r="C15" s="11"/>
      <c r="D15" s="11"/>
      <c r="E15" s="11"/>
      <c r="F15" s="11"/>
      <c r="G15" s="11"/>
      <c r="H15" s="11"/>
      <c r="I15" s="11"/>
      <c r="J15" s="11"/>
      <c r="K15" s="11"/>
      <c r="L15" s="12"/>
    </row>
    <row r="16" spans="1:12" ht="15" customHeight="1" x14ac:dyDescent="0.3">
      <c r="A16" s="16"/>
      <c r="B16" s="11" t="s">
        <v>15</v>
      </c>
      <c r="C16" s="11"/>
      <c r="D16" s="11"/>
      <c r="E16" s="11"/>
      <c r="F16" s="11"/>
      <c r="G16" s="11"/>
      <c r="H16" s="11"/>
      <c r="I16" s="11"/>
      <c r="J16" s="11"/>
      <c r="K16" s="11"/>
      <c r="L16" s="12"/>
    </row>
    <row r="17" spans="1:12" ht="14.4" x14ac:dyDescent="0.3">
      <c r="A17" s="16" t="s">
        <v>3</v>
      </c>
      <c r="B17" s="11"/>
      <c r="C17" s="11"/>
      <c r="D17" s="11"/>
      <c r="E17" s="11"/>
      <c r="F17" s="11"/>
      <c r="G17" s="11"/>
      <c r="H17" s="11"/>
      <c r="I17" s="11"/>
      <c r="J17" s="11"/>
      <c r="K17" s="11"/>
      <c r="L17" s="12"/>
    </row>
    <row r="18" spans="1:12" ht="15" customHeight="1" x14ac:dyDescent="0.3">
      <c r="A18" s="16"/>
      <c r="B18" s="11" t="s">
        <v>9</v>
      </c>
      <c r="C18" s="11"/>
      <c r="D18" s="11"/>
      <c r="E18" s="11"/>
      <c r="F18" s="11"/>
      <c r="G18" s="11"/>
      <c r="H18" s="11"/>
      <c r="I18" s="11"/>
      <c r="J18" s="11"/>
      <c r="K18" s="11"/>
      <c r="L18" s="12"/>
    </row>
    <row r="19" spans="1:12" ht="15" customHeight="1" x14ac:dyDescent="0.3">
      <c r="A19" s="16" t="s">
        <v>4</v>
      </c>
      <c r="B19" s="11"/>
      <c r="C19" s="11"/>
      <c r="D19" s="11"/>
      <c r="E19" s="11"/>
      <c r="F19" s="11"/>
      <c r="G19" s="11"/>
      <c r="H19" s="11"/>
      <c r="I19" s="11"/>
      <c r="J19" s="11"/>
      <c r="K19" s="11"/>
      <c r="L19" s="12"/>
    </row>
    <row r="20" spans="1:12" ht="15" customHeight="1" thickBot="1" x14ac:dyDescent="0.35">
      <c r="A20" s="13"/>
      <c r="B20" s="14" t="s">
        <v>10</v>
      </c>
      <c r="C20" s="14"/>
      <c r="D20" s="14"/>
      <c r="E20" s="14"/>
      <c r="F20" s="14"/>
      <c r="G20" s="14"/>
      <c r="H20" s="14"/>
      <c r="I20" s="14"/>
      <c r="J20" s="14"/>
      <c r="K20" s="14"/>
      <c r="L20" s="15"/>
    </row>
    <row r="21" spans="1:12" ht="15" customHeight="1" x14ac:dyDescent="0.4">
      <c r="A21" s="9"/>
      <c r="B21" s="9"/>
      <c r="C21" s="9"/>
      <c r="D21" s="9"/>
      <c r="E21" s="9"/>
      <c r="F21" s="9"/>
    </row>
    <row r="22" spans="1:12" ht="15" customHeight="1" x14ac:dyDescent="0.4">
      <c r="A22" s="2"/>
      <c r="B22" s="6" t="s">
        <v>12</v>
      </c>
      <c r="C22" s="7" t="s">
        <v>13</v>
      </c>
      <c r="D22" s="8"/>
      <c r="E22" s="6" t="s">
        <v>17</v>
      </c>
      <c r="F22" s="2"/>
      <c r="G22"/>
      <c r="H22" s="6" t="s">
        <v>12</v>
      </c>
      <c r="I22" s="7" t="s">
        <v>13</v>
      </c>
      <c r="J22" s="8"/>
      <c r="K22" s="6" t="s">
        <v>17</v>
      </c>
    </row>
    <row r="23" spans="1:12" x14ac:dyDescent="0.4">
      <c r="B23" s="1">
        <v>1</v>
      </c>
      <c r="C23" t="s">
        <v>1</v>
      </c>
      <c r="D23" s="4"/>
      <c r="E23" s="100"/>
      <c r="G23"/>
      <c r="H23" s="275">
        <v>3</v>
      </c>
      <c r="I23" s="276" t="s">
        <v>121</v>
      </c>
      <c r="J23" s="276"/>
      <c r="K23" s="275">
        <f>E51</f>
        <v>0</v>
      </c>
    </row>
    <row r="24" spans="1:12" x14ac:dyDescent="0.4">
      <c r="B24" s="1"/>
      <c r="D24" s="4" t="s">
        <v>5</v>
      </c>
      <c r="G24"/>
      <c r="H24" s="275"/>
      <c r="I24" s="276"/>
      <c r="J24" s="276"/>
      <c r="K24" s="275"/>
    </row>
    <row r="25" spans="1:12" x14ac:dyDescent="0.4">
      <c r="B25" s="1">
        <v>1</v>
      </c>
      <c r="C25" t="s">
        <v>2</v>
      </c>
      <c r="D25" s="4"/>
      <c r="E25" s="100"/>
      <c r="G25"/>
      <c r="H25" s="1"/>
      <c r="I25"/>
      <c r="J25" s="4" t="s">
        <v>6</v>
      </c>
      <c r="K25" s="1"/>
    </row>
    <row r="26" spans="1:12" x14ac:dyDescent="0.4">
      <c r="B26" s="1"/>
      <c r="D26" s="4" t="s">
        <v>6</v>
      </c>
      <c r="G26"/>
      <c r="H26" s="160">
        <v>3</v>
      </c>
      <c r="I26" s="161" t="s">
        <v>4</v>
      </c>
      <c r="J26" s="162"/>
      <c r="K26" s="163"/>
    </row>
    <row r="27" spans="1:12" x14ac:dyDescent="0.4">
      <c r="B27" s="1">
        <v>1</v>
      </c>
      <c r="C27" t="s">
        <v>3</v>
      </c>
      <c r="D27" s="4"/>
      <c r="E27" s="100"/>
      <c r="G27"/>
      <c r="H27" s="1"/>
      <c r="I27"/>
      <c r="J27" s="4" t="s">
        <v>5</v>
      </c>
      <c r="K27" s="1"/>
    </row>
    <row r="28" spans="1:12" ht="16.5" customHeight="1" x14ac:dyDescent="0.4">
      <c r="B28" s="1"/>
      <c r="D28" s="4" t="s">
        <v>7</v>
      </c>
      <c r="G28"/>
      <c r="H28" s="1">
        <v>4</v>
      </c>
      <c r="I28" t="s">
        <v>1</v>
      </c>
      <c r="J28" s="4"/>
      <c r="K28" s="100"/>
    </row>
    <row r="29" spans="1:12" ht="16.5" customHeight="1" x14ac:dyDescent="0.4">
      <c r="B29" s="275">
        <v>1</v>
      </c>
      <c r="C29" s="276" t="s">
        <v>121</v>
      </c>
      <c r="D29" s="276"/>
      <c r="E29" s="275">
        <f>E23+E25-E27</f>
        <v>0</v>
      </c>
      <c r="G29"/>
      <c r="H29" s="1"/>
      <c r="I29"/>
      <c r="J29" s="4" t="s">
        <v>5</v>
      </c>
      <c r="K29" s="1"/>
    </row>
    <row r="30" spans="1:12" x14ac:dyDescent="0.4">
      <c r="B30" s="275"/>
      <c r="C30" s="276"/>
      <c r="D30" s="276"/>
      <c r="E30" s="275"/>
      <c r="G30"/>
      <c r="H30" s="1">
        <v>4</v>
      </c>
      <c r="I30" t="s">
        <v>2</v>
      </c>
      <c r="J30" s="4"/>
      <c r="K30" s="100"/>
    </row>
    <row r="31" spans="1:12" x14ac:dyDescent="0.4">
      <c r="B31" s="1"/>
      <c r="D31" s="4" t="s">
        <v>6</v>
      </c>
      <c r="G31"/>
      <c r="H31" s="1"/>
      <c r="I31"/>
      <c r="J31" s="4" t="s">
        <v>6</v>
      </c>
      <c r="K31" s="1"/>
    </row>
    <row r="32" spans="1:12" x14ac:dyDescent="0.4">
      <c r="B32" s="160">
        <v>1</v>
      </c>
      <c r="C32" s="161" t="s">
        <v>4</v>
      </c>
      <c r="D32" s="162"/>
      <c r="E32" s="163"/>
      <c r="G32"/>
      <c r="H32" s="1">
        <v>4</v>
      </c>
      <c r="I32" t="s">
        <v>3</v>
      </c>
      <c r="J32" s="4"/>
      <c r="K32" s="100"/>
    </row>
    <row r="33" spans="2:11" x14ac:dyDescent="0.4">
      <c r="B33" s="1"/>
      <c r="D33" s="4" t="s">
        <v>5</v>
      </c>
      <c r="G33"/>
      <c r="H33" s="1"/>
      <c r="I33"/>
      <c r="J33" s="4" t="s">
        <v>7</v>
      </c>
      <c r="K33" s="1"/>
    </row>
    <row r="34" spans="2:11" x14ac:dyDescent="0.4">
      <c r="B34" s="1">
        <v>2</v>
      </c>
      <c r="C34" t="s">
        <v>1</v>
      </c>
      <c r="D34" s="4"/>
      <c r="E34" s="100"/>
      <c r="G34"/>
      <c r="H34" s="275">
        <v>3</v>
      </c>
      <c r="I34" s="276" t="s">
        <v>121</v>
      </c>
      <c r="J34" s="276"/>
      <c r="K34" s="275">
        <f>K23-K26+K28+K30-K32</f>
        <v>0</v>
      </c>
    </row>
    <row r="35" spans="2:11" x14ac:dyDescent="0.4">
      <c r="B35" s="1"/>
      <c r="D35" s="4" t="s">
        <v>5</v>
      </c>
      <c r="G35"/>
      <c r="H35" s="275"/>
      <c r="I35" s="276"/>
      <c r="J35" s="276"/>
      <c r="K35" s="275"/>
    </row>
    <row r="36" spans="2:11" ht="16.5" customHeight="1" x14ac:dyDescent="0.4">
      <c r="B36" s="1">
        <v>2</v>
      </c>
      <c r="C36" t="s">
        <v>2</v>
      </c>
      <c r="D36" s="4"/>
      <c r="E36" s="100"/>
      <c r="G36"/>
      <c r="H36" s="1"/>
      <c r="I36"/>
      <c r="J36" s="4" t="s">
        <v>6</v>
      </c>
      <c r="K36" s="1"/>
    </row>
    <row r="37" spans="2:11" x14ac:dyDescent="0.4">
      <c r="B37" s="1"/>
      <c r="D37" s="4" t="s">
        <v>6</v>
      </c>
      <c r="G37"/>
      <c r="H37" s="160">
        <v>4</v>
      </c>
      <c r="I37" s="161" t="s">
        <v>4</v>
      </c>
      <c r="J37" s="162"/>
      <c r="K37" s="163"/>
    </row>
    <row r="38" spans="2:11" x14ac:dyDescent="0.4">
      <c r="B38" s="1">
        <v>2</v>
      </c>
      <c r="C38" t="s">
        <v>3</v>
      </c>
      <c r="D38" s="4"/>
      <c r="E38" s="100"/>
      <c r="G38"/>
      <c r="H38" s="1"/>
      <c r="I38"/>
      <c r="J38" s="4" t="s">
        <v>5</v>
      </c>
      <c r="K38" s="1"/>
    </row>
    <row r="39" spans="2:11" ht="16.5" customHeight="1" x14ac:dyDescent="0.4">
      <c r="B39" s="1"/>
      <c r="D39" s="4" t="s">
        <v>7</v>
      </c>
      <c r="G39"/>
      <c r="H39" s="1">
        <v>5</v>
      </c>
      <c r="I39" t="s">
        <v>1</v>
      </c>
      <c r="J39" s="4"/>
      <c r="K39" s="100"/>
    </row>
    <row r="40" spans="2:11" x14ac:dyDescent="0.4">
      <c r="B40" s="275">
        <v>2</v>
      </c>
      <c r="C40" s="276" t="s">
        <v>121</v>
      </c>
      <c r="D40" s="276"/>
      <c r="E40" s="275">
        <f>E29-E32+E34+E36-E38</f>
        <v>0</v>
      </c>
      <c r="G40"/>
      <c r="H40" s="1"/>
      <c r="I40"/>
      <c r="J40" s="4" t="s">
        <v>5</v>
      </c>
      <c r="K40" s="1"/>
    </row>
    <row r="41" spans="2:11" x14ac:dyDescent="0.4">
      <c r="B41" s="275"/>
      <c r="C41" s="276"/>
      <c r="D41" s="276"/>
      <c r="E41" s="275"/>
      <c r="G41"/>
      <c r="H41" s="1">
        <v>5</v>
      </c>
      <c r="I41" t="s">
        <v>2</v>
      </c>
      <c r="J41" s="4"/>
      <c r="K41" s="100"/>
    </row>
    <row r="42" spans="2:11" ht="16.5" customHeight="1" x14ac:dyDescent="0.4">
      <c r="B42" s="1"/>
      <c r="D42" s="4" t="s">
        <v>6</v>
      </c>
      <c r="G42"/>
      <c r="H42" s="1"/>
      <c r="I42"/>
      <c r="J42" s="4" t="s">
        <v>6</v>
      </c>
      <c r="K42" s="1"/>
    </row>
    <row r="43" spans="2:11" x14ac:dyDescent="0.4">
      <c r="B43" s="160">
        <v>2</v>
      </c>
      <c r="C43" s="161" t="s">
        <v>4</v>
      </c>
      <c r="D43" s="162"/>
      <c r="E43" s="163"/>
      <c r="G43"/>
      <c r="H43" s="1">
        <v>5</v>
      </c>
      <c r="I43" t="s">
        <v>3</v>
      </c>
      <c r="J43" s="4"/>
      <c r="K43" s="100"/>
    </row>
    <row r="44" spans="2:11" x14ac:dyDescent="0.4">
      <c r="B44" s="1"/>
      <c r="D44" s="4" t="s">
        <v>5</v>
      </c>
      <c r="G44"/>
      <c r="H44" s="1"/>
      <c r="I44"/>
      <c r="J44" s="4" t="s">
        <v>7</v>
      </c>
      <c r="K44" s="1"/>
    </row>
    <row r="45" spans="2:11" ht="16.5" customHeight="1" x14ac:dyDescent="0.4">
      <c r="B45" s="1">
        <v>3</v>
      </c>
      <c r="C45" t="s">
        <v>1</v>
      </c>
      <c r="D45" s="4"/>
      <c r="E45" s="100"/>
      <c r="G45"/>
      <c r="H45" s="275">
        <v>3</v>
      </c>
      <c r="I45" s="276" t="s">
        <v>121</v>
      </c>
      <c r="J45" s="276"/>
      <c r="K45" s="275">
        <f>K34-K37+K39+K41-K43</f>
        <v>0</v>
      </c>
    </row>
    <row r="46" spans="2:11" x14ac:dyDescent="0.4">
      <c r="B46" s="1"/>
      <c r="D46" s="4" t="s">
        <v>5</v>
      </c>
      <c r="G46"/>
      <c r="H46" s="275"/>
      <c r="I46" s="276"/>
      <c r="J46" s="276"/>
      <c r="K46" s="275"/>
    </row>
    <row r="47" spans="2:11" x14ac:dyDescent="0.4">
      <c r="B47" s="1">
        <v>3</v>
      </c>
      <c r="C47" t="s">
        <v>2</v>
      </c>
      <c r="D47" s="4"/>
      <c r="E47" s="100"/>
      <c r="G47"/>
      <c r="H47" s="1"/>
      <c r="I47"/>
      <c r="J47" s="4" t="s">
        <v>6</v>
      </c>
      <c r="K47" s="1"/>
    </row>
    <row r="48" spans="2:11" ht="16.5" customHeight="1" x14ac:dyDescent="0.4">
      <c r="B48" s="1"/>
      <c r="D48" s="4" t="s">
        <v>6</v>
      </c>
      <c r="H48" s="160">
        <v>5</v>
      </c>
      <c r="I48" s="161" t="s">
        <v>4</v>
      </c>
      <c r="J48" s="162"/>
      <c r="K48" s="163"/>
    </row>
    <row r="49" spans="2:11" x14ac:dyDescent="0.4">
      <c r="B49" s="1">
        <v>3</v>
      </c>
      <c r="C49" t="s">
        <v>3</v>
      </c>
      <c r="D49" s="4"/>
      <c r="E49" s="100"/>
      <c r="H49"/>
      <c r="I49"/>
      <c r="J49"/>
      <c r="K49"/>
    </row>
    <row r="50" spans="2:11" x14ac:dyDescent="0.4">
      <c r="B50" s="1"/>
      <c r="D50" s="4" t="s">
        <v>7</v>
      </c>
    </row>
    <row r="51" spans="2:11" ht="14.4" x14ac:dyDescent="0.3">
      <c r="B51" s="275">
        <v>3</v>
      </c>
      <c r="C51" s="276" t="s">
        <v>121</v>
      </c>
      <c r="D51" s="276"/>
      <c r="E51" s="275">
        <f>E40-E43+E45+E47-E49</f>
        <v>0</v>
      </c>
    </row>
    <row r="52" spans="2:11" ht="14.4" x14ac:dyDescent="0.3">
      <c r="B52" s="275"/>
      <c r="C52" s="276"/>
      <c r="D52" s="276"/>
      <c r="E52" s="275"/>
    </row>
  </sheetData>
  <sheetProtection selectLockedCells="1"/>
  <mergeCells count="25">
    <mergeCell ref="C1:D1"/>
    <mergeCell ref="E1:J1"/>
    <mergeCell ref="A5:L5"/>
    <mergeCell ref="A6:L7"/>
    <mergeCell ref="A3:L3"/>
    <mergeCell ref="B13:L14"/>
    <mergeCell ref="A9:L10"/>
    <mergeCell ref="B29:B30"/>
    <mergeCell ref="C29:D30"/>
    <mergeCell ref="E29:E30"/>
    <mergeCell ref="K23:K24"/>
    <mergeCell ref="H23:H24"/>
    <mergeCell ref="I23:J24"/>
    <mergeCell ref="K34:K35"/>
    <mergeCell ref="H45:H46"/>
    <mergeCell ref="I45:J46"/>
    <mergeCell ref="K45:K46"/>
    <mergeCell ref="B51:B52"/>
    <mergeCell ref="C51:D52"/>
    <mergeCell ref="E51:E52"/>
    <mergeCell ref="H34:H35"/>
    <mergeCell ref="I34:J35"/>
    <mergeCell ref="B40:B41"/>
    <mergeCell ref="C40:D41"/>
    <mergeCell ref="E40:E41"/>
  </mergeCells>
  <printOptions horizontalCentered="1"/>
  <pageMargins left="0.7" right="0.7" top="0.75" bottom="0.75" header="0.3" footer="0.3"/>
  <pageSetup scale="88" orientation="portrait" horizontalDpi="4294967295" verticalDpi="4294967295" r:id="rId1"/>
  <headerFooter>
    <oddFooter>&amp;L&amp;F&amp;CPage &amp;P of &amp;N&amp;R&amp;D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70"/>
  <sheetViews>
    <sheetView showGridLines="0" showRowColHeaders="0" zoomScale="90" zoomScaleNormal="90" zoomScalePageLayoutView="80" workbookViewId="0">
      <selection activeCell="E76" sqref="E76"/>
    </sheetView>
  </sheetViews>
  <sheetFormatPr defaultRowHeight="14.4" x14ac:dyDescent="0.3"/>
  <cols>
    <col min="1" max="1" width="4.109375" customWidth="1"/>
    <col min="2" max="2" width="12.88671875" customWidth="1"/>
    <col min="3" max="3" width="25.33203125" customWidth="1"/>
    <col min="4" max="4" width="6.109375" style="55" bestFit="1" customWidth="1"/>
    <col min="5" max="5" width="16.109375" style="55" bestFit="1" customWidth="1"/>
    <col min="6" max="6" width="3.88671875" customWidth="1"/>
    <col min="7" max="7" width="12.88671875" bestFit="1" customWidth="1"/>
    <col min="8" max="8" width="25.33203125" customWidth="1"/>
    <col min="9" max="9" width="6.109375" bestFit="1" customWidth="1"/>
    <col min="10" max="10" width="16.109375" bestFit="1" customWidth="1"/>
  </cols>
  <sheetData>
    <row r="1" spans="1:11" ht="15.6" x14ac:dyDescent="0.3">
      <c r="A1" s="59"/>
      <c r="B1" s="59"/>
      <c r="C1" s="280" t="s">
        <v>68</v>
      </c>
      <c r="D1" s="280"/>
      <c r="E1" s="309" t="s">
        <v>120</v>
      </c>
      <c r="F1" s="309"/>
      <c r="G1" s="309"/>
      <c r="H1" s="309"/>
      <c r="I1" s="60"/>
      <c r="J1" s="60"/>
      <c r="K1" s="5"/>
    </row>
    <row r="2" spans="1:11" ht="7.5" customHeight="1" thickBot="1" x14ac:dyDescent="0.45">
      <c r="A2" s="9"/>
      <c r="B2" s="9"/>
      <c r="C2" s="9"/>
      <c r="D2" s="9"/>
      <c r="E2" s="9"/>
      <c r="F2" s="9"/>
      <c r="G2" s="5"/>
      <c r="H2" s="5"/>
      <c r="I2" s="5"/>
      <c r="J2" s="5"/>
      <c r="K2" s="5"/>
    </row>
    <row r="3" spans="1:11" ht="21.6" thickBot="1" x14ac:dyDescent="0.45">
      <c r="A3" s="310" t="s">
        <v>39</v>
      </c>
      <c r="B3" s="311"/>
      <c r="C3" s="311"/>
      <c r="D3" s="311"/>
      <c r="E3" s="311"/>
      <c r="F3" s="311"/>
      <c r="G3" s="311"/>
      <c r="H3" s="311"/>
      <c r="I3" s="311"/>
      <c r="J3" s="312"/>
    </row>
    <row r="4" spans="1:11" s="249" customFormat="1" ht="21" x14ac:dyDescent="0.4">
      <c r="A4" s="250" t="s">
        <v>211</v>
      </c>
      <c r="B4" s="251"/>
      <c r="C4" s="251"/>
      <c r="D4" s="251"/>
      <c r="E4" s="251"/>
      <c r="F4" s="251"/>
      <c r="G4" s="251"/>
      <c r="H4" s="251"/>
      <c r="I4" s="251"/>
      <c r="J4" s="251"/>
    </row>
    <row r="5" spans="1:11" s="249" customFormat="1" ht="21" x14ac:dyDescent="0.4">
      <c r="A5" s="252"/>
      <c r="B5" s="253" t="s">
        <v>212</v>
      </c>
      <c r="C5" s="254"/>
      <c r="D5" s="254"/>
      <c r="E5" s="254"/>
      <c r="F5" s="254"/>
      <c r="G5" s="254"/>
      <c r="H5" s="256"/>
      <c r="I5" s="254"/>
      <c r="J5" s="254"/>
    </row>
    <row r="6" spans="1:11" s="249" customFormat="1" ht="9" customHeight="1" thickBot="1" x14ac:dyDescent="0.45">
      <c r="A6" s="255"/>
      <c r="B6" s="255"/>
      <c r="C6" s="255"/>
      <c r="D6" s="255"/>
      <c r="E6" s="255"/>
      <c r="F6" s="255"/>
      <c r="G6" s="255"/>
      <c r="H6" s="255"/>
      <c r="I6" s="255"/>
      <c r="J6" s="255"/>
    </row>
    <row r="7" spans="1:11" ht="21.6" thickBot="1" x14ac:dyDescent="0.35">
      <c r="A7" s="313" t="s">
        <v>213</v>
      </c>
      <c r="B7" s="313"/>
      <c r="C7" s="313"/>
      <c r="D7" s="313"/>
      <c r="E7" s="313"/>
      <c r="F7" s="313"/>
      <c r="G7" s="313"/>
      <c r="H7" s="313"/>
      <c r="I7" s="313"/>
      <c r="J7" s="313"/>
    </row>
    <row r="8" spans="1:11" ht="15" thickBot="1" x14ac:dyDescent="0.35">
      <c r="A8" s="285" t="s">
        <v>11</v>
      </c>
      <c r="B8" s="286"/>
      <c r="C8" s="286"/>
      <c r="D8" s="286"/>
      <c r="E8" s="286"/>
      <c r="F8" s="286"/>
      <c r="G8" s="286"/>
      <c r="H8" s="286"/>
      <c r="I8" s="286"/>
      <c r="J8" s="287"/>
    </row>
    <row r="9" spans="1:11" ht="15" customHeight="1" x14ac:dyDescent="0.3">
      <c r="A9" s="288" t="s">
        <v>40</v>
      </c>
      <c r="B9" s="289"/>
      <c r="C9" s="289"/>
      <c r="D9" s="289"/>
      <c r="E9" s="289"/>
      <c r="F9" s="289"/>
      <c r="G9" s="289"/>
      <c r="H9" s="289"/>
      <c r="I9" s="289"/>
      <c r="J9" s="290"/>
    </row>
    <row r="10" spans="1:11" x14ac:dyDescent="0.3">
      <c r="A10" s="291"/>
      <c r="B10" s="292"/>
      <c r="C10" s="292"/>
      <c r="D10" s="292"/>
      <c r="E10" s="292"/>
      <c r="F10" s="292"/>
      <c r="G10" s="292"/>
      <c r="H10" s="292"/>
      <c r="I10" s="292"/>
      <c r="J10" s="293"/>
    </row>
    <row r="11" spans="1:11" ht="4.5" customHeight="1" x14ac:dyDescent="0.3">
      <c r="A11" s="242"/>
      <c r="B11" s="243"/>
      <c r="C11" s="243"/>
      <c r="D11" s="243"/>
      <c r="E11" s="243"/>
      <c r="F11" s="243"/>
      <c r="G11" s="243"/>
      <c r="H11" s="243"/>
      <c r="I11" s="243"/>
      <c r="J11" s="244"/>
    </row>
    <row r="12" spans="1:11" x14ac:dyDescent="0.3">
      <c r="A12" s="279" t="s">
        <v>56</v>
      </c>
      <c r="B12" s="277"/>
      <c r="C12" s="277"/>
      <c r="D12" s="277"/>
      <c r="E12" s="277"/>
      <c r="F12" s="277"/>
      <c r="G12" s="277"/>
      <c r="H12" s="277"/>
      <c r="I12" s="277"/>
      <c r="J12" s="278"/>
    </row>
    <row r="13" spans="1:11" x14ac:dyDescent="0.3">
      <c r="A13" s="279"/>
      <c r="B13" s="277"/>
      <c r="C13" s="277"/>
      <c r="D13" s="277"/>
      <c r="E13" s="277"/>
      <c r="F13" s="277"/>
      <c r="G13" s="277"/>
      <c r="H13" s="277"/>
      <c r="I13" s="277"/>
      <c r="J13" s="278"/>
    </row>
    <row r="14" spans="1:11" ht="8.25" customHeight="1" x14ac:dyDescent="0.3">
      <c r="A14" s="58"/>
      <c r="B14" s="56"/>
      <c r="C14" s="56"/>
      <c r="D14" s="56"/>
      <c r="E14" s="56"/>
      <c r="F14" s="56"/>
      <c r="G14" s="56"/>
      <c r="H14" s="56"/>
      <c r="I14" s="56"/>
      <c r="J14" s="57"/>
    </row>
    <row r="15" spans="1:11" x14ac:dyDescent="0.3">
      <c r="A15" s="16" t="s">
        <v>41</v>
      </c>
      <c r="B15" s="11"/>
      <c r="C15" s="11"/>
      <c r="D15" s="30"/>
      <c r="E15" s="30"/>
      <c r="F15" s="54" t="s">
        <v>45</v>
      </c>
      <c r="G15" s="11"/>
      <c r="H15" s="11"/>
      <c r="I15" s="11"/>
      <c r="J15" s="12"/>
    </row>
    <row r="16" spans="1:11" ht="15" customHeight="1" x14ac:dyDescent="0.3">
      <c r="A16" s="16"/>
      <c r="B16" s="277" t="s">
        <v>42</v>
      </c>
      <c r="C16" s="277"/>
      <c r="D16" s="277"/>
      <c r="E16" s="277"/>
      <c r="F16" s="27"/>
      <c r="G16" s="29" t="s">
        <v>46</v>
      </c>
      <c r="H16" s="27"/>
      <c r="I16" s="27"/>
      <c r="J16" s="28"/>
    </row>
    <row r="17" spans="1:10" ht="15" customHeight="1" x14ac:dyDescent="0.3">
      <c r="A17" s="16"/>
      <c r="B17" s="277"/>
      <c r="C17" s="277"/>
      <c r="D17" s="277"/>
      <c r="E17" s="277"/>
      <c r="F17" s="53" t="s">
        <v>30</v>
      </c>
      <c r="G17" s="27"/>
      <c r="H17" s="27"/>
      <c r="I17" s="27"/>
      <c r="J17" s="28"/>
    </row>
    <row r="18" spans="1:10" x14ac:dyDescent="0.3">
      <c r="A18" s="16" t="s">
        <v>43</v>
      </c>
      <c r="B18" s="11"/>
      <c r="C18" s="11"/>
      <c r="D18" s="30"/>
      <c r="E18" s="30"/>
      <c r="F18" s="11"/>
      <c r="G18" s="277" t="s">
        <v>47</v>
      </c>
      <c r="H18" s="277"/>
      <c r="I18" s="277"/>
      <c r="J18" s="278"/>
    </row>
    <row r="19" spans="1:10" x14ac:dyDescent="0.3">
      <c r="A19" s="16"/>
      <c r="B19" s="277" t="s">
        <v>44</v>
      </c>
      <c r="C19" s="277"/>
      <c r="D19" s="277"/>
      <c r="E19" s="277"/>
      <c r="F19" s="11"/>
      <c r="G19" s="277"/>
      <c r="H19" s="277"/>
      <c r="I19" s="277"/>
      <c r="J19" s="278"/>
    </row>
    <row r="20" spans="1:10" x14ac:dyDescent="0.3">
      <c r="A20" s="16"/>
      <c r="B20" s="277"/>
      <c r="C20" s="277"/>
      <c r="D20" s="277"/>
      <c r="E20" s="277"/>
      <c r="F20" s="11"/>
      <c r="G20" s="277"/>
      <c r="H20" s="277"/>
      <c r="I20" s="277"/>
      <c r="J20" s="278"/>
    </row>
    <row r="21" spans="1:10" x14ac:dyDescent="0.3">
      <c r="A21" s="16"/>
      <c r="B21" s="11"/>
      <c r="C21" s="11"/>
      <c r="D21" s="30"/>
      <c r="E21" s="30"/>
      <c r="F21" s="11"/>
      <c r="G21" s="277"/>
      <c r="H21" s="277"/>
      <c r="I21" s="277"/>
      <c r="J21" s="278"/>
    </row>
    <row r="22" spans="1:10" ht="5.25" customHeight="1" thickBot="1" x14ac:dyDescent="0.35">
      <c r="A22" s="13"/>
      <c r="B22" s="51"/>
      <c r="C22" s="51"/>
      <c r="D22" s="51"/>
      <c r="E22" s="51"/>
      <c r="F22" s="51"/>
      <c r="G22" s="51"/>
      <c r="H22" s="51"/>
      <c r="I22" s="51"/>
      <c r="J22" s="52"/>
    </row>
    <row r="23" spans="1:10" ht="7.5" customHeight="1" thickBot="1" x14ac:dyDescent="0.35"/>
    <row r="24" spans="1:10" ht="15" thickBot="1" x14ac:dyDescent="0.35">
      <c r="B24" s="303" t="s">
        <v>49</v>
      </c>
      <c r="C24" s="304"/>
      <c r="D24" s="304"/>
      <c r="E24" s="305"/>
      <c r="G24" s="306" t="s">
        <v>50</v>
      </c>
      <c r="H24" s="307"/>
      <c r="I24" s="307"/>
      <c r="J24" s="308"/>
    </row>
    <row r="25" spans="1:10" s="2" customFormat="1" ht="28.8" x14ac:dyDescent="0.3">
      <c r="A25" s="296" t="s">
        <v>52</v>
      </c>
      <c r="B25" s="49" t="s">
        <v>48</v>
      </c>
      <c r="C25" s="34" t="s">
        <v>43</v>
      </c>
      <c r="D25" s="35" t="s">
        <v>45</v>
      </c>
      <c r="E25" s="35" t="s">
        <v>30</v>
      </c>
      <c r="F25" s="44"/>
      <c r="G25" s="50" t="s">
        <v>48</v>
      </c>
      <c r="H25" s="37" t="s">
        <v>43</v>
      </c>
      <c r="I25" s="38" t="s">
        <v>45</v>
      </c>
      <c r="J25" s="39" t="s">
        <v>30</v>
      </c>
    </row>
    <row r="26" spans="1:10" x14ac:dyDescent="0.3">
      <c r="A26" s="297"/>
      <c r="B26" s="101" t="s">
        <v>122</v>
      </c>
      <c r="C26" s="102" t="s">
        <v>123</v>
      </c>
      <c r="D26" s="103">
        <v>3</v>
      </c>
      <c r="E26" s="104" t="s">
        <v>59</v>
      </c>
      <c r="F26" s="31"/>
      <c r="G26" s="115" t="s">
        <v>130</v>
      </c>
      <c r="H26" s="116" t="s">
        <v>131</v>
      </c>
      <c r="I26" s="117">
        <v>3</v>
      </c>
      <c r="J26" s="118" t="s">
        <v>59</v>
      </c>
    </row>
    <row r="27" spans="1:10" x14ac:dyDescent="0.3">
      <c r="A27" s="297"/>
      <c r="B27" s="105" t="s">
        <v>124</v>
      </c>
      <c r="C27" s="106" t="s">
        <v>134</v>
      </c>
      <c r="D27" s="107">
        <v>3</v>
      </c>
      <c r="E27" s="108" t="s">
        <v>59</v>
      </c>
      <c r="F27" s="31"/>
      <c r="G27" s="119" t="s">
        <v>132</v>
      </c>
      <c r="H27" s="120" t="s">
        <v>133</v>
      </c>
      <c r="I27" s="121">
        <v>3</v>
      </c>
      <c r="J27" s="122" t="s">
        <v>59</v>
      </c>
    </row>
    <row r="28" spans="1:10" x14ac:dyDescent="0.3">
      <c r="A28" s="297"/>
      <c r="B28" s="109" t="s">
        <v>125</v>
      </c>
      <c r="C28" s="110" t="s">
        <v>137</v>
      </c>
      <c r="D28" s="111">
        <v>4</v>
      </c>
      <c r="E28" s="112" t="s">
        <v>59</v>
      </c>
      <c r="F28" s="31"/>
      <c r="G28" s="123" t="s">
        <v>135</v>
      </c>
      <c r="H28" s="124" t="s">
        <v>136</v>
      </c>
      <c r="I28" s="125">
        <v>4</v>
      </c>
      <c r="J28" s="126" t="s">
        <v>61</v>
      </c>
    </row>
    <row r="29" spans="1:10" x14ac:dyDescent="0.3">
      <c r="A29" s="297"/>
      <c r="B29" s="113" t="s">
        <v>126</v>
      </c>
      <c r="C29" s="101" t="s">
        <v>127</v>
      </c>
      <c r="D29" s="103">
        <v>4</v>
      </c>
      <c r="E29" s="104" t="s">
        <v>59</v>
      </c>
      <c r="F29" s="31"/>
      <c r="G29" s="116" t="s">
        <v>138</v>
      </c>
      <c r="H29" s="127" t="s">
        <v>139</v>
      </c>
      <c r="I29" s="117">
        <v>3</v>
      </c>
      <c r="J29" s="118" t="s">
        <v>59</v>
      </c>
    </row>
    <row r="30" spans="1:10" x14ac:dyDescent="0.3">
      <c r="A30" s="297"/>
      <c r="B30" s="113" t="s">
        <v>128</v>
      </c>
      <c r="C30" s="114" t="s">
        <v>129</v>
      </c>
      <c r="D30" s="112">
        <v>4</v>
      </c>
      <c r="E30" s="112" t="s">
        <v>60</v>
      </c>
      <c r="F30" s="31"/>
      <c r="G30" s="116" t="s">
        <v>140</v>
      </c>
      <c r="H30" s="128" t="s">
        <v>141</v>
      </c>
      <c r="I30" s="129">
        <v>3</v>
      </c>
      <c r="J30" s="126" t="s">
        <v>59</v>
      </c>
    </row>
    <row r="31" spans="1:10" ht="15" thickBot="1" x14ac:dyDescent="0.35">
      <c r="A31" s="298"/>
      <c r="B31" s="41"/>
      <c r="C31" s="36" t="s">
        <v>51</v>
      </c>
      <c r="D31" s="47">
        <f>SUM(D26:D30)</f>
        <v>18</v>
      </c>
      <c r="E31" s="42"/>
      <c r="F31" s="33"/>
      <c r="G31" s="41"/>
      <c r="H31" s="40" t="s">
        <v>51</v>
      </c>
      <c r="I31" s="47">
        <f>SUM(I26:I30)</f>
        <v>16</v>
      </c>
      <c r="J31" s="43"/>
    </row>
    <row r="32" spans="1:10" ht="11.25" customHeight="1" thickBot="1" x14ac:dyDescent="0.35">
      <c r="A32" s="32"/>
    </row>
    <row r="33" spans="1:10" ht="28.8" x14ac:dyDescent="0.3">
      <c r="A33" s="296" t="s">
        <v>53</v>
      </c>
      <c r="B33" s="49" t="s">
        <v>48</v>
      </c>
      <c r="C33" s="34" t="s">
        <v>43</v>
      </c>
      <c r="D33" s="35" t="s">
        <v>45</v>
      </c>
      <c r="E33" s="35" t="s">
        <v>30</v>
      </c>
      <c r="F33" s="45"/>
      <c r="G33" s="50" t="s">
        <v>48</v>
      </c>
      <c r="H33" s="37" t="s">
        <v>43</v>
      </c>
      <c r="I33" s="38" t="s">
        <v>45</v>
      </c>
      <c r="J33" s="39" t="s">
        <v>30</v>
      </c>
    </row>
    <row r="34" spans="1:10" x14ac:dyDescent="0.3">
      <c r="A34" s="297"/>
      <c r="B34" s="101" t="s">
        <v>142</v>
      </c>
      <c r="C34" s="102" t="s">
        <v>143</v>
      </c>
      <c r="D34" s="103">
        <v>3</v>
      </c>
      <c r="E34" s="104" t="s">
        <v>61</v>
      </c>
      <c r="F34" s="31"/>
      <c r="G34" s="115" t="s">
        <v>152</v>
      </c>
      <c r="H34" s="116" t="s">
        <v>153</v>
      </c>
      <c r="I34" s="117">
        <v>3</v>
      </c>
      <c r="J34" s="118" t="s">
        <v>61</v>
      </c>
    </row>
    <row r="35" spans="1:10" x14ac:dyDescent="0.3">
      <c r="A35" s="297"/>
      <c r="B35" s="105" t="s">
        <v>144</v>
      </c>
      <c r="C35" s="106" t="s">
        <v>145</v>
      </c>
      <c r="D35" s="107">
        <v>4</v>
      </c>
      <c r="E35" s="108" t="s">
        <v>59</v>
      </c>
      <c r="F35" s="31"/>
      <c r="G35" s="119" t="s">
        <v>154</v>
      </c>
      <c r="H35" s="120" t="s">
        <v>155</v>
      </c>
      <c r="I35" s="121">
        <v>4</v>
      </c>
      <c r="J35" s="122" t="s">
        <v>61</v>
      </c>
    </row>
    <row r="36" spans="1:10" x14ac:dyDescent="0.3">
      <c r="A36" s="297"/>
      <c r="B36" s="109" t="s">
        <v>146</v>
      </c>
      <c r="C36" s="110" t="s">
        <v>147</v>
      </c>
      <c r="D36" s="111">
        <v>4</v>
      </c>
      <c r="E36" s="112" t="s">
        <v>61</v>
      </c>
      <c r="F36" s="31"/>
      <c r="G36" s="123" t="s">
        <v>156</v>
      </c>
      <c r="H36" s="124" t="s">
        <v>157</v>
      </c>
      <c r="I36" s="125">
        <v>3</v>
      </c>
      <c r="J36" s="126" t="s">
        <v>60</v>
      </c>
    </row>
    <row r="37" spans="1:10" x14ac:dyDescent="0.3">
      <c r="A37" s="297"/>
      <c r="B37" s="113" t="s">
        <v>148</v>
      </c>
      <c r="C37" s="101" t="s">
        <v>149</v>
      </c>
      <c r="D37" s="103">
        <v>4</v>
      </c>
      <c r="E37" s="104" t="s">
        <v>61</v>
      </c>
      <c r="F37" s="31"/>
      <c r="G37" s="116" t="s">
        <v>158</v>
      </c>
      <c r="H37" s="127" t="s">
        <v>159</v>
      </c>
      <c r="I37" s="117">
        <v>3</v>
      </c>
      <c r="J37" s="118" t="s">
        <v>60</v>
      </c>
    </row>
    <row r="38" spans="1:10" x14ac:dyDescent="0.3">
      <c r="A38" s="297"/>
      <c r="B38" s="113" t="s">
        <v>150</v>
      </c>
      <c r="C38" s="114" t="s">
        <v>151</v>
      </c>
      <c r="D38" s="112">
        <v>1</v>
      </c>
      <c r="E38" s="112" t="s">
        <v>60</v>
      </c>
      <c r="F38" s="31"/>
      <c r="G38" s="116" t="s">
        <v>160</v>
      </c>
      <c r="H38" s="128" t="s">
        <v>161</v>
      </c>
      <c r="I38" s="129">
        <v>3</v>
      </c>
      <c r="J38" s="126" t="s">
        <v>59</v>
      </c>
    </row>
    <row r="39" spans="1:10" ht="15" thickBot="1" x14ac:dyDescent="0.35">
      <c r="A39" s="298"/>
      <c r="B39" s="41"/>
      <c r="C39" s="36" t="s">
        <v>51</v>
      </c>
      <c r="D39" s="47">
        <f>SUM(D34:D38)</f>
        <v>16</v>
      </c>
      <c r="E39" s="42"/>
      <c r="F39" s="33"/>
      <c r="G39" s="41"/>
      <c r="H39" s="40" t="s">
        <v>51</v>
      </c>
      <c r="I39" s="47">
        <f>SUM(I34:I38)</f>
        <v>16</v>
      </c>
      <c r="J39" s="43"/>
    </row>
    <row r="40" spans="1:10" ht="11.25" customHeight="1" thickBot="1" x14ac:dyDescent="0.35">
      <c r="A40" s="32"/>
    </row>
    <row r="41" spans="1:10" ht="28.8" x14ac:dyDescent="0.3">
      <c r="A41" s="296" t="s">
        <v>54</v>
      </c>
      <c r="B41" s="49" t="s">
        <v>48</v>
      </c>
      <c r="C41" s="34" t="s">
        <v>43</v>
      </c>
      <c r="D41" s="35" t="s">
        <v>45</v>
      </c>
      <c r="E41" s="35" t="s">
        <v>30</v>
      </c>
      <c r="F41" s="46"/>
      <c r="G41" s="50" t="s">
        <v>48</v>
      </c>
      <c r="H41" s="37" t="s">
        <v>43</v>
      </c>
      <c r="I41" s="38" t="s">
        <v>45</v>
      </c>
      <c r="J41" s="39" t="s">
        <v>30</v>
      </c>
    </row>
    <row r="42" spans="1:10" x14ac:dyDescent="0.3">
      <c r="A42" s="297"/>
      <c r="B42" s="101" t="s">
        <v>162</v>
      </c>
      <c r="C42" s="102" t="s">
        <v>163</v>
      </c>
      <c r="D42" s="103">
        <v>3</v>
      </c>
      <c r="E42" s="104" t="s">
        <v>60</v>
      </c>
      <c r="F42" s="31"/>
      <c r="G42" s="115" t="s">
        <v>170</v>
      </c>
      <c r="H42" s="116" t="s">
        <v>171</v>
      </c>
      <c r="I42" s="117">
        <v>4</v>
      </c>
      <c r="J42" s="118" t="s">
        <v>60</v>
      </c>
    </row>
    <row r="43" spans="1:10" x14ac:dyDescent="0.3">
      <c r="A43" s="297"/>
      <c r="B43" s="105" t="s">
        <v>164</v>
      </c>
      <c r="C43" s="106" t="s">
        <v>165</v>
      </c>
      <c r="D43" s="107">
        <v>4</v>
      </c>
      <c r="E43" s="108" t="s">
        <v>60</v>
      </c>
      <c r="F43" s="31"/>
      <c r="G43" s="119" t="s">
        <v>172</v>
      </c>
      <c r="H43" s="120" t="s">
        <v>173</v>
      </c>
      <c r="I43" s="121">
        <v>3</v>
      </c>
      <c r="J43" s="122" t="s">
        <v>59</v>
      </c>
    </row>
    <row r="44" spans="1:10" x14ac:dyDescent="0.3">
      <c r="A44" s="297"/>
      <c r="B44" s="109" t="s">
        <v>166</v>
      </c>
      <c r="C44" s="110" t="s">
        <v>167</v>
      </c>
      <c r="D44" s="111">
        <v>3</v>
      </c>
      <c r="E44" s="112" t="s">
        <v>59</v>
      </c>
      <c r="F44" s="31"/>
      <c r="G44" s="123" t="s">
        <v>174</v>
      </c>
      <c r="H44" s="124" t="s">
        <v>175</v>
      </c>
      <c r="I44" s="125">
        <v>3</v>
      </c>
      <c r="J44" s="126" t="s">
        <v>59</v>
      </c>
    </row>
    <row r="45" spans="1:10" x14ac:dyDescent="0.3">
      <c r="A45" s="297"/>
      <c r="B45" s="113" t="s">
        <v>168</v>
      </c>
      <c r="C45" s="101" t="s">
        <v>169</v>
      </c>
      <c r="D45" s="103">
        <v>3</v>
      </c>
      <c r="E45" s="104" t="s">
        <v>60</v>
      </c>
      <c r="F45" s="31"/>
      <c r="G45" s="116" t="s">
        <v>176</v>
      </c>
      <c r="H45" s="127" t="s">
        <v>177</v>
      </c>
      <c r="I45" s="117">
        <v>3</v>
      </c>
      <c r="J45" s="118" t="s">
        <v>60</v>
      </c>
    </row>
    <row r="46" spans="1:10" x14ac:dyDescent="0.3">
      <c r="A46" s="297"/>
      <c r="B46" s="113"/>
      <c r="C46" s="114"/>
      <c r="D46" s="112"/>
      <c r="E46" s="112"/>
      <c r="F46" s="31"/>
      <c r="G46" s="116"/>
      <c r="H46" s="128"/>
      <c r="I46" s="129"/>
      <c r="J46" s="126"/>
    </row>
    <row r="47" spans="1:10" ht="15" thickBot="1" x14ac:dyDescent="0.35">
      <c r="A47" s="298"/>
      <c r="B47" s="41"/>
      <c r="C47" s="36" t="s">
        <v>51</v>
      </c>
      <c r="D47" s="47">
        <f>SUM(D42:D46)</f>
        <v>13</v>
      </c>
      <c r="E47" s="42"/>
      <c r="F47" s="33"/>
      <c r="G47" s="41"/>
      <c r="H47" s="40" t="s">
        <v>51</v>
      </c>
      <c r="I47" s="47">
        <f>SUM(I42:I46)</f>
        <v>13</v>
      </c>
      <c r="J47" s="43"/>
    </row>
    <row r="48" spans="1:10" ht="11.25" customHeight="1" thickBot="1" x14ac:dyDescent="0.35">
      <c r="A48" s="32"/>
    </row>
    <row r="49" spans="1:10" ht="28.8" x14ac:dyDescent="0.3">
      <c r="A49" s="296" t="s">
        <v>55</v>
      </c>
      <c r="B49" s="49" t="s">
        <v>48</v>
      </c>
      <c r="C49" s="34" t="s">
        <v>43</v>
      </c>
      <c r="D49" s="35" t="s">
        <v>45</v>
      </c>
      <c r="E49" s="35" t="s">
        <v>30</v>
      </c>
      <c r="F49" s="46"/>
      <c r="G49" s="50" t="s">
        <v>48</v>
      </c>
      <c r="H49" s="37" t="s">
        <v>43</v>
      </c>
      <c r="I49" s="38" t="s">
        <v>45</v>
      </c>
      <c r="J49" s="39" t="s">
        <v>30</v>
      </c>
    </row>
    <row r="50" spans="1:10" x14ac:dyDescent="0.3">
      <c r="A50" s="297"/>
      <c r="B50" s="101" t="s">
        <v>178</v>
      </c>
      <c r="C50" s="102" t="s">
        <v>179</v>
      </c>
      <c r="D50" s="103">
        <v>3</v>
      </c>
      <c r="E50" s="104" t="s">
        <v>61</v>
      </c>
      <c r="F50" s="31"/>
      <c r="G50" s="115" t="s">
        <v>185</v>
      </c>
      <c r="H50" s="116" t="s">
        <v>186</v>
      </c>
      <c r="I50" s="117">
        <v>3</v>
      </c>
      <c r="J50" s="118" t="s">
        <v>59</v>
      </c>
    </row>
    <row r="51" spans="1:10" x14ac:dyDescent="0.3">
      <c r="A51" s="297"/>
      <c r="B51" s="105" t="s">
        <v>180</v>
      </c>
      <c r="C51" s="106" t="s">
        <v>181</v>
      </c>
      <c r="D51" s="107">
        <v>3</v>
      </c>
      <c r="E51" s="108" t="s">
        <v>60</v>
      </c>
      <c r="F51" s="31"/>
      <c r="G51" s="119" t="s">
        <v>187</v>
      </c>
      <c r="H51" s="120" t="s">
        <v>188</v>
      </c>
      <c r="I51" s="121">
        <v>3</v>
      </c>
      <c r="J51" s="122" t="s">
        <v>60</v>
      </c>
    </row>
    <row r="52" spans="1:10" x14ac:dyDescent="0.3">
      <c r="A52" s="297"/>
      <c r="B52" s="109" t="s">
        <v>182</v>
      </c>
      <c r="C52" s="110" t="s">
        <v>183</v>
      </c>
      <c r="D52" s="111">
        <v>3</v>
      </c>
      <c r="E52" s="112" t="s">
        <v>61</v>
      </c>
      <c r="F52" s="31"/>
      <c r="G52" s="123" t="s">
        <v>189</v>
      </c>
      <c r="H52" s="124" t="s">
        <v>190</v>
      </c>
      <c r="I52" s="125">
        <v>3</v>
      </c>
      <c r="J52" s="126" t="s">
        <v>60</v>
      </c>
    </row>
    <row r="53" spans="1:10" x14ac:dyDescent="0.3">
      <c r="A53" s="297"/>
      <c r="B53" s="113" t="s">
        <v>184</v>
      </c>
      <c r="C53" s="101" t="s">
        <v>34</v>
      </c>
      <c r="D53" s="103">
        <v>6</v>
      </c>
      <c r="E53" s="104" t="s">
        <v>60</v>
      </c>
      <c r="F53" s="31"/>
      <c r="G53" s="116" t="s">
        <v>191</v>
      </c>
      <c r="H53" s="127" t="s">
        <v>34</v>
      </c>
      <c r="I53" s="117">
        <v>4</v>
      </c>
      <c r="J53" s="118" t="s">
        <v>60</v>
      </c>
    </row>
    <row r="54" spans="1:10" x14ac:dyDescent="0.3">
      <c r="A54" s="297"/>
      <c r="B54" s="113"/>
      <c r="C54" s="114"/>
      <c r="D54" s="112"/>
      <c r="E54" s="112"/>
      <c r="F54" s="31"/>
      <c r="G54" s="116"/>
      <c r="H54" s="128"/>
      <c r="I54" s="129"/>
      <c r="J54" s="126"/>
    </row>
    <row r="55" spans="1:10" ht="15" thickBot="1" x14ac:dyDescent="0.35">
      <c r="A55" s="298"/>
      <c r="B55" s="41"/>
      <c r="C55" s="36" t="s">
        <v>51</v>
      </c>
      <c r="D55" s="47">
        <f>SUM(D50:D54)</f>
        <v>15</v>
      </c>
      <c r="E55" s="42"/>
      <c r="F55" s="33"/>
      <c r="G55" s="41"/>
      <c r="H55" s="40" t="s">
        <v>51</v>
      </c>
      <c r="I55" s="47">
        <f>SUM(I50:I54)</f>
        <v>13</v>
      </c>
      <c r="J55" s="43"/>
    </row>
    <row r="56" spans="1:10" ht="7.5" customHeight="1" thickBot="1" x14ac:dyDescent="0.35"/>
    <row r="57" spans="1:10" ht="15" thickBot="1" x14ac:dyDescent="0.35">
      <c r="B57" s="299" t="s">
        <v>57</v>
      </c>
      <c r="C57" s="300"/>
      <c r="D57" s="300"/>
      <c r="E57" s="300"/>
      <c r="F57" s="300"/>
      <c r="G57" s="48">
        <f>SUM(D55,D47,D39,D31,I31,I39,I47,I55)</f>
        <v>120</v>
      </c>
      <c r="H57" s="301" t="str">
        <f>IF($G$57=120,"SCH for this Degree Plan","&lt;-- ERROR! MUST EQUAL 120")</f>
        <v>SCH for this Degree Plan</v>
      </c>
      <c r="I57" s="302"/>
    </row>
    <row r="58" spans="1:10" ht="7.5" customHeight="1" x14ac:dyDescent="0.3"/>
    <row r="59" spans="1:10" x14ac:dyDescent="0.3">
      <c r="A59" s="130" t="s">
        <v>62</v>
      </c>
      <c r="B59" s="130"/>
      <c r="C59" s="130"/>
      <c r="D59" s="131" t="s">
        <v>63</v>
      </c>
      <c r="E59" s="131"/>
      <c r="F59" s="130" t="s">
        <v>62</v>
      </c>
      <c r="G59" s="130"/>
      <c r="H59" s="130"/>
      <c r="I59" s="131" t="s">
        <v>63</v>
      </c>
      <c r="J59" s="130"/>
    </row>
    <row r="60" spans="1:10" x14ac:dyDescent="0.3">
      <c r="A60" s="294" t="s">
        <v>59</v>
      </c>
      <c r="B60" s="294"/>
      <c r="C60" s="132" t="s">
        <v>64</v>
      </c>
      <c r="D60" s="139">
        <f>(SUMIF(E26:E30,"Core Curriculum",D26:D30))+(SUMIF(J26:J30,"Core Curriculum",I26:I30))</f>
        <v>26</v>
      </c>
      <c r="E60" s="139"/>
      <c r="F60" s="294" t="s">
        <v>61</v>
      </c>
      <c r="G60" s="294"/>
      <c r="H60" s="132" t="s">
        <v>64</v>
      </c>
      <c r="I60" s="139">
        <f>(SUMIF(E26:E30,"Other",D26:D30))+(SUMIF(J26:J30,"Other",I26:I30))</f>
        <v>4</v>
      </c>
      <c r="J60" s="132"/>
    </row>
    <row r="61" spans="1:10" x14ac:dyDescent="0.3">
      <c r="A61" s="134"/>
      <c r="B61" s="134"/>
      <c r="C61" s="132" t="s">
        <v>65</v>
      </c>
      <c r="D61" s="139">
        <f>(SUMIF(E34:E38,"Core Curriculum",D34:D38))+(SUMIF(J34:J38,"Core Curriculum",I34:I38))</f>
        <v>7</v>
      </c>
      <c r="E61" s="139"/>
      <c r="F61" s="132"/>
      <c r="G61" s="132"/>
      <c r="H61" s="132" t="s">
        <v>65</v>
      </c>
      <c r="I61" s="139">
        <f>(SUMIF(E34:E38,"Other",D34:D38))+(SUMIF(J34:J38,"Other",I34:I38))</f>
        <v>18</v>
      </c>
      <c r="J61" s="132"/>
    </row>
    <row r="62" spans="1:10" x14ac:dyDescent="0.3">
      <c r="A62" s="134"/>
      <c r="B62" s="134"/>
      <c r="C62" s="132" t="s">
        <v>66</v>
      </c>
      <c r="D62" s="139">
        <f>(SUMIF(E42:E46,"Core Curriculum",D42:D46))+(SUMIF(J42:J46,"Core Curriculum",I42:I46))</f>
        <v>9</v>
      </c>
      <c r="E62" s="139"/>
      <c r="F62" s="132"/>
      <c r="G62" s="132"/>
      <c r="H62" s="132" t="s">
        <v>66</v>
      </c>
      <c r="I62" s="139">
        <f>(SUMIF(E42:E46,"Other",D42:D46))+(SUMIF(J42:J46,"Other",I42:I46))</f>
        <v>0</v>
      </c>
      <c r="J62" s="132"/>
    </row>
    <row r="63" spans="1:10" x14ac:dyDescent="0.3">
      <c r="A63" s="134"/>
      <c r="B63" s="134"/>
      <c r="C63" s="132" t="s">
        <v>67</v>
      </c>
      <c r="D63" s="139">
        <f>(SUMIF(E50:E54,"Core Curriculum",D50:D54))+(SUMIF(J50:J54,"Core Curriculum",I50:I54))</f>
        <v>3</v>
      </c>
      <c r="E63" s="139"/>
      <c r="F63" s="132"/>
      <c r="G63" s="132"/>
      <c r="H63" s="132" t="s">
        <v>67</v>
      </c>
      <c r="I63" s="139">
        <f>(SUMIF(E50:E54,"Other",D50:D54))+(SUMIF(J50:J54,"Other",I50:I54))</f>
        <v>6</v>
      </c>
      <c r="J63" s="132"/>
    </row>
    <row r="64" spans="1:10" ht="15" thickBot="1" x14ac:dyDescent="0.35">
      <c r="A64" s="134"/>
      <c r="B64" s="134"/>
      <c r="C64" s="132"/>
      <c r="D64" s="135">
        <f>SUM(D60:D63)</f>
        <v>45</v>
      </c>
      <c r="E64" s="136" t="s">
        <v>37</v>
      </c>
      <c r="F64" s="132"/>
      <c r="G64" s="132"/>
      <c r="H64" s="132"/>
      <c r="I64" s="135">
        <f>SUM(I60:I63)</f>
        <v>28</v>
      </c>
      <c r="J64" s="137" t="s">
        <v>37</v>
      </c>
    </row>
    <row r="65" spans="1:10" ht="7.5" customHeight="1" x14ac:dyDescent="0.3">
      <c r="A65" s="134"/>
      <c r="B65" s="134"/>
      <c r="C65" s="132"/>
      <c r="D65" s="138"/>
      <c r="E65" s="136"/>
      <c r="F65" s="132"/>
      <c r="G65" s="132"/>
      <c r="H65" s="132"/>
      <c r="I65" s="138"/>
      <c r="J65" s="137"/>
    </row>
    <row r="66" spans="1:10" x14ac:dyDescent="0.3">
      <c r="A66" s="294" t="s">
        <v>60</v>
      </c>
      <c r="B66" s="294"/>
      <c r="C66" s="132" t="s">
        <v>64</v>
      </c>
      <c r="D66" s="139">
        <f>(SUMIF(E26:E30,"Program-Specific",D26:D30))+(SUMIF(J26:J30,"Program-Specific",I26:I30))</f>
        <v>4</v>
      </c>
      <c r="E66" s="139"/>
      <c r="F66" s="295"/>
      <c r="G66" s="295"/>
      <c r="H66" s="132"/>
      <c r="I66" s="139"/>
      <c r="J66" s="132"/>
    </row>
    <row r="67" spans="1:10" x14ac:dyDescent="0.3">
      <c r="A67" s="132"/>
      <c r="B67" s="132"/>
      <c r="C67" s="132" t="s">
        <v>65</v>
      </c>
      <c r="D67" s="139">
        <f>(SUMIF(E34:E38,"Program-Specific",D34:D38))+(SUMIF(J34:J38,"Program-Specific",I34:I38))</f>
        <v>7</v>
      </c>
      <c r="E67" s="139"/>
      <c r="F67" s="132"/>
      <c r="G67" s="132"/>
      <c r="H67" s="134" t="s">
        <v>59</v>
      </c>
      <c r="I67" s="139">
        <f>D64</f>
        <v>45</v>
      </c>
      <c r="J67" s="132"/>
    </row>
    <row r="68" spans="1:10" x14ac:dyDescent="0.3">
      <c r="A68" s="132"/>
      <c r="B68" s="132"/>
      <c r="C68" s="132" t="s">
        <v>66</v>
      </c>
      <c r="D68" s="139">
        <f>(SUMIF(E42:E46,"Program-Specific",D42:D46))+(SUMIF(J42:J46,"Program-Specific",I42:I46))</f>
        <v>17</v>
      </c>
      <c r="E68" s="139"/>
      <c r="F68" s="132"/>
      <c r="G68" s="132"/>
      <c r="H68" s="134" t="s">
        <v>60</v>
      </c>
      <c r="I68" s="139">
        <f>D70</f>
        <v>47</v>
      </c>
      <c r="J68" s="132"/>
    </row>
    <row r="69" spans="1:10" x14ac:dyDescent="0.3">
      <c r="A69" s="132"/>
      <c r="B69" s="132"/>
      <c r="C69" s="132" t="s">
        <v>67</v>
      </c>
      <c r="D69" s="139">
        <f>(SUMIF(E50:E54,"Program-Specific",D50:D54))+(SUMIF(J50:J54,"Program-Specific",I50:I54))</f>
        <v>19</v>
      </c>
      <c r="E69" s="139"/>
      <c r="F69" s="132"/>
      <c r="G69" s="132"/>
      <c r="H69" s="134" t="s">
        <v>61</v>
      </c>
      <c r="I69" s="139">
        <f>I64</f>
        <v>28</v>
      </c>
      <c r="J69" s="132"/>
    </row>
    <row r="70" spans="1:10" ht="15" thickBot="1" x14ac:dyDescent="0.35">
      <c r="A70" s="132"/>
      <c r="B70" s="132"/>
      <c r="C70" s="132"/>
      <c r="D70" s="135">
        <f>SUM(D66:D69)</f>
        <v>47</v>
      </c>
      <c r="E70" s="136" t="s">
        <v>37</v>
      </c>
      <c r="F70" s="132"/>
      <c r="G70" s="132"/>
      <c r="H70" s="132"/>
      <c r="I70" s="140">
        <f>SUM(I67:I69)</f>
        <v>120</v>
      </c>
      <c r="J70" s="137" t="s">
        <v>39</v>
      </c>
    </row>
  </sheetData>
  <mergeCells count="22">
    <mergeCell ref="A12:J13"/>
    <mergeCell ref="C1:D1"/>
    <mergeCell ref="E1:H1"/>
    <mergeCell ref="A3:J3"/>
    <mergeCell ref="A8:J8"/>
    <mergeCell ref="A9:J10"/>
    <mergeCell ref="A7:J7"/>
    <mergeCell ref="H57:I57"/>
    <mergeCell ref="A60:B60"/>
    <mergeCell ref="F60:G60"/>
    <mergeCell ref="B16:E17"/>
    <mergeCell ref="G18:J21"/>
    <mergeCell ref="B19:E20"/>
    <mergeCell ref="B24:E24"/>
    <mergeCell ref="G24:J24"/>
    <mergeCell ref="A25:A31"/>
    <mergeCell ref="A66:B66"/>
    <mergeCell ref="F66:G66"/>
    <mergeCell ref="A33:A39"/>
    <mergeCell ref="A41:A47"/>
    <mergeCell ref="A49:A55"/>
    <mergeCell ref="B57:F57"/>
  </mergeCells>
  <dataValidations count="1">
    <dataValidation type="list" allowBlank="1" showInputMessage="1" showErrorMessage="1" sqref="J34:J38 J26:J30 E34:E38 E42:E46 E50:E54 J50:J54 J42:J46 E26:E30">
      <formula1>category</formula1>
    </dataValidation>
  </dataValidations>
  <printOptions horizontalCentered="1"/>
  <pageMargins left="0.7" right="0.7" top="0.75" bottom="0.75" header="0.3" footer="0.3"/>
  <pageSetup scale="66" orientation="portrait" r:id="rId1"/>
  <headerFooter>
    <oddFooter>&amp;L&amp;F&amp;CPage &amp;P of &amp;N&amp;R&amp;D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E880AF95-425B-4C4B-92F1-EBFAB1C2C87B}">
            <xm:f>NOT(ISERROR(SEARCH("&lt;-- ERROR! MUST EQUAL 120",H57)))</xm:f>
            <xm:f>"&lt;-- ERROR! MUST EQUAL 120"</xm:f>
            <x14:dxf>
              <font>
                <b/>
                <i val="0"/>
              </font>
              <fill>
                <patternFill>
                  <bgColor rgb="FFFFFF00"/>
                </patternFill>
              </fill>
            </x14:dxf>
          </x14:cfRule>
          <xm:sqref>H57:I57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0"/>
  <sheetViews>
    <sheetView showGridLines="0" showRowColHeaders="0" zoomScale="90" zoomScaleNormal="90" zoomScalePageLayoutView="80" workbookViewId="0">
      <selection activeCell="N36" sqref="N36"/>
    </sheetView>
  </sheetViews>
  <sheetFormatPr defaultRowHeight="14.4" x14ac:dyDescent="0.3"/>
  <cols>
    <col min="1" max="1" width="4.109375" customWidth="1"/>
    <col min="2" max="2" width="12.88671875" customWidth="1"/>
    <col min="3" max="3" width="25.33203125" customWidth="1"/>
    <col min="4" max="4" width="6.109375" style="1" bestFit="1" customWidth="1"/>
    <col min="5" max="5" width="16.109375" style="1" bestFit="1" customWidth="1"/>
    <col min="6" max="6" width="3.88671875" customWidth="1"/>
    <col min="7" max="7" width="12.88671875" bestFit="1" customWidth="1"/>
    <col min="8" max="8" width="25.33203125" customWidth="1"/>
    <col min="9" max="9" width="6.109375" bestFit="1" customWidth="1"/>
    <col min="10" max="10" width="16.109375" bestFit="1" customWidth="1"/>
  </cols>
  <sheetData>
    <row r="1" spans="1:11" ht="15.6" x14ac:dyDescent="0.3">
      <c r="A1" s="59"/>
      <c r="B1" s="59"/>
      <c r="C1" s="314" t="s">
        <v>68</v>
      </c>
      <c r="D1" s="314"/>
      <c r="E1" s="315">
        <f>'Enrollment Projections'!E1:J1</f>
        <v>0</v>
      </c>
      <c r="F1" s="315"/>
      <c r="G1" s="315"/>
      <c r="H1" s="315"/>
      <c r="I1" s="60"/>
      <c r="J1" s="60"/>
      <c r="K1" s="5"/>
    </row>
    <row r="2" spans="1:11" ht="7.5" customHeight="1" thickBot="1" x14ac:dyDescent="0.45">
      <c r="A2" s="9"/>
      <c r="B2" s="9"/>
      <c r="C2" s="9"/>
      <c r="D2" s="9"/>
      <c r="E2" s="9"/>
      <c r="F2" s="9"/>
      <c r="G2" s="5"/>
      <c r="H2" s="5"/>
      <c r="I2" s="5"/>
      <c r="J2" s="5"/>
      <c r="K2" s="5"/>
    </row>
    <row r="3" spans="1:11" ht="21.6" thickBot="1" x14ac:dyDescent="0.45">
      <c r="A3" s="310" t="s">
        <v>39</v>
      </c>
      <c r="B3" s="311"/>
      <c r="C3" s="311"/>
      <c r="D3" s="311"/>
      <c r="E3" s="311"/>
      <c r="F3" s="311"/>
      <c r="G3" s="311"/>
      <c r="H3" s="311"/>
      <c r="I3" s="311"/>
      <c r="J3" s="312"/>
    </row>
    <row r="4" spans="1:11" s="249" customFormat="1" ht="21" x14ac:dyDescent="0.4">
      <c r="A4" s="250" t="s">
        <v>211</v>
      </c>
      <c r="B4" s="251"/>
      <c r="C4" s="251"/>
      <c r="D4" s="251"/>
      <c r="E4" s="251"/>
      <c r="F4" s="251"/>
      <c r="G4" s="251"/>
      <c r="H4" s="251"/>
      <c r="I4" s="251"/>
      <c r="J4" s="251"/>
    </row>
    <row r="5" spans="1:11" s="249" customFormat="1" ht="21" x14ac:dyDescent="0.4">
      <c r="A5" s="252"/>
      <c r="B5" s="253" t="s">
        <v>212</v>
      </c>
      <c r="C5" s="254"/>
      <c r="D5" s="254"/>
      <c r="E5" s="254"/>
      <c r="F5" s="254"/>
      <c r="G5" s="254"/>
      <c r="H5" s="256"/>
      <c r="I5" s="254"/>
      <c r="J5" s="254"/>
    </row>
    <row r="6" spans="1:11" s="249" customFormat="1" ht="9" customHeight="1" thickBot="1" x14ac:dyDescent="0.45">
      <c r="A6" s="255"/>
      <c r="B6" s="255"/>
      <c r="C6" s="255"/>
      <c r="D6" s="255"/>
      <c r="E6" s="255"/>
      <c r="F6" s="255"/>
      <c r="G6" s="255"/>
      <c r="H6" s="255"/>
      <c r="I6" s="255"/>
      <c r="J6" s="255"/>
    </row>
    <row r="7" spans="1:11" ht="21.6" thickBot="1" x14ac:dyDescent="0.35">
      <c r="A7" s="313" t="s">
        <v>213</v>
      </c>
      <c r="B7" s="313"/>
      <c r="C7" s="313"/>
      <c r="D7" s="313"/>
      <c r="E7" s="313"/>
      <c r="F7" s="313"/>
      <c r="G7" s="313"/>
      <c r="H7" s="313"/>
      <c r="I7" s="313"/>
      <c r="J7" s="313"/>
    </row>
    <row r="8" spans="1:11" ht="15" thickBot="1" x14ac:dyDescent="0.35">
      <c r="A8" s="285" t="s">
        <v>11</v>
      </c>
      <c r="B8" s="286"/>
      <c r="C8" s="286"/>
      <c r="D8" s="286"/>
      <c r="E8" s="286"/>
      <c r="F8" s="286"/>
      <c r="G8" s="286"/>
      <c r="H8" s="286"/>
      <c r="I8" s="286"/>
      <c r="J8" s="287"/>
    </row>
    <row r="9" spans="1:11" x14ac:dyDescent="0.3">
      <c r="A9" s="288" t="s">
        <v>40</v>
      </c>
      <c r="B9" s="289"/>
      <c r="C9" s="289"/>
      <c r="D9" s="289"/>
      <c r="E9" s="289"/>
      <c r="F9" s="289"/>
      <c r="G9" s="289"/>
      <c r="H9" s="289"/>
      <c r="I9" s="289"/>
      <c r="J9" s="290"/>
    </row>
    <row r="10" spans="1:11" x14ac:dyDescent="0.3">
      <c r="A10" s="291"/>
      <c r="B10" s="292"/>
      <c r="C10" s="292"/>
      <c r="D10" s="292"/>
      <c r="E10" s="292"/>
      <c r="F10" s="292"/>
      <c r="G10" s="292"/>
      <c r="H10" s="292"/>
      <c r="I10" s="292"/>
      <c r="J10" s="293"/>
    </row>
    <row r="11" spans="1:11" ht="4.5" customHeight="1" x14ac:dyDescent="0.3">
      <c r="A11" s="17"/>
      <c r="B11" s="18"/>
      <c r="C11" s="18"/>
      <c r="D11" s="18"/>
      <c r="E11" s="18"/>
      <c r="F11" s="18"/>
      <c r="G11" s="18"/>
      <c r="H11" s="18"/>
      <c r="I11" s="18"/>
      <c r="J11" s="19"/>
    </row>
    <row r="12" spans="1:11" x14ac:dyDescent="0.3">
      <c r="A12" s="279" t="s">
        <v>56</v>
      </c>
      <c r="B12" s="277"/>
      <c r="C12" s="277"/>
      <c r="D12" s="277"/>
      <c r="E12" s="277"/>
      <c r="F12" s="277"/>
      <c r="G12" s="277"/>
      <c r="H12" s="277"/>
      <c r="I12" s="277"/>
      <c r="J12" s="278"/>
    </row>
    <row r="13" spans="1:11" x14ac:dyDescent="0.3">
      <c r="A13" s="279"/>
      <c r="B13" s="277"/>
      <c r="C13" s="277"/>
      <c r="D13" s="277"/>
      <c r="E13" s="277"/>
      <c r="F13" s="277"/>
      <c r="G13" s="277"/>
      <c r="H13" s="277"/>
      <c r="I13" s="277"/>
      <c r="J13" s="278"/>
    </row>
    <row r="14" spans="1:11" ht="8.25" customHeight="1" x14ac:dyDescent="0.3">
      <c r="A14" s="22"/>
      <c r="B14" s="20"/>
      <c r="C14" s="20"/>
      <c r="D14" s="20"/>
      <c r="E14" s="20"/>
      <c r="F14" s="20"/>
      <c r="G14" s="20"/>
      <c r="H14" s="20"/>
      <c r="I14" s="20"/>
      <c r="J14" s="21"/>
    </row>
    <row r="15" spans="1:11" x14ac:dyDescent="0.3">
      <c r="A15" s="16" t="s">
        <v>41</v>
      </c>
      <c r="B15" s="11"/>
      <c r="C15" s="11"/>
      <c r="D15" s="30"/>
      <c r="E15" s="30"/>
      <c r="F15" s="54" t="s">
        <v>45</v>
      </c>
      <c r="G15" s="11"/>
      <c r="H15" s="11"/>
      <c r="I15" s="11"/>
      <c r="J15" s="12"/>
    </row>
    <row r="16" spans="1:11" ht="15" customHeight="1" x14ac:dyDescent="0.3">
      <c r="A16" s="16"/>
      <c r="B16" s="277" t="s">
        <v>42</v>
      </c>
      <c r="C16" s="277"/>
      <c r="D16" s="277"/>
      <c r="E16" s="277"/>
      <c r="F16" s="27"/>
      <c r="G16" s="29" t="s">
        <v>46</v>
      </c>
      <c r="H16" s="27"/>
      <c r="I16" s="27"/>
      <c r="J16" s="28"/>
    </row>
    <row r="17" spans="1:10" ht="15" customHeight="1" x14ac:dyDescent="0.3">
      <c r="A17" s="16"/>
      <c r="B17" s="277"/>
      <c r="C17" s="277"/>
      <c r="D17" s="277"/>
      <c r="E17" s="277"/>
      <c r="F17" s="53" t="s">
        <v>30</v>
      </c>
      <c r="G17" s="27"/>
      <c r="H17" s="27"/>
      <c r="I17" s="27"/>
      <c r="J17" s="28"/>
    </row>
    <row r="18" spans="1:10" x14ac:dyDescent="0.3">
      <c r="A18" s="16" t="s">
        <v>43</v>
      </c>
      <c r="B18" s="11"/>
      <c r="C18" s="11"/>
      <c r="D18" s="30"/>
      <c r="E18" s="30"/>
      <c r="F18" s="11"/>
      <c r="G18" s="277" t="s">
        <v>47</v>
      </c>
      <c r="H18" s="277"/>
      <c r="I18" s="277"/>
      <c r="J18" s="278"/>
    </row>
    <row r="19" spans="1:10" x14ac:dyDescent="0.3">
      <c r="A19" s="16"/>
      <c r="B19" s="277" t="s">
        <v>44</v>
      </c>
      <c r="C19" s="277"/>
      <c r="D19" s="277"/>
      <c r="E19" s="277"/>
      <c r="F19" s="11"/>
      <c r="G19" s="277"/>
      <c r="H19" s="277"/>
      <c r="I19" s="277"/>
      <c r="J19" s="278"/>
    </row>
    <row r="20" spans="1:10" x14ac:dyDescent="0.3">
      <c r="A20" s="16"/>
      <c r="B20" s="277"/>
      <c r="C20" s="277"/>
      <c r="D20" s="277"/>
      <c r="E20" s="277"/>
      <c r="F20" s="11"/>
      <c r="G20" s="277"/>
      <c r="H20" s="277"/>
      <c r="I20" s="277"/>
      <c r="J20" s="278"/>
    </row>
    <row r="21" spans="1:10" x14ac:dyDescent="0.3">
      <c r="A21" s="16"/>
      <c r="B21" s="11"/>
      <c r="C21" s="11"/>
      <c r="D21" s="30"/>
      <c r="E21" s="30"/>
      <c r="F21" s="11"/>
      <c r="G21" s="277"/>
      <c r="H21" s="277"/>
      <c r="I21" s="277"/>
      <c r="J21" s="278"/>
    </row>
    <row r="22" spans="1:10" ht="5.25" customHeight="1" thickBot="1" x14ac:dyDescent="0.35">
      <c r="A22" s="13"/>
      <c r="B22" s="51"/>
      <c r="C22" s="51"/>
      <c r="D22" s="51"/>
      <c r="E22" s="51"/>
      <c r="F22" s="51"/>
      <c r="G22" s="51"/>
      <c r="H22" s="51"/>
      <c r="I22" s="51"/>
      <c r="J22" s="52"/>
    </row>
    <row r="23" spans="1:10" ht="7.5" customHeight="1" thickBot="1" x14ac:dyDescent="0.35"/>
    <row r="24" spans="1:10" ht="15" thickBot="1" x14ac:dyDescent="0.35">
      <c r="B24" s="303" t="s">
        <v>49</v>
      </c>
      <c r="C24" s="304"/>
      <c r="D24" s="304"/>
      <c r="E24" s="305"/>
      <c r="G24" s="306" t="s">
        <v>50</v>
      </c>
      <c r="H24" s="307"/>
      <c r="I24" s="307"/>
      <c r="J24" s="308"/>
    </row>
    <row r="25" spans="1:10" s="2" customFormat="1" ht="28.8" x14ac:dyDescent="0.3">
      <c r="A25" s="296" t="s">
        <v>52</v>
      </c>
      <c r="B25" s="49" t="s">
        <v>48</v>
      </c>
      <c r="C25" s="34" t="s">
        <v>43</v>
      </c>
      <c r="D25" s="35" t="s">
        <v>45</v>
      </c>
      <c r="E25" s="35" t="s">
        <v>30</v>
      </c>
      <c r="F25" s="44"/>
      <c r="G25" s="50" t="s">
        <v>48</v>
      </c>
      <c r="H25" s="37" t="s">
        <v>43</v>
      </c>
      <c r="I25" s="38" t="s">
        <v>45</v>
      </c>
      <c r="J25" s="39" t="s">
        <v>30</v>
      </c>
    </row>
    <row r="26" spans="1:10" x14ac:dyDescent="0.3">
      <c r="A26" s="297"/>
      <c r="B26" s="101"/>
      <c r="C26" s="102"/>
      <c r="D26" s="103"/>
      <c r="E26" s="104"/>
      <c r="F26" s="31"/>
      <c r="G26" s="115"/>
      <c r="H26" s="116"/>
      <c r="I26" s="117"/>
      <c r="J26" s="118"/>
    </row>
    <row r="27" spans="1:10" x14ac:dyDescent="0.3">
      <c r="A27" s="297"/>
      <c r="B27" s="105"/>
      <c r="C27" s="106"/>
      <c r="D27" s="107"/>
      <c r="E27" s="108"/>
      <c r="F27" s="31"/>
      <c r="G27" s="119"/>
      <c r="H27" s="120"/>
      <c r="I27" s="121"/>
      <c r="J27" s="122"/>
    </row>
    <row r="28" spans="1:10" x14ac:dyDescent="0.3">
      <c r="A28" s="297"/>
      <c r="B28" s="109"/>
      <c r="C28" s="110"/>
      <c r="D28" s="111"/>
      <c r="E28" s="112"/>
      <c r="F28" s="31"/>
      <c r="G28" s="123"/>
      <c r="H28" s="124"/>
      <c r="I28" s="125"/>
      <c r="J28" s="126"/>
    </row>
    <row r="29" spans="1:10" x14ac:dyDescent="0.3">
      <c r="A29" s="297"/>
      <c r="B29" s="113"/>
      <c r="C29" s="101"/>
      <c r="D29" s="103"/>
      <c r="E29" s="104"/>
      <c r="F29" s="31"/>
      <c r="G29" s="116"/>
      <c r="H29" s="127"/>
      <c r="I29" s="117"/>
      <c r="J29" s="118"/>
    </row>
    <row r="30" spans="1:10" x14ac:dyDescent="0.3">
      <c r="A30" s="297"/>
      <c r="B30" s="113"/>
      <c r="C30" s="114"/>
      <c r="D30" s="112"/>
      <c r="E30" s="112"/>
      <c r="F30" s="31"/>
      <c r="G30" s="116"/>
      <c r="H30" s="128"/>
      <c r="I30" s="129"/>
      <c r="J30" s="126"/>
    </row>
    <row r="31" spans="1:10" ht="15" thickBot="1" x14ac:dyDescent="0.35">
      <c r="A31" s="298"/>
      <c r="B31" s="41"/>
      <c r="C31" s="36" t="s">
        <v>51</v>
      </c>
      <c r="D31" s="47">
        <f>SUM(D26:D30)</f>
        <v>0</v>
      </c>
      <c r="E31" s="42"/>
      <c r="F31" s="33"/>
      <c r="G31" s="41"/>
      <c r="H31" s="40" t="s">
        <v>51</v>
      </c>
      <c r="I31" s="47">
        <f>SUM(I26:I30)</f>
        <v>0</v>
      </c>
      <c r="J31" s="43"/>
    </row>
    <row r="32" spans="1:10" ht="11.25" customHeight="1" thickBot="1" x14ac:dyDescent="0.35">
      <c r="A32" s="32"/>
    </row>
    <row r="33" spans="1:10" ht="28.8" x14ac:dyDescent="0.3">
      <c r="A33" s="296" t="s">
        <v>53</v>
      </c>
      <c r="B33" s="49" t="s">
        <v>48</v>
      </c>
      <c r="C33" s="34" t="s">
        <v>43</v>
      </c>
      <c r="D33" s="35" t="s">
        <v>45</v>
      </c>
      <c r="E33" s="35" t="s">
        <v>30</v>
      </c>
      <c r="F33" s="45"/>
      <c r="G33" s="50" t="s">
        <v>48</v>
      </c>
      <c r="H33" s="37" t="s">
        <v>43</v>
      </c>
      <c r="I33" s="38" t="s">
        <v>45</v>
      </c>
      <c r="J33" s="39" t="s">
        <v>30</v>
      </c>
    </row>
    <row r="34" spans="1:10" x14ac:dyDescent="0.3">
      <c r="A34" s="297"/>
      <c r="B34" s="101"/>
      <c r="C34" s="102"/>
      <c r="D34" s="103"/>
      <c r="E34" s="104"/>
      <c r="F34" s="31"/>
      <c r="G34" s="115"/>
      <c r="H34" s="116"/>
      <c r="I34" s="117"/>
      <c r="J34" s="118"/>
    </row>
    <row r="35" spans="1:10" x14ac:dyDescent="0.3">
      <c r="A35" s="297"/>
      <c r="B35" s="105"/>
      <c r="C35" s="106"/>
      <c r="D35" s="107"/>
      <c r="E35" s="108"/>
      <c r="F35" s="31"/>
      <c r="G35" s="119"/>
      <c r="H35" s="120"/>
      <c r="I35" s="121"/>
      <c r="J35" s="122"/>
    </row>
    <row r="36" spans="1:10" x14ac:dyDescent="0.3">
      <c r="A36" s="297"/>
      <c r="B36" s="109"/>
      <c r="C36" s="110"/>
      <c r="D36" s="111"/>
      <c r="E36" s="112"/>
      <c r="F36" s="31"/>
      <c r="G36" s="123"/>
      <c r="H36" s="124"/>
      <c r="I36" s="125"/>
      <c r="J36" s="126"/>
    </row>
    <row r="37" spans="1:10" x14ac:dyDescent="0.3">
      <c r="A37" s="297"/>
      <c r="B37" s="113"/>
      <c r="C37" s="101"/>
      <c r="D37" s="103"/>
      <c r="E37" s="104"/>
      <c r="F37" s="31"/>
      <c r="G37" s="116"/>
      <c r="H37" s="127"/>
      <c r="I37" s="117"/>
      <c r="J37" s="118"/>
    </row>
    <row r="38" spans="1:10" x14ac:dyDescent="0.3">
      <c r="A38" s="297"/>
      <c r="B38" s="113"/>
      <c r="C38" s="114"/>
      <c r="D38" s="112"/>
      <c r="E38" s="112"/>
      <c r="F38" s="31"/>
      <c r="G38" s="116"/>
      <c r="H38" s="128"/>
      <c r="I38" s="129"/>
      <c r="J38" s="126"/>
    </row>
    <row r="39" spans="1:10" ht="15" thickBot="1" x14ac:dyDescent="0.35">
      <c r="A39" s="298"/>
      <c r="B39" s="41"/>
      <c r="C39" s="36" t="s">
        <v>51</v>
      </c>
      <c r="D39" s="47">
        <f>SUM(D34:D38)</f>
        <v>0</v>
      </c>
      <c r="E39" s="42"/>
      <c r="F39" s="33"/>
      <c r="G39" s="41"/>
      <c r="H39" s="40" t="s">
        <v>51</v>
      </c>
      <c r="I39" s="47">
        <f>SUM(I34:I38)</f>
        <v>0</v>
      </c>
      <c r="J39" s="43"/>
    </row>
    <row r="40" spans="1:10" ht="11.25" customHeight="1" thickBot="1" x14ac:dyDescent="0.35">
      <c r="A40" s="32"/>
    </row>
    <row r="41" spans="1:10" ht="28.8" x14ac:dyDescent="0.3">
      <c r="A41" s="296" t="s">
        <v>54</v>
      </c>
      <c r="B41" s="49" t="s">
        <v>48</v>
      </c>
      <c r="C41" s="34" t="s">
        <v>43</v>
      </c>
      <c r="D41" s="35" t="s">
        <v>45</v>
      </c>
      <c r="E41" s="35" t="s">
        <v>30</v>
      </c>
      <c r="F41" s="46"/>
      <c r="G41" s="50" t="s">
        <v>48</v>
      </c>
      <c r="H41" s="37" t="s">
        <v>43</v>
      </c>
      <c r="I41" s="38" t="s">
        <v>45</v>
      </c>
      <c r="J41" s="39" t="s">
        <v>30</v>
      </c>
    </row>
    <row r="42" spans="1:10" x14ac:dyDescent="0.3">
      <c r="A42" s="297"/>
      <c r="B42" s="101"/>
      <c r="C42" s="102"/>
      <c r="D42" s="103"/>
      <c r="E42" s="104"/>
      <c r="F42" s="31"/>
      <c r="G42" s="115"/>
      <c r="H42" s="116"/>
      <c r="I42" s="117"/>
      <c r="J42" s="118"/>
    </row>
    <row r="43" spans="1:10" x14ac:dyDescent="0.3">
      <c r="A43" s="297"/>
      <c r="B43" s="105"/>
      <c r="C43" s="106"/>
      <c r="D43" s="107"/>
      <c r="E43" s="108"/>
      <c r="F43" s="31"/>
      <c r="G43" s="119"/>
      <c r="H43" s="120"/>
      <c r="I43" s="121"/>
      <c r="J43" s="122"/>
    </row>
    <row r="44" spans="1:10" x14ac:dyDescent="0.3">
      <c r="A44" s="297"/>
      <c r="B44" s="109"/>
      <c r="C44" s="110"/>
      <c r="D44" s="111"/>
      <c r="E44" s="112"/>
      <c r="F44" s="31"/>
      <c r="G44" s="123"/>
      <c r="H44" s="124"/>
      <c r="I44" s="125"/>
      <c r="J44" s="126"/>
    </row>
    <row r="45" spans="1:10" x14ac:dyDescent="0.3">
      <c r="A45" s="297"/>
      <c r="B45" s="113"/>
      <c r="C45" s="101"/>
      <c r="D45" s="103"/>
      <c r="E45" s="104"/>
      <c r="F45" s="31"/>
      <c r="G45" s="116"/>
      <c r="H45" s="127"/>
      <c r="I45" s="117"/>
      <c r="J45" s="118"/>
    </row>
    <row r="46" spans="1:10" x14ac:dyDescent="0.3">
      <c r="A46" s="297"/>
      <c r="B46" s="113"/>
      <c r="C46" s="114"/>
      <c r="D46" s="112"/>
      <c r="E46" s="112"/>
      <c r="F46" s="31"/>
      <c r="G46" s="116"/>
      <c r="H46" s="128"/>
      <c r="I46" s="129"/>
      <c r="J46" s="126"/>
    </row>
    <row r="47" spans="1:10" ht="15" thickBot="1" x14ac:dyDescent="0.35">
      <c r="A47" s="298"/>
      <c r="B47" s="41"/>
      <c r="C47" s="36" t="s">
        <v>51</v>
      </c>
      <c r="D47" s="47">
        <f>SUM(D42:D46)</f>
        <v>0</v>
      </c>
      <c r="E47" s="42"/>
      <c r="F47" s="33"/>
      <c r="G47" s="41"/>
      <c r="H47" s="40" t="s">
        <v>51</v>
      </c>
      <c r="I47" s="47">
        <f>SUM(I42:I46)</f>
        <v>0</v>
      </c>
      <c r="J47" s="43"/>
    </row>
    <row r="48" spans="1:10" ht="11.25" customHeight="1" thickBot="1" x14ac:dyDescent="0.35">
      <c r="A48" s="32"/>
    </row>
    <row r="49" spans="1:10" ht="28.8" x14ac:dyDescent="0.3">
      <c r="A49" s="296" t="s">
        <v>55</v>
      </c>
      <c r="B49" s="49" t="s">
        <v>48</v>
      </c>
      <c r="C49" s="34" t="s">
        <v>43</v>
      </c>
      <c r="D49" s="35" t="s">
        <v>45</v>
      </c>
      <c r="E49" s="35" t="s">
        <v>30</v>
      </c>
      <c r="F49" s="46"/>
      <c r="G49" s="50" t="s">
        <v>48</v>
      </c>
      <c r="H49" s="37" t="s">
        <v>43</v>
      </c>
      <c r="I49" s="38" t="s">
        <v>45</v>
      </c>
      <c r="J49" s="39" t="s">
        <v>30</v>
      </c>
    </row>
    <row r="50" spans="1:10" x14ac:dyDescent="0.3">
      <c r="A50" s="297"/>
      <c r="B50" s="101"/>
      <c r="C50" s="102"/>
      <c r="D50" s="103"/>
      <c r="E50" s="104"/>
      <c r="F50" s="31"/>
      <c r="G50" s="115"/>
      <c r="H50" s="116"/>
      <c r="I50" s="117"/>
      <c r="J50" s="118"/>
    </row>
    <row r="51" spans="1:10" x14ac:dyDescent="0.3">
      <c r="A51" s="297"/>
      <c r="B51" s="105"/>
      <c r="C51" s="106"/>
      <c r="D51" s="107"/>
      <c r="E51" s="108"/>
      <c r="F51" s="31"/>
      <c r="G51" s="119"/>
      <c r="H51" s="120"/>
      <c r="I51" s="121"/>
      <c r="J51" s="122"/>
    </row>
    <row r="52" spans="1:10" x14ac:dyDescent="0.3">
      <c r="A52" s="297"/>
      <c r="B52" s="109"/>
      <c r="C52" s="110"/>
      <c r="D52" s="111"/>
      <c r="E52" s="112"/>
      <c r="F52" s="31"/>
      <c r="G52" s="123"/>
      <c r="H52" s="124"/>
      <c r="I52" s="125"/>
      <c r="J52" s="126"/>
    </row>
    <row r="53" spans="1:10" x14ac:dyDescent="0.3">
      <c r="A53" s="297"/>
      <c r="B53" s="113"/>
      <c r="C53" s="101"/>
      <c r="D53" s="103"/>
      <c r="E53" s="104"/>
      <c r="F53" s="31"/>
      <c r="G53" s="116"/>
      <c r="H53" s="127"/>
      <c r="I53" s="117"/>
      <c r="J53" s="118"/>
    </row>
    <row r="54" spans="1:10" x14ac:dyDescent="0.3">
      <c r="A54" s="297"/>
      <c r="B54" s="113"/>
      <c r="C54" s="114"/>
      <c r="D54" s="112"/>
      <c r="E54" s="112"/>
      <c r="F54" s="31"/>
      <c r="G54" s="116"/>
      <c r="H54" s="128"/>
      <c r="I54" s="129"/>
      <c r="J54" s="126"/>
    </row>
    <row r="55" spans="1:10" ht="15" thickBot="1" x14ac:dyDescent="0.35">
      <c r="A55" s="298"/>
      <c r="B55" s="41"/>
      <c r="C55" s="36" t="s">
        <v>51</v>
      </c>
      <c r="D55" s="47">
        <f>SUM(D50:D54)</f>
        <v>0</v>
      </c>
      <c r="E55" s="42"/>
      <c r="F55" s="33"/>
      <c r="G55" s="41"/>
      <c r="H55" s="40" t="s">
        <v>51</v>
      </c>
      <c r="I55" s="47">
        <f>SUM(I50:I54)</f>
        <v>0</v>
      </c>
      <c r="J55" s="43"/>
    </row>
    <row r="56" spans="1:10" ht="7.5" customHeight="1" thickBot="1" x14ac:dyDescent="0.35"/>
    <row r="57" spans="1:10" ht="15" thickBot="1" x14ac:dyDescent="0.35">
      <c r="B57" s="299" t="s">
        <v>57</v>
      </c>
      <c r="C57" s="300"/>
      <c r="D57" s="300"/>
      <c r="E57" s="300"/>
      <c r="F57" s="300"/>
      <c r="G57" s="48">
        <f>SUM(D55,D47,D39,D31,I31,I39,I47,I55)</f>
        <v>0</v>
      </c>
      <c r="H57" s="301" t="str">
        <f>IF($G$57=120,"SCH for this Degree Plan","&lt;-- ERROR! MUST EQUAL 120")</f>
        <v>&lt;-- ERROR! MUST EQUAL 120</v>
      </c>
      <c r="I57" s="302"/>
    </row>
    <row r="58" spans="1:10" ht="7.5" customHeight="1" x14ac:dyDescent="0.3"/>
    <row r="59" spans="1:10" x14ac:dyDescent="0.3">
      <c r="A59" s="130" t="s">
        <v>62</v>
      </c>
      <c r="B59" s="130"/>
      <c r="C59" s="130"/>
      <c r="D59" s="131" t="s">
        <v>63</v>
      </c>
      <c r="E59" s="131"/>
      <c r="F59" s="130" t="s">
        <v>62</v>
      </c>
      <c r="G59" s="130"/>
      <c r="H59" s="130"/>
      <c r="I59" s="131" t="s">
        <v>63</v>
      </c>
      <c r="J59" s="130"/>
    </row>
    <row r="60" spans="1:10" x14ac:dyDescent="0.3">
      <c r="A60" s="294" t="s">
        <v>59</v>
      </c>
      <c r="B60" s="294"/>
      <c r="C60" s="132" t="s">
        <v>64</v>
      </c>
      <c r="D60" s="133">
        <f>(SUMIF(E26:E30,"Core Curriculum",D26:D30))+(SUMIF(J26:J30,"Core Curriculum",I26:I30))</f>
        <v>0</v>
      </c>
      <c r="E60" s="133"/>
      <c r="F60" s="294" t="s">
        <v>61</v>
      </c>
      <c r="G60" s="294"/>
      <c r="H60" s="132" t="s">
        <v>64</v>
      </c>
      <c r="I60" s="133">
        <f>(SUMIF(E26:E30,"Other",D26:D30))+(SUMIF(J26:J30,"Other",I26:I30))</f>
        <v>0</v>
      </c>
      <c r="J60" s="132"/>
    </row>
    <row r="61" spans="1:10" x14ac:dyDescent="0.3">
      <c r="A61" s="134"/>
      <c r="B61" s="134"/>
      <c r="C61" s="132" t="s">
        <v>65</v>
      </c>
      <c r="D61" s="133">
        <f>(SUMIF(E34:E38,"Core Curriculum",D34:D38))+(SUMIF(J34:J38,"Core Curriculum",I34:I38))</f>
        <v>0</v>
      </c>
      <c r="E61" s="133"/>
      <c r="F61" s="132"/>
      <c r="G61" s="132"/>
      <c r="H61" s="132" t="s">
        <v>65</v>
      </c>
      <c r="I61" s="133">
        <f>(SUMIF(E34:E38,"Other",D34:D38))+(SUMIF(J34:J38,"Other",I34:I38))</f>
        <v>0</v>
      </c>
      <c r="J61" s="132"/>
    </row>
    <row r="62" spans="1:10" x14ac:dyDescent="0.3">
      <c r="A62" s="134"/>
      <c r="B62" s="134"/>
      <c r="C62" s="132" t="s">
        <v>66</v>
      </c>
      <c r="D62" s="133">
        <f>(SUMIF(E42:E46,"Core Curriculum",D42:D46))+(SUMIF(J42:J46,"Core Curriculum",I42:I46))</f>
        <v>0</v>
      </c>
      <c r="E62" s="133"/>
      <c r="F62" s="132"/>
      <c r="G62" s="132"/>
      <c r="H62" s="132" t="s">
        <v>66</v>
      </c>
      <c r="I62" s="133">
        <f>(SUMIF(E42:E46,"Other",D42:D46))+(SUMIF(J42:J46,"Other",I42:I46))</f>
        <v>0</v>
      </c>
      <c r="J62" s="132"/>
    </row>
    <row r="63" spans="1:10" x14ac:dyDescent="0.3">
      <c r="A63" s="134"/>
      <c r="B63" s="134"/>
      <c r="C63" s="132" t="s">
        <v>67</v>
      </c>
      <c r="D63" s="133">
        <f>(SUMIF(E50:E54,"Core Curriculum",D50:D54))+(SUMIF(J50:J54,"Core Curriculum",I50:I54))</f>
        <v>0</v>
      </c>
      <c r="E63" s="133"/>
      <c r="F63" s="132"/>
      <c r="G63" s="132"/>
      <c r="H63" s="132" t="s">
        <v>67</v>
      </c>
      <c r="I63" s="133">
        <f>(SUMIF(E50:E54,"Other",D50:D54))+(SUMIF(J50:J54,"Other",I50:I54))</f>
        <v>0</v>
      </c>
      <c r="J63" s="132"/>
    </row>
    <row r="64" spans="1:10" ht="15" thickBot="1" x14ac:dyDescent="0.35">
      <c r="A64" s="134"/>
      <c r="B64" s="134"/>
      <c r="C64" s="132"/>
      <c r="D64" s="135">
        <f>SUM(D60:D63)</f>
        <v>0</v>
      </c>
      <c r="E64" s="136" t="s">
        <v>37</v>
      </c>
      <c r="F64" s="132"/>
      <c r="G64" s="132"/>
      <c r="H64" s="132"/>
      <c r="I64" s="135">
        <f>SUM(I60:I63)</f>
        <v>0</v>
      </c>
      <c r="J64" s="137" t="s">
        <v>37</v>
      </c>
    </row>
    <row r="65" spans="1:10" ht="7.5" customHeight="1" x14ac:dyDescent="0.3">
      <c r="A65" s="134"/>
      <c r="B65" s="134"/>
      <c r="C65" s="132"/>
      <c r="D65" s="138"/>
      <c r="E65" s="136"/>
      <c r="F65" s="132"/>
      <c r="G65" s="132"/>
      <c r="H65" s="132"/>
      <c r="I65" s="138"/>
      <c r="J65" s="137"/>
    </row>
    <row r="66" spans="1:10" x14ac:dyDescent="0.3">
      <c r="A66" s="294" t="s">
        <v>60</v>
      </c>
      <c r="B66" s="294"/>
      <c r="C66" s="132" t="s">
        <v>64</v>
      </c>
      <c r="D66" s="133">
        <f>(SUMIF(E26:E30,"Program-Specific",D26:D30))+(SUMIF(J26:J30,"Program-Specific",I26:I30))</f>
        <v>0</v>
      </c>
      <c r="E66" s="133"/>
      <c r="F66" s="295"/>
      <c r="G66" s="295"/>
      <c r="H66" s="132"/>
      <c r="I66" s="133"/>
      <c r="J66" s="132"/>
    </row>
    <row r="67" spans="1:10" x14ac:dyDescent="0.3">
      <c r="A67" s="132"/>
      <c r="B67" s="132"/>
      <c r="C67" s="132" t="s">
        <v>65</v>
      </c>
      <c r="D67" s="133">
        <f>(SUMIF(E34:E38,"Program-Specific",D34:D38))+(SUMIF(J34:J38,"Program-Specific",I34:I38))</f>
        <v>0</v>
      </c>
      <c r="E67" s="133"/>
      <c r="F67" s="132"/>
      <c r="G67" s="132"/>
      <c r="H67" s="134" t="s">
        <v>59</v>
      </c>
      <c r="I67" s="133">
        <f>D64</f>
        <v>0</v>
      </c>
      <c r="J67" s="132"/>
    </row>
    <row r="68" spans="1:10" x14ac:dyDescent="0.3">
      <c r="A68" s="132"/>
      <c r="B68" s="132"/>
      <c r="C68" s="132" t="s">
        <v>66</v>
      </c>
      <c r="D68" s="133">
        <f>(SUMIF(E42:E46,"Program-Specific",D42:D46))+(SUMIF(J42:J46,"Program-Specific",I42:I46))</f>
        <v>0</v>
      </c>
      <c r="E68" s="133"/>
      <c r="F68" s="132"/>
      <c r="G68" s="132"/>
      <c r="H68" s="134" t="s">
        <v>60</v>
      </c>
      <c r="I68" s="133">
        <f>D70</f>
        <v>0</v>
      </c>
      <c r="J68" s="132"/>
    </row>
    <row r="69" spans="1:10" x14ac:dyDescent="0.3">
      <c r="A69" s="132"/>
      <c r="B69" s="132"/>
      <c r="C69" s="132" t="s">
        <v>67</v>
      </c>
      <c r="D69" s="133">
        <f>(SUMIF(E50:E54,"Program-Specific",D50:D54))+(SUMIF(J50:J54,"Program-Specific",I50:I54))</f>
        <v>0</v>
      </c>
      <c r="E69" s="133"/>
      <c r="F69" s="132"/>
      <c r="G69" s="132"/>
      <c r="H69" s="134" t="s">
        <v>61</v>
      </c>
      <c r="I69" s="133">
        <f>I64</f>
        <v>0</v>
      </c>
      <c r="J69" s="132"/>
    </row>
    <row r="70" spans="1:10" ht="15" thickBot="1" x14ac:dyDescent="0.35">
      <c r="A70" s="132"/>
      <c r="B70" s="132"/>
      <c r="C70" s="132"/>
      <c r="D70" s="135">
        <f>SUM(D66:D69)</f>
        <v>0</v>
      </c>
      <c r="E70" s="136" t="s">
        <v>37</v>
      </c>
      <c r="F70" s="132"/>
      <c r="G70" s="132"/>
      <c r="H70" s="132"/>
      <c r="I70" s="140">
        <f>SUM(I67:I69)</f>
        <v>0</v>
      </c>
      <c r="J70" s="137" t="s">
        <v>39</v>
      </c>
    </row>
  </sheetData>
  <sheetProtection selectLockedCells="1"/>
  <mergeCells count="22">
    <mergeCell ref="C1:D1"/>
    <mergeCell ref="E1:H1"/>
    <mergeCell ref="A3:J3"/>
    <mergeCell ref="A8:J8"/>
    <mergeCell ref="A9:J10"/>
    <mergeCell ref="A7:J7"/>
    <mergeCell ref="A12:J13"/>
    <mergeCell ref="B16:E17"/>
    <mergeCell ref="B57:F57"/>
    <mergeCell ref="H57:I57"/>
    <mergeCell ref="B19:E20"/>
    <mergeCell ref="G18:J21"/>
    <mergeCell ref="A66:B66"/>
    <mergeCell ref="A60:B60"/>
    <mergeCell ref="F60:G60"/>
    <mergeCell ref="F66:G66"/>
    <mergeCell ref="B24:E24"/>
    <mergeCell ref="G24:J24"/>
    <mergeCell ref="A25:A31"/>
    <mergeCell ref="A33:A39"/>
    <mergeCell ref="A41:A47"/>
    <mergeCell ref="A49:A55"/>
  </mergeCells>
  <dataValidations count="1">
    <dataValidation type="list" allowBlank="1" showInputMessage="1" showErrorMessage="1" sqref="J34:J38 J26:J30 E34:E38 E42:E46 E50:E54 J50:J54 J42:J46 E26:E30">
      <formula1>category</formula1>
    </dataValidation>
  </dataValidations>
  <printOptions horizontalCentered="1"/>
  <pageMargins left="0.7" right="0.7" top="0.75" bottom="0.75" header="0.3" footer="0.3"/>
  <pageSetup scale="66" orientation="portrait" horizontalDpi="4294967295" verticalDpi="4294967295" r:id="rId1"/>
  <headerFooter>
    <oddFooter>&amp;L&amp;F&amp;CPage &amp;P of &amp;N&amp;R&amp;D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00D549B8-E708-4C9B-85BC-EDE37970299E}">
            <xm:f>NOT(ISERROR(SEARCH("&lt;-- ERROR! MUST EQUAL 120",H57)))</xm:f>
            <xm:f>"&lt;-- ERROR! MUST EQUAL 120"</xm:f>
            <x14:dxf>
              <font>
                <b/>
                <i val="0"/>
              </font>
              <fill>
                <patternFill>
                  <bgColor rgb="FFFFFF00"/>
                </patternFill>
              </fill>
            </x14:dxf>
          </x14:cfRule>
          <xm:sqref>H57:I57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70"/>
  <sheetViews>
    <sheetView showGridLines="0" showRowColHeaders="0" tabSelected="1" view="pageBreakPreview" zoomScale="80" zoomScaleNormal="80" zoomScaleSheetLayoutView="80" workbookViewId="0">
      <selection activeCell="G43" sqref="G43"/>
    </sheetView>
  </sheetViews>
  <sheetFormatPr defaultRowHeight="14.4" x14ac:dyDescent="0.3"/>
  <cols>
    <col min="1" max="1" width="4.6640625" customWidth="1"/>
    <col min="2" max="2" width="12.88671875" customWidth="1"/>
    <col min="3" max="3" width="25.33203125" customWidth="1"/>
    <col min="4" max="4" width="6.109375" bestFit="1" customWidth="1"/>
    <col min="5" max="5" width="16.109375" bestFit="1" customWidth="1"/>
    <col min="6" max="6" width="13.33203125" customWidth="1"/>
    <col min="7" max="7" width="12.44140625" customWidth="1"/>
    <col min="8" max="8" width="12.88671875" customWidth="1"/>
    <col min="9" max="9" width="3.88671875" customWidth="1"/>
    <col min="10" max="10" width="12.88671875" bestFit="1" customWidth="1"/>
    <col min="11" max="11" width="25.33203125" customWidth="1"/>
    <col min="12" max="12" width="6.109375" bestFit="1" customWidth="1"/>
    <col min="13" max="13" width="16.109375" bestFit="1" customWidth="1"/>
    <col min="14" max="14" width="13.33203125" customWidth="1"/>
    <col min="15" max="15" width="12.44140625" customWidth="1"/>
    <col min="16" max="16" width="12.88671875" customWidth="1"/>
    <col min="17" max="17" width="4" customWidth="1"/>
    <col min="18" max="18" width="13.88671875" hidden="1" customWidth="1"/>
    <col min="19" max="19" width="9.88671875" hidden="1" customWidth="1"/>
    <col min="20" max="21" width="9.109375" hidden="1" customWidth="1"/>
  </cols>
  <sheetData>
    <row r="1" spans="1:17" ht="15.6" x14ac:dyDescent="0.3">
      <c r="A1" s="59"/>
      <c r="B1" s="59"/>
      <c r="C1" s="314"/>
      <c r="D1" s="314"/>
      <c r="E1" s="68"/>
      <c r="F1" s="335" t="s">
        <v>68</v>
      </c>
      <c r="G1" s="335"/>
      <c r="H1" s="309" t="s">
        <v>120</v>
      </c>
      <c r="I1" s="309"/>
      <c r="J1" s="309"/>
      <c r="K1" s="309"/>
      <c r="L1" s="309"/>
      <c r="M1" s="309"/>
      <c r="N1" s="69"/>
      <c r="O1" s="60"/>
      <c r="P1" s="60"/>
      <c r="Q1" s="5"/>
    </row>
    <row r="2" spans="1:17" ht="7.5" customHeight="1" thickBot="1" x14ac:dyDescent="0.45">
      <c r="A2" s="9"/>
      <c r="B2" s="9"/>
      <c r="C2" s="9"/>
      <c r="D2" s="9"/>
      <c r="E2" s="9"/>
      <c r="F2" s="9"/>
      <c r="G2" s="9"/>
      <c r="H2" s="9"/>
      <c r="I2" s="9"/>
      <c r="J2" s="5"/>
      <c r="K2" s="5"/>
      <c r="L2" s="5"/>
      <c r="M2" s="5"/>
      <c r="N2" s="5"/>
      <c r="O2" s="5"/>
      <c r="P2" s="5"/>
      <c r="Q2" s="5"/>
    </row>
    <row r="3" spans="1:17" ht="21.6" thickBot="1" x14ac:dyDescent="0.45">
      <c r="A3" s="336" t="s">
        <v>69</v>
      </c>
      <c r="B3" s="337"/>
      <c r="C3" s="337"/>
      <c r="D3" s="337"/>
      <c r="E3" s="337"/>
      <c r="F3" s="337"/>
      <c r="G3" s="337"/>
      <c r="H3" s="337"/>
      <c r="I3" s="337"/>
      <c r="J3" s="337"/>
      <c r="K3" s="337"/>
      <c r="L3" s="337"/>
      <c r="M3" s="337"/>
      <c r="N3" s="337"/>
      <c r="O3" s="337"/>
      <c r="P3" s="338"/>
    </row>
    <row r="4" spans="1:17" ht="7.5" customHeight="1" thickBot="1" x14ac:dyDescent="0.45">
      <c r="A4" s="9"/>
      <c r="B4" s="9"/>
      <c r="C4" s="9"/>
      <c r="D4" s="9"/>
      <c r="E4" s="9"/>
      <c r="F4" s="9"/>
      <c r="G4" s="9"/>
      <c r="H4" s="9"/>
      <c r="I4" s="9"/>
      <c r="J4" s="9"/>
      <c r="K4" s="9"/>
      <c r="L4" s="9"/>
      <c r="M4" s="9"/>
      <c r="N4" s="9"/>
      <c r="O4" s="9"/>
      <c r="P4" s="9"/>
    </row>
    <row r="5" spans="1:17" ht="15" customHeight="1" x14ac:dyDescent="0.35">
      <c r="A5" s="339" t="s">
        <v>221</v>
      </c>
      <c r="B5" s="340"/>
      <c r="C5" s="340"/>
      <c r="D5" s="340"/>
      <c r="E5" s="340"/>
      <c r="F5" s="340"/>
      <c r="G5" s="340"/>
      <c r="H5" s="340"/>
      <c r="I5" s="340"/>
      <c r="J5" s="340"/>
      <c r="K5" s="340"/>
      <c r="L5" s="340"/>
      <c r="M5" s="340"/>
      <c r="N5" s="340"/>
      <c r="O5" s="340"/>
      <c r="P5" s="341"/>
    </row>
    <row r="6" spans="1:17" ht="15" customHeight="1" x14ac:dyDescent="0.3">
      <c r="A6" s="342" t="s">
        <v>220</v>
      </c>
      <c r="B6" s="343"/>
      <c r="C6" s="343"/>
      <c r="D6" s="343"/>
      <c r="E6" s="343"/>
      <c r="F6" s="343"/>
      <c r="G6" s="343"/>
      <c r="H6" s="343"/>
      <c r="I6" s="343"/>
      <c r="J6" s="343"/>
      <c r="K6" s="343"/>
      <c r="L6" s="343"/>
      <c r="M6" s="343"/>
      <c r="N6" s="343"/>
      <c r="O6" s="343"/>
      <c r="P6" s="344"/>
    </row>
    <row r="7" spans="1:17" s="265" customFormat="1" ht="15" customHeight="1" x14ac:dyDescent="0.3">
      <c r="A7" s="263"/>
      <c r="B7" s="262"/>
      <c r="C7" s="262"/>
      <c r="D7" s="262"/>
      <c r="E7" s="266" t="s">
        <v>214</v>
      </c>
      <c r="F7" s="266" t="s">
        <v>215</v>
      </c>
      <c r="G7" s="266" t="s">
        <v>216</v>
      </c>
      <c r="H7" s="262"/>
      <c r="I7" s="262"/>
      <c r="J7" s="262"/>
      <c r="K7" s="262"/>
      <c r="L7" s="262"/>
      <c r="M7" s="266"/>
      <c r="N7" s="266"/>
      <c r="O7" s="266"/>
      <c r="P7" s="264"/>
    </row>
    <row r="8" spans="1:17" s="265" customFormat="1" ht="15" customHeight="1" x14ac:dyDescent="0.3">
      <c r="A8" s="263"/>
      <c r="B8" s="262"/>
      <c r="C8" s="267" t="s">
        <v>217</v>
      </c>
      <c r="D8" s="267" t="s">
        <v>222</v>
      </c>
      <c r="E8" s="269">
        <v>3900</v>
      </c>
      <c r="F8" s="269">
        <v>4450</v>
      </c>
      <c r="G8" s="268">
        <f>(+E8+F8)/2</f>
        <v>4175</v>
      </c>
      <c r="H8" s="262"/>
      <c r="I8" s="262"/>
      <c r="J8" s="262"/>
      <c r="K8" s="262"/>
      <c r="L8" s="267"/>
      <c r="M8" s="262"/>
      <c r="N8" s="262"/>
      <c r="O8" s="262"/>
      <c r="P8" s="264"/>
    </row>
    <row r="9" spans="1:17" s="265" customFormat="1" ht="15" customHeight="1" x14ac:dyDescent="0.3">
      <c r="A9" s="263"/>
      <c r="B9" s="262"/>
      <c r="C9" s="267" t="s">
        <v>218</v>
      </c>
      <c r="D9" s="267" t="s">
        <v>76</v>
      </c>
      <c r="E9" s="269">
        <v>2850</v>
      </c>
      <c r="F9" s="269">
        <v>3400</v>
      </c>
      <c r="G9" s="268">
        <f t="shared" ref="G9:G12" si="0">(+E9+F9)/2</f>
        <v>3125</v>
      </c>
      <c r="H9" s="262"/>
      <c r="I9" s="262"/>
      <c r="J9" s="262"/>
      <c r="K9" s="262"/>
      <c r="L9" s="267"/>
      <c r="M9" s="262"/>
      <c r="N9" s="262"/>
      <c r="O9" s="262"/>
      <c r="P9" s="264"/>
    </row>
    <row r="10" spans="1:17" s="265" customFormat="1" ht="15" customHeight="1" x14ac:dyDescent="0.3">
      <c r="A10" s="263"/>
      <c r="B10" s="262"/>
      <c r="C10" s="267" t="s">
        <v>219</v>
      </c>
      <c r="D10" s="267" t="s">
        <v>77</v>
      </c>
      <c r="E10" s="269">
        <v>2000</v>
      </c>
      <c r="F10" s="269">
        <v>2200</v>
      </c>
      <c r="G10" s="268">
        <f t="shared" si="0"/>
        <v>2100</v>
      </c>
      <c r="H10" s="262"/>
      <c r="I10" s="262"/>
      <c r="J10" s="262"/>
      <c r="K10" s="262"/>
      <c r="L10" s="262"/>
      <c r="M10" s="262"/>
      <c r="N10" s="262"/>
      <c r="O10" s="262"/>
      <c r="P10" s="264"/>
    </row>
    <row r="11" spans="1:17" s="265" customFormat="1" ht="15" customHeight="1" x14ac:dyDescent="0.3">
      <c r="A11" s="263"/>
      <c r="B11" s="262"/>
      <c r="C11" s="262"/>
      <c r="D11" s="267" t="s">
        <v>79</v>
      </c>
      <c r="E11" s="269">
        <v>800</v>
      </c>
      <c r="F11" s="269">
        <v>1000</v>
      </c>
      <c r="G11" s="268">
        <f t="shared" si="0"/>
        <v>900</v>
      </c>
      <c r="H11" s="262"/>
      <c r="I11" s="262"/>
      <c r="J11" s="262"/>
      <c r="K11" s="262"/>
      <c r="L11" s="262"/>
      <c r="M11" s="262"/>
      <c r="N11" s="262"/>
      <c r="O11" s="262"/>
      <c r="P11" s="264"/>
    </row>
    <row r="12" spans="1:17" s="265" customFormat="1" ht="15" customHeight="1" x14ac:dyDescent="0.3">
      <c r="A12" s="263"/>
      <c r="B12" s="262"/>
      <c r="C12" s="262"/>
      <c r="D12" s="267" t="s">
        <v>78</v>
      </c>
      <c r="E12" s="269">
        <v>833</v>
      </c>
      <c r="F12" s="269">
        <v>1000</v>
      </c>
      <c r="G12" s="268">
        <f t="shared" si="0"/>
        <v>916.5</v>
      </c>
      <c r="H12" s="262"/>
      <c r="I12" s="262"/>
      <c r="J12" s="262"/>
      <c r="K12" s="262"/>
      <c r="L12" s="262"/>
      <c r="M12" s="262"/>
      <c r="N12" s="262"/>
      <c r="O12" s="262"/>
      <c r="P12" s="264"/>
    </row>
    <row r="13" spans="1:17" ht="15" customHeight="1" thickBot="1" x14ac:dyDescent="0.45">
      <c r="A13" s="259"/>
      <c r="B13" s="260"/>
      <c r="C13" s="260"/>
      <c r="D13" s="260"/>
      <c r="E13" s="260"/>
      <c r="F13" s="260"/>
      <c r="G13" s="260"/>
      <c r="H13" s="260"/>
      <c r="I13" s="260"/>
      <c r="J13" s="260"/>
      <c r="K13" s="260"/>
      <c r="L13" s="260"/>
      <c r="M13" s="260"/>
      <c r="N13" s="260"/>
      <c r="O13" s="260"/>
      <c r="P13" s="261"/>
    </row>
    <row r="14" spans="1:17" ht="7.5" customHeight="1" thickBot="1" x14ac:dyDescent="0.45">
      <c r="A14" s="9"/>
      <c r="B14" s="9"/>
      <c r="C14" s="9"/>
      <c r="D14" s="9"/>
      <c r="E14" s="9"/>
      <c r="F14" s="9"/>
      <c r="G14" s="9"/>
      <c r="H14" s="9"/>
      <c r="I14" s="9"/>
      <c r="J14" s="9"/>
      <c r="K14" s="9"/>
      <c r="L14" s="9"/>
      <c r="M14" s="9"/>
      <c r="N14" s="9"/>
      <c r="O14" s="9"/>
      <c r="P14" s="9"/>
    </row>
    <row r="15" spans="1:17" ht="15" thickBot="1" x14ac:dyDescent="0.35">
      <c r="A15" s="285" t="s">
        <v>11</v>
      </c>
      <c r="B15" s="286"/>
      <c r="C15" s="286"/>
      <c r="D15" s="286"/>
      <c r="E15" s="286"/>
      <c r="F15" s="286"/>
      <c r="G15" s="286"/>
      <c r="H15" s="286"/>
      <c r="I15" s="286"/>
      <c r="J15" s="286"/>
      <c r="K15" s="286"/>
      <c r="L15" s="286"/>
      <c r="M15" s="286"/>
      <c r="N15" s="286"/>
      <c r="O15" s="286"/>
      <c r="P15" s="287"/>
    </row>
    <row r="16" spans="1:17" ht="15" customHeight="1" x14ac:dyDescent="0.3">
      <c r="A16" s="316" t="s">
        <v>104</v>
      </c>
      <c r="B16" s="317"/>
      <c r="C16" s="317"/>
      <c r="D16" s="317"/>
      <c r="E16" s="317"/>
      <c r="F16" s="317"/>
      <c r="G16" s="317"/>
      <c r="H16" s="317"/>
      <c r="I16" s="317"/>
      <c r="J16" s="317"/>
      <c r="K16" s="317"/>
      <c r="L16" s="317"/>
      <c r="M16" s="317"/>
      <c r="N16" s="317"/>
      <c r="O16" s="317"/>
      <c r="P16" s="318"/>
    </row>
    <row r="17" spans="1:21" ht="15" customHeight="1" thickBot="1" x14ac:dyDescent="0.35">
      <c r="A17" s="319"/>
      <c r="B17" s="320"/>
      <c r="C17" s="320"/>
      <c r="D17" s="320"/>
      <c r="E17" s="320"/>
      <c r="F17" s="320"/>
      <c r="G17" s="320"/>
      <c r="H17" s="320"/>
      <c r="I17" s="320"/>
      <c r="J17" s="320"/>
      <c r="K17" s="320"/>
      <c r="L17" s="320"/>
      <c r="M17" s="320"/>
      <c r="N17" s="320"/>
      <c r="O17" s="320"/>
      <c r="P17" s="321"/>
    </row>
    <row r="18" spans="1:21" ht="15" thickBot="1" x14ac:dyDescent="0.35">
      <c r="A18" s="322"/>
      <c r="B18" s="323"/>
      <c r="C18" s="323"/>
      <c r="D18" s="323"/>
      <c r="E18" s="323"/>
      <c r="F18" s="323"/>
      <c r="G18" s="323"/>
      <c r="H18" s="323"/>
      <c r="I18" s="323"/>
      <c r="J18" s="323"/>
      <c r="K18" s="323"/>
      <c r="L18" s="323"/>
      <c r="M18" s="323"/>
      <c r="N18" s="323"/>
      <c r="O18" s="323"/>
      <c r="P18" s="324"/>
      <c r="R18" s="325" t="s">
        <v>116</v>
      </c>
      <c r="S18" s="326"/>
      <c r="T18" s="326"/>
      <c r="U18" s="327"/>
    </row>
    <row r="19" spans="1:21" x14ac:dyDescent="0.3">
      <c r="R19" s="328"/>
      <c r="S19" s="329"/>
      <c r="T19" s="329"/>
      <c r="U19" s="330"/>
    </row>
    <row r="20" spans="1:21" ht="23.4" x14ac:dyDescent="0.45">
      <c r="A20" s="334" t="s">
        <v>94</v>
      </c>
      <c r="B20" s="334"/>
      <c r="C20" s="334"/>
      <c r="D20" s="334"/>
      <c r="E20" s="334"/>
      <c r="F20" s="334"/>
      <c r="G20" s="334"/>
      <c r="H20" s="334"/>
      <c r="I20" s="334"/>
      <c r="J20" s="334"/>
      <c r="K20" s="334"/>
      <c r="L20" s="334"/>
      <c r="M20" s="334"/>
      <c r="N20" s="334"/>
      <c r="O20" s="334"/>
      <c r="P20" s="334"/>
      <c r="R20" s="328"/>
      <c r="S20" s="329"/>
      <c r="T20" s="329"/>
      <c r="U20" s="330"/>
    </row>
    <row r="21" spans="1:21" ht="15" thickBot="1" x14ac:dyDescent="0.35">
      <c r="R21" s="328"/>
      <c r="S21" s="329"/>
      <c r="T21" s="329"/>
      <c r="U21" s="330"/>
    </row>
    <row r="22" spans="1:21" ht="15" thickBot="1" x14ac:dyDescent="0.35">
      <c r="B22" s="303" t="s">
        <v>49</v>
      </c>
      <c r="C22" s="304"/>
      <c r="D22" s="304"/>
      <c r="E22" s="304"/>
      <c r="F22" s="304"/>
      <c r="G22" s="304"/>
      <c r="H22" s="305"/>
      <c r="J22" s="306" t="s">
        <v>50</v>
      </c>
      <c r="K22" s="307"/>
      <c r="L22" s="307"/>
      <c r="M22" s="307"/>
      <c r="N22" s="307"/>
      <c r="O22" s="307"/>
      <c r="P22" s="308"/>
      <c r="R22" s="331"/>
      <c r="S22" s="332"/>
      <c r="T22" s="332"/>
      <c r="U22" s="333"/>
    </row>
    <row r="23" spans="1:21" ht="43.2" x14ac:dyDescent="0.3">
      <c r="A23" s="296" t="s">
        <v>70</v>
      </c>
      <c r="B23" s="49" t="s">
        <v>48</v>
      </c>
      <c r="C23" s="34" t="s">
        <v>43</v>
      </c>
      <c r="D23" s="35" t="s">
        <v>45</v>
      </c>
      <c r="E23" s="66" t="s">
        <v>223</v>
      </c>
      <c r="F23" s="66" t="s">
        <v>82</v>
      </c>
      <c r="G23" s="35" t="s">
        <v>75</v>
      </c>
      <c r="H23" s="165" t="s">
        <v>225</v>
      </c>
      <c r="I23" s="44"/>
      <c r="J23" s="50" t="s">
        <v>48</v>
      </c>
      <c r="K23" s="37" t="s">
        <v>43</v>
      </c>
      <c r="L23" s="38" t="s">
        <v>45</v>
      </c>
      <c r="M23" s="67" t="s">
        <v>223</v>
      </c>
      <c r="N23" s="67" t="s">
        <v>82</v>
      </c>
      <c r="O23" s="38" t="s">
        <v>75</v>
      </c>
      <c r="P23" s="63" t="s">
        <v>225</v>
      </c>
      <c r="R23" s="77"/>
      <c r="S23" s="78" t="s">
        <v>70</v>
      </c>
      <c r="T23" s="78"/>
      <c r="U23" s="79"/>
    </row>
    <row r="24" spans="1:21" x14ac:dyDescent="0.3">
      <c r="A24" s="297"/>
      <c r="B24" s="223" t="s">
        <v>128</v>
      </c>
      <c r="C24" s="102" t="s">
        <v>192</v>
      </c>
      <c r="D24" s="201">
        <v>4</v>
      </c>
      <c r="E24" s="236" t="s">
        <v>226</v>
      </c>
      <c r="F24" s="236" t="s">
        <v>81</v>
      </c>
      <c r="G24" s="236" t="s">
        <v>78</v>
      </c>
      <c r="H24" s="270">
        <f t="shared" ref="H24:H33" si="1">IF(G24="","",((VLOOKUP(G24,persch,4,FALSE))*D24))</f>
        <v>3666</v>
      </c>
      <c r="I24" s="219"/>
      <c r="J24" s="115"/>
      <c r="K24" s="229"/>
      <c r="L24" s="117"/>
      <c r="M24" s="238"/>
      <c r="N24" s="238"/>
      <c r="O24" s="238"/>
      <c r="P24" s="272" t="str">
        <f t="shared" ref="P24:P33" si="2">IF(O24="","",(VLOOKUP(O24,persch,4,FALSE))*L24)</f>
        <v/>
      </c>
      <c r="R24" s="80" t="s">
        <v>92</v>
      </c>
      <c r="S24" s="81" t="s">
        <v>88</v>
      </c>
      <c r="T24" s="81" t="s">
        <v>89</v>
      </c>
      <c r="U24" s="82" t="s">
        <v>90</v>
      </c>
    </row>
    <row r="25" spans="1:21" x14ac:dyDescent="0.3">
      <c r="A25" s="297"/>
      <c r="B25" s="227"/>
      <c r="C25" s="223"/>
      <c r="D25" s="228"/>
      <c r="E25" s="142"/>
      <c r="F25" s="142"/>
      <c r="G25" s="237"/>
      <c r="H25" s="271" t="str">
        <f t="shared" si="1"/>
        <v/>
      </c>
      <c r="I25" s="219"/>
      <c r="J25" s="230"/>
      <c r="K25" s="231"/>
      <c r="L25" s="232"/>
      <c r="M25" s="239"/>
      <c r="N25" s="239"/>
      <c r="O25" s="240"/>
      <c r="P25" s="273" t="str">
        <f t="shared" si="2"/>
        <v/>
      </c>
      <c r="R25" s="83" t="s">
        <v>87</v>
      </c>
      <c r="S25" s="84">
        <f>SUM((SUMIFS(H24:H33,F24:F33,"New",G24:G33,{"NTT","TT","T"})))+SUM((SUMIFS(P24:P33,N24:N33,"New",O24:O33,{"NTT","TT","T"})))</f>
        <v>0</v>
      </c>
      <c r="T25" s="84">
        <f>S25*data!E2</f>
        <v>0</v>
      </c>
      <c r="U25" s="85">
        <f>SUM(S25:T25)</f>
        <v>0</v>
      </c>
    </row>
    <row r="26" spans="1:21" x14ac:dyDescent="0.3">
      <c r="A26" s="297"/>
      <c r="B26" s="224"/>
      <c r="C26" s="225"/>
      <c r="D26" s="226"/>
      <c r="E26" s="237"/>
      <c r="F26" s="237"/>
      <c r="G26" s="237"/>
      <c r="H26" s="271" t="str">
        <f t="shared" si="1"/>
        <v/>
      </c>
      <c r="I26" s="219"/>
      <c r="J26" s="233"/>
      <c r="K26" s="234"/>
      <c r="L26" s="235"/>
      <c r="M26" s="240"/>
      <c r="N26" s="240"/>
      <c r="O26" s="240"/>
      <c r="P26" s="273" t="str">
        <f t="shared" si="2"/>
        <v/>
      </c>
      <c r="R26" s="83" t="s">
        <v>78</v>
      </c>
      <c r="S26" s="84">
        <f>SUM((SUMIFS(H24:H33,F24:F33,"New",G24:G33,"Adjunct")))+SUM((SUMIFS(P24:P33,N24:N33,"New",O24:O33,"Adjunct")))</f>
        <v>0</v>
      </c>
      <c r="T26" s="84">
        <f>S26*data!E3</f>
        <v>0</v>
      </c>
      <c r="U26" s="85">
        <f>SUM(S26:T26)</f>
        <v>0</v>
      </c>
    </row>
    <row r="27" spans="1:21" x14ac:dyDescent="0.3">
      <c r="A27" s="297"/>
      <c r="B27" s="164"/>
      <c r="C27" s="110"/>
      <c r="D27" s="112"/>
      <c r="E27" s="236"/>
      <c r="F27" s="236"/>
      <c r="G27" s="237"/>
      <c r="H27" s="271" t="str">
        <f t="shared" si="1"/>
        <v/>
      </c>
      <c r="I27" s="219"/>
      <c r="J27" s="229"/>
      <c r="K27" s="213"/>
      <c r="L27" s="117"/>
      <c r="M27" s="238"/>
      <c r="N27" s="238"/>
      <c r="O27" s="240"/>
      <c r="P27" s="273" t="str">
        <f t="shared" si="2"/>
        <v/>
      </c>
      <c r="R27" s="83" t="s">
        <v>79</v>
      </c>
      <c r="S27" s="84">
        <f>SUM((SUMIFS(H24:H33,F24:F33,"New",G24:G33,"GA/TA")))+SUM((SUMIFS(P24:P33,N24:N33,"New",O24:O33,"GA/TA")))</f>
        <v>0</v>
      </c>
      <c r="T27" s="84">
        <f>S27*data!E4</f>
        <v>0</v>
      </c>
      <c r="U27" s="85">
        <f>SUM(S27:T27)</f>
        <v>0</v>
      </c>
    </row>
    <row r="28" spans="1:21" ht="15" thickBot="1" x14ac:dyDescent="0.35">
      <c r="A28" s="297"/>
      <c r="B28" s="207"/>
      <c r="C28" s="223"/>
      <c r="D28" s="201"/>
      <c r="E28" s="236"/>
      <c r="F28" s="236"/>
      <c r="G28" s="237"/>
      <c r="H28" s="271" t="str">
        <f t="shared" si="1"/>
        <v/>
      </c>
      <c r="I28" s="219"/>
      <c r="J28" s="229"/>
      <c r="K28" s="213"/>
      <c r="L28" s="117"/>
      <c r="M28" s="238"/>
      <c r="N28" s="238"/>
      <c r="O28" s="240"/>
      <c r="P28" s="273" t="str">
        <f t="shared" si="2"/>
        <v/>
      </c>
      <c r="R28" s="220"/>
      <c r="S28" s="87"/>
      <c r="T28" s="88" t="s">
        <v>91</v>
      </c>
      <c r="U28" s="89">
        <f>SUM(U25:U27)</f>
        <v>0</v>
      </c>
    </row>
    <row r="29" spans="1:21" ht="15" thickTop="1" x14ac:dyDescent="0.3">
      <c r="A29" s="297"/>
      <c r="B29" s="207"/>
      <c r="C29" s="223"/>
      <c r="D29" s="201"/>
      <c r="E29" s="236"/>
      <c r="F29" s="236"/>
      <c r="G29" s="237"/>
      <c r="H29" s="271" t="str">
        <f t="shared" si="1"/>
        <v/>
      </c>
      <c r="I29" s="219"/>
      <c r="J29" s="229"/>
      <c r="K29" s="213"/>
      <c r="L29" s="117"/>
      <c r="M29" s="238"/>
      <c r="N29" s="238"/>
      <c r="O29" s="240"/>
      <c r="P29" s="273" t="str">
        <f t="shared" si="2"/>
        <v/>
      </c>
      <c r="R29" s="220"/>
      <c r="S29" s="221"/>
      <c r="T29" s="221"/>
      <c r="U29" s="222"/>
    </row>
    <row r="30" spans="1:21" x14ac:dyDescent="0.3">
      <c r="A30" s="297"/>
      <c r="B30" s="207"/>
      <c r="C30" s="223"/>
      <c r="D30" s="201"/>
      <c r="E30" s="236"/>
      <c r="F30" s="236"/>
      <c r="G30" s="237"/>
      <c r="H30" s="271" t="str">
        <f t="shared" si="1"/>
        <v/>
      </c>
      <c r="I30" s="219"/>
      <c r="J30" s="229"/>
      <c r="K30" s="213"/>
      <c r="L30" s="117"/>
      <c r="M30" s="238"/>
      <c r="N30" s="238"/>
      <c r="O30" s="240"/>
      <c r="P30" s="273" t="str">
        <f t="shared" si="2"/>
        <v/>
      </c>
      <c r="R30" s="92" t="s">
        <v>93</v>
      </c>
      <c r="S30" s="81" t="s">
        <v>88</v>
      </c>
      <c r="T30" s="81" t="s">
        <v>89</v>
      </c>
      <c r="U30" s="82" t="s">
        <v>90</v>
      </c>
    </row>
    <row r="31" spans="1:21" x14ac:dyDescent="0.3">
      <c r="A31" s="297"/>
      <c r="B31" s="207"/>
      <c r="C31" s="223"/>
      <c r="D31" s="201"/>
      <c r="E31" s="236"/>
      <c r="F31" s="236"/>
      <c r="G31" s="237"/>
      <c r="H31" s="271" t="str">
        <f t="shared" si="1"/>
        <v/>
      </c>
      <c r="I31" s="219"/>
      <c r="J31" s="229"/>
      <c r="K31" s="213"/>
      <c r="L31" s="117"/>
      <c r="M31" s="238"/>
      <c r="N31" s="238"/>
      <c r="O31" s="240"/>
      <c r="P31" s="273" t="str">
        <f t="shared" si="2"/>
        <v/>
      </c>
      <c r="R31" s="83" t="s">
        <v>87</v>
      </c>
      <c r="S31" s="84">
        <f>SUM((SUMIFS(H24:H33,F24:F33,"Reallocated",G24:G33,{"NTT","TT","T"})))+SUM((SUMIFS(P24:P33,N24:N33,"Reallocated",O24:O33,{"NTT","TT","T"})))</f>
        <v>0</v>
      </c>
      <c r="T31" s="84">
        <f>S31*data!E2</f>
        <v>0</v>
      </c>
      <c r="U31" s="85">
        <f>SUM(S31:T31)</f>
        <v>0</v>
      </c>
    </row>
    <row r="32" spans="1:21" x14ac:dyDescent="0.3">
      <c r="A32" s="297"/>
      <c r="B32" s="207"/>
      <c r="C32" s="223"/>
      <c r="D32" s="201"/>
      <c r="E32" s="236"/>
      <c r="F32" s="236"/>
      <c r="G32" s="237"/>
      <c r="H32" s="271" t="str">
        <f t="shared" si="1"/>
        <v/>
      </c>
      <c r="I32" s="219"/>
      <c r="J32" s="229"/>
      <c r="K32" s="213"/>
      <c r="L32" s="117"/>
      <c r="M32" s="238"/>
      <c r="N32" s="238"/>
      <c r="O32" s="240"/>
      <c r="P32" s="273" t="str">
        <f t="shared" si="2"/>
        <v/>
      </c>
      <c r="R32" s="83" t="s">
        <v>78</v>
      </c>
      <c r="S32" s="84">
        <f>SUM((SUMIFS(H24:H33,F24:F33,"Reallocated",G24:G33,"Adjunct")))+(SUMIFS(P24:P33,N24:N33,"Reallocated",O24:O33,"Adjunct"))</f>
        <v>3666</v>
      </c>
      <c r="T32" s="84">
        <f>S32*data!E3</f>
        <v>293.28000000000003</v>
      </c>
      <c r="U32" s="85">
        <f>SUM(S32:T32)</f>
        <v>3959.28</v>
      </c>
    </row>
    <row r="33" spans="1:21" x14ac:dyDescent="0.3">
      <c r="A33" s="297"/>
      <c r="B33" s="207"/>
      <c r="C33" s="114"/>
      <c r="D33" s="112"/>
      <c r="E33" s="237"/>
      <c r="F33" s="237"/>
      <c r="G33" s="237"/>
      <c r="H33" s="271" t="str">
        <f t="shared" si="1"/>
        <v/>
      </c>
      <c r="I33" s="219"/>
      <c r="J33" s="229"/>
      <c r="K33" s="128"/>
      <c r="L33" s="129"/>
      <c r="M33" s="240"/>
      <c r="N33" s="240"/>
      <c r="O33" s="240"/>
      <c r="P33" s="273" t="str">
        <f t="shared" si="2"/>
        <v/>
      </c>
      <c r="R33" s="83" t="s">
        <v>79</v>
      </c>
      <c r="S33" s="84">
        <f>SUM((SUMIFS(H24:H33,F24:F33,"Reallocated",G24:G33,"GA/TA")))+(SUMIFS(P24:P33,N24:N33,"Reallocated",O24:O33,"GA/TA"))</f>
        <v>0</v>
      </c>
      <c r="T33" s="84">
        <f>S33*data!E4</f>
        <v>0</v>
      </c>
      <c r="U33" s="85">
        <f>SUM(S33:T33)</f>
        <v>0</v>
      </c>
    </row>
    <row r="34" spans="1:21" ht="15" thickBot="1" x14ac:dyDescent="0.35">
      <c r="A34" s="298"/>
      <c r="B34" s="41"/>
      <c r="C34" s="36" t="s">
        <v>51</v>
      </c>
      <c r="D34" s="70">
        <f>SUM(D24:D33)</f>
        <v>4</v>
      </c>
      <c r="E34" s="42"/>
      <c r="F34" s="61"/>
      <c r="G34" s="61"/>
      <c r="H34" s="61"/>
      <c r="I34" s="33"/>
      <c r="J34" s="41"/>
      <c r="K34" s="40" t="s">
        <v>51</v>
      </c>
      <c r="L34" s="71">
        <f>SUM(L24:L33)</f>
        <v>0</v>
      </c>
      <c r="M34" s="42"/>
      <c r="N34" s="65"/>
      <c r="O34" s="65"/>
      <c r="P34" s="64"/>
      <c r="R34" s="220"/>
      <c r="S34" s="87"/>
      <c r="T34" s="88" t="s">
        <v>91</v>
      </c>
      <c r="U34" s="93">
        <f>SUM(U31:U33)</f>
        <v>3959.28</v>
      </c>
    </row>
    <row r="35" spans="1:21" ht="15" thickBot="1" x14ac:dyDescent="0.35">
      <c r="A35" s="32"/>
      <c r="D35" s="55"/>
      <c r="E35" s="55"/>
      <c r="F35" s="55"/>
      <c r="G35" s="55"/>
      <c r="H35" s="55"/>
      <c r="R35" s="220"/>
      <c r="S35" s="221"/>
      <c r="T35" s="221"/>
      <c r="U35" s="222"/>
    </row>
    <row r="36" spans="1:21" ht="43.2" x14ac:dyDescent="0.3">
      <c r="A36" s="296" t="s">
        <v>71</v>
      </c>
      <c r="B36" s="49" t="s">
        <v>48</v>
      </c>
      <c r="C36" s="34" t="s">
        <v>43</v>
      </c>
      <c r="D36" s="35" t="s">
        <v>45</v>
      </c>
      <c r="E36" s="66" t="s">
        <v>223</v>
      </c>
      <c r="F36" s="66" t="s">
        <v>82</v>
      </c>
      <c r="G36" s="35" t="s">
        <v>75</v>
      </c>
      <c r="H36" s="62" t="s">
        <v>225</v>
      </c>
      <c r="I36" s="45"/>
      <c r="J36" s="50" t="s">
        <v>48</v>
      </c>
      <c r="K36" s="37" t="s">
        <v>43</v>
      </c>
      <c r="L36" s="38" t="s">
        <v>45</v>
      </c>
      <c r="M36" s="67" t="s">
        <v>223</v>
      </c>
      <c r="N36" s="67" t="s">
        <v>82</v>
      </c>
      <c r="O36" s="38" t="s">
        <v>75</v>
      </c>
      <c r="P36" s="63" t="s">
        <v>225</v>
      </c>
      <c r="R36" s="220"/>
      <c r="S36" s="221" t="s">
        <v>71</v>
      </c>
      <c r="T36" s="221"/>
      <c r="U36" s="222"/>
    </row>
    <row r="37" spans="1:21" x14ac:dyDescent="0.3">
      <c r="A37" s="297"/>
      <c r="B37" s="223" t="s">
        <v>128</v>
      </c>
      <c r="C37" s="102" t="s">
        <v>192</v>
      </c>
      <c r="D37" s="201">
        <v>4</v>
      </c>
      <c r="E37" s="236" t="s">
        <v>226</v>
      </c>
      <c r="F37" s="236" t="s">
        <v>81</v>
      </c>
      <c r="G37" s="236" t="s">
        <v>78</v>
      </c>
      <c r="H37" s="274">
        <f t="shared" ref="H37:H46" si="3">IF(G37="","",(VLOOKUP(G37,persch,4,FALSE))*D37)</f>
        <v>3666</v>
      </c>
      <c r="I37" s="219"/>
      <c r="J37" s="115" t="s">
        <v>156</v>
      </c>
      <c r="K37" s="229" t="s">
        <v>157</v>
      </c>
      <c r="L37" s="235">
        <v>3</v>
      </c>
      <c r="M37" s="238" t="s">
        <v>194</v>
      </c>
      <c r="N37" s="238" t="s">
        <v>81</v>
      </c>
      <c r="O37" s="238" t="s">
        <v>76</v>
      </c>
      <c r="P37" s="272">
        <f t="shared" ref="P37:P46" si="4">IF(O37="","",(VLOOKUP(O37,persch,4,FALSE))*L37)</f>
        <v>9375</v>
      </c>
      <c r="R37" s="80" t="s">
        <v>92</v>
      </c>
      <c r="S37" s="81" t="s">
        <v>88</v>
      </c>
      <c r="T37" s="81" t="s">
        <v>89</v>
      </c>
      <c r="U37" s="82" t="s">
        <v>90</v>
      </c>
    </row>
    <row r="38" spans="1:21" x14ac:dyDescent="0.3">
      <c r="A38" s="297"/>
      <c r="B38" s="227" t="s">
        <v>150</v>
      </c>
      <c r="C38" s="110" t="s">
        <v>193</v>
      </c>
      <c r="D38" s="228">
        <v>1</v>
      </c>
      <c r="E38" s="142" t="s">
        <v>194</v>
      </c>
      <c r="F38" s="142" t="s">
        <v>81</v>
      </c>
      <c r="G38" s="237" t="s">
        <v>76</v>
      </c>
      <c r="H38" s="271">
        <f t="shared" si="3"/>
        <v>3125</v>
      </c>
      <c r="I38" s="219"/>
      <c r="J38" s="233" t="s">
        <v>158</v>
      </c>
      <c r="K38" s="231" t="s">
        <v>159</v>
      </c>
      <c r="L38" s="235">
        <v>3</v>
      </c>
      <c r="M38" s="239" t="s">
        <v>195</v>
      </c>
      <c r="N38" s="239" t="s">
        <v>81</v>
      </c>
      <c r="O38" s="240" t="s">
        <v>222</v>
      </c>
      <c r="P38" s="273">
        <f t="shared" si="4"/>
        <v>12525</v>
      </c>
      <c r="R38" s="83" t="s">
        <v>87</v>
      </c>
      <c r="S38" s="84">
        <f>SUM((SUMIFS(H37:H46,F37:F46,"New",G37:G46,{"NTT","TT","T"})))+SUM((SUMIFS(P37:P46,N37:N46,"New",O37:O46,{"NTT","TT","T"})))</f>
        <v>0</v>
      </c>
      <c r="T38" s="84">
        <f>S38*data!$E$2</f>
        <v>0</v>
      </c>
      <c r="U38" s="85">
        <f>SUM(S38:T38)</f>
        <v>0</v>
      </c>
    </row>
    <row r="39" spans="1:21" x14ac:dyDescent="0.3">
      <c r="A39" s="297"/>
      <c r="B39" s="207"/>
      <c r="C39" s="223"/>
      <c r="D39" s="201"/>
      <c r="E39" s="237"/>
      <c r="F39" s="237"/>
      <c r="G39" s="237"/>
      <c r="H39" s="271" t="str">
        <f t="shared" si="3"/>
        <v/>
      </c>
      <c r="I39" s="219"/>
      <c r="J39" s="230"/>
      <c r="K39" s="231"/>
      <c r="L39" s="232"/>
      <c r="M39" s="240"/>
      <c r="N39" s="240"/>
      <c r="O39" s="240"/>
      <c r="P39" s="273" t="str">
        <f t="shared" si="4"/>
        <v/>
      </c>
      <c r="R39" s="83" t="s">
        <v>78</v>
      </c>
      <c r="S39" s="84">
        <f>SUM((SUMIFS(H37:H46,F37:F46,"New",G37:G46,"Adjunct")))+SUM((SUMIFS(P37:P46,N37:N46,"New",O37:O46,"Adjunct")))</f>
        <v>0</v>
      </c>
      <c r="T39" s="84">
        <f>S39*data!$E$3</f>
        <v>0</v>
      </c>
      <c r="U39" s="85">
        <f>SUM(S39:T39)</f>
        <v>0</v>
      </c>
    </row>
    <row r="40" spans="1:21" x14ac:dyDescent="0.3">
      <c r="A40" s="297"/>
      <c r="B40" s="227"/>
      <c r="C40" s="223"/>
      <c r="D40" s="228"/>
      <c r="E40" s="236"/>
      <c r="F40" s="236"/>
      <c r="G40" s="237"/>
      <c r="H40" s="271" t="str">
        <f t="shared" si="3"/>
        <v/>
      </c>
      <c r="I40" s="219"/>
      <c r="J40" s="233"/>
      <c r="K40" s="234"/>
      <c r="L40" s="235"/>
      <c r="M40" s="238"/>
      <c r="N40" s="238"/>
      <c r="O40" s="240"/>
      <c r="P40" s="273" t="str">
        <f t="shared" si="4"/>
        <v/>
      </c>
      <c r="R40" s="83" t="s">
        <v>79</v>
      </c>
      <c r="S40" s="84">
        <f>SUM((SUMIFS(H37:H46,F37:F46,"New",G37:G46,"GA/TA")))+SUM((SUMIFS(P37:P46,N37:N46,"New",O37:O46,"GA/TA")))</f>
        <v>0</v>
      </c>
      <c r="T40" s="84">
        <f>S40*data!$E$4</f>
        <v>0</v>
      </c>
      <c r="U40" s="85">
        <f>SUM(S40:T40)</f>
        <v>0</v>
      </c>
    </row>
    <row r="41" spans="1:21" ht="15" thickBot="1" x14ac:dyDescent="0.35">
      <c r="A41" s="297"/>
      <c r="B41" s="224"/>
      <c r="C41" s="223"/>
      <c r="D41" s="226"/>
      <c r="E41" s="237"/>
      <c r="F41" s="236"/>
      <c r="G41" s="237"/>
      <c r="H41" s="271" t="str">
        <f t="shared" si="3"/>
        <v/>
      </c>
      <c r="I41" s="219"/>
      <c r="J41" s="229"/>
      <c r="K41" s="231"/>
      <c r="L41" s="235"/>
      <c r="M41" s="238"/>
      <c r="N41" s="238"/>
      <c r="O41" s="240"/>
      <c r="P41" s="273" t="str">
        <f t="shared" si="4"/>
        <v/>
      </c>
      <c r="R41" s="220"/>
      <c r="S41" s="87"/>
      <c r="T41" s="88" t="s">
        <v>91</v>
      </c>
      <c r="U41" s="89">
        <f>SUM(U38:U40)</f>
        <v>0</v>
      </c>
    </row>
    <row r="42" spans="1:21" ht="15" thickTop="1" x14ac:dyDescent="0.3">
      <c r="A42" s="297"/>
      <c r="B42" s="227"/>
      <c r="C42" s="223"/>
      <c r="D42" s="228"/>
      <c r="E42" s="237"/>
      <c r="F42" s="236"/>
      <c r="G42" s="237"/>
      <c r="H42" s="271" t="str">
        <f t="shared" si="3"/>
        <v/>
      </c>
      <c r="I42" s="219"/>
      <c r="J42" s="229"/>
      <c r="K42" s="234"/>
      <c r="L42" s="235"/>
      <c r="M42" s="238"/>
      <c r="N42" s="238"/>
      <c r="O42" s="240"/>
      <c r="P42" s="273" t="str">
        <f t="shared" si="4"/>
        <v/>
      </c>
      <c r="R42" s="220"/>
      <c r="S42" s="221"/>
      <c r="T42" s="221"/>
      <c r="U42" s="222"/>
    </row>
    <row r="43" spans="1:21" x14ac:dyDescent="0.3">
      <c r="A43" s="297"/>
      <c r="B43" s="207"/>
      <c r="C43" s="223"/>
      <c r="D43" s="201"/>
      <c r="E43" s="236"/>
      <c r="F43" s="236"/>
      <c r="G43" s="237"/>
      <c r="H43" s="271" t="str">
        <f t="shared" si="3"/>
        <v/>
      </c>
      <c r="I43" s="219"/>
      <c r="J43" s="229"/>
      <c r="K43" s="213"/>
      <c r="L43" s="235"/>
      <c r="M43" s="238"/>
      <c r="N43" s="238"/>
      <c r="O43" s="240"/>
      <c r="P43" s="273" t="str">
        <f t="shared" si="4"/>
        <v/>
      </c>
      <c r="R43" s="92" t="s">
        <v>93</v>
      </c>
      <c r="S43" s="81" t="s">
        <v>88</v>
      </c>
      <c r="T43" s="81" t="s">
        <v>89</v>
      </c>
      <c r="U43" s="82" t="s">
        <v>90</v>
      </c>
    </row>
    <row r="44" spans="1:21" x14ac:dyDescent="0.3">
      <c r="A44" s="297"/>
      <c r="B44" s="207"/>
      <c r="C44" s="223"/>
      <c r="D44" s="201"/>
      <c r="E44" s="236"/>
      <c r="F44" s="236"/>
      <c r="G44" s="237"/>
      <c r="H44" s="271" t="str">
        <f t="shared" si="3"/>
        <v/>
      </c>
      <c r="I44" s="219"/>
      <c r="J44" s="229"/>
      <c r="K44" s="213"/>
      <c r="L44" s="235"/>
      <c r="M44" s="238"/>
      <c r="N44" s="238"/>
      <c r="O44" s="240"/>
      <c r="P44" s="273" t="str">
        <f t="shared" si="4"/>
        <v/>
      </c>
      <c r="R44" s="83" t="s">
        <v>87</v>
      </c>
      <c r="S44" s="84">
        <f>SUM((SUMIFS(H37:H46,F37:F46,"Reallocated",G37:G46,{"NTT","TT","T"})))+SUM((SUMIFS(P37:P46,N37:N46,"Reallocated",O37:O46,{"NTT","TT","T"})))</f>
        <v>12500</v>
      </c>
      <c r="T44" s="84">
        <f>S44*data!$E$2</f>
        <v>3500.0000000000005</v>
      </c>
      <c r="U44" s="85">
        <f>SUM(S44:T44)</f>
        <v>16000</v>
      </c>
    </row>
    <row r="45" spans="1:21" x14ac:dyDescent="0.3">
      <c r="A45" s="297"/>
      <c r="B45" s="207"/>
      <c r="C45" s="223"/>
      <c r="D45" s="201"/>
      <c r="E45" s="236"/>
      <c r="F45" s="236"/>
      <c r="G45" s="237"/>
      <c r="H45" s="271" t="str">
        <f t="shared" si="3"/>
        <v/>
      </c>
      <c r="I45" s="219"/>
      <c r="J45" s="229"/>
      <c r="K45" s="213"/>
      <c r="L45" s="235"/>
      <c r="M45" s="238"/>
      <c r="N45" s="238"/>
      <c r="O45" s="240"/>
      <c r="P45" s="273" t="str">
        <f t="shared" si="4"/>
        <v/>
      </c>
      <c r="R45" s="83" t="s">
        <v>78</v>
      </c>
      <c r="S45" s="84">
        <f>SUM((SUMIFS(H37:H46,F37:F46,"Reallocated",G37:G46,"Adjunct")))+(SUMIFS(P37:P46,N37:N46,"Reallocated",O37:O46,"Adjunct"))</f>
        <v>3666</v>
      </c>
      <c r="T45" s="84">
        <f>S45*data!$E$3</f>
        <v>293.28000000000003</v>
      </c>
      <c r="U45" s="85">
        <f>SUM(S45:T45)</f>
        <v>3959.28</v>
      </c>
    </row>
    <row r="46" spans="1:21" x14ac:dyDescent="0.3">
      <c r="A46" s="297"/>
      <c r="B46" s="207"/>
      <c r="C46" s="114"/>
      <c r="D46" s="112"/>
      <c r="E46" s="237"/>
      <c r="F46" s="237"/>
      <c r="G46" s="237"/>
      <c r="H46" s="271" t="str">
        <f t="shared" si="3"/>
        <v/>
      </c>
      <c r="I46" s="219"/>
      <c r="J46" s="229"/>
      <c r="K46" s="128"/>
      <c r="L46" s="129"/>
      <c r="M46" s="240"/>
      <c r="N46" s="240"/>
      <c r="O46" s="240"/>
      <c r="P46" s="273" t="str">
        <f t="shared" si="4"/>
        <v/>
      </c>
      <c r="R46" s="83" t="s">
        <v>79</v>
      </c>
      <c r="S46" s="84">
        <f>SUM((SUMIFS(H37:H46,F37:F46,"Reallocated",G37:G46,"GA/TA")))+(SUMIFS(P37:P46,N37:N46,"Reallocated",O37:O46,"GA/TA"))</f>
        <v>0</v>
      </c>
      <c r="T46" s="84">
        <f>S46*data!$E$4</f>
        <v>0</v>
      </c>
      <c r="U46" s="85">
        <f>SUM(S46:T46)</f>
        <v>0</v>
      </c>
    </row>
    <row r="47" spans="1:21" ht="15" thickBot="1" x14ac:dyDescent="0.35">
      <c r="A47" s="298"/>
      <c r="B47" s="41"/>
      <c r="C47" s="36" t="s">
        <v>51</v>
      </c>
      <c r="D47" s="70">
        <f>SUM(D37:D46)</f>
        <v>5</v>
      </c>
      <c r="E47" s="42"/>
      <c r="F47" s="61"/>
      <c r="G47" s="61"/>
      <c r="H47" s="61"/>
      <c r="I47" s="33"/>
      <c r="J47" s="41"/>
      <c r="K47" s="40" t="s">
        <v>51</v>
      </c>
      <c r="L47" s="71">
        <f>SUM(L37:L46)</f>
        <v>6</v>
      </c>
      <c r="M47" s="42"/>
      <c r="N47" s="65"/>
      <c r="O47" s="65"/>
      <c r="P47" s="64"/>
      <c r="R47" s="220"/>
      <c r="S47" s="87"/>
      <c r="T47" s="88" t="s">
        <v>91</v>
      </c>
      <c r="U47" s="93">
        <f>SUM(U44:U46)</f>
        <v>19959.28</v>
      </c>
    </row>
    <row r="48" spans="1:21" ht="15" thickBot="1" x14ac:dyDescent="0.35">
      <c r="A48" s="32"/>
      <c r="D48" s="55"/>
      <c r="E48" s="55"/>
      <c r="F48" s="55"/>
      <c r="G48" s="55"/>
      <c r="H48" s="55"/>
      <c r="R48" s="220"/>
      <c r="S48" s="221"/>
      <c r="T48" s="221"/>
      <c r="U48" s="222"/>
    </row>
    <row r="49" spans="1:21" ht="43.2" x14ac:dyDescent="0.3">
      <c r="A49" s="345" t="s">
        <v>72</v>
      </c>
      <c r="B49" s="49" t="s">
        <v>48</v>
      </c>
      <c r="C49" s="34" t="s">
        <v>43</v>
      </c>
      <c r="D49" s="35" t="s">
        <v>45</v>
      </c>
      <c r="E49" s="66" t="s">
        <v>223</v>
      </c>
      <c r="F49" s="66" t="s">
        <v>82</v>
      </c>
      <c r="G49" s="35" t="s">
        <v>75</v>
      </c>
      <c r="H49" s="62" t="s">
        <v>225</v>
      </c>
      <c r="I49" s="46"/>
      <c r="J49" s="50" t="s">
        <v>48</v>
      </c>
      <c r="K49" s="37" t="s">
        <v>43</v>
      </c>
      <c r="L49" s="38" t="s">
        <v>45</v>
      </c>
      <c r="M49" s="67" t="s">
        <v>223</v>
      </c>
      <c r="N49" s="67" t="s">
        <v>82</v>
      </c>
      <c r="O49" s="38" t="s">
        <v>75</v>
      </c>
      <c r="P49" s="63" t="s">
        <v>225</v>
      </c>
      <c r="R49" s="220"/>
      <c r="S49" s="221" t="s">
        <v>72</v>
      </c>
      <c r="T49" s="221"/>
      <c r="U49" s="222"/>
    </row>
    <row r="50" spans="1:21" x14ac:dyDescent="0.3">
      <c r="A50" s="297"/>
      <c r="B50" s="223" t="s">
        <v>128</v>
      </c>
      <c r="C50" s="102" t="s">
        <v>192</v>
      </c>
      <c r="D50" s="201">
        <v>4</v>
      </c>
      <c r="E50" s="236" t="s">
        <v>226</v>
      </c>
      <c r="F50" s="236" t="s">
        <v>81</v>
      </c>
      <c r="G50" s="236" t="s">
        <v>78</v>
      </c>
      <c r="H50" s="274">
        <f t="shared" ref="H50:H60" si="5">IF(G50="","",(VLOOKUP(G50,persch,4,FALSE))*D50)</f>
        <v>3666</v>
      </c>
      <c r="I50" s="219"/>
      <c r="J50" s="115" t="s">
        <v>156</v>
      </c>
      <c r="K50" s="229" t="s">
        <v>157</v>
      </c>
      <c r="L50" s="235">
        <v>3</v>
      </c>
      <c r="M50" s="238" t="s">
        <v>226</v>
      </c>
      <c r="N50" s="238" t="s">
        <v>80</v>
      </c>
      <c r="O50" s="238" t="s">
        <v>77</v>
      </c>
      <c r="P50" s="272">
        <f t="shared" ref="P50:P60" si="6">IF(O50="","",(VLOOKUP(O50,persch,4,FALSE))*L50)</f>
        <v>6300</v>
      </c>
      <c r="R50" s="80" t="s">
        <v>92</v>
      </c>
      <c r="S50" s="81" t="s">
        <v>88</v>
      </c>
      <c r="T50" s="81" t="s">
        <v>89</v>
      </c>
      <c r="U50" s="82" t="s">
        <v>90</v>
      </c>
    </row>
    <row r="51" spans="1:21" x14ac:dyDescent="0.3">
      <c r="A51" s="297"/>
      <c r="B51" s="224" t="s">
        <v>150</v>
      </c>
      <c r="C51" s="102" t="s">
        <v>193</v>
      </c>
      <c r="D51" s="226">
        <v>1</v>
      </c>
      <c r="E51" s="142" t="s">
        <v>194</v>
      </c>
      <c r="F51" s="142" t="s">
        <v>81</v>
      </c>
      <c r="G51" s="237" t="s">
        <v>76</v>
      </c>
      <c r="H51" s="271">
        <f t="shared" si="5"/>
        <v>3125</v>
      </c>
      <c r="I51" s="219"/>
      <c r="J51" s="230" t="s">
        <v>158</v>
      </c>
      <c r="K51" s="229" t="s">
        <v>159</v>
      </c>
      <c r="L51" s="235">
        <v>3</v>
      </c>
      <c r="M51" s="239" t="s">
        <v>226</v>
      </c>
      <c r="N51" s="239" t="s">
        <v>80</v>
      </c>
      <c r="O51" s="240" t="s">
        <v>77</v>
      </c>
      <c r="P51" s="273">
        <f t="shared" si="6"/>
        <v>6300</v>
      </c>
      <c r="R51" s="83" t="s">
        <v>87</v>
      </c>
      <c r="S51" s="84">
        <f>SUM((SUMIFS(H50:H60,F50:F60,"New",G50:G60,{"NTT","TT","T"})))+SUM((SUMIFS(P50:P60,N50:N60,"New",O50:O60,{"NTT","TT","T"})))</f>
        <v>35700</v>
      </c>
      <c r="T51" s="84">
        <f>S51*data!$E$2</f>
        <v>9996.0000000000018</v>
      </c>
      <c r="U51" s="85">
        <f>SUM(S51:T51)</f>
        <v>45696</v>
      </c>
    </row>
    <row r="52" spans="1:21" x14ac:dyDescent="0.3">
      <c r="A52" s="297"/>
      <c r="B52" s="227" t="s">
        <v>128</v>
      </c>
      <c r="C52" s="110" t="s">
        <v>192</v>
      </c>
      <c r="D52" s="228">
        <v>4</v>
      </c>
      <c r="E52" s="237" t="s">
        <v>194</v>
      </c>
      <c r="F52" s="237" t="s">
        <v>81</v>
      </c>
      <c r="G52" s="237" t="s">
        <v>76</v>
      </c>
      <c r="H52" s="271">
        <f t="shared" si="5"/>
        <v>12500</v>
      </c>
      <c r="I52" s="219"/>
      <c r="J52" s="233" t="s">
        <v>170</v>
      </c>
      <c r="K52" s="231" t="s">
        <v>171</v>
      </c>
      <c r="L52" s="235">
        <v>4</v>
      </c>
      <c r="M52" s="240" t="s">
        <v>226</v>
      </c>
      <c r="N52" s="240" t="s">
        <v>80</v>
      </c>
      <c r="O52" s="240" t="s">
        <v>77</v>
      </c>
      <c r="P52" s="273">
        <f t="shared" si="6"/>
        <v>8400</v>
      </c>
      <c r="R52" s="83" t="s">
        <v>78</v>
      </c>
      <c r="S52" s="84">
        <f>SUM((SUMIFS(H50:H60,F50:F60,"New",G50:G60,"Adjunct")))+SUM((SUMIFS(P50:P60,N50:N60,"New",O50:O60,"Adjunct")))</f>
        <v>0</v>
      </c>
      <c r="T52" s="84">
        <f>S52*data!$E$3</f>
        <v>0</v>
      </c>
      <c r="U52" s="85">
        <f>SUM(S52:T52)</f>
        <v>0</v>
      </c>
    </row>
    <row r="53" spans="1:21" x14ac:dyDescent="0.3">
      <c r="A53" s="297"/>
      <c r="B53" s="207" t="s">
        <v>162</v>
      </c>
      <c r="C53" s="223" t="s">
        <v>163</v>
      </c>
      <c r="D53" s="201">
        <v>3</v>
      </c>
      <c r="E53" s="236" t="s">
        <v>226</v>
      </c>
      <c r="F53" s="236" t="s">
        <v>80</v>
      </c>
      <c r="G53" s="237" t="s">
        <v>77</v>
      </c>
      <c r="H53" s="271">
        <f t="shared" si="5"/>
        <v>6300</v>
      </c>
      <c r="I53" s="219"/>
      <c r="J53" s="229" t="s">
        <v>176</v>
      </c>
      <c r="K53" s="234" t="s">
        <v>197</v>
      </c>
      <c r="L53" s="235">
        <v>3</v>
      </c>
      <c r="M53" s="238" t="s">
        <v>198</v>
      </c>
      <c r="N53" s="238" t="s">
        <v>81</v>
      </c>
      <c r="O53" s="240" t="s">
        <v>76</v>
      </c>
      <c r="P53" s="273">
        <f t="shared" si="6"/>
        <v>9375</v>
      </c>
      <c r="R53" s="83" t="s">
        <v>79</v>
      </c>
      <c r="S53" s="84">
        <f>SUM((SUMIFS(H50:H60,F50:F60,"New",G50:G60,"GA/TA")))+SUM((SUMIFS(P50:P60,N50:N60,"New",O50:O60,"GA/TA")))</f>
        <v>0</v>
      </c>
      <c r="T53" s="84">
        <f>S53*data!$E$4</f>
        <v>0</v>
      </c>
      <c r="U53" s="85">
        <f>SUM(S53:T53)</f>
        <v>0</v>
      </c>
    </row>
    <row r="54" spans="1:21" ht="15" thickBot="1" x14ac:dyDescent="0.35">
      <c r="A54" s="297"/>
      <c r="B54" s="207" t="s">
        <v>164</v>
      </c>
      <c r="C54" s="223" t="s">
        <v>165</v>
      </c>
      <c r="D54" s="201">
        <v>4</v>
      </c>
      <c r="E54" s="236" t="s">
        <v>226</v>
      </c>
      <c r="F54" s="236" t="s">
        <v>80</v>
      </c>
      <c r="G54" s="237" t="s">
        <v>77</v>
      </c>
      <c r="H54" s="271">
        <f t="shared" si="5"/>
        <v>8400</v>
      </c>
      <c r="I54" s="219"/>
      <c r="J54" s="229"/>
      <c r="K54" s="213"/>
      <c r="L54" s="235"/>
      <c r="M54" s="238"/>
      <c r="N54" s="238"/>
      <c r="O54" s="240"/>
      <c r="P54" s="273" t="str">
        <f t="shared" si="6"/>
        <v/>
      </c>
      <c r="R54" s="220"/>
      <c r="S54" s="87"/>
      <c r="T54" s="88" t="s">
        <v>91</v>
      </c>
      <c r="U54" s="89">
        <f>SUM(U51:U53)</f>
        <v>45696</v>
      </c>
    </row>
    <row r="55" spans="1:21" ht="15" thickTop="1" x14ac:dyDescent="0.3">
      <c r="A55" s="297"/>
      <c r="B55" s="207" t="s">
        <v>168</v>
      </c>
      <c r="C55" s="223" t="s">
        <v>196</v>
      </c>
      <c r="D55" s="201">
        <v>3</v>
      </c>
      <c r="E55" s="236" t="s">
        <v>195</v>
      </c>
      <c r="F55" s="236" t="s">
        <v>81</v>
      </c>
      <c r="G55" s="237" t="s">
        <v>76</v>
      </c>
      <c r="H55" s="271">
        <f t="shared" si="5"/>
        <v>9375</v>
      </c>
      <c r="I55" s="219"/>
      <c r="J55" s="229"/>
      <c r="K55" s="213"/>
      <c r="L55" s="235"/>
      <c r="M55" s="238"/>
      <c r="N55" s="238"/>
      <c r="O55" s="240"/>
      <c r="P55" s="273" t="str">
        <f t="shared" si="6"/>
        <v/>
      </c>
      <c r="R55" s="220"/>
      <c r="S55" s="221"/>
      <c r="T55" s="221"/>
      <c r="U55" s="222"/>
    </row>
    <row r="56" spans="1:21" x14ac:dyDescent="0.3">
      <c r="A56" s="297"/>
      <c r="B56" s="207"/>
      <c r="C56" s="223"/>
      <c r="D56" s="201"/>
      <c r="E56" s="236"/>
      <c r="F56" s="236"/>
      <c r="G56" s="237"/>
      <c r="H56" s="271" t="str">
        <f t="shared" si="5"/>
        <v/>
      </c>
      <c r="I56" s="219"/>
      <c r="J56" s="230"/>
      <c r="K56" s="231"/>
      <c r="L56" s="232"/>
      <c r="M56" s="240"/>
      <c r="N56" s="238"/>
      <c r="O56" s="240"/>
      <c r="P56" s="273" t="str">
        <f t="shared" si="6"/>
        <v/>
      </c>
      <c r="R56" s="92" t="s">
        <v>93</v>
      </c>
      <c r="S56" s="81" t="s">
        <v>88</v>
      </c>
      <c r="T56" s="81" t="s">
        <v>89</v>
      </c>
      <c r="U56" s="82" t="s">
        <v>90</v>
      </c>
    </row>
    <row r="57" spans="1:21" x14ac:dyDescent="0.3">
      <c r="A57" s="297"/>
      <c r="B57" s="227"/>
      <c r="C57" s="223"/>
      <c r="D57" s="228"/>
      <c r="E57" s="236"/>
      <c r="F57" s="236"/>
      <c r="G57" s="237"/>
      <c r="H57" s="271" t="str">
        <f t="shared" si="5"/>
        <v/>
      </c>
      <c r="I57" s="219"/>
      <c r="J57" s="233"/>
      <c r="K57" s="234"/>
      <c r="L57" s="235"/>
      <c r="M57" s="238"/>
      <c r="N57" s="238"/>
      <c r="O57" s="240"/>
      <c r="P57" s="273" t="str">
        <f t="shared" si="6"/>
        <v/>
      </c>
      <c r="R57" s="83" t="s">
        <v>87</v>
      </c>
      <c r="S57" s="84">
        <f>SUM((SUMIFS(H50:H60,F50:F60,"Reallocated",G50:G60,{"NTT","TT","T"})))+SUM((SUMIFS(P50:P60,N50:N60,"Reallocated",O50:O60,{"NTT","TT","T"})))</f>
        <v>34375</v>
      </c>
      <c r="T57" s="84">
        <f>S57*data!$E$2</f>
        <v>9625.0000000000018</v>
      </c>
      <c r="U57" s="85">
        <f>SUM(S57:T57)</f>
        <v>44000</v>
      </c>
    </row>
    <row r="58" spans="1:21" x14ac:dyDescent="0.3">
      <c r="A58" s="297"/>
      <c r="B58" s="224"/>
      <c r="C58" s="225"/>
      <c r="D58" s="226"/>
      <c r="E58" s="237"/>
      <c r="F58" s="236"/>
      <c r="G58" s="237"/>
      <c r="H58" s="271" t="str">
        <f t="shared" si="5"/>
        <v/>
      </c>
      <c r="I58" s="219"/>
      <c r="J58" s="233"/>
      <c r="K58" s="234"/>
      <c r="L58" s="235"/>
      <c r="M58" s="238"/>
      <c r="N58" s="238"/>
      <c r="O58" s="240"/>
      <c r="P58" s="273" t="str">
        <f t="shared" si="6"/>
        <v/>
      </c>
      <c r="R58" s="83" t="s">
        <v>78</v>
      </c>
      <c r="S58" s="84">
        <f>SUM((SUMIFS(H50:H60,F50:F60,"Reallocated",G50:G60,"Adjunct")))+(SUMIFS(P50:P60,N50:N60,"Reallocated",O50:O60,"Adjunct"))</f>
        <v>3666</v>
      </c>
      <c r="T58" s="84">
        <f>S58*data!$E$3</f>
        <v>293.28000000000003</v>
      </c>
      <c r="U58" s="85">
        <f>SUM(S58:T58)</f>
        <v>3959.28</v>
      </c>
    </row>
    <row r="59" spans="1:21" x14ac:dyDescent="0.3">
      <c r="A59" s="297"/>
      <c r="B59" s="224"/>
      <c r="C59" s="225"/>
      <c r="D59" s="226"/>
      <c r="E59" s="237"/>
      <c r="F59" s="237"/>
      <c r="G59" s="237"/>
      <c r="H59" s="271" t="str">
        <f t="shared" si="5"/>
        <v/>
      </c>
      <c r="I59" s="219"/>
      <c r="J59" s="229"/>
      <c r="K59" s="231"/>
      <c r="L59" s="235"/>
      <c r="M59" s="240"/>
      <c r="N59" s="240"/>
      <c r="O59" s="240"/>
      <c r="P59" s="273" t="str">
        <f t="shared" si="6"/>
        <v/>
      </c>
      <c r="R59" s="83" t="s">
        <v>79</v>
      </c>
      <c r="S59" s="84">
        <f>SUM((SUMIFS(H50:H60,F50:F60,"Reallocated",G50:G60,"GA/TA")))+(SUMIFS(P50:P60,N50:N60,"Reallocated",O50:O60,"GA/TA"))</f>
        <v>0</v>
      </c>
      <c r="T59" s="84">
        <f>S59*data!$E$4</f>
        <v>0</v>
      </c>
      <c r="U59" s="85">
        <f>SUM(S59:T59)</f>
        <v>0</v>
      </c>
    </row>
    <row r="60" spans="1:21" ht="15" thickBot="1" x14ac:dyDescent="0.35">
      <c r="A60" s="297"/>
      <c r="B60" s="227"/>
      <c r="C60" s="241"/>
      <c r="D60" s="228"/>
      <c r="E60" s="237"/>
      <c r="F60" s="236"/>
      <c r="G60" s="237"/>
      <c r="H60" s="271" t="str">
        <f t="shared" si="5"/>
        <v/>
      </c>
      <c r="I60" s="219"/>
      <c r="J60" s="229"/>
      <c r="K60" s="231"/>
      <c r="L60" s="235"/>
      <c r="M60" s="240"/>
      <c r="N60" s="240"/>
      <c r="O60" s="240"/>
      <c r="P60" s="273" t="str">
        <f t="shared" si="6"/>
        <v/>
      </c>
      <c r="R60" s="220"/>
      <c r="S60" s="87"/>
      <c r="T60" s="88" t="s">
        <v>91</v>
      </c>
      <c r="U60" s="93">
        <f>SUM(U57:U59)</f>
        <v>47959.28</v>
      </c>
    </row>
    <row r="61" spans="1:21" ht="15.6" thickTop="1" thickBot="1" x14ac:dyDescent="0.35">
      <c r="A61" s="298"/>
      <c r="B61" s="41"/>
      <c r="C61" s="36" t="s">
        <v>51</v>
      </c>
      <c r="D61" s="70">
        <f>SUM(D50:D60)</f>
        <v>19</v>
      </c>
      <c r="E61" s="42"/>
      <c r="F61" s="61"/>
      <c r="G61" s="61"/>
      <c r="H61" s="61"/>
      <c r="I61" s="33"/>
      <c r="J61" s="41"/>
      <c r="K61" s="40" t="s">
        <v>51</v>
      </c>
      <c r="L61" s="71">
        <f>SUM(L50:L58)</f>
        <v>13</v>
      </c>
      <c r="M61" s="42"/>
      <c r="N61" s="65"/>
      <c r="O61" s="65"/>
      <c r="P61" s="64"/>
      <c r="R61" s="220"/>
      <c r="S61" s="221"/>
      <c r="T61" s="221"/>
      <c r="U61" s="222"/>
    </row>
    <row r="62" spans="1:21" ht="15" thickBot="1" x14ac:dyDescent="0.35">
      <c r="A62" s="32"/>
      <c r="D62" s="55"/>
      <c r="E62" s="55"/>
      <c r="F62" s="55"/>
      <c r="G62" s="55"/>
      <c r="H62" s="55"/>
      <c r="R62" s="220"/>
      <c r="S62" s="221"/>
      <c r="T62" s="221"/>
      <c r="U62" s="222"/>
    </row>
    <row r="63" spans="1:21" ht="43.2" x14ac:dyDescent="0.3">
      <c r="A63" s="345" t="s">
        <v>73</v>
      </c>
      <c r="B63" s="49" t="s">
        <v>48</v>
      </c>
      <c r="C63" s="34" t="s">
        <v>43</v>
      </c>
      <c r="D63" s="35" t="s">
        <v>45</v>
      </c>
      <c r="E63" s="66" t="s">
        <v>223</v>
      </c>
      <c r="F63" s="66" t="s">
        <v>82</v>
      </c>
      <c r="G63" s="35" t="s">
        <v>75</v>
      </c>
      <c r="H63" s="62" t="s">
        <v>225</v>
      </c>
      <c r="I63" s="46"/>
      <c r="J63" s="50" t="s">
        <v>48</v>
      </c>
      <c r="K63" s="37" t="s">
        <v>43</v>
      </c>
      <c r="L63" s="38" t="s">
        <v>45</v>
      </c>
      <c r="M63" s="67" t="s">
        <v>223</v>
      </c>
      <c r="N63" s="67" t="s">
        <v>82</v>
      </c>
      <c r="O63" s="38" t="s">
        <v>75</v>
      </c>
      <c r="P63" s="63" t="s">
        <v>225</v>
      </c>
      <c r="R63" s="220"/>
      <c r="S63" s="221" t="s">
        <v>73</v>
      </c>
      <c r="T63" s="221"/>
      <c r="U63" s="222"/>
    </row>
    <row r="64" spans="1:21" x14ac:dyDescent="0.3">
      <c r="A64" s="297"/>
      <c r="B64" s="223" t="s">
        <v>128</v>
      </c>
      <c r="C64" s="102" t="s">
        <v>192</v>
      </c>
      <c r="D64" s="201">
        <v>4</v>
      </c>
      <c r="E64" s="236" t="s">
        <v>226</v>
      </c>
      <c r="F64" s="236" t="s">
        <v>81</v>
      </c>
      <c r="G64" s="236" t="s">
        <v>78</v>
      </c>
      <c r="H64" s="274">
        <f t="shared" ref="H64:H77" si="7">IF(G64="","",(VLOOKUP(G64,persch,4,FALSE))*D64)</f>
        <v>3666</v>
      </c>
      <c r="I64" s="219"/>
      <c r="J64" s="115" t="s">
        <v>156</v>
      </c>
      <c r="K64" s="229" t="s">
        <v>157</v>
      </c>
      <c r="L64" s="235">
        <v>3</v>
      </c>
      <c r="M64" s="238" t="s">
        <v>194</v>
      </c>
      <c r="N64" s="238" t="s">
        <v>81</v>
      </c>
      <c r="O64" s="238" t="s">
        <v>76</v>
      </c>
      <c r="P64" s="272">
        <f t="shared" ref="P64:P77" si="8">IF(O64="","",(VLOOKUP(O64,persch,4,FALSE))*L64)</f>
        <v>9375</v>
      </c>
      <c r="R64" s="80" t="s">
        <v>92</v>
      </c>
      <c r="S64" s="81" t="s">
        <v>88</v>
      </c>
      <c r="T64" s="81" t="s">
        <v>89</v>
      </c>
      <c r="U64" s="82" t="s">
        <v>90</v>
      </c>
    </row>
    <row r="65" spans="1:21" x14ac:dyDescent="0.3">
      <c r="A65" s="297"/>
      <c r="B65" s="224" t="s">
        <v>150</v>
      </c>
      <c r="C65" s="102" t="s">
        <v>193</v>
      </c>
      <c r="D65" s="226">
        <v>1</v>
      </c>
      <c r="E65" s="142" t="s">
        <v>194</v>
      </c>
      <c r="F65" s="142" t="s">
        <v>81</v>
      </c>
      <c r="G65" s="237" t="s">
        <v>76</v>
      </c>
      <c r="H65" s="271">
        <f t="shared" si="7"/>
        <v>3125</v>
      </c>
      <c r="I65" s="219"/>
      <c r="J65" s="230" t="s">
        <v>158</v>
      </c>
      <c r="K65" s="229" t="s">
        <v>159</v>
      </c>
      <c r="L65" s="235">
        <v>3</v>
      </c>
      <c r="M65" s="239" t="s">
        <v>226</v>
      </c>
      <c r="N65" s="239" t="s">
        <v>80</v>
      </c>
      <c r="O65" s="240" t="s">
        <v>77</v>
      </c>
      <c r="P65" s="273">
        <f t="shared" si="8"/>
        <v>6300</v>
      </c>
      <c r="R65" s="83" t="s">
        <v>87</v>
      </c>
      <c r="S65" s="84">
        <f>SUM((SUMIFS(H64:H77,F64:F77,"New",G64:G77,{"NTT","TT","T"})))+SUM((SUMIFS(P64:P77,N64:N77,"New",O64:O77,{"NTT","TT","T"})))</f>
        <v>48300</v>
      </c>
      <c r="T65" s="84">
        <f>S65*data!$E$2</f>
        <v>13524.000000000002</v>
      </c>
      <c r="U65" s="85">
        <f>SUM(S65:T65)</f>
        <v>61824</v>
      </c>
    </row>
    <row r="66" spans="1:21" x14ac:dyDescent="0.3">
      <c r="A66" s="297"/>
      <c r="B66" s="227" t="s">
        <v>128</v>
      </c>
      <c r="C66" s="110" t="s">
        <v>192</v>
      </c>
      <c r="D66" s="228">
        <v>4</v>
      </c>
      <c r="E66" s="237" t="s">
        <v>194</v>
      </c>
      <c r="F66" s="237" t="s">
        <v>81</v>
      </c>
      <c r="G66" s="237" t="s">
        <v>76</v>
      </c>
      <c r="H66" s="271">
        <f t="shared" si="7"/>
        <v>12500</v>
      </c>
      <c r="I66" s="219"/>
      <c r="J66" s="233" t="s">
        <v>170</v>
      </c>
      <c r="K66" s="231" t="s">
        <v>171</v>
      </c>
      <c r="L66" s="235">
        <v>4</v>
      </c>
      <c r="M66" s="239" t="s">
        <v>226</v>
      </c>
      <c r="N66" s="240" t="s">
        <v>80</v>
      </c>
      <c r="O66" s="240" t="s">
        <v>77</v>
      </c>
      <c r="P66" s="273">
        <f t="shared" si="8"/>
        <v>8400</v>
      </c>
      <c r="R66" s="83" t="s">
        <v>78</v>
      </c>
      <c r="S66" s="84">
        <f>SUM((SUMIFS(H64:H77,F64:F77,"New",G64:G77,"Adjunct")))+SUM((SUMIFS(P64:P77,N64:N77,"New",O64:O77,"Adjunct")))</f>
        <v>0</v>
      </c>
      <c r="T66" s="84">
        <f>S66*data!$E$3</f>
        <v>0</v>
      </c>
      <c r="U66" s="85">
        <f>SUM(S66:T66)</f>
        <v>0</v>
      </c>
    </row>
    <row r="67" spans="1:21" x14ac:dyDescent="0.3">
      <c r="A67" s="297"/>
      <c r="B67" s="207" t="s">
        <v>162</v>
      </c>
      <c r="C67" s="110" t="s">
        <v>163</v>
      </c>
      <c r="D67" s="201">
        <v>3</v>
      </c>
      <c r="E67" s="236" t="s">
        <v>226</v>
      </c>
      <c r="F67" s="236" t="s">
        <v>80</v>
      </c>
      <c r="G67" s="237" t="s">
        <v>77</v>
      </c>
      <c r="H67" s="271">
        <f t="shared" si="7"/>
        <v>6300</v>
      </c>
      <c r="I67" s="219"/>
      <c r="J67" s="229" t="s">
        <v>176</v>
      </c>
      <c r="K67" s="231" t="s">
        <v>197</v>
      </c>
      <c r="L67" s="235">
        <v>3</v>
      </c>
      <c r="M67" s="239" t="s">
        <v>198</v>
      </c>
      <c r="N67" s="238" t="s">
        <v>81</v>
      </c>
      <c r="O67" s="240" t="s">
        <v>76</v>
      </c>
      <c r="P67" s="273">
        <f t="shared" si="8"/>
        <v>9375</v>
      </c>
      <c r="R67" s="83" t="s">
        <v>79</v>
      </c>
      <c r="S67" s="84">
        <f>SUM((SUMIFS(H64:H77,F64:F77,"New",G64:G77,"GA/TA")))+SUM((SUMIFS(P64:P77,N64:N77,"New",O64:O77,"GA/TA")))</f>
        <v>0</v>
      </c>
      <c r="T67" s="84">
        <f>S67*data!$E$4</f>
        <v>0</v>
      </c>
      <c r="U67" s="85">
        <f>SUM(S67:T67)</f>
        <v>0</v>
      </c>
    </row>
    <row r="68" spans="1:21" ht="15" thickBot="1" x14ac:dyDescent="0.35">
      <c r="A68" s="297"/>
      <c r="B68" s="207" t="s">
        <v>164</v>
      </c>
      <c r="C68" s="223" t="s">
        <v>165</v>
      </c>
      <c r="D68" s="201">
        <v>4</v>
      </c>
      <c r="E68" s="236" t="s">
        <v>226</v>
      </c>
      <c r="F68" s="236" t="s">
        <v>80</v>
      </c>
      <c r="G68" s="237" t="s">
        <v>77</v>
      </c>
      <c r="H68" s="271">
        <f t="shared" si="7"/>
        <v>8400</v>
      </c>
      <c r="I68" s="219"/>
      <c r="J68" s="229" t="s">
        <v>187</v>
      </c>
      <c r="K68" s="234" t="s">
        <v>188</v>
      </c>
      <c r="L68" s="235">
        <v>3</v>
      </c>
      <c r="M68" s="239" t="s">
        <v>226</v>
      </c>
      <c r="N68" s="238" t="s">
        <v>80</v>
      </c>
      <c r="O68" s="240" t="s">
        <v>77</v>
      </c>
      <c r="P68" s="273">
        <f t="shared" si="8"/>
        <v>6300</v>
      </c>
      <c r="R68" s="220"/>
      <c r="S68" s="87"/>
      <c r="T68" s="88" t="s">
        <v>91</v>
      </c>
      <c r="U68" s="89">
        <f>SUM(U65:U67)</f>
        <v>61824</v>
      </c>
    </row>
    <row r="69" spans="1:21" ht="15" thickTop="1" x14ac:dyDescent="0.3">
      <c r="A69" s="297"/>
      <c r="B69" s="207" t="s">
        <v>180</v>
      </c>
      <c r="C69" s="223" t="s">
        <v>181</v>
      </c>
      <c r="D69" s="201">
        <v>3</v>
      </c>
      <c r="E69" s="236" t="s">
        <v>226</v>
      </c>
      <c r="F69" s="236" t="s">
        <v>80</v>
      </c>
      <c r="G69" s="237" t="s">
        <v>77</v>
      </c>
      <c r="H69" s="271">
        <f t="shared" si="7"/>
        <v>6300</v>
      </c>
      <c r="I69" s="219"/>
      <c r="J69" s="229" t="s">
        <v>189</v>
      </c>
      <c r="K69" s="213" t="s">
        <v>190</v>
      </c>
      <c r="L69" s="235">
        <v>3</v>
      </c>
      <c r="M69" s="240" t="s">
        <v>226</v>
      </c>
      <c r="N69" s="238" t="s">
        <v>80</v>
      </c>
      <c r="O69" s="240" t="s">
        <v>77</v>
      </c>
      <c r="P69" s="273">
        <f t="shared" si="8"/>
        <v>6300</v>
      </c>
      <c r="R69" s="220"/>
      <c r="S69" s="221"/>
      <c r="T69" s="221"/>
      <c r="U69" s="222"/>
    </row>
    <row r="70" spans="1:21" x14ac:dyDescent="0.3">
      <c r="A70" s="297"/>
      <c r="B70" s="207" t="s">
        <v>168</v>
      </c>
      <c r="C70" s="223" t="s">
        <v>196</v>
      </c>
      <c r="D70" s="201">
        <v>3</v>
      </c>
      <c r="E70" s="236" t="s">
        <v>195</v>
      </c>
      <c r="F70" s="236" t="s">
        <v>81</v>
      </c>
      <c r="G70" s="237" t="s">
        <v>76</v>
      </c>
      <c r="H70" s="271">
        <f t="shared" si="7"/>
        <v>9375</v>
      </c>
      <c r="I70" s="219"/>
      <c r="J70" s="229"/>
      <c r="K70" s="213"/>
      <c r="L70" s="235"/>
      <c r="M70" s="238"/>
      <c r="N70" s="238"/>
      <c r="O70" s="240"/>
      <c r="P70" s="273" t="str">
        <f t="shared" si="8"/>
        <v/>
      </c>
      <c r="R70" s="92" t="s">
        <v>93</v>
      </c>
      <c r="S70" s="81" t="s">
        <v>88</v>
      </c>
      <c r="T70" s="81" t="s">
        <v>89</v>
      </c>
      <c r="U70" s="82" t="s">
        <v>90</v>
      </c>
    </row>
    <row r="71" spans="1:21" x14ac:dyDescent="0.3">
      <c r="A71" s="297"/>
      <c r="B71" s="207" t="s">
        <v>168</v>
      </c>
      <c r="C71" s="223" t="s">
        <v>196</v>
      </c>
      <c r="D71" s="201">
        <v>3</v>
      </c>
      <c r="E71" s="236" t="s">
        <v>195</v>
      </c>
      <c r="F71" s="236" t="s">
        <v>81</v>
      </c>
      <c r="G71" s="237" t="s">
        <v>76</v>
      </c>
      <c r="H71" s="271">
        <f t="shared" si="7"/>
        <v>9375</v>
      </c>
      <c r="I71" s="219"/>
      <c r="J71" s="229"/>
      <c r="K71" s="213"/>
      <c r="L71" s="235"/>
      <c r="M71" s="238"/>
      <c r="N71" s="238"/>
      <c r="O71" s="240"/>
      <c r="P71" s="273" t="str">
        <f t="shared" si="8"/>
        <v/>
      </c>
      <c r="R71" s="83" t="s">
        <v>87</v>
      </c>
      <c r="S71" s="84">
        <f>SUM((SUMIFS(H64:H77,F64:F77,"Reallocated",G64:G77,{"NTT","TT","T"})))+SUM((SUMIFS(P64:P77,N64:N77,"Reallocated",O64:O77,{"NTT","TT","T"})))</f>
        <v>53125</v>
      </c>
      <c r="T71" s="84">
        <f>S71*data!$E$2</f>
        <v>14875.000000000002</v>
      </c>
      <c r="U71" s="85">
        <f>SUM(S71:T71)</f>
        <v>68000</v>
      </c>
    </row>
    <row r="72" spans="1:21" x14ac:dyDescent="0.3">
      <c r="A72" s="297"/>
      <c r="B72" s="207"/>
      <c r="C72" s="223"/>
      <c r="D72" s="201"/>
      <c r="E72" s="236"/>
      <c r="F72" s="236"/>
      <c r="G72" s="237"/>
      <c r="H72" s="271" t="str">
        <f t="shared" si="7"/>
        <v/>
      </c>
      <c r="I72" s="219"/>
      <c r="J72" s="229"/>
      <c r="K72" s="213"/>
      <c r="L72" s="235"/>
      <c r="M72" s="238"/>
      <c r="N72" s="238"/>
      <c r="O72" s="240"/>
      <c r="P72" s="273" t="str">
        <f t="shared" si="8"/>
        <v/>
      </c>
      <c r="R72" s="83" t="s">
        <v>78</v>
      </c>
      <c r="S72" s="84">
        <f>SUM((SUMIFS(H64:H77,F64:F77,"Reallocated",G64:G77,"Adjunct")))+(SUMIFS(P64:P77,N64:N77,"Reallocated",O64:O77,"Adjunct"))</f>
        <v>3666</v>
      </c>
      <c r="T72" s="84">
        <f>S72*data!$E$3</f>
        <v>293.28000000000003</v>
      </c>
      <c r="U72" s="85">
        <f>SUM(S72:T72)</f>
        <v>3959.28</v>
      </c>
    </row>
    <row r="73" spans="1:21" x14ac:dyDescent="0.3">
      <c r="A73" s="297"/>
      <c r="B73" s="227"/>
      <c r="C73" s="223"/>
      <c r="D73" s="228"/>
      <c r="E73" s="236"/>
      <c r="F73" s="237"/>
      <c r="G73" s="237"/>
      <c r="H73" s="271" t="str">
        <f t="shared" si="7"/>
        <v/>
      </c>
      <c r="I73" s="219"/>
      <c r="J73" s="229"/>
      <c r="K73" s="231"/>
      <c r="L73" s="232"/>
      <c r="M73" s="240"/>
      <c r="N73" s="238"/>
      <c r="O73" s="240"/>
      <c r="P73" s="273" t="str">
        <f t="shared" si="8"/>
        <v/>
      </c>
      <c r="R73" s="83" t="s">
        <v>79</v>
      </c>
      <c r="S73" s="84">
        <f>SUM((SUMIFS(H64:H77,F64:F77,"Reallocated",G64:G77,"GA/TA")))+(SUMIFS(P64:P77,N64:N77,"Reallocated",O64:O77,"GA/TA"))</f>
        <v>0</v>
      </c>
      <c r="T73" s="84">
        <f>S73*data!$E$4</f>
        <v>0</v>
      </c>
      <c r="U73" s="85">
        <f>SUM(S73:T73)</f>
        <v>0</v>
      </c>
    </row>
    <row r="74" spans="1:21" ht="15" thickBot="1" x14ac:dyDescent="0.35">
      <c r="A74" s="297"/>
      <c r="B74" s="224"/>
      <c r="C74" s="225"/>
      <c r="D74" s="226"/>
      <c r="E74" s="237"/>
      <c r="F74" s="236"/>
      <c r="G74" s="237"/>
      <c r="H74" s="271" t="str">
        <f t="shared" si="7"/>
        <v/>
      </c>
      <c r="I74" s="219"/>
      <c r="J74" s="233"/>
      <c r="K74" s="234"/>
      <c r="L74" s="235"/>
      <c r="M74" s="238"/>
      <c r="N74" s="238"/>
      <c r="O74" s="240"/>
      <c r="P74" s="273" t="str">
        <f t="shared" si="8"/>
        <v/>
      </c>
      <c r="R74" s="220"/>
      <c r="S74" s="87"/>
      <c r="T74" s="88" t="s">
        <v>91</v>
      </c>
      <c r="U74" s="93">
        <f>SUM(U71:U73)</f>
        <v>71959.28</v>
      </c>
    </row>
    <row r="75" spans="1:21" ht="15" thickTop="1" x14ac:dyDescent="0.3">
      <c r="A75" s="297"/>
      <c r="B75" s="224"/>
      <c r="C75" s="225"/>
      <c r="D75" s="226"/>
      <c r="E75" s="237"/>
      <c r="F75" s="237"/>
      <c r="G75" s="237"/>
      <c r="H75" s="271" t="str">
        <f t="shared" si="7"/>
        <v/>
      </c>
      <c r="I75" s="219"/>
      <c r="J75" s="233"/>
      <c r="K75" s="234"/>
      <c r="L75" s="235"/>
      <c r="M75" s="238"/>
      <c r="N75" s="238"/>
      <c r="O75" s="240"/>
      <c r="P75" s="273" t="str">
        <f t="shared" si="8"/>
        <v/>
      </c>
      <c r="R75" s="220"/>
      <c r="S75" s="221"/>
      <c r="T75" s="221"/>
      <c r="U75" s="222"/>
    </row>
    <row r="76" spans="1:21" x14ac:dyDescent="0.3">
      <c r="A76" s="297"/>
      <c r="B76" s="227"/>
      <c r="C76" s="241"/>
      <c r="D76" s="228"/>
      <c r="E76" s="237"/>
      <c r="F76" s="236"/>
      <c r="G76" s="237"/>
      <c r="H76" s="271" t="str">
        <f t="shared" si="7"/>
        <v/>
      </c>
      <c r="I76" s="219"/>
      <c r="J76" s="229"/>
      <c r="K76" s="231"/>
      <c r="L76" s="235"/>
      <c r="M76" s="240"/>
      <c r="N76" s="240"/>
      <c r="O76" s="240"/>
      <c r="P76" s="273" t="str">
        <f t="shared" si="8"/>
        <v/>
      </c>
      <c r="R76" s="220"/>
      <c r="S76" s="221"/>
      <c r="T76" s="221"/>
      <c r="U76" s="222"/>
    </row>
    <row r="77" spans="1:21" x14ac:dyDescent="0.3">
      <c r="A77" s="297"/>
      <c r="B77" s="227"/>
      <c r="C77" s="241"/>
      <c r="D77" s="228"/>
      <c r="E77" s="237"/>
      <c r="F77" s="236"/>
      <c r="G77" s="237"/>
      <c r="H77" s="271" t="str">
        <f t="shared" si="7"/>
        <v/>
      </c>
      <c r="I77" s="219"/>
      <c r="J77" s="229"/>
      <c r="K77" s="231"/>
      <c r="L77" s="235"/>
      <c r="M77" s="240"/>
      <c r="N77" s="240"/>
      <c r="O77" s="240"/>
      <c r="P77" s="273" t="str">
        <f t="shared" si="8"/>
        <v/>
      </c>
      <c r="R77" s="220"/>
      <c r="S77" s="221"/>
      <c r="T77" s="221"/>
      <c r="U77" s="222"/>
    </row>
    <row r="78" spans="1:21" ht="15" thickBot="1" x14ac:dyDescent="0.35">
      <c r="A78" s="298"/>
      <c r="B78" s="41"/>
      <c r="C78" s="36" t="s">
        <v>51</v>
      </c>
      <c r="D78" s="70">
        <f>SUM(D64:D77)</f>
        <v>25</v>
      </c>
      <c r="E78" s="42"/>
      <c r="F78" s="61"/>
      <c r="G78" s="61"/>
      <c r="H78" s="61"/>
      <c r="I78" s="33"/>
      <c r="J78" s="41"/>
      <c r="K78" s="40" t="s">
        <v>51</v>
      </c>
      <c r="L78" s="71">
        <f>SUM(L64:L77)</f>
        <v>19</v>
      </c>
      <c r="M78" s="42"/>
      <c r="N78" s="65"/>
      <c r="O78" s="65"/>
      <c r="P78" s="64"/>
      <c r="R78" s="220"/>
      <c r="S78" s="221"/>
      <c r="T78" s="221"/>
      <c r="U78" s="222"/>
    </row>
    <row r="79" spans="1:21" ht="15" thickBot="1" x14ac:dyDescent="0.35">
      <c r="R79" s="220"/>
      <c r="S79" s="221"/>
      <c r="T79" s="221"/>
      <c r="U79" s="222"/>
    </row>
    <row r="80" spans="1:21" ht="43.2" x14ac:dyDescent="0.3">
      <c r="A80" s="345" t="s">
        <v>74</v>
      </c>
      <c r="B80" s="49" t="s">
        <v>48</v>
      </c>
      <c r="C80" s="34" t="s">
        <v>43</v>
      </c>
      <c r="D80" s="35" t="s">
        <v>45</v>
      </c>
      <c r="E80" s="66" t="s">
        <v>223</v>
      </c>
      <c r="F80" s="66" t="s">
        <v>82</v>
      </c>
      <c r="G80" s="35" t="s">
        <v>75</v>
      </c>
      <c r="H80" s="62" t="s">
        <v>225</v>
      </c>
      <c r="I80" s="46"/>
      <c r="J80" s="50" t="s">
        <v>48</v>
      </c>
      <c r="K80" s="37" t="s">
        <v>43</v>
      </c>
      <c r="L80" s="38" t="s">
        <v>45</v>
      </c>
      <c r="M80" s="67" t="s">
        <v>223</v>
      </c>
      <c r="N80" s="67" t="s">
        <v>82</v>
      </c>
      <c r="O80" s="38" t="s">
        <v>75</v>
      </c>
      <c r="P80" s="63" t="s">
        <v>225</v>
      </c>
      <c r="R80" s="220"/>
      <c r="S80" s="221" t="s">
        <v>74</v>
      </c>
      <c r="T80" s="221"/>
      <c r="U80" s="222"/>
    </row>
    <row r="81" spans="1:21" x14ac:dyDescent="0.3">
      <c r="A81" s="297"/>
      <c r="B81" s="223" t="s">
        <v>128</v>
      </c>
      <c r="C81" s="102" t="s">
        <v>192</v>
      </c>
      <c r="D81" s="201">
        <v>4</v>
      </c>
      <c r="E81" s="236" t="s">
        <v>78</v>
      </c>
      <c r="F81" s="236" t="s">
        <v>81</v>
      </c>
      <c r="G81" s="236" t="s">
        <v>78</v>
      </c>
      <c r="H81" s="274">
        <f t="shared" ref="H81:H95" si="9">IF(G81="","",(VLOOKUP(G81,persch,4,FALSE))*D81)</f>
        <v>3666</v>
      </c>
      <c r="I81" s="219"/>
      <c r="J81" s="115" t="s">
        <v>156</v>
      </c>
      <c r="K81" s="229" t="s">
        <v>157</v>
      </c>
      <c r="L81" s="117">
        <v>3</v>
      </c>
      <c r="M81" s="238" t="s">
        <v>194</v>
      </c>
      <c r="N81" s="238" t="s">
        <v>81</v>
      </c>
      <c r="O81" s="238" t="s">
        <v>76</v>
      </c>
      <c r="P81" s="272">
        <f t="shared" ref="P81:P95" si="10">IF(O81="","",(VLOOKUP(O81,persch,4,FALSE))*L81)</f>
        <v>9375</v>
      </c>
      <c r="R81" s="80" t="s">
        <v>92</v>
      </c>
      <c r="S81" s="81" t="s">
        <v>88</v>
      </c>
      <c r="T81" s="81" t="s">
        <v>89</v>
      </c>
      <c r="U81" s="82" t="s">
        <v>90</v>
      </c>
    </row>
    <row r="82" spans="1:21" x14ac:dyDescent="0.3">
      <c r="A82" s="297"/>
      <c r="B82" s="224" t="s">
        <v>150</v>
      </c>
      <c r="C82" s="102" t="s">
        <v>193</v>
      </c>
      <c r="D82" s="226">
        <v>1</v>
      </c>
      <c r="E82" s="142" t="s">
        <v>201</v>
      </c>
      <c r="F82" s="142" t="s">
        <v>81</v>
      </c>
      <c r="G82" s="237" t="s">
        <v>79</v>
      </c>
      <c r="H82" s="271">
        <f t="shared" si="9"/>
        <v>900</v>
      </c>
      <c r="I82" s="219"/>
      <c r="J82" s="230" t="s">
        <v>158</v>
      </c>
      <c r="K82" s="231" t="s">
        <v>159</v>
      </c>
      <c r="L82" s="232">
        <v>3</v>
      </c>
      <c r="M82" s="239" t="s">
        <v>226</v>
      </c>
      <c r="N82" s="239" t="s">
        <v>80</v>
      </c>
      <c r="O82" s="240" t="s">
        <v>77</v>
      </c>
      <c r="P82" s="273">
        <f t="shared" si="10"/>
        <v>6300</v>
      </c>
      <c r="R82" s="83" t="s">
        <v>87</v>
      </c>
      <c r="S82" s="84">
        <f>SUM((SUMIFS(H81:H95,F81:F95,"New",G81:G95,{"NTT","TT","T"})))+SUM((SUMIFS(P81:P95,N81:N95,"New",O81:O95,{"NTT","TT","T"})))</f>
        <v>48300</v>
      </c>
      <c r="T82" s="84">
        <f>S82*data!$E$2</f>
        <v>13524.000000000002</v>
      </c>
      <c r="U82" s="85">
        <f>SUM(S82:T82)</f>
        <v>61824</v>
      </c>
    </row>
    <row r="83" spans="1:21" x14ac:dyDescent="0.3">
      <c r="A83" s="297"/>
      <c r="B83" s="227" t="s">
        <v>128</v>
      </c>
      <c r="C83" s="110" t="s">
        <v>192</v>
      </c>
      <c r="D83" s="228">
        <v>4</v>
      </c>
      <c r="E83" s="142" t="s">
        <v>194</v>
      </c>
      <c r="F83" s="237" t="s">
        <v>81</v>
      </c>
      <c r="G83" s="237" t="s">
        <v>76</v>
      </c>
      <c r="H83" s="271">
        <f t="shared" si="9"/>
        <v>12500</v>
      </c>
      <c r="I83" s="219"/>
      <c r="J83" s="230" t="s">
        <v>170</v>
      </c>
      <c r="K83" s="231" t="s">
        <v>171</v>
      </c>
      <c r="L83" s="232">
        <v>4</v>
      </c>
      <c r="M83" s="239" t="s">
        <v>226</v>
      </c>
      <c r="N83" s="240" t="s">
        <v>80</v>
      </c>
      <c r="O83" s="240" t="s">
        <v>77</v>
      </c>
      <c r="P83" s="273">
        <f t="shared" si="10"/>
        <v>8400</v>
      </c>
      <c r="R83" s="83" t="s">
        <v>78</v>
      </c>
      <c r="S83" s="84">
        <f>SUM((SUMIFS(H81:H95,F81:F95,"New",G81:G95,"Adjunct")))+SUM((SUMIFS(P81:P95,N81:N95,"New",O81:O95,"Adjunct")))</f>
        <v>0</v>
      </c>
      <c r="T83" s="84">
        <f>S83*data!$E$3</f>
        <v>0</v>
      </c>
      <c r="U83" s="85">
        <f>SUM(S83:T83)</f>
        <v>0</v>
      </c>
    </row>
    <row r="84" spans="1:21" x14ac:dyDescent="0.3">
      <c r="A84" s="297"/>
      <c r="B84" s="207" t="s">
        <v>162</v>
      </c>
      <c r="C84" s="110" t="s">
        <v>163</v>
      </c>
      <c r="D84" s="201">
        <v>3</v>
      </c>
      <c r="E84" s="236" t="s">
        <v>226</v>
      </c>
      <c r="F84" s="236" t="s">
        <v>80</v>
      </c>
      <c r="G84" s="237" t="s">
        <v>77</v>
      </c>
      <c r="H84" s="271">
        <f t="shared" si="9"/>
        <v>6300</v>
      </c>
      <c r="I84" s="219"/>
      <c r="J84" s="230" t="s">
        <v>176</v>
      </c>
      <c r="K84" s="231" t="s">
        <v>197</v>
      </c>
      <c r="L84" s="232">
        <v>3</v>
      </c>
      <c r="M84" s="239" t="s">
        <v>198</v>
      </c>
      <c r="N84" s="238" t="s">
        <v>81</v>
      </c>
      <c r="O84" s="240" t="s">
        <v>76</v>
      </c>
      <c r="P84" s="273">
        <f t="shared" si="10"/>
        <v>9375</v>
      </c>
      <c r="R84" s="83" t="s">
        <v>79</v>
      </c>
      <c r="S84" s="84">
        <f>SUM((SUMIFS(H81:H95,F81:F95,"New",G81:G95,"GA/TA")))+SUM((SUMIFS(P81:P95,N81:N95,"New",O81:O95,"GA/TA")))</f>
        <v>0</v>
      </c>
      <c r="T84" s="84">
        <f>S84*data!$E$4</f>
        <v>0</v>
      </c>
      <c r="U84" s="85">
        <f>SUM(S84:T84)</f>
        <v>0</v>
      </c>
    </row>
    <row r="85" spans="1:21" ht="15" thickBot="1" x14ac:dyDescent="0.35">
      <c r="A85" s="297"/>
      <c r="B85" s="207" t="s">
        <v>164</v>
      </c>
      <c r="C85" s="223" t="s">
        <v>165</v>
      </c>
      <c r="D85" s="201">
        <v>4</v>
      </c>
      <c r="E85" s="236" t="s">
        <v>226</v>
      </c>
      <c r="F85" s="236" t="s">
        <v>80</v>
      </c>
      <c r="G85" s="237" t="s">
        <v>77</v>
      </c>
      <c r="H85" s="271">
        <f t="shared" si="9"/>
        <v>8400</v>
      </c>
      <c r="I85" s="219"/>
      <c r="J85" s="233" t="s">
        <v>187</v>
      </c>
      <c r="K85" s="234" t="s">
        <v>188</v>
      </c>
      <c r="L85" s="235">
        <v>3</v>
      </c>
      <c r="M85" s="239" t="s">
        <v>226</v>
      </c>
      <c r="N85" s="238" t="s">
        <v>80</v>
      </c>
      <c r="O85" s="240" t="s">
        <v>77</v>
      </c>
      <c r="P85" s="273">
        <f t="shared" si="10"/>
        <v>6300</v>
      </c>
      <c r="R85" s="220"/>
      <c r="S85" s="87"/>
      <c r="T85" s="88" t="s">
        <v>91</v>
      </c>
      <c r="U85" s="89">
        <f>SUM(U82:U84)</f>
        <v>61824</v>
      </c>
    </row>
    <row r="86" spans="1:21" ht="15" thickTop="1" x14ac:dyDescent="0.3">
      <c r="A86" s="297"/>
      <c r="B86" s="207" t="s">
        <v>180</v>
      </c>
      <c r="C86" s="223" t="s">
        <v>181</v>
      </c>
      <c r="D86" s="201">
        <v>3</v>
      </c>
      <c r="E86" s="236" t="s">
        <v>226</v>
      </c>
      <c r="F86" s="236" t="s">
        <v>80</v>
      </c>
      <c r="G86" s="237" t="s">
        <v>77</v>
      </c>
      <c r="H86" s="271">
        <f t="shared" si="9"/>
        <v>6300</v>
      </c>
      <c r="I86" s="219"/>
      <c r="J86" s="229" t="s">
        <v>189</v>
      </c>
      <c r="K86" s="213" t="s">
        <v>190</v>
      </c>
      <c r="L86" s="117">
        <v>3</v>
      </c>
      <c r="M86" s="240" t="s">
        <v>226</v>
      </c>
      <c r="N86" s="238" t="s">
        <v>80</v>
      </c>
      <c r="O86" s="240" t="s">
        <v>77</v>
      </c>
      <c r="P86" s="273">
        <f t="shared" si="10"/>
        <v>6300</v>
      </c>
      <c r="R86" s="220"/>
      <c r="S86" s="221"/>
      <c r="T86" s="221"/>
      <c r="U86" s="222"/>
    </row>
    <row r="87" spans="1:21" x14ac:dyDescent="0.3">
      <c r="A87" s="297"/>
      <c r="B87" s="207" t="s">
        <v>168</v>
      </c>
      <c r="C87" s="223" t="s">
        <v>196</v>
      </c>
      <c r="D87" s="201">
        <v>3</v>
      </c>
      <c r="E87" s="142" t="s">
        <v>195</v>
      </c>
      <c r="F87" s="236" t="s">
        <v>81</v>
      </c>
      <c r="G87" s="237" t="s">
        <v>76</v>
      </c>
      <c r="H87" s="271">
        <f t="shared" si="9"/>
        <v>9375</v>
      </c>
      <c r="I87" s="219"/>
      <c r="J87" s="229"/>
      <c r="K87" s="213"/>
      <c r="L87" s="235"/>
      <c r="M87" s="238"/>
      <c r="N87" s="238"/>
      <c r="O87" s="240"/>
      <c r="P87" s="273" t="str">
        <f t="shared" si="10"/>
        <v/>
      </c>
      <c r="R87" s="92" t="s">
        <v>93</v>
      </c>
      <c r="S87" s="81" t="s">
        <v>88</v>
      </c>
      <c r="T87" s="81" t="s">
        <v>89</v>
      </c>
      <c r="U87" s="82" t="s">
        <v>90</v>
      </c>
    </row>
    <row r="88" spans="1:21" x14ac:dyDescent="0.3">
      <c r="A88" s="297"/>
      <c r="B88" s="207" t="s">
        <v>168</v>
      </c>
      <c r="C88" s="223" t="s">
        <v>196</v>
      </c>
      <c r="D88" s="201">
        <v>3</v>
      </c>
      <c r="E88" s="142" t="s">
        <v>195</v>
      </c>
      <c r="F88" s="236" t="s">
        <v>81</v>
      </c>
      <c r="G88" s="237" t="s">
        <v>76</v>
      </c>
      <c r="H88" s="271">
        <f t="shared" si="9"/>
        <v>9375</v>
      </c>
      <c r="I88" s="219"/>
      <c r="J88" s="229"/>
      <c r="K88" s="213"/>
      <c r="L88" s="235"/>
      <c r="M88" s="238"/>
      <c r="N88" s="238"/>
      <c r="O88" s="240"/>
      <c r="P88" s="273" t="str">
        <f t="shared" si="10"/>
        <v/>
      </c>
      <c r="R88" s="83" t="s">
        <v>87</v>
      </c>
      <c r="S88" s="84">
        <f>SUM((SUMIFS(H81:H95,F81:F95,"Reallocated",G81:G95,{"NTT","TT","T"})))+SUM((SUMIFS(P81:P95,N81:N95,"Reallocated",O81:O95,{"NTT","TT","T"})))</f>
        <v>50000</v>
      </c>
      <c r="T88" s="84">
        <f>S88*data!$E$2</f>
        <v>14000.000000000002</v>
      </c>
      <c r="U88" s="85">
        <f>SUM(S88:T88)</f>
        <v>64000</v>
      </c>
    </row>
    <row r="89" spans="1:21" s="23" customFormat="1" x14ac:dyDescent="0.3">
      <c r="A89" s="297"/>
      <c r="B89" s="207"/>
      <c r="C89" s="223"/>
      <c r="D89" s="201"/>
      <c r="E89" s="142"/>
      <c r="F89" s="236"/>
      <c r="G89" s="237"/>
      <c r="H89" s="271" t="str">
        <f t="shared" si="9"/>
        <v/>
      </c>
      <c r="I89" s="219"/>
      <c r="J89" s="229"/>
      <c r="K89" s="213"/>
      <c r="L89" s="235"/>
      <c r="M89" s="238"/>
      <c r="N89" s="238"/>
      <c r="O89" s="240"/>
      <c r="P89" s="273" t="str">
        <f t="shared" si="10"/>
        <v/>
      </c>
      <c r="R89" s="83" t="s">
        <v>78</v>
      </c>
      <c r="S89" s="84">
        <f>SUM((SUMIFS(H81:H95,F81:F95,"Reallocated",G81:G95,"Adjunct")))+(SUMIFS(P81:P95,N81:N95,"Reallocated",O81:O95,"Adjunct"))</f>
        <v>3666</v>
      </c>
      <c r="T89" s="84">
        <f>S89*data!$E$3</f>
        <v>293.28000000000003</v>
      </c>
      <c r="U89" s="85">
        <f>SUM(S89:T89)</f>
        <v>3959.28</v>
      </c>
    </row>
    <row r="90" spans="1:21" x14ac:dyDescent="0.3">
      <c r="A90" s="297"/>
      <c r="B90" s="207"/>
      <c r="C90" s="223"/>
      <c r="D90" s="201"/>
      <c r="E90" s="142"/>
      <c r="F90" s="237"/>
      <c r="G90" s="237"/>
      <c r="H90" s="271" t="str">
        <f t="shared" si="9"/>
        <v/>
      </c>
      <c r="I90" s="219"/>
      <c r="J90" s="229"/>
      <c r="K90" s="213"/>
      <c r="L90" s="235"/>
      <c r="M90" s="240"/>
      <c r="N90" s="240"/>
      <c r="O90" s="240"/>
      <c r="P90" s="273" t="str">
        <f t="shared" si="10"/>
        <v/>
      </c>
      <c r="R90" s="83" t="s">
        <v>79</v>
      </c>
      <c r="S90" s="84">
        <f>SUM((SUMIFS(H81:H95,F81:F95,"Reallocated",G81:G95,"GA/TA")))+(SUMIFS(P81:P95,N81:N95,"Reallocated",O81:O95,"GA/TA"))</f>
        <v>900</v>
      </c>
      <c r="T90" s="84">
        <f>S90*data!$E$4</f>
        <v>135</v>
      </c>
      <c r="U90" s="85">
        <f>SUM(S90:T90)</f>
        <v>1035</v>
      </c>
    </row>
    <row r="91" spans="1:21" ht="15" thickBot="1" x14ac:dyDescent="0.35">
      <c r="A91" s="297"/>
      <c r="B91" s="224"/>
      <c r="C91" s="225"/>
      <c r="D91" s="226"/>
      <c r="E91" s="142"/>
      <c r="F91" s="236"/>
      <c r="G91" s="237"/>
      <c r="H91" s="271" t="str">
        <f t="shared" si="9"/>
        <v/>
      </c>
      <c r="I91" s="219"/>
      <c r="J91" s="233"/>
      <c r="K91" s="234"/>
      <c r="L91" s="235"/>
      <c r="M91" s="238"/>
      <c r="N91" s="238"/>
      <c r="O91" s="240"/>
      <c r="P91" s="273" t="str">
        <f t="shared" si="10"/>
        <v/>
      </c>
      <c r="R91" s="220"/>
      <c r="S91" s="87"/>
      <c r="T91" s="88" t="s">
        <v>91</v>
      </c>
      <c r="U91" s="93">
        <f>SUM(U88:U90)</f>
        <v>68994.28</v>
      </c>
    </row>
    <row r="92" spans="1:21" ht="15" thickTop="1" x14ac:dyDescent="0.3">
      <c r="A92" s="297"/>
      <c r="B92" s="224"/>
      <c r="C92" s="225"/>
      <c r="D92" s="226"/>
      <c r="E92" s="237"/>
      <c r="F92" s="237"/>
      <c r="G92" s="237"/>
      <c r="H92" s="271" t="str">
        <f t="shared" si="9"/>
        <v/>
      </c>
      <c r="I92" s="219"/>
      <c r="J92" s="233"/>
      <c r="K92" s="234"/>
      <c r="L92" s="235"/>
      <c r="M92" s="238"/>
      <c r="N92" s="238"/>
      <c r="O92" s="240"/>
      <c r="P92" s="273" t="str">
        <f t="shared" si="10"/>
        <v/>
      </c>
      <c r="R92" s="220"/>
      <c r="S92" s="221"/>
      <c r="T92" s="221"/>
      <c r="U92" s="222"/>
    </row>
    <row r="93" spans="1:21" x14ac:dyDescent="0.3">
      <c r="A93" s="297"/>
      <c r="B93" s="227"/>
      <c r="C93" s="241"/>
      <c r="D93" s="228"/>
      <c r="E93" s="237"/>
      <c r="F93" s="236"/>
      <c r="G93" s="237"/>
      <c r="H93" s="271" t="str">
        <f t="shared" si="9"/>
        <v/>
      </c>
      <c r="I93" s="219"/>
      <c r="J93" s="229"/>
      <c r="K93" s="231"/>
      <c r="L93" s="235"/>
      <c r="M93" s="240"/>
      <c r="N93" s="240"/>
      <c r="O93" s="240"/>
      <c r="P93" s="273" t="str">
        <f t="shared" si="10"/>
        <v/>
      </c>
      <c r="R93" s="220"/>
      <c r="S93" s="221"/>
      <c r="T93" s="221"/>
      <c r="U93" s="222"/>
    </row>
    <row r="94" spans="1:21" x14ac:dyDescent="0.3">
      <c r="A94" s="297"/>
      <c r="B94" s="227"/>
      <c r="C94" s="241"/>
      <c r="D94" s="228"/>
      <c r="E94" s="237"/>
      <c r="F94" s="236"/>
      <c r="G94" s="237"/>
      <c r="H94" s="271" t="str">
        <f t="shared" si="9"/>
        <v/>
      </c>
      <c r="I94" s="219"/>
      <c r="J94" s="229"/>
      <c r="K94" s="231"/>
      <c r="L94" s="235"/>
      <c r="M94" s="240"/>
      <c r="N94" s="240"/>
      <c r="O94" s="240"/>
      <c r="P94" s="273" t="str">
        <f t="shared" si="10"/>
        <v/>
      </c>
      <c r="R94" s="220"/>
      <c r="S94" s="221"/>
      <c r="T94" s="221"/>
      <c r="U94" s="222"/>
    </row>
    <row r="95" spans="1:21" x14ac:dyDescent="0.3">
      <c r="A95" s="297"/>
      <c r="B95" s="227"/>
      <c r="C95" s="223"/>
      <c r="D95" s="228"/>
      <c r="E95" s="236"/>
      <c r="F95" s="236"/>
      <c r="G95" s="237"/>
      <c r="H95" s="271" t="str">
        <f t="shared" si="9"/>
        <v/>
      </c>
      <c r="I95" s="219"/>
      <c r="J95" s="230"/>
      <c r="K95" s="231"/>
      <c r="L95" s="232"/>
      <c r="M95" s="239"/>
      <c r="N95" s="239"/>
      <c r="O95" s="240"/>
      <c r="P95" s="273" t="str">
        <f t="shared" si="10"/>
        <v/>
      </c>
      <c r="R95" s="220"/>
      <c r="S95" s="221"/>
      <c r="T95" s="221"/>
      <c r="U95" s="222"/>
    </row>
    <row r="96" spans="1:21" ht="15" thickBot="1" x14ac:dyDescent="0.35">
      <c r="A96" s="298"/>
      <c r="B96" s="41"/>
      <c r="C96" s="36" t="s">
        <v>51</v>
      </c>
      <c r="D96" s="70">
        <f>SUM(D81:D95)</f>
        <v>25</v>
      </c>
      <c r="E96" s="42"/>
      <c r="F96" s="61"/>
      <c r="G96" s="61"/>
      <c r="H96" s="61"/>
      <c r="I96" s="33"/>
      <c r="J96" s="41"/>
      <c r="K96" s="40" t="s">
        <v>51</v>
      </c>
      <c r="L96" s="71">
        <f>SUM(L81:L95)</f>
        <v>19</v>
      </c>
      <c r="M96" s="42"/>
      <c r="N96" s="65"/>
      <c r="O96" s="65"/>
      <c r="P96" s="64"/>
      <c r="Q96" s="23"/>
      <c r="R96" s="220"/>
      <c r="S96" s="221"/>
      <c r="T96" s="221"/>
      <c r="U96" s="222"/>
    </row>
    <row r="97" spans="1:21" x14ac:dyDescent="0.3">
      <c r="R97" s="220"/>
      <c r="S97" s="221"/>
      <c r="T97" s="221"/>
      <c r="U97" s="222"/>
    </row>
    <row r="98" spans="1:21" ht="24" thickBot="1" x14ac:dyDescent="0.5">
      <c r="A98" s="346" t="s">
        <v>119</v>
      </c>
      <c r="B98" s="346"/>
      <c r="C98" s="346"/>
      <c r="D98" s="346"/>
      <c r="E98" s="346"/>
      <c r="F98" s="346"/>
      <c r="G98" s="346"/>
      <c r="H98" s="346"/>
      <c r="I98" s="346"/>
      <c r="J98" s="346"/>
      <c r="K98" s="346"/>
      <c r="L98" s="346"/>
      <c r="M98" s="346"/>
      <c r="N98" s="346"/>
      <c r="O98" s="346"/>
      <c r="P98" s="346"/>
      <c r="R98" s="220"/>
      <c r="S98" s="221"/>
      <c r="T98" s="221"/>
      <c r="U98" s="222"/>
    </row>
    <row r="99" spans="1:21" ht="28.8" x14ac:dyDescent="0.3">
      <c r="A99" s="345" t="s">
        <v>70</v>
      </c>
      <c r="B99" s="245" t="s">
        <v>82</v>
      </c>
      <c r="C99" s="245" t="s">
        <v>96</v>
      </c>
      <c r="D99" s="347" t="s">
        <v>224</v>
      </c>
      <c r="E99" s="347"/>
      <c r="F99" s="245" t="s">
        <v>97</v>
      </c>
      <c r="G99" s="245" t="s">
        <v>95</v>
      </c>
      <c r="H99" s="347" t="s">
        <v>98</v>
      </c>
      <c r="I99" s="347"/>
      <c r="J99" s="245" t="s">
        <v>99</v>
      </c>
      <c r="K99" s="348" t="s">
        <v>100</v>
      </c>
      <c r="L99" s="348"/>
      <c r="M99" s="348"/>
      <c r="N99" s="348"/>
      <c r="O99" s="348"/>
      <c r="P99" s="349"/>
      <c r="R99" s="94"/>
      <c r="S99" s="95"/>
      <c r="T99" s="95"/>
      <c r="U99" s="96"/>
    </row>
    <row r="100" spans="1:21" x14ac:dyDescent="0.3">
      <c r="A100" s="297"/>
      <c r="B100" s="154" t="s">
        <v>81</v>
      </c>
      <c r="C100" s="246" t="s">
        <v>102</v>
      </c>
      <c r="D100" s="350" t="s">
        <v>198</v>
      </c>
      <c r="E100" s="350"/>
      <c r="F100" s="246" t="s">
        <v>76</v>
      </c>
      <c r="G100" s="152">
        <v>80000</v>
      </c>
      <c r="H100" s="359">
        <v>0.25</v>
      </c>
      <c r="I100" s="359"/>
      <c r="J100" s="153">
        <f>G100*H100</f>
        <v>20000</v>
      </c>
      <c r="K100" s="360" t="s">
        <v>199</v>
      </c>
      <c r="L100" s="360"/>
      <c r="M100" s="360"/>
      <c r="N100" s="360"/>
      <c r="O100" s="360"/>
      <c r="P100" s="361"/>
      <c r="R100" s="83"/>
      <c r="S100" s="81" t="s">
        <v>88</v>
      </c>
      <c r="T100" s="81" t="s">
        <v>89</v>
      </c>
      <c r="U100" s="82" t="s">
        <v>90</v>
      </c>
    </row>
    <row r="101" spans="1:21" x14ac:dyDescent="0.3">
      <c r="A101" s="297"/>
      <c r="B101" s="155" t="s">
        <v>80</v>
      </c>
      <c r="C101" s="247" t="s">
        <v>101</v>
      </c>
      <c r="D101" s="351" t="s">
        <v>80</v>
      </c>
      <c r="E101" s="351"/>
      <c r="F101" s="247" t="s">
        <v>79</v>
      </c>
      <c r="G101" s="149">
        <v>25000</v>
      </c>
      <c r="H101" s="352">
        <v>0.25</v>
      </c>
      <c r="I101" s="352"/>
      <c r="J101" s="150">
        <f t="shared" ref="J101:J104" si="11">G101*H101</f>
        <v>6250</v>
      </c>
      <c r="K101" s="353" t="s">
        <v>204</v>
      </c>
      <c r="L101" s="353"/>
      <c r="M101" s="353"/>
      <c r="N101" s="353"/>
      <c r="O101" s="353"/>
      <c r="P101" s="354"/>
      <c r="R101" s="80" t="s">
        <v>105</v>
      </c>
      <c r="S101" s="84">
        <f>SUMIFS(J100:J104,B100:B104,"New",C100:C104,"Program Admin")</f>
        <v>0</v>
      </c>
      <c r="T101" s="84">
        <f>S101*data!$E$2</f>
        <v>0</v>
      </c>
      <c r="U101" s="85">
        <f>SUM(S101:T101)</f>
        <v>0</v>
      </c>
    </row>
    <row r="102" spans="1:21" x14ac:dyDescent="0.3">
      <c r="A102" s="297"/>
      <c r="B102" s="155"/>
      <c r="C102" s="247"/>
      <c r="D102" s="351"/>
      <c r="E102" s="351"/>
      <c r="F102" s="247"/>
      <c r="G102" s="149"/>
      <c r="H102" s="352"/>
      <c r="I102" s="352"/>
      <c r="J102" s="150">
        <f t="shared" si="11"/>
        <v>0</v>
      </c>
      <c r="K102" s="353"/>
      <c r="L102" s="353"/>
      <c r="M102" s="353"/>
      <c r="N102" s="353"/>
      <c r="O102" s="353"/>
      <c r="P102" s="354"/>
      <c r="R102" s="80" t="s">
        <v>108</v>
      </c>
      <c r="S102" s="84">
        <f>SUMIFS(J100:J104,B100:B104,"New",C100:C104,"Clerical/Staff")</f>
        <v>6250</v>
      </c>
      <c r="T102" s="84">
        <f>S102*data!$E$1</f>
        <v>2062.5</v>
      </c>
      <c r="U102" s="85">
        <f>SUM(S102:T102)</f>
        <v>8312.5</v>
      </c>
    </row>
    <row r="103" spans="1:21" x14ac:dyDescent="0.3">
      <c r="A103" s="297"/>
      <c r="B103" s="155"/>
      <c r="C103" s="247"/>
      <c r="D103" s="351"/>
      <c r="E103" s="351"/>
      <c r="F103" s="247"/>
      <c r="G103" s="149"/>
      <c r="H103" s="352"/>
      <c r="I103" s="352"/>
      <c r="J103" s="150">
        <f t="shared" si="11"/>
        <v>0</v>
      </c>
      <c r="K103" s="353"/>
      <c r="L103" s="353"/>
      <c r="M103" s="353"/>
      <c r="N103" s="353"/>
      <c r="O103" s="353"/>
      <c r="P103" s="354"/>
      <c r="Q103" s="23"/>
      <c r="R103" s="92" t="s">
        <v>106</v>
      </c>
      <c r="S103" s="84">
        <f>SUMIFS(J100:J104,B100:B104,"Reallocated",C100:C104,"Program Admin")</f>
        <v>20000</v>
      </c>
      <c r="T103" s="84">
        <f>S103*data!$E$2</f>
        <v>5600.0000000000009</v>
      </c>
      <c r="U103" s="85">
        <f>SUM(S103:T103)</f>
        <v>25600</v>
      </c>
    </row>
    <row r="104" spans="1:21" ht="15" thickBot="1" x14ac:dyDescent="0.35">
      <c r="A104" s="298"/>
      <c r="B104" s="156"/>
      <c r="C104" s="248"/>
      <c r="D104" s="355"/>
      <c r="E104" s="355"/>
      <c r="F104" s="248"/>
      <c r="G104" s="158"/>
      <c r="H104" s="356"/>
      <c r="I104" s="356"/>
      <c r="J104" s="159">
        <f t="shared" si="11"/>
        <v>0</v>
      </c>
      <c r="K104" s="357"/>
      <c r="L104" s="357"/>
      <c r="M104" s="357"/>
      <c r="N104" s="357"/>
      <c r="O104" s="357"/>
      <c r="P104" s="358"/>
      <c r="R104" s="92" t="s">
        <v>107</v>
      </c>
      <c r="S104" s="84">
        <f>SUMIFS(J100:J104,B100:B104,"Reallocated",C100:C104,"Clerical/Staff")</f>
        <v>0</v>
      </c>
      <c r="T104" s="84">
        <f>S104*data!$E$1</f>
        <v>0</v>
      </c>
      <c r="U104" s="85">
        <f>SUM(S104:T104)</f>
        <v>0</v>
      </c>
    </row>
    <row r="105" spans="1:21" ht="15" thickBot="1" x14ac:dyDescent="0.35">
      <c r="R105" s="220"/>
      <c r="S105" s="221"/>
      <c r="T105" s="221"/>
      <c r="U105" s="222"/>
    </row>
    <row r="106" spans="1:21" ht="28.8" x14ac:dyDescent="0.3">
      <c r="A106" s="345" t="s">
        <v>71</v>
      </c>
      <c r="B106" s="245" t="s">
        <v>82</v>
      </c>
      <c r="C106" s="245" t="s">
        <v>96</v>
      </c>
      <c r="D106" s="347" t="s">
        <v>224</v>
      </c>
      <c r="E106" s="347"/>
      <c r="F106" s="245" t="s">
        <v>97</v>
      </c>
      <c r="G106" s="245" t="s">
        <v>95</v>
      </c>
      <c r="H106" s="347" t="s">
        <v>98</v>
      </c>
      <c r="I106" s="347"/>
      <c r="J106" s="245" t="s">
        <v>99</v>
      </c>
      <c r="K106" s="348" t="s">
        <v>100</v>
      </c>
      <c r="L106" s="348"/>
      <c r="M106" s="348"/>
      <c r="N106" s="348"/>
      <c r="O106" s="348"/>
      <c r="P106" s="349"/>
      <c r="R106" s="94"/>
      <c r="S106" s="95"/>
      <c r="T106" s="95"/>
      <c r="U106" s="96"/>
    </row>
    <row r="107" spans="1:21" x14ac:dyDescent="0.3">
      <c r="A107" s="297"/>
      <c r="B107" s="154" t="s">
        <v>81</v>
      </c>
      <c r="C107" s="246" t="s">
        <v>102</v>
      </c>
      <c r="D107" s="350" t="s">
        <v>198</v>
      </c>
      <c r="E107" s="350"/>
      <c r="F107" s="246" t="s">
        <v>76</v>
      </c>
      <c r="G107" s="152">
        <v>80000</v>
      </c>
      <c r="H107" s="359">
        <v>0.25</v>
      </c>
      <c r="I107" s="359"/>
      <c r="J107" s="153">
        <f>G107*H107</f>
        <v>20000</v>
      </c>
      <c r="K107" s="360" t="s">
        <v>199</v>
      </c>
      <c r="L107" s="360"/>
      <c r="M107" s="360"/>
      <c r="N107" s="360"/>
      <c r="O107" s="360"/>
      <c r="P107" s="361"/>
      <c r="R107" s="83"/>
      <c r="S107" s="81" t="s">
        <v>88</v>
      </c>
      <c r="T107" s="81" t="s">
        <v>89</v>
      </c>
      <c r="U107" s="82" t="s">
        <v>90</v>
      </c>
    </row>
    <row r="108" spans="1:21" x14ac:dyDescent="0.3">
      <c r="A108" s="297"/>
      <c r="B108" s="155" t="s">
        <v>80</v>
      </c>
      <c r="C108" s="247" t="s">
        <v>101</v>
      </c>
      <c r="D108" s="351" t="s">
        <v>226</v>
      </c>
      <c r="E108" s="351"/>
      <c r="F108" s="247" t="s">
        <v>79</v>
      </c>
      <c r="G108" s="149">
        <v>25000</v>
      </c>
      <c r="H108" s="352">
        <v>1</v>
      </c>
      <c r="I108" s="352"/>
      <c r="J108" s="150">
        <f t="shared" ref="J108:J111" si="12">G108*H108</f>
        <v>25000</v>
      </c>
      <c r="K108" s="353" t="s">
        <v>202</v>
      </c>
      <c r="L108" s="353"/>
      <c r="M108" s="353"/>
      <c r="N108" s="353"/>
      <c r="O108" s="353"/>
      <c r="P108" s="354"/>
      <c r="R108" s="80" t="s">
        <v>105</v>
      </c>
      <c r="S108" s="84">
        <f>SUMIFS(J107:J111,B107:B111,"New",C107:C111,"Program Admin")</f>
        <v>0</v>
      </c>
      <c r="T108" s="84">
        <f>S108*data!$E$2</f>
        <v>0</v>
      </c>
      <c r="U108" s="85">
        <f>SUM(S108:T108)</f>
        <v>0</v>
      </c>
    </row>
    <row r="109" spans="1:21" x14ac:dyDescent="0.3">
      <c r="A109" s="297"/>
      <c r="B109" s="155"/>
      <c r="C109" s="247"/>
      <c r="D109" s="351"/>
      <c r="E109" s="351"/>
      <c r="F109" s="247"/>
      <c r="G109" s="149"/>
      <c r="H109" s="352"/>
      <c r="I109" s="352"/>
      <c r="J109" s="150">
        <f t="shared" si="12"/>
        <v>0</v>
      </c>
      <c r="K109" s="353"/>
      <c r="L109" s="353"/>
      <c r="M109" s="353"/>
      <c r="N109" s="353"/>
      <c r="O109" s="353"/>
      <c r="P109" s="354"/>
      <c r="R109" s="80" t="s">
        <v>108</v>
      </c>
      <c r="S109" s="84">
        <f>SUMIFS(J107:J111,B107:B111,"New",C107:C111,"Clerical/Staff")</f>
        <v>25000</v>
      </c>
      <c r="T109" s="84">
        <f>S109*data!$E$1</f>
        <v>8250</v>
      </c>
      <c r="U109" s="85">
        <f>SUM(S109:T109)</f>
        <v>33250</v>
      </c>
    </row>
    <row r="110" spans="1:21" x14ac:dyDescent="0.3">
      <c r="A110" s="297"/>
      <c r="B110" s="155"/>
      <c r="C110" s="247"/>
      <c r="D110" s="351"/>
      <c r="E110" s="351"/>
      <c r="F110" s="247"/>
      <c r="G110" s="149"/>
      <c r="H110" s="352"/>
      <c r="I110" s="352"/>
      <c r="J110" s="150">
        <f t="shared" si="12"/>
        <v>0</v>
      </c>
      <c r="K110" s="353"/>
      <c r="L110" s="353"/>
      <c r="M110" s="353"/>
      <c r="N110" s="353"/>
      <c r="O110" s="353"/>
      <c r="P110" s="354"/>
      <c r="Q110" s="23"/>
      <c r="R110" s="92" t="s">
        <v>106</v>
      </c>
      <c r="S110" s="84">
        <f>SUMIFS(J107:J111,B107:B111,"Reallocated",C107:C111,"Program Admin")</f>
        <v>20000</v>
      </c>
      <c r="T110" s="84">
        <f>S110*data!$E$2</f>
        <v>5600.0000000000009</v>
      </c>
      <c r="U110" s="85">
        <f>SUM(S110:T110)</f>
        <v>25600</v>
      </c>
    </row>
    <row r="111" spans="1:21" ht="15" thickBot="1" x14ac:dyDescent="0.35">
      <c r="A111" s="298"/>
      <c r="B111" s="156"/>
      <c r="C111" s="248"/>
      <c r="D111" s="355"/>
      <c r="E111" s="355"/>
      <c r="F111" s="248"/>
      <c r="G111" s="158"/>
      <c r="H111" s="356"/>
      <c r="I111" s="356"/>
      <c r="J111" s="159">
        <f t="shared" si="12"/>
        <v>0</v>
      </c>
      <c r="K111" s="357"/>
      <c r="L111" s="357"/>
      <c r="M111" s="357"/>
      <c r="N111" s="357"/>
      <c r="O111" s="357"/>
      <c r="P111" s="358"/>
      <c r="R111" s="92" t="s">
        <v>107</v>
      </c>
      <c r="S111" s="84">
        <f>SUMIFS(J107:J111,B107:B111,"Reallocated",C107:C111,"Clerical/Staff")</f>
        <v>0</v>
      </c>
      <c r="T111" s="84">
        <f>S111*data!$E$1</f>
        <v>0</v>
      </c>
      <c r="U111" s="85">
        <f>SUM(S111:T111)</f>
        <v>0</v>
      </c>
    </row>
    <row r="112" spans="1:21" ht="15" thickBot="1" x14ac:dyDescent="0.35">
      <c r="R112" s="220"/>
      <c r="S112" s="221"/>
      <c r="T112" s="221"/>
      <c r="U112" s="222"/>
    </row>
    <row r="113" spans="1:23" ht="28.8" x14ac:dyDescent="0.3">
      <c r="A113" s="345" t="s">
        <v>72</v>
      </c>
      <c r="B113" s="245" t="s">
        <v>82</v>
      </c>
      <c r="C113" s="245" t="s">
        <v>96</v>
      </c>
      <c r="D113" s="347" t="s">
        <v>224</v>
      </c>
      <c r="E113" s="347"/>
      <c r="F113" s="245" t="s">
        <v>97</v>
      </c>
      <c r="G113" s="245" t="s">
        <v>95</v>
      </c>
      <c r="H113" s="347" t="s">
        <v>98</v>
      </c>
      <c r="I113" s="347"/>
      <c r="J113" s="245" t="s">
        <v>99</v>
      </c>
      <c r="K113" s="348" t="s">
        <v>100</v>
      </c>
      <c r="L113" s="348"/>
      <c r="M113" s="348"/>
      <c r="N113" s="348"/>
      <c r="O113" s="348"/>
      <c r="P113" s="349"/>
      <c r="R113" s="94"/>
      <c r="S113" s="95"/>
      <c r="T113" s="95"/>
      <c r="U113" s="96"/>
    </row>
    <row r="114" spans="1:23" x14ac:dyDescent="0.3">
      <c r="A114" s="297"/>
      <c r="B114" s="154" t="s">
        <v>80</v>
      </c>
      <c r="C114" s="246" t="s">
        <v>102</v>
      </c>
      <c r="D114" s="350" t="s">
        <v>80</v>
      </c>
      <c r="E114" s="350"/>
      <c r="F114" s="246" t="s">
        <v>77</v>
      </c>
      <c r="G114" s="152">
        <v>50000</v>
      </c>
      <c r="H114" s="359">
        <v>0.25</v>
      </c>
      <c r="I114" s="359"/>
      <c r="J114" s="153">
        <f>G114*H114</f>
        <v>12500</v>
      </c>
      <c r="K114" s="360" t="s">
        <v>200</v>
      </c>
      <c r="L114" s="360"/>
      <c r="M114" s="360"/>
      <c r="N114" s="360"/>
      <c r="O114" s="360"/>
      <c r="P114" s="361"/>
      <c r="R114" s="83"/>
      <c r="S114" s="81" t="s">
        <v>88</v>
      </c>
      <c r="T114" s="81" t="s">
        <v>89</v>
      </c>
      <c r="U114" s="82" t="s">
        <v>90</v>
      </c>
    </row>
    <row r="115" spans="1:23" x14ac:dyDescent="0.3">
      <c r="A115" s="297"/>
      <c r="B115" s="155" t="s">
        <v>80</v>
      </c>
      <c r="C115" s="247" t="s">
        <v>101</v>
      </c>
      <c r="D115" s="351" t="s">
        <v>226</v>
      </c>
      <c r="E115" s="351"/>
      <c r="F115" s="247" t="s">
        <v>79</v>
      </c>
      <c r="G115" s="149">
        <v>25000</v>
      </c>
      <c r="H115" s="352">
        <v>1</v>
      </c>
      <c r="I115" s="352"/>
      <c r="J115" s="150">
        <f t="shared" ref="J115:J118" si="13">G115*H115</f>
        <v>25000</v>
      </c>
      <c r="K115" s="353" t="s">
        <v>202</v>
      </c>
      <c r="L115" s="353"/>
      <c r="M115" s="353"/>
      <c r="N115" s="353"/>
      <c r="O115" s="353"/>
      <c r="P115" s="354"/>
      <c r="R115" s="80" t="s">
        <v>105</v>
      </c>
      <c r="S115" s="84">
        <f>SUMIFS(J114:J118,B114:B118,"New",C114:C118,"Program Admin")</f>
        <v>12500</v>
      </c>
      <c r="T115" s="84">
        <f>S115*data!$E$2</f>
        <v>3500.0000000000005</v>
      </c>
      <c r="U115" s="85">
        <f>SUM(S115:T115)</f>
        <v>16000</v>
      </c>
    </row>
    <row r="116" spans="1:23" x14ac:dyDescent="0.3">
      <c r="A116" s="297"/>
      <c r="B116" s="155" t="s">
        <v>80</v>
      </c>
      <c r="C116" s="247" t="s">
        <v>203</v>
      </c>
      <c r="D116" s="351" t="s">
        <v>80</v>
      </c>
      <c r="E116" s="351"/>
      <c r="F116" s="247" t="s">
        <v>79</v>
      </c>
      <c r="G116" s="149">
        <v>14400</v>
      </c>
      <c r="H116" s="352">
        <v>1</v>
      </c>
      <c r="I116" s="352"/>
      <c r="J116" s="150">
        <f t="shared" si="13"/>
        <v>14400</v>
      </c>
      <c r="K116" s="353" t="s">
        <v>227</v>
      </c>
      <c r="L116" s="353"/>
      <c r="M116" s="353"/>
      <c r="N116" s="353"/>
      <c r="O116" s="353"/>
      <c r="P116" s="354"/>
      <c r="R116" s="80" t="s">
        <v>108</v>
      </c>
      <c r="S116" s="84">
        <f>SUMIFS(J114:J118,B114:B118,"New",C114:C118,"Clerical/Staff")</f>
        <v>25000</v>
      </c>
      <c r="T116" s="84">
        <f>S116*data!$E$1</f>
        <v>8250</v>
      </c>
      <c r="U116" s="85">
        <f>SUM(S116:T116)</f>
        <v>33250</v>
      </c>
    </row>
    <row r="117" spans="1:23" x14ac:dyDescent="0.3">
      <c r="A117" s="297"/>
      <c r="B117" s="155"/>
      <c r="C117" s="247"/>
      <c r="D117" s="351"/>
      <c r="E117" s="351"/>
      <c r="F117" s="247"/>
      <c r="G117" s="149"/>
      <c r="H117" s="352"/>
      <c r="I117" s="352"/>
      <c r="J117" s="150">
        <f t="shared" si="13"/>
        <v>0</v>
      </c>
      <c r="K117" s="353"/>
      <c r="L117" s="353"/>
      <c r="M117" s="353"/>
      <c r="N117" s="353"/>
      <c r="O117" s="353"/>
      <c r="P117" s="354"/>
      <c r="Q117" s="23"/>
      <c r="R117" s="92" t="s">
        <v>106</v>
      </c>
      <c r="S117" s="84">
        <f>SUMIFS(J114:J118,B114:B118,"Reallocated",C114:C118,"Program Admin")</f>
        <v>0</v>
      </c>
      <c r="T117" s="84">
        <f>S117*data!$E$2</f>
        <v>0</v>
      </c>
      <c r="U117" s="85">
        <f>SUM(S117:T117)</f>
        <v>0</v>
      </c>
    </row>
    <row r="118" spans="1:23" ht="15" thickBot="1" x14ac:dyDescent="0.35">
      <c r="A118" s="298"/>
      <c r="B118" s="156"/>
      <c r="C118" s="248"/>
      <c r="D118" s="355"/>
      <c r="E118" s="355"/>
      <c r="F118" s="248"/>
      <c r="G118" s="158"/>
      <c r="H118" s="356"/>
      <c r="I118" s="356"/>
      <c r="J118" s="159">
        <f t="shared" si="13"/>
        <v>0</v>
      </c>
      <c r="K118" s="357"/>
      <c r="L118" s="357"/>
      <c r="M118" s="357"/>
      <c r="N118" s="357"/>
      <c r="O118" s="357"/>
      <c r="P118" s="358"/>
      <c r="R118" s="92" t="s">
        <v>107</v>
      </c>
      <c r="S118" s="84">
        <f>SUMIFS(J114:J118,B114:B118,"Reallocated",C114:C118,"Clerical/Staff")</f>
        <v>0</v>
      </c>
      <c r="T118" s="84">
        <f>S118*data!$E$1</f>
        <v>0</v>
      </c>
      <c r="U118" s="85">
        <f>SUM(S118:T118)</f>
        <v>0</v>
      </c>
    </row>
    <row r="119" spans="1:23" ht="15" thickBot="1" x14ac:dyDescent="0.35">
      <c r="R119" s="220"/>
      <c r="S119" s="221"/>
      <c r="T119" s="221"/>
      <c r="U119" s="222"/>
    </row>
    <row r="120" spans="1:23" ht="28.8" x14ac:dyDescent="0.3">
      <c r="A120" s="345" t="s">
        <v>73</v>
      </c>
      <c r="B120" s="245" t="s">
        <v>82</v>
      </c>
      <c r="C120" s="245" t="s">
        <v>96</v>
      </c>
      <c r="D120" s="347" t="s">
        <v>224</v>
      </c>
      <c r="E120" s="347"/>
      <c r="F120" s="245" t="s">
        <v>97</v>
      </c>
      <c r="G120" s="245" t="s">
        <v>95</v>
      </c>
      <c r="H120" s="347" t="s">
        <v>98</v>
      </c>
      <c r="I120" s="347"/>
      <c r="J120" s="245" t="s">
        <v>99</v>
      </c>
      <c r="K120" s="348" t="s">
        <v>100</v>
      </c>
      <c r="L120" s="348"/>
      <c r="M120" s="348"/>
      <c r="N120" s="348"/>
      <c r="O120" s="348"/>
      <c r="P120" s="349"/>
      <c r="R120" s="94"/>
      <c r="S120" s="95"/>
      <c r="T120" s="95"/>
      <c r="U120" s="96"/>
    </row>
    <row r="121" spans="1:23" x14ac:dyDescent="0.3">
      <c r="A121" s="297"/>
      <c r="B121" s="154" t="s">
        <v>80</v>
      </c>
      <c r="C121" s="246" t="s">
        <v>102</v>
      </c>
      <c r="D121" s="350" t="s">
        <v>226</v>
      </c>
      <c r="E121" s="350"/>
      <c r="F121" s="246" t="s">
        <v>77</v>
      </c>
      <c r="G121" s="152">
        <v>50000</v>
      </c>
      <c r="H121" s="359">
        <v>0.25</v>
      </c>
      <c r="I121" s="359"/>
      <c r="J121" s="153">
        <f>G121*H121</f>
        <v>12500</v>
      </c>
      <c r="K121" s="360" t="s">
        <v>200</v>
      </c>
      <c r="L121" s="360"/>
      <c r="M121" s="360"/>
      <c r="N121" s="360"/>
      <c r="O121" s="360"/>
      <c r="P121" s="361"/>
      <c r="R121" s="83"/>
      <c r="S121" s="81" t="s">
        <v>88</v>
      </c>
      <c r="T121" s="81" t="s">
        <v>89</v>
      </c>
      <c r="U121" s="82" t="s">
        <v>90</v>
      </c>
      <c r="W121" s="147"/>
    </row>
    <row r="122" spans="1:23" x14ac:dyDescent="0.3">
      <c r="A122" s="297"/>
      <c r="B122" s="155" t="s">
        <v>80</v>
      </c>
      <c r="C122" s="247" t="s">
        <v>101</v>
      </c>
      <c r="D122" s="351" t="s">
        <v>226</v>
      </c>
      <c r="E122" s="351"/>
      <c r="F122" s="247" t="s">
        <v>79</v>
      </c>
      <c r="G122" s="149">
        <v>25000</v>
      </c>
      <c r="H122" s="352">
        <v>1</v>
      </c>
      <c r="I122" s="352"/>
      <c r="J122" s="150">
        <f t="shared" ref="J122:J123" si="14">G122*H122</f>
        <v>25000</v>
      </c>
      <c r="K122" s="353" t="s">
        <v>202</v>
      </c>
      <c r="L122" s="353"/>
      <c r="M122" s="353"/>
      <c r="N122" s="353"/>
      <c r="O122" s="353"/>
      <c r="P122" s="354"/>
      <c r="R122" s="80" t="s">
        <v>105</v>
      </c>
      <c r="S122" s="84">
        <f>SUMIFS(J121:J125,B121:B125,"New",C121:C125,"Program Admin")</f>
        <v>12500</v>
      </c>
      <c r="T122" s="84">
        <f>S122*data!$E$2</f>
        <v>3500.0000000000005</v>
      </c>
      <c r="U122" s="85">
        <f>SUM(S122:T122)</f>
        <v>16000</v>
      </c>
    </row>
    <row r="123" spans="1:23" x14ac:dyDescent="0.3">
      <c r="A123" s="297"/>
      <c r="B123" s="155" t="s">
        <v>80</v>
      </c>
      <c r="C123" s="247" t="s">
        <v>203</v>
      </c>
      <c r="D123" s="351" t="s">
        <v>226</v>
      </c>
      <c r="E123" s="351"/>
      <c r="F123" s="247" t="s">
        <v>79</v>
      </c>
      <c r="G123" s="149">
        <v>14400</v>
      </c>
      <c r="H123" s="352">
        <v>1</v>
      </c>
      <c r="I123" s="352"/>
      <c r="J123" s="150">
        <f t="shared" si="14"/>
        <v>14400</v>
      </c>
      <c r="K123" s="353" t="s">
        <v>227</v>
      </c>
      <c r="L123" s="353"/>
      <c r="M123" s="353"/>
      <c r="N123" s="353"/>
      <c r="O123" s="353"/>
      <c r="P123" s="354"/>
      <c r="R123" s="80" t="s">
        <v>108</v>
      </c>
      <c r="S123" s="84">
        <f>SUMIFS(J121:J125,B121:B125,"New",C121:C125,"Clerical/Staff")</f>
        <v>25000</v>
      </c>
      <c r="T123" s="84">
        <f>S123*data!$E$1</f>
        <v>8250</v>
      </c>
      <c r="U123" s="85">
        <f>SUM(S123:T123)</f>
        <v>33250</v>
      </c>
    </row>
    <row r="124" spans="1:23" x14ac:dyDescent="0.3">
      <c r="A124" s="297"/>
      <c r="B124" s="155"/>
      <c r="C124" s="247"/>
      <c r="D124" s="351"/>
      <c r="E124" s="351"/>
      <c r="F124" s="247"/>
      <c r="G124" s="149"/>
      <c r="H124" s="352"/>
      <c r="I124" s="352"/>
      <c r="J124" s="150">
        <f t="shared" ref="J124:J125" si="15">G124*H124</f>
        <v>0</v>
      </c>
      <c r="K124" s="353"/>
      <c r="L124" s="353"/>
      <c r="M124" s="353"/>
      <c r="N124" s="353"/>
      <c r="O124" s="353"/>
      <c r="P124" s="354"/>
      <c r="R124" s="92" t="s">
        <v>106</v>
      </c>
      <c r="S124" s="84">
        <f>SUMIFS(J121:J125,B121:B125,"Reallocated",C121:C125,"Program Admin")</f>
        <v>0</v>
      </c>
      <c r="T124" s="84">
        <f>S124*data!$E$2</f>
        <v>0</v>
      </c>
      <c r="U124" s="85">
        <f>SUM(S124:T124)</f>
        <v>0</v>
      </c>
    </row>
    <row r="125" spans="1:23" ht="15" thickBot="1" x14ac:dyDescent="0.35">
      <c r="A125" s="298"/>
      <c r="B125" s="156"/>
      <c r="C125" s="248"/>
      <c r="D125" s="355"/>
      <c r="E125" s="355"/>
      <c r="F125" s="248"/>
      <c r="G125" s="158"/>
      <c r="H125" s="356"/>
      <c r="I125" s="356"/>
      <c r="J125" s="159">
        <f t="shared" si="15"/>
        <v>0</v>
      </c>
      <c r="K125" s="357"/>
      <c r="L125" s="357"/>
      <c r="M125" s="357"/>
      <c r="N125" s="357"/>
      <c r="O125" s="357"/>
      <c r="P125" s="358"/>
      <c r="R125" s="92" t="s">
        <v>107</v>
      </c>
      <c r="S125" s="84">
        <f>SUMIFS(J121:J125,B121:B125,"Reallocated",C121:C125,"Clerical/Staff")</f>
        <v>0</v>
      </c>
      <c r="T125" s="84">
        <f>S125*data!$E$1</f>
        <v>0</v>
      </c>
      <c r="U125" s="85">
        <f>SUM(S125:T125)</f>
        <v>0</v>
      </c>
    </row>
    <row r="126" spans="1:23" ht="15" thickBot="1" x14ac:dyDescent="0.35">
      <c r="R126" s="220"/>
      <c r="S126" s="221"/>
      <c r="T126" s="221"/>
      <c r="U126" s="222"/>
    </row>
    <row r="127" spans="1:23" ht="28.8" x14ac:dyDescent="0.3">
      <c r="A127" s="345" t="s">
        <v>74</v>
      </c>
      <c r="B127" s="245" t="s">
        <v>82</v>
      </c>
      <c r="C127" s="245" t="s">
        <v>96</v>
      </c>
      <c r="D127" s="347" t="s">
        <v>224</v>
      </c>
      <c r="E127" s="347"/>
      <c r="F127" s="245" t="s">
        <v>97</v>
      </c>
      <c r="G127" s="245" t="s">
        <v>95</v>
      </c>
      <c r="H127" s="347" t="s">
        <v>98</v>
      </c>
      <c r="I127" s="347"/>
      <c r="J127" s="245" t="s">
        <v>99</v>
      </c>
      <c r="K127" s="348" t="s">
        <v>100</v>
      </c>
      <c r="L127" s="348"/>
      <c r="M127" s="348"/>
      <c r="N127" s="348"/>
      <c r="O127" s="348"/>
      <c r="P127" s="349"/>
      <c r="R127" s="94"/>
      <c r="S127" s="95"/>
      <c r="T127" s="95"/>
      <c r="U127" s="96"/>
    </row>
    <row r="128" spans="1:23" x14ac:dyDescent="0.3">
      <c r="A128" s="297"/>
      <c r="B128" s="154" t="s">
        <v>80</v>
      </c>
      <c r="C128" s="246" t="s">
        <v>102</v>
      </c>
      <c r="D128" s="350" t="s">
        <v>226</v>
      </c>
      <c r="E128" s="350"/>
      <c r="F128" s="246" t="s">
        <v>77</v>
      </c>
      <c r="G128" s="152">
        <v>50000</v>
      </c>
      <c r="H128" s="359">
        <v>0.25</v>
      </c>
      <c r="I128" s="359"/>
      <c r="J128" s="153">
        <f>G128*H128</f>
        <v>12500</v>
      </c>
      <c r="K128" s="360" t="s">
        <v>200</v>
      </c>
      <c r="L128" s="360"/>
      <c r="M128" s="360"/>
      <c r="N128" s="360"/>
      <c r="O128" s="360"/>
      <c r="P128" s="361"/>
      <c r="R128" s="83"/>
      <c r="S128" s="81" t="s">
        <v>88</v>
      </c>
      <c r="T128" s="81" t="s">
        <v>89</v>
      </c>
      <c r="U128" s="82" t="s">
        <v>90</v>
      </c>
    </row>
    <row r="129" spans="1:21" x14ac:dyDescent="0.3">
      <c r="A129" s="297"/>
      <c r="B129" s="155" t="s">
        <v>80</v>
      </c>
      <c r="C129" s="247" t="s">
        <v>101</v>
      </c>
      <c r="D129" s="351" t="s">
        <v>226</v>
      </c>
      <c r="E129" s="351"/>
      <c r="F129" s="247" t="s">
        <v>79</v>
      </c>
      <c r="G129" s="149">
        <v>25000</v>
      </c>
      <c r="H129" s="352">
        <v>1</v>
      </c>
      <c r="I129" s="352"/>
      <c r="J129" s="150">
        <f t="shared" ref="J129:J130" si="16">G129*H129</f>
        <v>25000</v>
      </c>
      <c r="K129" s="353" t="s">
        <v>202</v>
      </c>
      <c r="L129" s="353"/>
      <c r="M129" s="353"/>
      <c r="N129" s="353"/>
      <c r="O129" s="353"/>
      <c r="P129" s="354"/>
      <c r="R129" s="80" t="s">
        <v>105</v>
      </c>
      <c r="S129" s="84">
        <f>SUMIFS(J128:J132,B128:B132,"New",C128:C132,"Program Admin")</f>
        <v>12500</v>
      </c>
      <c r="T129" s="84">
        <f>S129*data!$E$2</f>
        <v>3500.0000000000005</v>
      </c>
      <c r="U129" s="85">
        <f>SUM(S129:T129)</f>
        <v>16000</v>
      </c>
    </row>
    <row r="130" spans="1:21" x14ac:dyDescent="0.3">
      <c r="A130" s="297"/>
      <c r="B130" s="155" t="s">
        <v>80</v>
      </c>
      <c r="C130" s="247" t="s">
        <v>203</v>
      </c>
      <c r="D130" s="351" t="s">
        <v>226</v>
      </c>
      <c r="E130" s="351"/>
      <c r="F130" s="247" t="s">
        <v>79</v>
      </c>
      <c r="G130" s="149">
        <v>14400</v>
      </c>
      <c r="H130" s="352">
        <v>1</v>
      </c>
      <c r="I130" s="352"/>
      <c r="J130" s="150">
        <f t="shared" si="16"/>
        <v>14400</v>
      </c>
      <c r="K130" s="353" t="s">
        <v>227</v>
      </c>
      <c r="L130" s="353"/>
      <c r="M130" s="353"/>
      <c r="N130" s="353"/>
      <c r="O130" s="353"/>
      <c r="P130" s="354"/>
      <c r="R130" s="80" t="s">
        <v>108</v>
      </c>
      <c r="S130" s="84">
        <f>SUMIFS(J128:J132,B128:B132,"New",C128:C132,"Clerical/Staff")</f>
        <v>25000</v>
      </c>
      <c r="T130" s="84">
        <f>S130*data!$E$1</f>
        <v>8250</v>
      </c>
      <c r="U130" s="85">
        <f>SUM(S130:T130)</f>
        <v>33250</v>
      </c>
    </row>
    <row r="131" spans="1:21" x14ac:dyDescent="0.3">
      <c r="A131" s="297"/>
      <c r="B131" s="155"/>
      <c r="C131" s="247"/>
      <c r="D131" s="351"/>
      <c r="E131" s="351"/>
      <c r="F131" s="247"/>
      <c r="G131" s="149"/>
      <c r="H131" s="352"/>
      <c r="I131" s="352"/>
      <c r="J131" s="150">
        <f t="shared" ref="J131:J132" si="17">G131*H131</f>
        <v>0</v>
      </c>
      <c r="K131" s="353"/>
      <c r="L131" s="353"/>
      <c r="M131" s="353"/>
      <c r="N131" s="353"/>
      <c r="O131" s="353"/>
      <c r="P131" s="354"/>
      <c r="R131" s="92" t="s">
        <v>106</v>
      </c>
      <c r="S131" s="84">
        <f>SUMIFS(J128:J132,B128:B132,"Reallocated",C128:C132,"Program Admin")</f>
        <v>0</v>
      </c>
      <c r="T131" s="84">
        <f>S131*data!$E$2</f>
        <v>0</v>
      </c>
      <c r="U131" s="85">
        <f>SUM(S131:T131)</f>
        <v>0</v>
      </c>
    </row>
    <row r="132" spans="1:21" ht="15" thickBot="1" x14ac:dyDescent="0.35">
      <c r="A132" s="298"/>
      <c r="B132" s="156"/>
      <c r="C132" s="248"/>
      <c r="D132" s="355"/>
      <c r="E132" s="355"/>
      <c r="F132" s="248"/>
      <c r="G132" s="158"/>
      <c r="H132" s="356"/>
      <c r="I132" s="356"/>
      <c r="J132" s="159">
        <f t="shared" si="17"/>
        <v>0</v>
      </c>
      <c r="K132" s="357"/>
      <c r="L132" s="357"/>
      <c r="M132" s="357"/>
      <c r="N132" s="357"/>
      <c r="O132" s="357"/>
      <c r="P132" s="358"/>
      <c r="R132" s="97" t="s">
        <v>107</v>
      </c>
      <c r="S132" s="98">
        <f>SUMIFS(J128:J132,B128:B132,"Reallocated",C128:C132,"Clerical/Staff")</f>
        <v>0</v>
      </c>
      <c r="T132" s="98">
        <f>S132*data!$E$1</f>
        <v>0</v>
      </c>
      <c r="U132" s="99">
        <f>SUM(S132:T132)</f>
        <v>0</v>
      </c>
    </row>
    <row r="134" spans="1:21" ht="23.4" x14ac:dyDescent="0.45">
      <c r="A134" s="334" t="s">
        <v>109</v>
      </c>
      <c r="B134" s="334"/>
      <c r="C134" s="334"/>
      <c r="D134" s="334"/>
      <c r="E134" s="334"/>
      <c r="F134" s="334"/>
      <c r="G134" s="334"/>
      <c r="H134" s="334"/>
      <c r="I134" s="334"/>
      <c r="J134" s="334"/>
      <c r="K134" s="334"/>
      <c r="L134" s="334"/>
      <c r="M134" s="334"/>
      <c r="N134" s="334"/>
      <c r="O134" s="334"/>
      <c r="P134" s="334"/>
    </row>
    <row r="135" spans="1:21" ht="15.6" x14ac:dyDescent="0.3">
      <c r="A135" s="76"/>
      <c r="B135" s="76"/>
      <c r="C135" s="76"/>
      <c r="D135" s="362" t="s">
        <v>117</v>
      </c>
      <c r="E135" s="362"/>
      <c r="F135" s="362"/>
      <c r="G135" s="362"/>
      <c r="H135" s="362"/>
      <c r="I135" s="362"/>
      <c r="J135" s="362"/>
      <c r="K135" s="362"/>
      <c r="L135" s="362"/>
      <c r="M135" s="362"/>
      <c r="N135" s="76"/>
      <c r="O135" s="76"/>
      <c r="P135" s="76"/>
    </row>
    <row r="136" spans="1:21" ht="15" thickBot="1" x14ac:dyDescent="0.35">
      <c r="B136" s="363" t="s">
        <v>92</v>
      </c>
      <c r="C136" s="363"/>
      <c r="D136" s="363"/>
      <c r="E136" s="363"/>
      <c r="F136" s="363"/>
      <c r="G136" s="363"/>
      <c r="H136" s="363"/>
      <c r="J136" s="364" t="s">
        <v>93</v>
      </c>
      <c r="K136" s="364"/>
      <c r="L136" s="364"/>
      <c r="M136" s="364"/>
      <c r="N136" s="364"/>
      <c r="O136" s="364"/>
      <c r="P136" s="364"/>
    </row>
    <row r="137" spans="1:21" x14ac:dyDescent="0.3">
      <c r="A137" s="345" t="s">
        <v>70</v>
      </c>
      <c r="B137" s="365" t="s">
        <v>110</v>
      </c>
      <c r="C137" s="365"/>
      <c r="D137" s="366" t="s">
        <v>112</v>
      </c>
      <c r="E137" s="366"/>
      <c r="F137" s="366"/>
      <c r="G137" s="366"/>
      <c r="H137" s="75" t="s">
        <v>111</v>
      </c>
      <c r="I137" s="73"/>
      <c r="J137" s="367" t="s">
        <v>110</v>
      </c>
      <c r="K137" s="368"/>
      <c r="L137" s="369" t="s">
        <v>112</v>
      </c>
      <c r="M137" s="369"/>
      <c r="N137" s="369"/>
      <c r="O137" s="369"/>
      <c r="P137" s="74" t="s">
        <v>111</v>
      </c>
    </row>
    <row r="138" spans="1:21" x14ac:dyDescent="0.3">
      <c r="A138" s="297"/>
      <c r="B138" s="370" t="s">
        <v>113</v>
      </c>
      <c r="C138" s="371"/>
      <c r="D138" s="377"/>
      <c r="E138" s="377"/>
      <c r="F138" s="377"/>
      <c r="G138" s="377"/>
      <c r="H138" s="169"/>
      <c r="I138" s="219"/>
      <c r="J138" s="378" t="s">
        <v>113</v>
      </c>
      <c r="K138" s="378"/>
      <c r="L138" s="379" t="s">
        <v>205</v>
      </c>
      <c r="M138" s="379"/>
      <c r="N138" s="379"/>
      <c r="O138" s="379"/>
      <c r="P138" s="166">
        <v>5000</v>
      </c>
    </row>
    <row r="139" spans="1:21" x14ac:dyDescent="0.3">
      <c r="A139" s="297"/>
      <c r="B139" s="372" t="s">
        <v>114</v>
      </c>
      <c r="C139" s="373"/>
      <c r="D139" s="374" t="s">
        <v>206</v>
      </c>
      <c r="E139" s="374"/>
      <c r="F139" s="374"/>
      <c r="G139" s="374"/>
      <c r="H139" s="170">
        <v>5000</v>
      </c>
      <c r="I139" s="219"/>
      <c r="J139" s="375" t="s">
        <v>114</v>
      </c>
      <c r="K139" s="375"/>
      <c r="L139" s="376"/>
      <c r="M139" s="376"/>
      <c r="N139" s="376"/>
      <c r="O139" s="376"/>
      <c r="P139" s="167"/>
    </row>
    <row r="140" spans="1:21" x14ac:dyDescent="0.3">
      <c r="A140" s="297"/>
      <c r="B140" s="372" t="s">
        <v>115</v>
      </c>
      <c r="C140" s="373"/>
      <c r="D140" s="374" t="s">
        <v>207</v>
      </c>
      <c r="E140" s="374"/>
      <c r="F140" s="374"/>
      <c r="G140" s="374"/>
      <c r="H140" s="170">
        <v>34300</v>
      </c>
      <c r="I140" s="219"/>
      <c r="J140" s="375" t="s">
        <v>115</v>
      </c>
      <c r="K140" s="375"/>
      <c r="L140" s="376"/>
      <c r="M140" s="376"/>
      <c r="N140" s="376"/>
      <c r="O140" s="376"/>
      <c r="P140" s="167"/>
    </row>
    <row r="141" spans="1:21" x14ac:dyDescent="0.3">
      <c r="A141" s="297"/>
      <c r="B141" s="372" t="s">
        <v>118</v>
      </c>
      <c r="C141" s="373"/>
      <c r="D141" s="374" t="s">
        <v>209</v>
      </c>
      <c r="E141" s="374"/>
      <c r="F141" s="374"/>
      <c r="G141" s="374"/>
      <c r="H141" s="170">
        <v>68000</v>
      </c>
      <c r="I141" s="219"/>
      <c r="J141" s="375" t="s">
        <v>118</v>
      </c>
      <c r="K141" s="375"/>
      <c r="L141" s="376"/>
      <c r="M141" s="376"/>
      <c r="N141" s="376"/>
      <c r="O141" s="376"/>
      <c r="P141" s="167"/>
    </row>
    <row r="142" spans="1:21" ht="15" thickBot="1" x14ac:dyDescent="0.35">
      <c r="A142" s="298"/>
      <c r="B142" s="380" t="s">
        <v>61</v>
      </c>
      <c r="C142" s="381"/>
      <c r="D142" s="382"/>
      <c r="E142" s="382"/>
      <c r="F142" s="382"/>
      <c r="G142" s="382"/>
      <c r="H142" s="171"/>
      <c r="I142" s="33"/>
      <c r="J142" s="383" t="s">
        <v>61</v>
      </c>
      <c r="K142" s="383"/>
      <c r="L142" s="384"/>
      <c r="M142" s="384"/>
      <c r="N142" s="384"/>
      <c r="O142" s="384"/>
      <c r="P142" s="168"/>
    </row>
    <row r="143" spans="1:21" ht="15" thickBot="1" x14ac:dyDescent="0.35">
      <c r="H143" s="55"/>
      <c r="P143" s="55"/>
    </row>
    <row r="144" spans="1:21" x14ac:dyDescent="0.3">
      <c r="A144" s="345" t="s">
        <v>71</v>
      </c>
      <c r="B144" s="365" t="s">
        <v>110</v>
      </c>
      <c r="C144" s="365"/>
      <c r="D144" s="366" t="s">
        <v>112</v>
      </c>
      <c r="E144" s="366"/>
      <c r="F144" s="366"/>
      <c r="G144" s="366"/>
      <c r="H144" s="75" t="s">
        <v>111</v>
      </c>
      <c r="I144" s="73"/>
      <c r="J144" s="367" t="s">
        <v>110</v>
      </c>
      <c r="K144" s="368"/>
      <c r="L144" s="369" t="s">
        <v>112</v>
      </c>
      <c r="M144" s="369"/>
      <c r="N144" s="369"/>
      <c r="O144" s="369"/>
      <c r="P144" s="74" t="s">
        <v>111</v>
      </c>
    </row>
    <row r="145" spans="1:16" x14ac:dyDescent="0.3">
      <c r="A145" s="297"/>
      <c r="B145" s="370" t="s">
        <v>113</v>
      </c>
      <c r="C145" s="371"/>
      <c r="D145" s="377"/>
      <c r="E145" s="377"/>
      <c r="F145" s="377"/>
      <c r="G145" s="377"/>
      <c r="H145" s="169"/>
      <c r="I145" s="219"/>
      <c r="J145" s="378" t="s">
        <v>113</v>
      </c>
      <c r="K145" s="378"/>
      <c r="L145" s="379" t="s">
        <v>205</v>
      </c>
      <c r="M145" s="379"/>
      <c r="N145" s="379"/>
      <c r="O145" s="379"/>
      <c r="P145" s="166">
        <v>2500</v>
      </c>
    </row>
    <row r="146" spans="1:16" x14ac:dyDescent="0.3">
      <c r="A146" s="297"/>
      <c r="B146" s="372" t="s">
        <v>114</v>
      </c>
      <c r="C146" s="373"/>
      <c r="D146" s="374" t="s">
        <v>206</v>
      </c>
      <c r="E146" s="374"/>
      <c r="F146" s="374"/>
      <c r="G146" s="374"/>
      <c r="H146" s="170">
        <v>3500</v>
      </c>
      <c r="I146" s="219"/>
      <c r="J146" s="375" t="s">
        <v>114</v>
      </c>
      <c r="K146" s="375"/>
      <c r="L146" s="376"/>
      <c r="M146" s="376"/>
      <c r="N146" s="376"/>
      <c r="O146" s="376"/>
      <c r="P146" s="167"/>
    </row>
    <row r="147" spans="1:16" x14ac:dyDescent="0.3">
      <c r="A147" s="297"/>
      <c r="B147" s="372" t="s">
        <v>115</v>
      </c>
      <c r="C147" s="373"/>
      <c r="D147" s="374" t="s">
        <v>208</v>
      </c>
      <c r="E147" s="374"/>
      <c r="F147" s="374"/>
      <c r="G147" s="374"/>
      <c r="H147" s="170">
        <v>5000</v>
      </c>
      <c r="I147" s="219"/>
      <c r="J147" s="375" t="s">
        <v>115</v>
      </c>
      <c r="K147" s="375"/>
      <c r="L147" s="376"/>
      <c r="M147" s="376"/>
      <c r="N147" s="376"/>
      <c r="O147" s="376"/>
      <c r="P147" s="167"/>
    </row>
    <row r="148" spans="1:16" x14ac:dyDescent="0.3">
      <c r="A148" s="297"/>
      <c r="B148" s="372" t="s">
        <v>118</v>
      </c>
      <c r="C148" s="373"/>
      <c r="D148" s="374"/>
      <c r="E148" s="374"/>
      <c r="F148" s="374"/>
      <c r="G148" s="374"/>
      <c r="H148" s="170"/>
      <c r="I148" s="219"/>
      <c r="J148" s="375" t="s">
        <v>118</v>
      </c>
      <c r="K148" s="375"/>
      <c r="L148" s="376"/>
      <c r="M148" s="376"/>
      <c r="N148" s="376"/>
      <c r="O148" s="376"/>
      <c r="P148" s="167"/>
    </row>
    <row r="149" spans="1:16" ht="15" thickBot="1" x14ac:dyDescent="0.35">
      <c r="A149" s="298"/>
      <c r="B149" s="380" t="s">
        <v>61</v>
      </c>
      <c r="C149" s="381"/>
      <c r="D149" s="382"/>
      <c r="E149" s="382"/>
      <c r="F149" s="382"/>
      <c r="G149" s="382"/>
      <c r="H149" s="171"/>
      <c r="I149" s="33"/>
      <c r="J149" s="383" t="s">
        <v>61</v>
      </c>
      <c r="K149" s="383"/>
      <c r="L149" s="384"/>
      <c r="M149" s="384"/>
      <c r="N149" s="384"/>
      <c r="O149" s="384"/>
      <c r="P149" s="168"/>
    </row>
    <row r="150" spans="1:16" ht="15" thickBot="1" x14ac:dyDescent="0.35">
      <c r="H150" s="55"/>
      <c r="P150" s="55"/>
    </row>
    <row r="151" spans="1:16" x14ac:dyDescent="0.3">
      <c r="A151" s="345" t="s">
        <v>72</v>
      </c>
      <c r="B151" s="365" t="s">
        <v>110</v>
      </c>
      <c r="C151" s="365"/>
      <c r="D151" s="366" t="s">
        <v>112</v>
      </c>
      <c r="E151" s="366"/>
      <c r="F151" s="366"/>
      <c r="G151" s="366"/>
      <c r="H151" s="75" t="s">
        <v>111</v>
      </c>
      <c r="I151" s="73"/>
      <c r="J151" s="367" t="s">
        <v>110</v>
      </c>
      <c r="K151" s="368"/>
      <c r="L151" s="369" t="s">
        <v>112</v>
      </c>
      <c r="M151" s="369"/>
      <c r="N151" s="369"/>
      <c r="O151" s="369"/>
      <c r="P151" s="74" t="s">
        <v>111</v>
      </c>
    </row>
    <row r="152" spans="1:16" x14ac:dyDescent="0.3">
      <c r="A152" s="297"/>
      <c r="B152" s="370" t="s">
        <v>113</v>
      </c>
      <c r="C152" s="371"/>
      <c r="D152" s="377"/>
      <c r="E152" s="377"/>
      <c r="F152" s="377"/>
      <c r="G152" s="377"/>
      <c r="H152" s="169"/>
      <c r="I152" s="219"/>
      <c r="J152" s="378" t="s">
        <v>113</v>
      </c>
      <c r="K152" s="378"/>
      <c r="L152" s="379" t="s">
        <v>205</v>
      </c>
      <c r="M152" s="379"/>
      <c r="N152" s="379"/>
      <c r="O152" s="379"/>
      <c r="P152" s="166">
        <v>2500</v>
      </c>
    </row>
    <row r="153" spans="1:16" x14ac:dyDescent="0.3">
      <c r="A153" s="297"/>
      <c r="B153" s="372" t="s">
        <v>114</v>
      </c>
      <c r="C153" s="373"/>
      <c r="D153" s="374" t="s">
        <v>206</v>
      </c>
      <c r="E153" s="374"/>
      <c r="F153" s="374"/>
      <c r="G153" s="374"/>
      <c r="H153" s="170">
        <v>3500</v>
      </c>
      <c r="I153" s="219"/>
      <c r="J153" s="375" t="s">
        <v>114</v>
      </c>
      <c r="K153" s="375"/>
      <c r="L153" s="376"/>
      <c r="M153" s="376"/>
      <c r="N153" s="376"/>
      <c r="O153" s="376"/>
      <c r="P153" s="167"/>
    </row>
    <row r="154" spans="1:16" x14ac:dyDescent="0.3">
      <c r="A154" s="297"/>
      <c r="B154" s="372" t="s">
        <v>115</v>
      </c>
      <c r="C154" s="373"/>
      <c r="D154" s="374" t="s">
        <v>208</v>
      </c>
      <c r="E154" s="374"/>
      <c r="F154" s="374"/>
      <c r="G154" s="374"/>
      <c r="H154" s="170">
        <v>5000</v>
      </c>
      <c r="I154" s="219"/>
      <c r="J154" s="375" t="s">
        <v>115</v>
      </c>
      <c r="K154" s="375"/>
      <c r="L154" s="376"/>
      <c r="M154" s="376"/>
      <c r="N154" s="376"/>
      <c r="O154" s="376"/>
      <c r="P154" s="167"/>
    </row>
    <row r="155" spans="1:16" x14ac:dyDescent="0.3">
      <c r="A155" s="297"/>
      <c r="B155" s="372" t="s">
        <v>118</v>
      </c>
      <c r="C155" s="373"/>
      <c r="D155" s="374"/>
      <c r="E155" s="374"/>
      <c r="F155" s="374"/>
      <c r="G155" s="374"/>
      <c r="H155" s="170"/>
      <c r="I155" s="219"/>
      <c r="J155" s="375" t="s">
        <v>118</v>
      </c>
      <c r="K155" s="375"/>
      <c r="L155" s="376"/>
      <c r="M155" s="376"/>
      <c r="N155" s="376"/>
      <c r="O155" s="376"/>
      <c r="P155" s="167"/>
    </row>
    <row r="156" spans="1:16" ht="15" thickBot="1" x14ac:dyDescent="0.35">
      <c r="A156" s="298"/>
      <c r="B156" s="380" t="s">
        <v>61</v>
      </c>
      <c r="C156" s="381"/>
      <c r="D156" s="382"/>
      <c r="E156" s="382"/>
      <c r="F156" s="382"/>
      <c r="G156" s="382"/>
      <c r="H156" s="171"/>
      <c r="I156" s="33"/>
      <c r="J156" s="383" t="s">
        <v>61</v>
      </c>
      <c r="K156" s="383"/>
      <c r="L156" s="384"/>
      <c r="M156" s="384"/>
      <c r="N156" s="384"/>
      <c r="O156" s="384"/>
      <c r="P156" s="168"/>
    </row>
    <row r="157" spans="1:16" ht="15" thickBot="1" x14ac:dyDescent="0.35">
      <c r="H157" s="55"/>
      <c r="P157" s="55"/>
    </row>
    <row r="158" spans="1:16" x14ac:dyDescent="0.3">
      <c r="A158" s="345" t="s">
        <v>73</v>
      </c>
      <c r="B158" s="365" t="s">
        <v>110</v>
      </c>
      <c r="C158" s="365"/>
      <c r="D158" s="366" t="s">
        <v>112</v>
      </c>
      <c r="E158" s="366"/>
      <c r="F158" s="366"/>
      <c r="G158" s="366"/>
      <c r="H158" s="75" t="s">
        <v>111</v>
      </c>
      <c r="I158" s="73"/>
      <c r="J158" s="367" t="s">
        <v>110</v>
      </c>
      <c r="K158" s="368"/>
      <c r="L158" s="369" t="s">
        <v>112</v>
      </c>
      <c r="M158" s="369"/>
      <c r="N158" s="369"/>
      <c r="O158" s="369"/>
      <c r="P158" s="74" t="s">
        <v>111</v>
      </c>
    </row>
    <row r="159" spans="1:16" x14ac:dyDescent="0.3">
      <c r="A159" s="297"/>
      <c r="B159" s="370" t="s">
        <v>113</v>
      </c>
      <c r="C159" s="371"/>
      <c r="D159" s="377"/>
      <c r="E159" s="377"/>
      <c r="F159" s="377"/>
      <c r="G159" s="377"/>
      <c r="H159" s="169"/>
      <c r="I159" s="219"/>
      <c r="J159" s="378" t="s">
        <v>113</v>
      </c>
      <c r="K159" s="378"/>
      <c r="L159" s="379" t="s">
        <v>205</v>
      </c>
      <c r="M159" s="379"/>
      <c r="N159" s="379"/>
      <c r="O159" s="379"/>
      <c r="P159" s="166">
        <v>2500</v>
      </c>
    </row>
    <row r="160" spans="1:16" x14ac:dyDescent="0.3">
      <c r="A160" s="297"/>
      <c r="B160" s="372" t="s">
        <v>114</v>
      </c>
      <c r="C160" s="373"/>
      <c r="D160" s="374" t="s">
        <v>206</v>
      </c>
      <c r="E160" s="374"/>
      <c r="F160" s="374"/>
      <c r="G160" s="374"/>
      <c r="H160" s="170">
        <v>3500</v>
      </c>
      <c r="I160" s="219"/>
      <c r="J160" s="375" t="s">
        <v>114</v>
      </c>
      <c r="K160" s="375"/>
      <c r="L160" s="376"/>
      <c r="M160" s="376"/>
      <c r="N160" s="376"/>
      <c r="O160" s="376"/>
      <c r="P160" s="167"/>
    </row>
    <row r="161" spans="1:16" x14ac:dyDescent="0.3">
      <c r="A161" s="297"/>
      <c r="B161" s="372" t="s">
        <v>115</v>
      </c>
      <c r="C161" s="373"/>
      <c r="D161" s="374" t="s">
        <v>208</v>
      </c>
      <c r="E161" s="374"/>
      <c r="F161" s="374"/>
      <c r="G161" s="374"/>
      <c r="H161" s="170">
        <v>5000</v>
      </c>
      <c r="I161" s="219"/>
      <c r="J161" s="375" t="s">
        <v>115</v>
      </c>
      <c r="K161" s="375"/>
      <c r="L161" s="376"/>
      <c r="M161" s="376"/>
      <c r="N161" s="376"/>
      <c r="O161" s="376"/>
      <c r="P161" s="167"/>
    </row>
    <row r="162" spans="1:16" x14ac:dyDescent="0.3">
      <c r="A162" s="297"/>
      <c r="B162" s="372" t="s">
        <v>118</v>
      </c>
      <c r="C162" s="373"/>
      <c r="D162" s="374"/>
      <c r="E162" s="374"/>
      <c r="F162" s="374"/>
      <c r="G162" s="374"/>
      <c r="H162" s="170"/>
      <c r="I162" s="219"/>
      <c r="J162" s="375" t="s">
        <v>118</v>
      </c>
      <c r="K162" s="375"/>
      <c r="L162" s="376"/>
      <c r="M162" s="376"/>
      <c r="N162" s="376"/>
      <c r="O162" s="376"/>
      <c r="P162" s="167"/>
    </row>
    <row r="163" spans="1:16" ht="15" thickBot="1" x14ac:dyDescent="0.35">
      <c r="A163" s="298"/>
      <c r="B163" s="380" t="s">
        <v>61</v>
      </c>
      <c r="C163" s="381"/>
      <c r="D163" s="382"/>
      <c r="E163" s="382"/>
      <c r="F163" s="382"/>
      <c r="G163" s="382"/>
      <c r="H163" s="171"/>
      <c r="I163" s="33"/>
      <c r="J163" s="383" t="s">
        <v>61</v>
      </c>
      <c r="K163" s="383"/>
      <c r="L163" s="384"/>
      <c r="M163" s="384"/>
      <c r="N163" s="384"/>
      <c r="O163" s="384"/>
      <c r="P163" s="168"/>
    </row>
    <row r="164" spans="1:16" ht="15" thickBot="1" x14ac:dyDescent="0.35">
      <c r="H164" s="55"/>
      <c r="P164" s="55"/>
    </row>
    <row r="165" spans="1:16" x14ac:dyDescent="0.3">
      <c r="A165" s="345" t="s">
        <v>74</v>
      </c>
      <c r="B165" s="365" t="s">
        <v>110</v>
      </c>
      <c r="C165" s="365"/>
      <c r="D165" s="366" t="s">
        <v>112</v>
      </c>
      <c r="E165" s="366"/>
      <c r="F165" s="366"/>
      <c r="G165" s="366"/>
      <c r="H165" s="75" t="s">
        <v>111</v>
      </c>
      <c r="I165" s="73"/>
      <c r="J165" s="367" t="s">
        <v>110</v>
      </c>
      <c r="K165" s="368"/>
      <c r="L165" s="369" t="s">
        <v>112</v>
      </c>
      <c r="M165" s="369"/>
      <c r="N165" s="369"/>
      <c r="O165" s="369"/>
      <c r="P165" s="74" t="s">
        <v>111</v>
      </c>
    </row>
    <row r="166" spans="1:16" x14ac:dyDescent="0.3">
      <c r="A166" s="297"/>
      <c r="B166" s="370" t="s">
        <v>113</v>
      </c>
      <c r="C166" s="371"/>
      <c r="D166" s="377"/>
      <c r="E166" s="377"/>
      <c r="F166" s="377"/>
      <c r="G166" s="377"/>
      <c r="H166" s="169"/>
      <c r="I166" s="219"/>
      <c r="J166" s="378" t="s">
        <v>113</v>
      </c>
      <c r="K166" s="378"/>
      <c r="L166" s="379" t="s">
        <v>205</v>
      </c>
      <c r="M166" s="379"/>
      <c r="N166" s="379"/>
      <c r="O166" s="379"/>
      <c r="P166" s="166">
        <v>2500</v>
      </c>
    </row>
    <row r="167" spans="1:16" x14ac:dyDescent="0.3">
      <c r="A167" s="297"/>
      <c r="B167" s="372" t="s">
        <v>114</v>
      </c>
      <c r="C167" s="373"/>
      <c r="D167" s="374" t="s">
        <v>206</v>
      </c>
      <c r="E167" s="374"/>
      <c r="F167" s="374"/>
      <c r="G167" s="374"/>
      <c r="H167" s="170">
        <v>3500</v>
      </c>
      <c r="I167" s="219"/>
      <c r="J167" s="375" t="s">
        <v>114</v>
      </c>
      <c r="K167" s="375"/>
      <c r="L167" s="376"/>
      <c r="M167" s="376"/>
      <c r="N167" s="376"/>
      <c r="O167" s="376"/>
      <c r="P167" s="167"/>
    </row>
    <row r="168" spans="1:16" x14ac:dyDescent="0.3">
      <c r="A168" s="297"/>
      <c r="B168" s="372" t="s">
        <v>115</v>
      </c>
      <c r="C168" s="373"/>
      <c r="D168" s="374" t="s">
        <v>208</v>
      </c>
      <c r="E168" s="374"/>
      <c r="F168" s="374"/>
      <c r="G168" s="374"/>
      <c r="H168" s="170">
        <v>5000</v>
      </c>
      <c r="I168" s="219"/>
      <c r="J168" s="375" t="s">
        <v>115</v>
      </c>
      <c r="K168" s="375"/>
      <c r="L168" s="376"/>
      <c r="M168" s="376"/>
      <c r="N168" s="376"/>
      <c r="O168" s="376"/>
      <c r="P168" s="167"/>
    </row>
    <row r="169" spans="1:16" x14ac:dyDescent="0.3">
      <c r="A169" s="297"/>
      <c r="B169" s="372" t="s">
        <v>118</v>
      </c>
      <c r="C169" s="373"/>
      <c r="D169" s="374"/>
      <c r="E169" s="374"/>
      <c r="F169" s="374"/>
      <c r="G169" s="374"/>
      <c r="H169" s="170"/>
      <c r="I169" s="219"/>
      <c r="J169" s="375" t="s">
        <v>118</v>
      </c>
      <c r="K169" s="375"/>
      <c r="L169" s="376"/>
      <c r="M169" s="376"/>
      <c r="N169" s="376"/>
      <c r="O169" s="376"/>
      <c r="P169" s="167"/>
    </row>
    <row r="170" spans="1:16" ht="15" thickBot="1" x14ac:dyDescent="0.35">
      <c r="A170" s="298"/>
      <c r="B170" s="380" t="s">
        <v>61</v>
      </c>
      <c r="C170" s="381"/>
      <c r="D170" s="382"/>
      <c r="E170" s="382"/>
      <c r="F170" s="382"/>
      <c r="G170" s="382"/>
      <c r="H170" s="171"/>
      <c r="I170" s="33"/>
      <c r="J170" s="383" t="s">
        <v>61</v>
      </c>
      <c r="K170" s="383"/>
      <c r="L170" s="384"/>
      <c r="M170" s="384"/>
      <c r="N170" s="384"/>
      <c r="O170" s="384"/>
      <c r="P170" s="168"/>
    </row>
  </sheetData>
  <sheetProtection selectLockedCells="1"/>
  <mergeCells count="242">
    <mergeCell ref="B163:C163"/>
    <mergeCell ref="D163:G163"/>
    <mergeCell ref="J163:K163"/>
    <mergeCell ref="L163:O163"/>
    <mergeCell ref="D169:G169"/>
    <mergeCell ref="J169:K169"/>
    <mergeCell ref="L169:O169"/>
    <mergeCell ref="D166:G166"/>
    <mergeCell ref="J166:K166"/>
    <mergeCell ref="L166:O166"/>
    <mergeCell ref="B167:C167"/>
    <mergeCell ref="D167:G167"/>
    <mergeCell ref="J167:K167"/>
    <mergeCell ref="L167:O167"/>
    <mergeCell ref="A165:A170"/>
    <mergeCell ref="B165:C165"/>
    <mergeCell ref="D165:G165"/>
    <mergeCell ref="J165:K165"/>
    <mergeCell ref="L165:O165"/>
    <mergeCell ref="B166:C166"/>
    <mergeCell ref="B161:C161"/>
    <mergeCell ref="D161:G161"/>
    <mergeCell ref="J161:K161"/>
    <mergeCell ref="L161:O161"/>
    <mergeCell ref="B162:C162"/>
    <mergeCell ref="D162:G162"/>
    <mergeCell ref="J162:K162"/>
    <mergeCell ref="L162:O162"/>
    <mergeCell ref="A158:A163"/>
    <mergeCell ref="B170:C170"/>
    <mergeCell ref="D170:G170"/>
    <mergeCell ref="J170:K170"/>
    <mergeCell ref="L170:O170"/>
    <mergeCell ref="B168:C168"/>
    <mergeCell ref="D168:G168"/>
    <mergeCell ref="J168:K168"/>
    <mergeCell ref="L168:O168"/>
    <mergeCell ref="B169:C169"/>
    <mergeCell ref="D153:G153"/>
    <mergeCell ref="J153:K153"/>
    <mergeCell ref="L153:O153"/>
    <mergeCell ref="D159:G159"/>
    <mergeCell ref="J159:K159"/>
    <mergeCell ref="L159:O159"/>
    <mergeCell ref="B160:C160"/>
    <mergeCell ref="D160:G160"/>
    <mergeCell ref="J160:K160"/>
    <mergeCell ref="L160:O160"/>
    <mergeCell ref="B156:C156"/>
    <mergeCell ref="D156:G156"/>
    <mergeCell ref="J156:K156"/>
    <mergeCell ref="L156:O156"/>
    <mergeCell ref="B158:C158"/>
    <mergeCell ref="D158:G158"/>
    <mergeCell ref="J158:K158"/>
    <mergeCell ref="L158:O158"/>
    <mergeCell ref="B159:C159"/>
    <mergeCell ref="J146:K146"/>
    <mergeCell ref="L146:O146"/>
    <mergeCell ref="B149:C149"/>
    <mergeCell ref="D149:G149"/>
    <mergeCell ref="J149:K149"/>
    <mergeCell ref="L149:O149"/>
    <mergeCell ref="A151:A156"/>
    <mergeCell ref="B151:C151"/>
    <mergeCell ref="D151:G151"/>
    <mergeCell ref="J151:K151"/>
    <mergeCell ref="L151:O151"/>
    <mergeCell ref="B152:C152"/>
    <mergeCell ref="B154:C154"/>
    <mergeCell ref="D154:G154"/>
    <mergeCell ref="J154:K154"/>
    <mergeCell ref="L154:O154"/>
    <mergeCell ref="B155:C155"/>
    <mergeCell ref="D155:G155"/>
    <mergeCell ref="J155:K155"/>
    <mergeCell ref="L155:O155"/>
    <mergeCell ref="D152:G152"/>
    <mergeCell ref="J152:K152"/>
    <mergeCell ref="L152:O152"/>
    <mergeCell ref="B153:C153"/>
    <mergeCell ref="L139:O139"/>
    <mergeCell ref="B142:C142"/>
    <mergeCell ref="D142:G142"/>
    <mergeCell ref="J142:K142"/>
    <mergeCell ref="L142:O142"/>
    <mergeCell ref="A144:A149"/>
    <mergeCell ref="B144:C144"/>
    <mergeCell ref="D144:G144"/>
    <mergeCell ref="J144:K144"/>
    <mergeCell ref="L144:O144"/>
    <mergeCell ref="B145:C145"/>
    <mergeCell ref="B147:C147"/>
    <mergeCell ref="D147:G147"/>
    <mergeCell ref="J147:K147"/>
    <mergeCell ref="L147:O147"/>
    <mergeCell ref="B148:C148"/>
    <mergeCell ref="D148:G148"/>
    <mergeCell ref="J148:K148"/>
    <mergeCell ref="L148:O148"/>
    <mergeCell ref="D145:G145"/>
    <mergeCell ref="J145:K145"/>
    <mergeCell ref="L145:O145"/>
    <mergeCell ref="B146:C146"/>
    <mergeCell ref="D146:G146"/>
    <mergeCell ref="A134:P134"/>
    <mergeCell ref="D135:M135"/>
    <mergeCell ref="B136:H136"/>
    <mergeCell ref="J136:P136"/>
    <mergeCell ref="A137:A142"/>
    <mergeCell ref="B137:C137"/>
    <mergeCell ref="D137:G137"/>
    <mergeCell ref="J137:K137"/>
    <mergeCell ref="L137:O137"/>
    <mergeCell ref="B138:C138"/>
    <mergeCell ref="B140:C140"/>
    <mergeCell ref="D140:G140"/>
    <mergeCell ref="J140:K140"/>
    <mergeCell ref="L140:O140"/>
    <mergeCell ref="B141:C141"/>
    <mergeCell ref="D141:G141"/>
    <mergeCell ref="J141:K141"/>
    <mergeCell ref="L141:O141"/>
    <mergeCell ref="D138:G138"/>
    <mergeCell ref="J138:K138"/>
    <mergeCell ref="L138:O138"/>
    <mergeCell ref="B139:C139"/>
    <mergeCell ref="D139:G139"/>
    <mergeCell ref="J139:K139"/>
    <mergeCell ref="A127:A132"/>
    <mergeCell ref="D127:E127"/>
    <mergeCell ref="H127:I127"/>
    <mergeCell ref="K127:P127"/>
    <mergeCell ref="D128:E128"/>
    <mergeCell ref="H128:I128"/>
    <mergeCell ref="K128:P128"/>
    <mergeCell ref="D131:E131"/>
    <mergeCell ref="H131:I131"/>
    <mergeCell ref="K131:P131"/>
    <mergeCell ref="D132:E132"/>
    <mergeCell ref="H132:I132"/>
    <mergeCell ref="K132:P132"/>
    <mergeCell ref="D129:E129"/>
    <mergeCell ref="H129:I129"/>
    <mergeCell ref="K129:P129"/>
    <mergeCell ref="D130:E130"/>
    <mergeCell ref="H130:I130"/>
    <mergeCell ref="K130:P130"/>
    <mergeCell ref="D123:E123"/>
    <mergeCell ref="H123:I123"/>
    <mergeCell ref="K123:P123"/>
    <mergeCell ref="D124:E124"/>
    <mergeCell ref="H124:I124"/>
    <mergeCell ref="K124:P124"/>
    <mergeCell ref="A120:A125"/>
    <mergeCell ref="D120:E120"/>
    <mergeCell ref="H120:I120"/>
    <mergeCell ref="K120:P120"/>
    <mergeCell ref="D121:E121"/>
    <mergeCell ref="H121:I121"/>
    <mergeCell ref="K121:P121"/>
    <mergeCell ref="D122:E122"/>
    <mergeCell ref="H122:I122"/>
    <mergeCell ref="K122:P122"/>
    <mergeCell ref="D125:E125"/>
    <mergeCell ref="H125:I125"/>
    <mergeCell ref="K125:P125"/>
    <mergeCell ref="A113:A118"/>
    <mergeCell ref="D113:E113"/>
    <mergeCell ref="H113:I113"/>
    <mergeCell ref="K113:P113"/>
    <mergeCell ref="D114:E114"/>
    <mergeCell ref="H114:I114"/>
    <mergeCell ref="K114:P114"/>
    <mergeCell ref="D117:E117"/>
    <mergeCell ref="H117:I117"/>
    <mergeCell ref="K117:P117"/>
    <mergeCell ref="D118:E118"/>
    <mergeCell ref="H118:I118"/>
    <mergeCell ref="K118:P118"/>
    <mergeCell ref="D115:E115"/>
    <mergeCell ref="H115:I115"/>
    <mergeCell ref="K115:P115"/>
    <mergeCell ref="D116:E116"/>
    <mergeCell ref="H116:I116"/>
    <mergeCell ref="K116:P116"/>
    <mergeCell ref="D109:E109"/>
    <mergeCell ref="H109:I109"/>
    <mergeCell ref="K109:P109"/>
    <mergeCell ref="D110:E110"/>
    <mergeCell ref="H110:I110"/>
    <mergeCell ref="K110:P110"/>
    <mergeCell ref="A106:A111"/>
    <mergeCell ref="D106:E106"/>
    <mergeCell ref="H106:I106"/>
    <mergeCell ref="K106:P106"/>
    <mergeCell ref="D107:E107"/>
    <mergeCell ref="H107:I107"/>
    <mergeCell ref="K107:P107"/>
    <mergeCell ref="D108:E108"/>
    <mergeCell ref="H108:I108"/>
    <mergeCell ref="K108:P108"/>
    <mergeCell ref="D111:E111"/>
    <mergeCell ref="H111:I111"/>
    <mergeCell ref="K111:P111"/>
    <mergeCell ref="A36:A47"/>
    <mergeCell ref="A49:A61"/>
    <mergeCell ref="A63:A78"/>
    <mergeCell ref="A80:A96"/>
    <mergeCell ref="A98:P98"/>
    <mergeCell ref="A99:A104"/>
    <mergeCell ref="D99:E99"/>
    <mergeCell ref="H99:I99"/>
    <mergeCell ref="K99:P99"/>
    <mergeCell ref="D100:E100"/>
    <mergeCell ref="D103:E103"/>
    <mergeCell ref="H103:I103"/>
    <mergeCell ref="K103:P103"/>
    <mergeCell ref="D104:E104"/>
    <mergeCell ref="H104:I104"/>
    <mergeCell ref="K104:P104"/>
    <mergeCell ref="H100:I100"/>
    <mergeCell ref="K100:P100"/>
    <mergeCell ref="D101:E101"/>
    <mergeCell ref="H101:I101"/>
    <mergeCell ref="K101:P101"/>
    <mergeCell ref="D102:E102"/>
    <mergeCell ref="H102:I102"/>
    <mergeCell ref="K102:P102"/>
    <mergeCell ref="A16:P18"/>
    <mergeCell ref="R18:U22"/>
    <mergeCell ref="A20:P20"/>
    <mergeCell ref="B22:H22"/>
    <mergeCell ref="J22:P22"/>
    <mergeCell ref="A23:A34"/>
    <mergeCell ref="C1:D1"/>
    <mergeCell ref="F1:G1"/>
    <mergeCell ref="A3:P3"/>
    <mergeCell ref="A5:P5"/>
    <mergeCell ref="A6:P6"/>
    <mergeCell ref="A15:P15"/>
    <mergeCell ref="H1:M1"/>
  </mergeCells>
  <dataValidations count="4">
    <dataValidation type="list" allowBlank="1" showInputMessage="1" showErrorMessage="1" sqref="F100:F104 F121:F125 F107:F111 F114:F118 F128:F132">
      <formula1>type3</formula1>
    </dataValidation>
    <dataValidation type="list" allowBlank="1" showInputMessage="1" showErrorMessage="1" sqref="C100:C104 C121:C125 C107:C111 C114:C118 C128:C132">
      <formula1>type1</formula1>
    </dataValidation>
    <dataValidation type="list" allowBlank="1" showInputMessage="1" showErrorMessage="1" sqref="F24:F33 F37:F46 N37:N46 N24:N33 B100:B104 N81:N95 B114:B118 B107:B111 B121:B125 F50:F60 N64:N77 N50:N60 F64:F77 F81:F95 B128:B132">
      <formula1>type2</formula1>
    </dataValidation>
    <dataValidation type="list" allowBlank="1" showInputMessage="1" showErrorMessage="1" sqref="G24:G33 G37:G46 O24:O33 O37:O46 O50:O60 G50:G60 O64:O77 G64:G77 G81:G95 O81:O95">
      <formula1>type</formula1>
    </dataValidation>
  </dataValidations>
  <printOptions horizontalCentered="1"/>
  <pageMargins left="0.25" right="0.25" top="0.5" bottom="0.5" header="0.3" footer="0.3"/>
  <pageSetup scale="64" fitToHeight="0" orientation="landscape" horizontalDpi="4294967295" verticalDpi="4294967295" r:id="rId1"/>
  <headerFooter>
    <oddFooter>&amp;L&amp;Z&amp;F&amp;C&amp;A Page &amp;P of &amp;N&amp;R&amp;D</oddFooter>
  </headerFooter>
  <rowBreaks count="3" manualBreakCount="3">
    <brk id="48" max="19" man="1"/>
    <brk id="97" max="19" man="1"/>
    <brk id="132"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W170"/>
  <sheetViews>
    <sheetView showGridLines="0" showRowColHeaders="0" view="pageBreakPreview" zoomScale="80" zoomScaleNormal="80" zoomScaleSheetLayoutView="80" workbookViewId="0">
      <selection activeCell="K37" sqref="K37"/>
    </sheetView>
  </sheetViews>
  <sheetFormatPr defaultRowHeight="14.4" x14ac:dyDescent="0.3"/>
  <cols>
    <col min="1" max="1" width="4.6640625" customWidth="1"/>
    <col min="2" max="2" width="12.88671875" customWidth="1"/>
    <col min="3" max="3" width="25.33203125" customWidth="1"/>
    <col min="4" max="4" width="6.109375" bestFit="1" customWidth="1"/>
    <col min="5" max="5" width="16.109375" bestFit="1" customWidth="1"/>
    <col min="6" max="6" width="13.33203125" customWidth="1"/>
    <col min="7" max="7" width="12.44140625" customWidth="1"/>
    <col min="8" max="8" width="12.88671875" customWidth="1"/>
    <col min="9" max="9" width="3.88671875" customWidth="1"/>
    <col min="10" max="10" width="12.88671875" bestFit="1" customWidth="1"/>
    <col min="11" max="11" width="25.33203125" customWidth="1"/>
    <col min="12" max="12" width="6.109375" bestFit="1" customWidth="1"/>
    <col min="13" max="13" width="16.109375" bestFit="1" customWidth="1"/>
    <col min="14" max="14" width="13.33203125" customWidth="1"/>
    <col min="15" max="15" width="12.44140625" customWidth="1"/>
    <col min="16" max="16" width="12.88671875" customWidth="1"/>
    <col min="17" max="17" width="4" customWidth="1"/>
    <col min="18" max="18" width="13.88671875" hidden="1" customWidth="1"/>
    <col min="19" max="19" width="9.88671875" hidden="1" customWidth="1"/>
    <col min="20" max="21" width="9.109375" hidden="1" customWidth="1"/>
  </cols>
  <sheetData>
    <row r="1" spans="1:17" ht="15.6" x14ac:dyDescent="0.3">
      <c r="A1" s="59"/>
      <c r="B1" s="59"/>
      <c r="C1" s="314"/>
      <c r="D1" s="314"/>
      <c r="E1" s="68"/>
      <c r="F1" s="385" t="s">
        <v>68</v>
      </c>
      <c r="G1" s="385"/>
      <c r="H1" s="257"/>
      <c r="I1" s="257"/>
      <c r="J1" s="257"/>
      <c r="K1" s="258">
        <f>data!E11</f>
        <v>0</v>
      </c>
      <c r="L1" s="257"/>
      <c r="M1" s="257"/>
      <c r="N1" s="69"/>
      <c r="O1" s="60"/>
      <c r="P1" s="60"/>
      <c r="Q1" s="5"/>
    </row>
    <row r="2" spans="1:17" ht="7.5" customHeight="1" thickBot="1" x14ac:dyDescent="0.45">
      <c r="A2" s="9"/>
      <c r="B2" s="9"/>
      <c r="C2" s="9"/>
      <c r="D2" s="9"/>
      <c r="E2" s="9"/>
      <c r="F2" s="9"/>
      <c r="G2" s="9"/>
      <c r="H2" s="9"/>
      <c r="I2" s="9"/>
      <c r="J2" s="5"/>
      <c r="K2" s="5"/>
      <c r="L2" s="5"/>
      <c r="M2" s="5"/>
      <c r="N2" s="5"/>
      <c r="O2" s="5"/>
      <c r="P2" s="5"/>
      <c r="Q2" s="5"/>
    </row>
    <row r="3" spans="1:17" ht="21.6" thickBot="1" x14ac:dyDescent="0.45">
      <c r="A3" s="336" t="s">
        <v>69</v>
      </c>
      <c r="B3" s="337"/>
      <c r="C3" s="337"/>
      <c r="D3" s="337"/>
      <c r="E3" s="337"/>
      <c r="F3" s="337"/>
      <c r="G3" s="337"/>
      <c r="H3" s="337"/>
      <c r="I3" s="337"/>
      <c r="J3" s="337"/>
      <c r="K3" s="337"/>
      <c r="L3" s="337"/>
      <c r="M3" s="337"/>
      <c r="N3" s="337"/>
      <c r="O3" s="337"/>
      <c r="P3" s="338"/>
    </row>
    <row r="4" spans="1:17" ht="7.5" customHeight="1" thickBot="1" x14ac:dyDescent="0.45">
      <c r="A4" s="9"/>
      <c r="B4" s="9"/>
      <c r="C4" s="9"/>
      <c r="D4" s="9"/>
      <c r="E4" s="9"/>
      <c r="F4" s="9"/>
      <c r="G4" s="9"/>
      <c r="H4" s="9"/>
      <c r="I4" s="9"/>
      <c r="J4" s="9"/>
      <c r="K4" s="9"/>
      <c r="L4" s="9"/>
      <c r="M4" s="9"/>
      <c r="N4" s="9"/>
      <c r="O4" s="9"/>
      <c r="P4" s="9"/>
    </row>
    <row r="5" spans="1:17" ht="15" customHeight="1" x14ac:dyDescent="0.35">
      <c r="A5" s="339" t="s">
        <v>221</v>
      </c>
      <c r="B5" s="340"/>
      <c r="C5" s="340"/>
      <c r="D5" s="340"/>
      <c r="E5" s="340"/>
      <c r="F5" s="340"/>
      <c r="G5" s="340"/>
      <c r="H5" s="340"/>
      <c r="I5" s="340"/>
      <c r="J5" s="340"/>
      <c r="K5" s="340"/>
      <c r="L5" s="340"/>
      <c r="M5" s="340"/>
      <c r="N5" s="340"/>
      <c r="O5" s="340"/>
      <c r="P5" s="341"/>
    </row>
    <row r="6" spans="1:17" ht="15" customHeight="1" x14ac:dyDescent="0.3">
      <c r="A6" s="342" t="s">
        <v>220</v>
      </c>
      <c r="B6" s="343"/>
      <c r="C6" s="343"/>
      <c r="D6" s="343"/>
      <c r="E6" s="343"/>
      <c r="F6" s="343"/>
      <c r="G6" s="343"/>
      <c r="H6" s="343"/>
      <c r="I6" s="343"/>
      <c r="J6" s="343"/>
      <c r="K6" s="343"/>
      <c r="L6" s="343"/>
      <c r="M6" s="343"/>
      <c r="N6" s="343"/>
      <c r="O6" s="343"/>
      <c r="P6" s="344"/>
    </row>
    <row r="7" spans="1:17" s="265" customFormat="1" ht="15" customHeight="1" x14ac:dyDescent="0.3">
      <c r="A7" s="263"/>
      <c r="B7" s="262"/>
      <c r="C7" s="262"/>
      <c r="D7" s="262"/>
      <c r="E7" s="266" t="s">
        <v>214</v>
      </c>
      <c r="F7" s="266" t="s">
        <v>215</v>
      </c>
      <c r="G7" s="266" t="s">
        <v>216</v>
      </c>
      <c r="H7" s="262"/>
      <c r="I7" s="262"/>
      <c r="J7" s="262"/>
      <c r="K7" s="262"/>
      <c r="L7" s="262"/>
      <c r="M7" s="266"/>
      <c r="N7" s="266"/>
      <c r="O7" s="266"/>
      <c r="P7" s="264"/>
    </row>
    <row r="8" spans="1:17" s="265" customFormat="1" ht="15" customHeight="1" x14ac:dyDescent="0.3">
      <c r="A8" s="263"/>
      <c r="B8" s="262"/>
      <c r="C8" s="267" t="s">
        <v>217</v>
      </c>
      <c r="D8" s="267" t="s">
        <v>222</v>
      </c>
      <c r="E8" s="269"/>
      <c r="F8" s="269"/>
      <c r="G8" s="268">
        <f>(+E8+F8)/2</f>
        <v>0</v>
      </c>
      <c r="H8" s="262"/>
      <c r="I8" s="262"/>
      <c r="J8" s="262"/>
      <c r="K8" s="262"/>
      <c r="L8" s="267"/>
      <c r="M8" s="262"/>
      <c r="N8" s="262"/>
      <c r="O8" s="262"/>
      <c r="P8" s="264"/>
    </row>
    <row r="9" spans="1:17" s="265" customFormat="1" ht="15" customHeight="1" x14ac:dyDescent="0.3">
      <c r="A9" s="263"/>
      <c r="B9" s="262"/>
      <c r="C9" s="267" t="s">
        <v>218</v>
      </c>
      <c r="D9" s="267" t="s">
        <v>76</v>
      </c>
      <c r="E9" s="269"/>
      <c r="F9" s="269"/>
      <c r="G9" s="268">
        <f t="shared" ref="G9:G12" si="0">(+E9+F9)/2</f>
        <v>0</v>
      </c>
      <c r="H9" s="262"/>
      <c r="I9" s="262"/>
      <c r="J9" s="262"/>
      <c r="K9" s="262"/>
      <c r="L9" s="267"/>
      <c r="M9" s="262"/>
      <c r="N9" s="262"/>
      <c r="O9" s="262"/>
      <c r="P9" s="264"/>
    </row>
    <row r="10" spans="1:17" s="265" customFormat="1" ht="15" customHeight="1" x14ac:dyDescent="0.3">
      <c r="A10" s="263"/>
      <c r="B10" s="262"/>
      <c r="C10" s="267" t="s">
        <v>219</v>
      </c>
      <c r="D10" s="267" t="s">
        <v>77</v>
      </c>
      <c r="E10" s="269"/>
      <c r="F10" s="269"/>
      <c r="G10" s="268">
        <f t="shared" si="0"/>
        <v>0</v>
      </c>
      <c r="H10" s="262"/>
      <c r="I10" s="262"/>
      <c r="J10" s="262"/>
      <c r="K10" s="262"/>
      <c r="L10" s="262"/>
      <c r="M10" s="262"/>
      <c r="N10" s="262"/>
      <c r="O10" s="262"/>
      <c r="P10" s="264"/>
    </row>
    <row r="11" spans="1:17" s="265" customFormat="1" ht="15" customHeight="1" x14ac:dyDescent="0.3">
      <c r="A11" s="263"/>
      <c r="B11" s="262"/>
      <c r="C11" s="262"/>
      <c r="D11" s="267" t="s">
        <v>79</v>
      </c>
      <c r="E11" s="269"/>
      <c r="F11" s="269"/>
      <c r="G11" s="268">
        <f t="shared" si="0"/>
        <v>0</v>
      </c>
      <c r="H11" s="262"/>
      <c r="I11" s="262"/>
      <c r="J11" s="262"/>
      <c r="K11" s="262"/>
      <c r="L11" s="262"/>
      <c r="M11" s="262"/>
      <c r="N11" s="262"/>
      <c r="O11" s="262"/>
      <c r="P11" s="264"/>
    </row>
    <row r="12" spans="1:17" s="265" customFormat="1" ht="15" customHeight="1" x14ac:dyDescent="0.3">
      <c r="A12" s="263"/>
      <c r="B12" s="262"/>
      <c r="C12" s="262"/>
      <c r="D12" s="267" t="s">
        <v>78</v>
      </c>
      <c r="E12" s="269"/>
      <c r="F12" s="269"/>
      <c r="G12" s="268">
        <f t="shared" si="0"/>
        <v>0</v>
      </c>
      <c r="H12" s="262"/>
      <c r="I12" s="262"/>
      <c r="J12" s="262"/>
      <c r="K12" s="262"/>
      <c r="L12" s="262"/>
      <c r="M12" s="262"/>
      <c r="N12" s="262"/>
      <c r="O12" s="262"/>
      <c r="P12" s="264"/>
    </row>
    <row r="13" spans="1:17" ht="15" customHeight="1" thickBot="1" x14ac:dyDescent="0.45">
      <c r="A13" s="259"/>
      <c r="B13" s="260"/>
      <c r="C13" s="260"/>
      <c r="D13" s="260"/>
      <c r="E13" s="260"/>
      <c r="F13" s="260"/>
      <c r="G13" s="260"/>
      <c r="H13" s="260"/>
      <c r="I13" s="260"/>
      <c r="J13" s="260"/>
      <c r="K13" s="260"/>
      <c r="L13" s="260"/>
      <c r="M13" s="260"/>
      <c r="N13" s="260"/>
      <c r="O13" s="260"/>
      <c r="P13" s="261"/>
    </row>
    <row r="14" spans="1:17" ht="7.5" customHeight="1" thickBot="1" x14ac:dyDescent="0.45">
      <c r="A14" s="9"/>
      <c r="B14" s="9"/>
      <c r="C14" s="9"/>
      <c r="D14" s="9"/>
      <c r="E14" s="9"/>
      <c r="F14" s="9"/>
      <c r="G14" s="9"/>
      <c r="H14" s="9"/>
      <c r="I14" s="9"/>
      <c r="J14" s="9"/>
      <c r="K14" s="9"/>
      <c r="L14" s="9"/>
      <c r="M14" s="9"/>
      <c r="N14" s="9"/>
      <c r="O14" s="9"/>
      <c r="P14" s="9"/>
    </row>
    <row r="15" spans="1:17" ht="15" thickBot="1" x14ac:dyDescent="0.35">
      <c r="A15" s="285" t="s">
        <v>11</v>
      </c>
      <c r="B15" s="286"/>
      <c r="C15" s="286"/>
      <c r="D15" s="286"/>
      <c r="E15" s="286"/>
      <c r="F15" s="286"/>
      <c r="G15" s="286"/>
      <c r="H15" s="286"/>
      <c r="I15" s="286"/>
      <c r="J15" s="286"/>
      <c r="K15" s="286"/>
      <c r="L15" s="286"/>
      <c r="M15" s="286"/>
      <c r="N15" s="286"/>
      <c r="O15" s="286"/>
      <c r="P15" s="287"/>
    </row>
    <row r="16" spans="1:17" ht="15" customHeight="1" x14ac:dyDescent="0.3">
      <c r="A16" s="316" t="s">
        <v>104</v>
      </c>
      <c r="B16" s="317"/>
      <c r="C16" s="317"/>
      <c r="D16" s="317"/>
      <c r="E16" s="317"/>
      <c r="F16" s="317"/>
      <c r="G16" s="317"/>
      <c r="H16" s="317"/>
      <c r="I16" s="317"/>
      <c r="J16" s="317"/>
      <c r="K16" s="317"/>
      <c r="L16" s="317"/>
      <c r="M16" s="317"/>
      <c r="N16" s="317"/>
      <c r="O16" s="317"/>
      <c r="P16" s="318"/>
    </row>
    <row r="17" spans="1:21" ht="15" customHeight="1" thickBot="1" x14ac:dyDescent="0.35">
      <c r="A17" s="319"/>
      <c r="B17" s="320"/>
      <c r="C17" s="320"/>
      <c r="D17" s="320"/>
      <c r="E17" s="320"/>
      <c r="F17" s="320"/>
      <c r="G17" s="320"/>
      <c r="H17" s="320"/>
      <c r="I17" s="320"/>
      <c r="J17" s="320"/>
      <c r="K17" s="320"/>
      <c r="L17" s="320"/>
      <c r="M17" s="320"/>
      <c r="N17" s="320"/>
      <c r="O17" s="320"/>
      <c r="P17" s="321"/>
    </row>
    <row r="18" spans="1:21" ht="15" thickBot="1" x14ac:dyDescent="0.35">
      <c r="A18" s="322"/>
      <c r="B18" s="323"/>
      <c r="C18" s="323"/>
      <c r="D18" s="323"/>
      <c r="E18" s="323"/>
      <c r="F18" s="323"/>
      <c r="G18" s="323"/>
      <c r="H18" s="323"/>
      <c r="I18" s="323"/>
      <c r="J18" s="323"/>
      <c r="K18" s="323"/>
      <c r="L18" s="323"/>
      <c r="M18" s="323"/>
      <c r="N18" s="323"/>
      <c r="O18" s="323"/>
      <c r="P18" s="324"/>
      <c r="R18" s="325" t="s">
        <v>116</v>
      </c>
      <c r="S18" s="326"/>
      <c r="T18" s="326"/>
      <c r="U18" s="327"/>
    </row>
    <row r="19" spans="1:21" x14ac:dyDescent="0.3">
      <c r="R19" s="328"/>
      <c r="S19" s="329"/>
      <c r="T19" s="329"/>
      <c r="U19" s="330"/>
    </row>
    <row r="20" spans="1:21" ht="23.4" x14ac:dyDescent="0.45">
      <c r="A20" s="334" t="s">
        <v>94</v>
      </c>
      <c r="B20" s="334"/>
      <c r="C20" s="334"/>
      <c r="D20" s="334"/>
      <c r="E20" s="334"/>
      <c r="F20" s="334"/>
      <c r="G20" s="334"/>
      <c r="H20" s="334"/>
      <c r="I20" s="334"/>
      <c r="J20" s="334"/>
      <c r="K20" s="334"/>
      <c r="L20" s="334"/>
      <c r="M20" s="334"/>
      <c r="N20" s="334"/>
      <c r="O20" s="334"/>
      <c r="P20" s="334"/>
      <c r="R20" s="328"/>
      <c r="S20" s="329"/>
      <c r="T20" s="329"/>
      <c r="U20" s="330"/>
    </row>
    <row r="21" spans="1:21" ht="15" thickBot="1" x14ac:dyDescent="0.35">
      <c r="R21" s="328"/>
      <c r="S21" s="329"/>
      <c r="T21" s="329"/>
      <c r="U21" s="330"/>
    </row>
    <row r="22" spans="1:21" ht="15" thickBot="1" x14ac:dyDescent="0.35">
      <c r="B22" s="303" t="s">
        <v>49</v>
      </c>
      <c r="C22" s="304"/>
      <c r="D22" s="304"/>
      <c r="E22" s="304"/>
      <c r="F22" s="304"/>
      <c r="G22" s="304"/>
      <c r="H22" s="305"/>
      <c r="J22" s="306" t="s">
        <v>50</v>
      </c>
      <c r="K22" s="307"/>
      <c r="L22" s="307"/>
      <c r="M22" s="307"/>
      <c r="N22" s="307"/>
      <c r="O22" s="307"/>
      <c r="P22" s="308"/>
      <c r="R22" s="331"/>
      <c r="S22" s="332"/>
      <c r="T22" s="332"/>
      <c r="U22" s="333"/>
    </row>
    <row r="23" spans="1:21" ht="43.2" x14ac:dyDescent="0.3">
      <c r="A23" s="296" t="s">
        <v>70</v>
      </c>
      <c r="B23" s="49" t="s">
        <v>48</v>
      </c>
      <c r="C23" s="34" t="s">
        <v>43</v>
      </c>
      <c r="D23" s="35" t="s">
        <v>45</v>
      </c>
      <c r="E23" s="66" t="s">
        <v>223</v>
      </c>
      <c r="F23" s="66" t="s">
        <v>82</v>
      </c>
      <c r="G23" s="35" t="s">
        <v>75</v>
      </c>
      <c r="H23" s="165" t="s">
        <v>225</v>
      </c>
      <c r="I23" s="44"/>
      <c r="J23" s="50" t="s">
        <v>48</v>
      </c>
      <c r="K23" s="37" t="s">
        <v>43</v>
      </c>
      <c r="L23" s="38" t="s">
        <v>45</v>
      </c>
      <c r="M23" s="67" t="s">
        <v>223</v>
      </c>
      <c r="N23" s="67" t="s">
        <v>82</v>
      </c>
      <c r="O23" s="38" t="s">
        <v>75</v>
      </c>
      <c r="P23" s="63" t="s">
        <v>225</v>
      </c>
      <c r="R23" s="77"/>
      <c r="S23" s="78" t="s">
        <v>70</v>
      </c>
      <c r="T23" s="78"/>
      <c r="U23" s="79"/>
    </row>
    <row r="24" spans="1:21" x14ac:dyDescent="0.3">
      <c r="A24" s="297"/>
      <c r="B24" s="101"/>
      <c r="C24" s="102"/>
      <c r="D24" s="103"/>
      <c r="E24" s="141"/>
      <c r="F24" s="141"/>
      <c r="G24" s="141"/>
      <c r="H24" s="270" t="str">
        <f t="shared" ref="H24:H33" si="1">IF(G24="","",((VLOOKUP(G24,persch,4,FALSE))*D24))</f>
        <v/>
      </c>
      <c r="I24" s="31"/>
      <c r="J24" s="115"/>
      <c r="K24" s="116"/>
      <c r="L24" s="117"/>
      <c r="M24" s="144"/>
      <c r="N24" s="144"/>
      <c r="O24" s="144"/>
      <c r="P24" s="272" t="str">
        <f t="shared" ref="P24:P33" si="2">IF(O24="","",(VLOOKUP(O24,persch,4,FALSE))*L24)</f>
        <v/>
      </c>
      <c r="R24" s="80" t="s">
        <v>92</v>
      </c>
      <c r="S24" s="81" t="s">
        <v>88</v>
      </c>
      <c r="T24" s="81" t="s">
        <v>89</v>
      </c>
      <c r="U24" s="82" t="s">
        <v>90</v>
      </c>
    </row>
    <row r="25" spans="1:21" x14ac:dyDescent="0.3">
      <c r="A25" s="297"/>
      <c r="B25" s="109"/>
      <c r="C25" s="101"/>
      <c r="D25" s="111"/>
      <c r="E25" s="142"/>
      <c r="F25" s="142"/>
      <c r="G25" s="143"/>
      <c r="H25" s="271" t="str">
        <f t="shared" si="1"/>
        <v/>
      </c>
      <c r="I25" s="31"/>
      <c r="J25" s="119"/>
      <c r="K25" s="120"/>
      <c r="L25" s="121"/>
      <c r="M25" s="145"/>
      <c r="N25" s="145"/>
      <c r="O25" s="146"/>
      <c r="P25" s="273" t="str">
        <f t="shared" si="2"/>
        <v/>
      </c>
      <c r="R25" s="83" t="s">
        <v>87</v>
      </c>
      <c r="S25" s="84">
        <f>SUM((SUMIFS(H24:H33,F24:F33,"New",G24:G33,{"NTT","TT","T"})))+SUM((SUMIFS(P24:P33,N24:N33,"New",O24:O33,{"NTT","TT","T"})))</f>
        <v>0</v>
      </c>
      <c r="T25" s="84">
        <f>S25*data!E2</f>
        <v>0</v>
      </c>
      <c r="U25" s="85">
        <f>SUM(S25:T25)</f>
        <v>0</v>
      </c>
    </row>
    <row r="26" spans="1:21" x14ac:dyDescent="0.3">
      <c r="A26" s="297"/>
      <c r="B26" s="105"/>
      <c r="C26" s="106"/>
      <c r="D26" s="107"/>
      <c r="E26" s="143"/>
      <c r="F26" s="143"/>
      <c r="G26" s="143"/>
      <c r="H26" s="271" t="str">
        <f t="shared" si="1"/>
        <v/>
      </c>
      <c r="I26" s="31"/>
      <c r="J26" s="123"/>
      <c r="K26" s="124"/>
      <c r="L26" s="125"/>
      <c r="M26" s="146"/>
      <c r="N26" s="146"/>
      <c r="O26" s="146"/>
      <c r="P26" s="273" t="str">
        <f t="shared" si="2"/>
        <v/>
      </c>
      <c r="R26" s="83" t="s">
        <v>78</v>
      </c>
      <c r="S26" s="84">
        <f>SUM((SUMIFS(H24:H33,F24:F33,"New",G24:G33,"Adjunct")))+SUM((SUMIFS(P24:P33,N24:N33,"New",O24:O33,"Adjunct")))</f>
        <v>0</v>
      </c>
      <c r="T26" s="84">
        <f>S26*data!E3</f>
        <v>0</v>
      </c>
      <c r="U26" s="85">
        <f>SUM(S26:T26)</f>
        <v>0</v>
      </c>
    </row>
    <row r="27" spans="1:21" x14ac:dyDescent="0.3">
      <c r="A27" s="297"/>
      <c r="B27" s="164"/>
      <c r="C27" s="110"/>
      <c r="D27" s="112"/>
      <c r="E27" s="141"/>
      <c r="F27" s="141"/>
      <c r="G27" s="143"/>
      <c r="H27" s="271" t="str">
        <f t="shared" si="1"/>
        <v/>
      </c>
      <c r="I27" s="31"/>
      <c r="J27" s="116"/>
      <c r="K27" s="127"/>
      <c r="L27" s="117"/>
      <c r="M27" s="144"/>
      <c r="N27" s="144"/>
      <c r="O27" s="146"/>
      <c r="P27" s="273" t="str">
        <f t="shared" si="2"/>
        <v/>
      </c>
      <c r="R27" s="83" t="s">
        <v>79</v>
      </c>
      <c r="S27" s="84">
        <f>SUM((SUMIFS(H24:H33,F24:F33,"New",G24:G33,"GA/TA")))+SUM((SUMIFS(P24:P33,N24:N33,"New",O24:O33,"GA/TA")))</f>
        <v>0</v>
      </c>
      <c r="T27" s="84">
        <f>S27*data!E4</f>
        <v>0</v>
      </c>
      <c r="U27" s="85">
        <f>SUM(S27:T27)</f>
        <v>0</v>
      </c>
    </row>
    <row r="28" spans="1:21" ht="15" thickBot="1" x14ac:dyDescent="0.35">
      <c r="A28" s="297"/>
      <c r="B28" s="113"/>
      <c r="C28" s="101"/>
      <c r="D28" s="103"/>
      <c r="E28" s="141"/>
      <c r="F28" s="141"/>
      <c r="G28" s="143"/>
      <c r="H28" s="271" t="str">
        <f t="shared" si="1"/>
        <v/>
      </c>
      <c r="I28" s="31"/>
      <c r="J28" s="116"/>
      <c r="K28" s="127"/>
      <c r="L28" s="117"/>
      <c r="M28" s="144"/>
      <c r="N28" s="144"/>
      <c r="O28" s="146"/>
      <c r="P28" s="273" t="str">
        <f t="shared" si="2"/>
        <v/>
      </c>
      <c r="R28" s="86"/>
      <c r="S28" s="87"/>
      <c r="T28" s="88" t="s">
        <v>91</v>
      </c>
      <c r="U28" s="89">
        <f>SUM(U25:U27)</f>
        <v>0</v>
      </c>
    </row>
    <row r="29" spans="1:21" ht="15" thickTop="1" x14ac:dyDescent="0.3">
      <c r="A29" s="297"/>
      <c r="B29" s="113"/>
      <c r="C29" s="101"/>
      <c r="D29" s="103"/>
      <c r="E29" s="141"/>
      <c r="F29" s="141"/>
      <c r="G29" s="143"/>
      <c r="H29" s="271" t="str">
        <f t="shared" si="1"/>
        <v/>
      </c>
      <c r="I29" s="31"/>
      <c r="J29" s="116"/>
      <c r="K29" s="127"/>
      <c r="L29" s="117"/>
      <c r="M29" s="144"/>
      <c r="N29" s="144"/>
      <c r="O29" s="146"/>
      <c r="P29" s="273" t="str">
        <f t="shared" si="2"/>
        <v/>
      </c>
      <c r="R29" s="86"/>
      <c r="S29" s="90"/>
      <c r="T29" s="90"/>
      <c r="U29" s="91"/>
    </row>
    <row r="30" spans="1:21" x14ac:dyDescent="0.3">
      <c r="A30" s="297"/>
      <c r="B30" s="113"/>
      <c r="C30" s="101"/>
      <c r="D30" s="103"/>
      <c r="E30" s="141"/>
      <c r="F30" s="141"/>
      <c r="G30" s="143"/>
      <c r="H30" s="271" t="str">
        <f t="shared" si="1"/>
        <v/>
      </c>
      <c r="I30" s="31"/>
      <c r="J30" s="116"/>
      <c r="K30" s="127"/>
      <c r="L30" s="117"/>
      <c r="M30" s="144"/>
      <c r="N30" s="144"/>
      <c r="O30" s="146"/>
      <c r="P30" s="273" t="str">
        <f t="shared" si="2"/>
        <v/>
      </c>
      <c r="R30" s="92" t="s">
        <v>93</v>
      </c>
      <c r="S30" s="81" t="s">
        <v>88</v>
      </c>
      <c r="T30" s="81" t="s">
        <v>89</v>
      </c>
      <c r="U30" s="82" t="s">
        <v>90</v>
      </c>
    </row>
    <row r="31" spans="1:21" x14ac:dyDescent="0.3">
      <c r="A31" s="297"/>
      <c r="B31" s="113"/>
      <c r="C31" s="101"/>
      <c r="D31" s="103"/>
      <c r="E31" s="141"/>
      <c r="F31" s="141"/>
      <c r="G31" s="143"/>
      <c r="H31" s="271" t="str">
        <f t="shared" si="1"/>
        <v/>
      </c>
      <c r="I31" s="31"/>
      <c r="J31" s="116"/>
      <c r="K31" s="127"/>
      <c r="L31" s="117"/>
      <c r="M31" s="144"/>
      <c r="N31" s="144"/>
      <c r="O31" s="146"/>
      <c r="P31" s="273" t="str">
        <f t="shared" si="2"/>
        <v/>
      </c>
      <c r="R31" s="83" t="s">
        <v>87</v>
      </c>
      <c r="S31" s="84">
        <f>SUM((SUMIFS(H24:H33,F24:F33,"Reallocated",G24:G33,{"NTT","TT","T"})))+SUM((SUMIFS(P24:P33,N24:N33,"Reallocated",O24:O33,{"NTT","TT","T"})))</f>
        <v>0</v>
      </c>
      <c r="T31" s="84">
        <f>S31*data!E2</f>
        <v>0</v>
      </c>
      <c r="U31" s="85">
        <f>SUM(S31:T31)</f>
        <v>0</v>
      </c>
    </row>
    <row r="32" spans="1:21" x14ac:dyDescent="0.3">
      <c r="A32" s="297"/>
      <c r="B32" s="113"/>
      <c r="C32" s="101"/>
      <c r="D32" s="103"/>
      <c r="E32" s="141"/>
      <c r="F32" s="141"/>
      <c r="G32" s="143"/>
      <c r="H32" s="271" t="str">
        <f t="shared" si="1"/>
        <v/>
      </c>
      <c r="I32" s="31"/>
      <c r="J32" s="116"/>
      <c r="K32" s="127"/>
      <c r="L32" s="117"/>
      <c r="M32" s="144"/>
      <c r="N32" s="144"/>
      <c r="O32" s="146"/>
      <c r="P32" s="273" t="str">
        <f t="shared" si="2"/>
        <v/>
      </c>
      <c r="R32" s="83" t="s">
        <v>78</v>
      </c>
      <c r="S32" s="84">
        <f>SUM((SUMIFS(H24:H33,F24:F33,"Reallocated",G24:G33,"Adjunct")))+(SUMIFS(P24:P33,N24:N33,"Reallocated",O24:O33,"Adjunct"))</f>
        <v>0</v>
      </c>
      <c r="T32" s="84">
        <f>S32*data!E3</f>
        <v>0</v>
      </c>
      <c r="U32" s="85">
        <f>SUM(S32:T32)</f>
        <v>0</v>
      </c>
    </row>
    <row r="33" spans="1:21" x14ac:dyDescent="0.3">
      <c r="A33" s="297"/>
      <c r="B33" s="113"/>
      <c r="C33" s="114"/>
      <c r="D33" s="112"/>
      <c r="E33" s="143"/>
      <c r="F33" s="143"/>
      <c r="G33" s="143"/>
      <c r="H33" s="271" t="str">
        <f t="shared" si="1"/>
        <v/>
      </c>
      <c r="I33" s="31"/>
      <c r="J33" s="116"/>
      <c r="K33" s="128"/>
      <c r="L33" s="129"/>
      <c r="M33" s="146"/>
      <c r="N33" s="146"/>
      <c r="O33" s="146"/>
      <c r="P33" s="273" t="str">
        <f t="shared" si="2"/>
        <v/>
      </c>
      <c r="R33" s="83" t="s">
        <v>79</v>
      </c>
      <c r="S33" s="84">
        <f>SUM((SUMIFS(H24:H33,F24:F33,"Reallocated",G24:G33,"GA/TA")))+(SUMIFS(P24:P33,N24:N33,"Reallocated",O24:O33,"GA/TA"))</f>
        <v>0</v>
      </c>
      <c r="T33" s="84">
        <f>S33*data!E4</f>
        <v>0</v>
      </c>
      <c r="U33" s="85">
        <f>SUM(S33:T33)</f>
        <v>0</v>
      </c>
    </row>
    <row r="34" spans="1:21" ht="15" thickBot="1" x14ac:dyDescent="0.35">
      <c r="A34" s="298"/>
      <c r="B34" s="41"/>
      <c r="C34" s="36" t="s">
        <v>51</v>
      </c>
      <c r="D34" s="70">
        <f>SUM(D24:D33)</f>
        <v>0</v>
      </c>
      <c r="E34" s="42"/>
      <c r="F34" s="61"/>
      <c r="G34" s="61"/>
      <c r="H34" s="61"/>
      <c r="I34" s="33"/>
      <c r="J34" s="41"/>
      <c r="K34" s="40" t="s">
        <v>51</v>
      </c>
      <c r="L34" s="71">
        <f>SUM(L24:L33)</f>
        <v>0</v>
      </c>
      <c r="M34" s="42"/>
      <c r="N34" s="65"/>
      <c r="O34" s="65"/>
      <c r="P34" s="64"/>
      <c r="R34" s="86"/>
      <c r="S34" s="87"/>
      <c r="T34" s="88" t="s">
        <v>91</v>
      </c>
      <c r="U34" s="93">
        <f>SUM(U31:U33)</f>
        <v>0</v>
      </c>
    </row>
    <row r="35" spans="1:21" ht="15" thickBot="1" x14ac:dyDescent="0.35">
      <c r="A35" s="32"/>
      <c r="D35" s="55"/>
      <c r="E35" s="55"/>
      <c r="F35" s="55"/>
      <c r="G35" s="55"/>
      <c r="H35" s="55"/>
      <c r="R35" s="86"/>
      <c r="S35" s="90"/>
      <c r="T35" s="90"/>
      <c r="U35" s="91"/>
    </row>
    <row r="36" spans="1:21" ht="43.2" x14ac:dyDescent="0.3">
      <c r="A36" s="296" t="s">
        <v>71</v>
      </c>
      <c r="B36" s="49" t="s">
        <v>48</v>
      </c>
      <c r="C36" s="34" t="s">
        <v>43</v>
      </c>
      <c r="D36" s="35" t="s">
        <v>45</v>
      </c>
      <c r="E36" s="66" t="s">
        <v>223</v>
      </c>
      <c r="F36" s="66" t="s">
        <v>82</v>
      </c>
      <c r="G36" s="35" t="s">
        <v>75</v>
      </c>
      <c r="H36" s="62" t="s">
        <v>225</v>
      </c>
      <c r="I36" s="45"/>
      <c r="J36" s="50" t="s">
        <v>48</v>
      </c>
      <c r="K36" s="37" t="s">
        <v>43</v>
      </c>
      <c r="L36" s="38" t="s">
        <v>45</v>
      </c>
      <c r="M36" s="67" t="s">
        <v>223</v>
      </c>
      <c r="N36" s="67" t="s">
        <v>82</v>
      </c>
      <c r="O36" s="38" t="s">
        <v>75</v>
      </c>
      <c r="P36" s="63" t="s">
        <v>225</v>
      </c>
      <c r="R36" s="86"/>
      <c r="S36" s="90" t="s">
        <v>71</v>
      </c>
      <c r="T36" s="90"/>
      <c r="U36" s="91"/>
    </row>
    <row r="37" spans="1:21" x14ac:dyDescent="0.3">
      <c r="A37" s="297"/>
      <c r="B37" s="101"/>
      <c r="C37" s="102"/>
      <c r="D37" s="103"/>
      <c r="E37" s="141"/>
      <c r="F37" s="141"/>
      <c r="G37" s="141"/>
      <c r="H37" s="274" t="str">
        <f t="shared" ref="H37:H46" si="3">IF(G37="","",(VLOOKUP(G37,persch,4,FALSE))*D37)</f>
        <v/>
      </c>
      <c r="I37" s="31"/>
      <c r="J37" s="115"/>
      <c r="K37" s="116"/>
      <c r="L37" s="125"/>
      <c r="M37" s="144"/>
      <c r="N37" s="144"/>
      <c r="O37" s="144"/>
      <c r="P37" s="272" t="str">
        <f t="shared" ref="P37:P46" si="4">IF(O37="","",(VLOOKUP(O37,persch,4,FALSE))*L37)</f>
        <v/>
      </c>
      <c r="R37" s="80" t="s">
        <v>92</v>
      </c>
      <c r="S37" s="81" t="s">
        <v>88</v>
      </c>
      <c r="T37" s="81" t="s">
        <v>89</v>
      </c>
      <c r="U37" s="82" t="s">
        <v>90</v>
      </c>
    </row>
    <row r="38" spans="1:21" x14ac:dyDescent="0.3">
      <c r="A38" s="297"/>
      <c r="B38" s="109"/>
      <c r="C38" s="110"/>
      <c r="D38" s="111"/>
      <c r="E38" s="142"/>
      <c r="F38" s="142"/>
      <c r="G38" s="143"/>
      <c r="H38" s="271" t="str">
        <f t="shared" si="3"/>
        <v/>
      </c>
      <c r="I38" s="31"/>
      <c r="J38" s="123"/>
      <c r="K38" s="120"/>
      <c r="L38" s="125"/>
      <c r="M38" s="145"/>
      <c r="N38" s="145"/>
      <c r="O38" s="146"/>
      <c r="P38" s="273" t="str">
        <f t="shared" si="4"/>
        <v/>
      </c>
      <c r="R38" s="83" t="s">
        <v>87</v>
      </c>
      <c r="S38" s="84">
        <f>SUM((SUMIFS(H37:H46,F37:F46,"New",G37:G46,{"NTT","TT","T"})))+SUM((SUMIFS(P37:P46,N37:N46,"New",O37:O46,{"NTT","TT","T"})))</f>
        <v>0</v>
      </c>
      <c r="T38" s="84">
        <f>S38*data!$E$2</f>
        <v>0</v>
      </c>
      <c r="U38" s="85">
        <f>SUM(S38:T38)</f>
        <v>0</v>
      </c>
    </row>
    <row r="39" spans="1:21" x14ac:dyDescent="0.3">
      <c r="A39" s="297"/>
      <c r="B39" s="113"/>
      <c r="C39" s="101"/>
      <c r="D39" s="103"/>
      <c r="E39" s="143"/>
      <c r="F39" s="143"/>
      <c r="G39" s="143"/>
      <c r="H39" s="271" t="str">
        <f t="shared" si="3"/>
        <v/>
      </c>
      <c r="I39" s="31"/>
      <c r="J39" s="119"/>
      <c r="K39" s="120"/>
      <c r="L39" s="121"/>
      <c r="M39" s="146"/>
      <c r="N39" s="146"/>
      <c r="O39" s="146"/>
      <c r="P39" s="273" t="str">
        <f t="shared" si="4"/>
        <v/>
      </c>
      <c r="R39" s="83" t="s">
        <v>78</v>
      </c>
      <c r="S39" s="84">
        <f>SUM((SUMIFS(H37:H46,F37:F46,"New",G37:G46,"Adjunct")))+SUM((SUMIFS(P37:P46,N37:N46,"New",O37:O46,"Adjunct")))</f>
        <v>0</v>
      </c>
      <c r="T39" s="84">
        <f>S39*data!$E$3</f>
        <v>0</v>
      </c>
      <c r="U39" s="85">
        <f>SUM(S39:T39)</f>
        <v>0</v>
      </c>
    </row>
    <row r="40" spans="1:21" x14ac:dyDescent="0.3">
      <c r="A40" s="297"/>
      <c r="B40" s="109"/>
      <c r="C40" s="101"/>
      <c r="D40" s="111"/>
      <c r="E40" s="141"/>
      <c r="F40" s="141"/>
      <c r="G40" s="143"/>
      <c r="H40" s="271" t="str">
        <f t="shared" si="3"/>
        <v/>
      </c>
      <c r="I40" s="31"/>
      <c r="J40" s="123"/>
      <c r="K40" s="124"/>
      <c r="L40" s="125"/>
      <c r="M40" s="144"/>
      <c r="N40" s="144"/>
      <c r="O40" s="146"/>
      <c r="P40" s="273" t="str">
        <f t="shared" si="4"/>
        <v/>
      </c>
      <c r="R40" s="83" t="s">
        <v>79</v>
      </c>
      <c r="S40" s="84">
        <f>SUM((SUMIFS(H37:H46,F37:F46,"New",G37:G46,"GA/TA")))+SUM((SUMIFS(P37:P46,N37:N46,"New",O37:O46,"GA/TA")))</f>
        <v>0</v>
      </c>
      <c r="T40" s="84">
        <f>S40*data!$E$4</f>
        <v>0</v>
      </c>
      <c r="U40" s="85">
        <f>SUM(S40:T40)</f>
        <v>0</v>
      </c>
    </row>
    <row r="41" spans="1:21" ht="15" thickBot="1" x14ac:dyDescent="0.35">
      <c r="A41" s="297"/>
      <c r="B41" s="105"/>
      <c r="C41" s="223"/>
      <c r="D41" s="107"/>
      <c r="E41" s="143"/>
      <c r="F41" s="141"/>
      <c r="G41" s="143"/>
      <c r="H41" s="271" t="str">
        <f t="shared" si="3"/>
        <v/>
      </c>
      <c r="I41" s="31"/>
      <c r="J41" s="116"/>
      <c r="K41" s="120"/>
      <c r="L41" s="125"/>
      <c r="M41" s="144"/>
      <c r="N41" s="144"/>
      <c r="O41" s="146"/>
      <c r="P41" s="273" t="str">
        <f t="shared" si="4"/>
        <v/>
      </c>
      <c r="R41" s="86"/>
      <c r="S41" s="87"/>
      <c r="T41" s="88" t="s">
        <v>91</v>
      </c>
      <c r="U41" s="89">
        <f>SUM(U38:U40)</f>
        <v>0</v>
      </c>
    </row>
    <row r="42" spans="1:21" ht="15" thickTop="1" x14ac:dyDescent="0.3">
      <c r="A42" s="297"/>
      <c r="B42" s="109"/>
      <c r="C42" s="101"/>
      <c r="D42" s="111"/>
      <c r="E42" s="143"/>
      <c r="F42" s="141"/>
      <c r="G42" s="143"/>
      <c r="H42" s="271" t="str">
        <f t="shared" si="3"/>
        <v/>
      </c>
      <c r="I42" s="31"/>
      <c r="J42" s="116"/>
      <c r="K42" s="124"/>
      <c r="L42" s="125"/>
      <c r="M42" s="144"/>
      <c r="N42" s="144"/>
      <c r="O42" s="146"/>
      <c r="P42" s="273" t="str">
        <f t="shared" si="4"/>
        <v/>
      </c>
      <c r="R42" s="86"/>
      <c r="S42" s="90"/>
      <c r="T42" s="90"/>
      <c r="U42" s="91"/>
    </row>
    <row r="43" spans="1:21" x14ac:dyDescent="0.3">
      <c r="A43" s="297"/>
      <c r="B43" s="113"/>
      <c r="C43" s="101"/>
      <c r="D43" s="103"/>
      <c r="E43" s="141"/>
      <c r="F43" s="141"/>
      <c r="G43" s="143"/>
      <c r="H43" s="271" t="str">
        <f t="shared" si="3"/>
        <v/>
      </c>
      <c r="I43" s="31"/>
      <c r="J43" s="116"/>
      <c r="K43" s="127"/>
      <c r="L43" s="125"/>
      <c r="M43" s="144"/>
      <c r="N43" s="144"/>
      <c r="O43" s="146"/>
      <c r="P43" s="273" t="str">
        <f t="shared" si="4"/>
        <v/>
      </c>
      <c r="R43" s="92" t="s">
        <v>93</v>
      </c>
      <c r="S43" s="81" t="s">
        <v>88</v>
      </c>
      <c r="T43" s="81" t="s">
        <v>89</v>
      </c>
      <c r="U43" s="82" t="s">
        <v>90</v>
      </c>
    </row>
    <row r="44" spans="1:21" x14ac:dyDescent="0.3">
      <c r="A44" s="297"/>
      <c r="B44" s="113"/>
      <c r="C44" s="101"/>
      <c r="D44" s="103"/>
      <c r="E44" s="141"/>
      <c r="F44" s="141"/>
      <c r="G44" s="143"/>
      <c r="H44" s="271" t="str">
        <f t="shared" si="3"/>
        <v/>
      </c>
      <c r="I44" s="31"/>
      <c r="J44" s="116"/>
      <c r="K44" s="127"/>
      <c r="L44" s="125"/>
      <c r="M44" s="144"/>
      <c r="N44" s="144"/>
      <c r="O44" s="146"/>
      <c r="P44" s="273" t="str">
        <f t="shared" si="4"/>
        <v/>
      </c>
      <c r="R44" s="83" t="s">
        <v>87</v>
      </c>
      <c r="S44" s="84">
        <f>SUM((SUMIFS(H37:H46,F37:F46,"Reallocated",G37:G46,{"NTT","TT","T"})))+SUM((SUMIFS(P37:P46,N37:N46,"Reallocated",O37:O46,{"NTT","TT","T"})))</f>
        <v>0</v>
      </c>
      <c r="T44" s="84">
        <f>S44*data!$E$2</f>
        <v>0</v>
      </c>
      <c r="U44" s="85">
        <f>SUM(S44:T44)</f>
        <v>0</v>
      </c>
    </row>
    <row r="45" spans="1:21" x14ac:dyDescent="0.3">
      <c r="A45" s="297"/>
      <c r="B45" s="113"/>
      <c r="C45" s="101"/>
      <c r="D45" s="103"/>
      <c r="E45" s="141"/>
      <c r="F45" s="141"/>
      <c r="G45" s="143"/>
      <c r="H45" s="271" t="str">
        <f t="shared" si="3"/>
        <v/>
      </c>
      <c r="I45" s="31"/>
      <c r="J45" s="116"/>
      <c r="K45" s="127"/>
      <c r="L45" s="125"/>
      <c r="M45" s="144"/>
      <c r="N45" s="144"/>
      <c r="O45" s="146"/>
      <c r="P45" s="273" t="str">
        <f t="shared" si="4"/>
        <v/>
      </c>
      <c r="R45" s="83" t="s">
        <v>78</v>
      </c>
      <c r="S45" s="84">
        <f>SUM((SUMIFS(H37:H46,F37:F46,"Reallocated",G37:G46,"Adjunct")))+(SUMIFS(P37:P46,N37:N46,"Reallocated",O37:O46,"Adjunct"))</f>
        <v>0</v>
      </c>
      <c r="T45" s="84">
        <f>S45*data!$E$3</f>
        <v>0</v>
      </c>
      <c r="U45" s="85">
        <f>SUM(S45:T45)</f>
        <v>0</v>
      </c>
    </row>
    <row r="46" spans="1:21" x14ac:dyDescent="0.3">
      <c r="A46" s="297"/>
      <c r="B46" s="113"/>
      <c r="C46" s="114"/>
      <c r="D46" s="112"/>
      <c r="E46" s="143"/>
      <c r="F46" s="143"/>
      <c r="G46" s="143"/>
      <c r="H46" s="271" t="str">
        <f t="shared" si="3"/>
        <v/>
      </c>
      <c r="I46" s="31"/>
      <c r="J46" s="116"/>
      <c r="K46" s="128"/>
      <c r="L46" s="129"/>
      <c r="M46" s="146"/>
      <c r="N46" s="146"/>
      <c r="O46" s="146"/>
      <c r="P46" s="273" t="str">
        <f t="shared" si="4"/>
        <v/>
      </c>
      <c r="R46" s="83" t="s">
        <v>79</v>
      </c>
      <c r="S46" s="84">
        <f>SUM((SUMIFS(H37:H46,F37:F46,"Reallocated",G37:G46,"GA/TA")))+(SUMIFS(P37:P46,N37:N46,"Reallocated",O37:O46,"GA/TA"))</f>
        <v>0</v>
      </c>
      <c r="T46" s="84">
        <f>S46*data!$E$4</f>
        <v>0</v>
      </c>
      <c r="U46" s="85">
        <f>SUM(S46:T46)</f>
        <v>0</v>
      </c>
    </row>
    <row r="47" spans="1:21" ht="15" thickBot="1" x14ac:dyDescent="0.35">
      <c r="A47" s="298"/>
      <c r="B47" s="41"/>
      <c r="C47" s="36" t="s">
        <v>51</v>
      </c>
      <c r="D47" s="70">
        <f>SUM(D37:D46)</f>
        <v>0</v>
      </c>
      <c r="E47" s="42"/>
      <c r="F47" s="61"/>
      <c r="G47" s="61"/>
      <c r="H47" s="61"/>
      <c r="I47" s="33"/>
      <c r="J47" s="41"/>
      <c r="K47" s="40" t="s">
        <v>51</v>
      </c>
      <c r="L47" s="71">
        <f>SUM(L37:L46)</f>
        <v>0</v>
      </c>
      <c r="M47" s="42"/>
      <c r="N47" s="65"/>
      <c r="O47" s="65"/>
      <c r="P47" s="64"/>
      <c r="R47" s="86"/>
      <c r="S47" s="87"/>
      <c r="T47" s="88" t="s">
        <v>91</v>
      </c>
      <c r="U47" s="93">
        <f>SUM(U44:U46)</f>
        <v>0</v>
      </c>
    </row>
    <row r="48" spans="1:21" ht="15" thickBot="1" x14ac:dyDescent="0.35">
      <c r="A48" s="32"/>
      <c r="D48" s="55"/>
      <c r="E48" s="55"/>
      <c r="F48" s="55"/>
      <c r="G48" s="55"/>
      <c r="H48" s="55"/>
      <c r="R48" s="86"/>
      <c r="S48" s="90"/>
      <c r="T48" s="90"/>
      <c r="U48" s="91"/>
    </row>
    <row r="49" spans="1:21" ht="43.2" x14ac:dyDescent="0.3">
      <c r="A49" s="345" t="s">
        <v>72</v>
      </c>
      <c r="B49" s="49" t="s">
        <v>48</v>
      </c>
      <c r="C49" s="34" t="s">
        <v>43</v>
      </c>
      <c r="D49" s="35" t="s">
        <v>45</v>
      </c>
      <c r="E49" s="66" t="s">
        <v>223</v>
      </c>
      <c r="F49" s="66" t="s">
        <v>82</v>
      </c>
      <c r="G49" s="35" t="s">
        <v>75</v>
      </c>
      <c r="H49" s="62" t="s">
        <v>225</v>
      </c>
      <c r="I49" s="46"/>
      <c r="J49" s="50" t="s">
        <v>48</v>
      </c>
      <c r="K49" s="37" t="s">
        <v>43</v>
      </c>
      <c r="L49" s="38" t="s">
        <v>45</v>
      </c>
      <c r="M49" s="67" t="s">
        <v>223</v>
      </c>
      <c r="N49" s="67" t="s">
        <v>82</v>
      </c>
      <c r="O49" s="38" t="s">
        <v>75</v>
      </c>
      <c r="P49" s="63" t="s">
        <v>225</v>
      </c>
      <c r="R49" s="86"/>
      <c r="S49" s="90" t="s">
        <v>72</v>
      </c>
      <c r="T49" s="90"/>
      <c r="U49" s="91"/>
    </row>
    <row r="50" spans="1:21" x14ac:dyDescent="0.3">
      <c r="A50" s="297"/>
      <c r="B50" s="101"/>
      <c r="C50" s="102"/>
      <c r="D50" s="103"/>
      <c r="E50" s="141"/>
      <c r="F50" s="141"/>
      <c r="G50" s="141"/>
      <c r="H50" s="274" t="str">
        <f t="shared" ref="H50:H60" si="5">IF(G50="","",(VLOOKUP(G50,persch,4,FALSE))*D50)</f>
        <v/>
      </c>
      <c r="I50" s="31"/>
      <c r="J50" s="115"/>
      <c r="K50" s="116"/>
      <c r="L50" s="125"/>
      <c r="M50" s="144"/>
      <c r="N50" s="144"/>
      <c r="O50" s="144"/>
      <c r="P50" s="272" t="str">
        <f t="shared" ref="P50:P60" si="6">IF(O50="","",(VLOOKUP(O50,persch,4,FALSE))*L50)</f>
        <v/>
      </c>
      <c r="R50" s="80" t="s">
        <v>92</v>
      </c>
      <c r="S50" s="81" t="s">
        <v>88</v>
      </c>
      <c r="T50" s="81" t="s">
        <v>89</v>
      </c>
      <c r="U50" s="82" t="s">
        <v>90</v>
      </c>
    </row>
    <row r="51" spans="1:21" x14ac:dyDescent="0.3">
      <c r="A51" s="297"/>
      <c r="B51" s="105"/>
      <c r="C51" s="102"/>
      <c r="D51" s="107"/>
      <c r="E51" s="142"/>
      <c r="F51" s="142"/>
      <c r="G51" s="143"/>
      <c r="H51" s="271" t="str">
        <f t="shared" si="5"/>
        <v/>
      </c>
      <c r="I51" s="31"/>
      <c r="J51" s="119"/>
      <c r="K51" s="116"/>
      <c r="L51" s="125"/>
      <c r="M51" s="145"/>
      <c r="N51" s="145"/>
      <c r="O51" s="146"/>
      <c r="P51" s="273" t="str">
        <f t="shared" si="6"/>
        <v/>
      </c>
      <c r="R51" s="83" t="s">
        <v>87</v>
      </c>
      <c r="S51" s="84">
        <f>SUM((SUMIFS(H50:H60,F50:F60,"New",G50:G60,{"NTT","TT","T"})))+SUM((SUMIFS(P50:P60,N50:N60,"New",O50:O60,{"NTT","TT","T"})))</f>
        <v>0</v>
      </c>
      <c r="T51" s="84">
        <f>S51*data!$E$2</f>
        <v>0</v>
      </c>
      <c r="U51" s="85">
        <f>SUM(S51:T51)</f>
        <v>0</v>
      </c>
    </row>
    <row r="52" spans="1:21" x14ac:dyDescent="0.3">
      <c r="A52" s="297"/>
      <c r="B52" s="109"/>
      <c r="C52" s="110"/>
      <c r="D52" s="111"/>
      <c r="E52" s="143"/>
      <c r="F52" s="143"/>
      <c r="G52" s="143"/>
      <c r="H52" s="271" t="str">
        <f t="shared" si="5"/>
        <v/>
      </c>
      <c r="I52" s="31"/>
      <c r="J52" s="123"/>
      <c r="K52" s="120"/>
      <c r="L52" s="125"/>
      <c r="M52" s="146"/>
      <c r="N52" s="146"/>
      <c r="O52" s="146"/>
      <c r="P52" s="273" t="str">
        <f t="shared" si="6"/>
        <v/>
      </c>
      <c r="R52" s="83" t="s">
        <v>78</v>
      </c>
      <c r="S52" s="84">
        <f>SUM((SUMIFS(H50:H60,F50:F60,"New",G50:G60,"Adjunct")))+SUM((SUMIFS(P50:P60,N50:N60,"New",O50:O60,"Adjunct")))</f>
        <v>0</v>
      </c>
      <c r="T52" s="84">
        <f>S52*data!$E$3</f>
        <v>0</v>
      </c>
      <c r="U52" s="85">
        <f>SUM(S52:T52)</f>
        <v>0</v>
      </c>
    </row>
    <row r="53" spans="1:21" x14ac:dyDescent="0.3">
      <c r="A53" s="297"/>
      <c r="B53" s="113"/>
      <c r="C53" s="101"/>
      <c r="D53" s="103"/>
      <c r="E53" s="141"/>
      <c r="F53" s="141"/>
      <c r="G53" s="143"/>
      <c r="H53" s="271" t="str">
        <f t="shared" si="5"/>
        <v/>
      </c>
      <c r="I53" s="31"/>
      <c r="J53" s="116"/>
      <c r="K53" s="124"/>
      <c r="L53" s="125"/>
      <c r="M53" s="144"/>
      <c r="N53" s="144"/>
      <c r="O53" s="146"/>
      <c r="P53" s="273" t="str">
        <f t="shared" si="6"/>
        <v/>
      </c>
      <c r="R53" s="83" t="s">
        <v>79</v>
      </c>
      <c r="S53" s="84">
        <f>SUM((SUMIFS(H50:H60,F50:F60,"New",G50:G60,"GA/TA")))+SUM((SUMIFS(P50:P60,N50:N60,"New",O50:O60,"GA/TA")))</f>
        <v>0</v>
      </c>
      <c r="T53" s="84">
        <f>S53*data!$E$4</f>
        <v>0</v>
      </c>
      <c r="U53" s="85">
        <f>SUM(S53:T53)</f>
        <v>0</v>
      </c>
    </row>
    <row r="54" spans="1:21" ht="15" thickBot="1" x14ac:dyDescent="0.35">
      <c r="A54" s="297"/>
      <c r="B54" s="113"/>
      <c r="C54" s="101"/>
      <c r="D54" s="103"/>
      <c r="E54" s="141"/>
      <c r="F54" s="141"/>
      <c r="G54" s="143"/>
      <c r="H54" s="271" t="str">
        <f t="shared" si="5"/>
        <v/>
      </c>
      <c r="I54" s="31"/>
      <c r="J54" s="116"/>
      <c r="K54" s="127"/>
      <c r="L54" s="125"/>
      <c r="M54" s="144"/>
      <c r="N54" s="144"/>
      <c r="O54" s="146"/>
      <c r="P54" s="273" t="str">
        <f t="shared" si="6"/>
        <v/>
      </c>
      <c r="R54" s="86"/>
      <c r="S54" s="87"/>
      <c r="T54" s="88" t="s">
        <v>91</v>
      </c>
      <c r="U54" s="89">
        <f>SUM(U51:U53)</f>
        <v>0</v>
      </c>
    </row>
    <row r="55" spans="1:21" ht="15" thickTop="1" x14ac:dyDescent="0.3">
      <c r="A55" s="297"/>
      <c r="B55" s="113"/>
      <c r="C55" s="101"/>
      <c r="D55" s="103"/>
      <c r="E55" s="141"/>
      <c r="F55" s="141"/>
      <c r="G55" s="143"/>
      <c r="H55" s="271" t="str">
        <f t="shared" si="5"/>
        <v/>
      </c>
      <c r="I55" s="31"/>
      <c r="J55" s="116"/>
      <c r="K55" s="127"/>
      <c r="L55" s="125"/>
      <c r="M55" s="144"/>
      <c r="N55" s="238"/>
      <c r="O55" s="146"/>
      <c r="P55" s="273" t="str">
        <f t="shared" si="6"/>
        <v/>
      </c>
      <c r="R55" s="86"/>
      <c r="S55" s="90"/>
      <c r="T55" s="90"/>
      <c r="U55" s="91"/>
    </row>
    <row r="56" spans="1:21" x14ac:dyDescent="0.3">
      <c r="A56" s="297"/>
      <c r="B56" s="113"/>
      <c r="C56" s="101"/>
      <c r="D56" s="103"/>
      <c r="E56" s="141"/>
      <c r="F56" s="141"/>
      <c r="G56" s="143"/>
      <c r="H56" s="271" t="str">
        <f t="shared" si="5"/>
        <v/>
      </c>
      <c r="I56" s="31"/>
      <c r="J56" s="119"/>
      <c r="K56" s="120"/>
      <c r="L56" s="121"/>
      <c r="M56" s="146"/>
      <c r="N56" s="238"/>
      <c r="O56" s="146"/>
      <c r="P56" s="273" t="str">
        <f t="shared" si="6"/>
        <v/>
      </c>
      <c r="R56" s="92" t="s">
        <v>93</v>
      </c>
      <c r="S56" s="81" t="s">
        <v>88</v>
      </c>
      <c r="T56" s="81" t="s">
        <v>89</v>
      </c>
      <c r="U56" s="82" t="s">
        <v>90</v>
      </c>
    </row>
    <row r="57" spans="1:21" x14ac:dyDescent="0.3">
      <c r="A57" s="297"/>
      <c r="B57" s="109"/>
      <c r="C57" s="101"/>
      <c r="D57" s="111"/>
      <c r="E57" s="141"/>
      <c r="F57" s="141"/>
      <c r="G57" s="143"/>
      <c r="H57" s="271" t="str">
        <f t="shared" si="5"/>
        <v/>
      </c>
      <c r="I57" s="31"/>
      <c r="J57" s="123"/>
      <c r="K57" s="124"/>
      <c r="L57" s="125"/>
      <c r="M57" s="144"/>
      <c r="N57" s="238"/>
      <c r="O57" s="146"/>
      <c r="P57" s="273" t="str">
        <f t="shared" si="6"/>
        <v/>
      </c>
      <c r="R57" s="83" t="s">
        <v>87</v>
      </c>
      <c r="S57" s="84">
        <f>SUM((SUMIFS(H50:H60,F50:F60,"Reallocated",G50:G60,{"NTT","TT","T"})))+SUM((SUMIFS(P50:P60,N50:N60,"Reallocated",O50:O60,{"NTT","TT","T"})))</f>
        <v>0</v>
      </c>
      <c r="T57" s="84">
        <f>S57*data!$E$2</f>
        <v>0</v>
      </c>
      <c r="U57" s="85">
        <f>SUM(S57:T57)</f>
        <v>0</v>
      </c>
    </row>
    <row r="58" spans="1:21" x14ac:dyDescent="0.3">
      <c r="A58" s="297"/>
      <c r="B58" s="105"/>
      <c r="C58" s="106"/>
      <c r="D58" s="107"/>
      <c r="E58" s="143"/>
      <c r="F58" s="141"/>
      <c r="G58" s="143"/>
      <c r="H58" s="271" t="str">
        <f t="shared" si="5"/>
        <v/>
      </c>
      <c r="I58" s="31"/>
      <c r="J58" s="123"/>
      <c r="K58" s="124"/>
      <c r="L58" s="125"/>
      <c r="M58" s="144"/>
      <c r="N58" s="144"/>
      <c r="O58" s="146"/>
      <c r="P58" s="273" t="str">
        <f t="shared" si="6"/>
        <v/>
      </c>
      <c r="R58" s="83" t="s">
        <v>78</v>
      </c>
      <c r="S58" s="84">
        <f>SUM((SUMIFS(H50:H60,F50:F60,"Reallocated",G50:G60,"Adjunct")))+(SUMIFS(P50:P60,N50:N60,"Reallocated",O50:O60,"Adjunct"))</f>
        <v>0</v>
      </c>
      <c r="T58" s="84">
        <f>S58*data!$E$3</f>
        <v>0</v>
      </c>
      <c r="U58" s="85">
        <f>SUM(S58:T58)</f>
        <v>0</v>
      </c>
    </row>
    <row r="59" spans="1:21" x14ac:dyDescent="0.3">
      <c r="A59" s="297"/>
      <c r="B59" s="177"/>
      <c r="C59" s="178"/>
      <c r="D59" s="179"/>
      <c r="E59" s="183"/>
      <c r="F59" s="183"/>
      <c r="G59" s="183"/>
      <c r="H59" s="271" t="str">
        <f t="shared" si="5"/>
        <v/>
      </c>
      <c r="I59" s="173"/>
      <c r="J59" s="180"/>
      <c r="K59" s="181"/>
      <c r="L59" s="182"/>
      <c r="M59" s="184"/>
      <c r="N59" s="184"/>
      <c r="O59" s="184"/>
      <c r="P59" s="273" t="str">
        <f t="shared" si="6"/>
        <v/>
      </c>
      <c r="R59" s="83" t="s">
        <v>79</v>
      </c>
      <c r="S59" s="84">
        <f>SUM((SUMIFS(H50:H60,F50:F60,"Reallocated",G50:G60,"GA/TA")))+(SUMIFS(P50:P60,N50:N60,"Reallocated",O50:O60,"GA/TA"))</f>
        <v>0</v>
      </c>
      <c r="T59" s="84">
        <f>S59*data!$E$4</f>
        <v>0</v>
      </c>
      <c r="U59" s="85">
        <f>SUM(S59:T59)</f>
        <v>0</v>
      </c>
    </row>
    <row r="60" spans="1:21" ht="15" thickBot="1" x14ac:dyDescent="0.35">
      <c r="A60" s="297"/>
      <c r="B60" s="190"/>
      <c r="C60" s="198"/>
      <c r="D60" s="191"/>
      <c r="E60" s="196"/>
      <c r="F60" s="195"/>
      <c r="G60" s="196"/>
      <c r="H60" s="271" t="str">
        <f t="shared" si="5"/>
        <v/>
      </c>
      <c r="I60" s="31"/>
      <c r="J60" s="116"/>
      <c r="K60" s="120"/>
      <c r="L60" s="125"/>
      <c r="M60" s="146"/>
      <c r="N60" s="146"/>
      <c r="O60" s="146"/>
      <c r="P60" s="273" t="str">
        <f t="shared" si="6"/>
        <v/>
      </c>
      <c r="R60" s="86"/>
      <c r="S60" s="87"/>
      <c r="T60" s="88" t="s">
        <v>91</v>
      </c>
      <c r="U60" s="93">
        <f>SUM(U57:U59)</f>
        <v>0</v>
      </c>
    </row>
    <row r="61" spans="1:21" ht="15.6" thickTop="1" thickBot="1" x14ac:dyDescent="0.35">
      <c r="A61" s="298"/>
      <c r="B61" s="41"/>
      <c r="C61" s="36" t="s">
        <v>51</v>
      </c>
      <c r="D61" s="70">
        <f>SUM(D50:D60)</f>
        <v>0</v>
      </c>
      <c r="E61" s="42"/>
      <c r="F61" s="61"/>
      <c r="G61" s="61"/>
      <c r="H61" s="61"/>
      <c r="I61" s="33"/>
      <c r="J61" s="41"/>
      <c r="K61" s="40" t="s">
        <v>51</v>
      </c>
      <c r="L61" s="71">
        <f>SUM(L50:L58)</f>
        <v>0</v>
      </c>
      <c r="M61" s="42"/>
      <c r="N61" s="65"/>
      <c r="O61" s="65"/>
      <c r="P61" s="64"/>
      <c r="R61" s="86"/>
      <c r="S61" s="90"/>
      <c r="T61" s="90"/>
      <c r="U61" s="91"/>
    </row>
    <row r="62" spans="1:21" ht="15" thickBot="1" x14ac:dyDescent="0.35">
      <c r="A62" s="32"/>
      <c r="D62" s="55"/>
      <c r="E62" s="55"/>
      <c r="F62" s="55"/>
      <c r="G62" s="55"/>
      <c r="H62" s="55"/>
      <c r="R62" s="174"/>
      <c r="S62" s="175"/>
      <c r="T62" s="175"/>
      <c r="U62" s="176"/>
    </row>
    <row r="63" spans="1:21" ht="43.2" x14ac:dyDescent="0.3">
      <c r="A63" s="345" t="s">
        <v>73</v>
      </c>
      <c r="B63" s="49" t="s">
        <v>48</v>
      </c>
      <c r="C63" s="34" t="s">
        <v>43</v>
      </c>
      <c r="D63" s="35" t="s">
        <v>45</v>
      </c>
      <c r="E63" s="66" t="s">
        <v>223</v>
      </c>
      <c r="F63" s="66" t="s">
        <v>82</v>
      </c>
      <c r="G63" s="35" t="s">
        <v>75</v>
      </c>
      <c r="H63" s="62" t="s">
        <v>225</v>
      </c>
      <c r="I63" s="46"/>
      <c r="J63" s="50" t="s">
        <v>48</v>
      </c>
      <c r="K63" s="37" t="s">
        <v>43</v>
      </c>
      <c r="L63" s="38" t="s">
        <v>45</v>
      </c>
      <c r="M63" s="67" t="s">
        <v>223</v>
      </c>
      <c r="N63" s="67" t="s">
        <v>82</v>
      </c>
      <c r="O63" s="38" t="s">
        <v>75</v>
      </c>
      <c r="P63" s="63" t="s">
        <v>225</v>
      </c>
      <c r="R63" s="86"/>
      <c r="S63" s="90" t="s">
        <v>73</v>
      </c>
      <c r="T63" s="90"/>
      <c r="U63" s="91"/>
    </row>
    <row r="64" spans="1:21" x14ac:dyDescent="0.3">
      <c r="A64" s="297"/>
      <c r="B64" s="101"/>
      <c r="C64" s="102"/>
      <c r="D64" s="103"/>
      <c r="E64" s="141"/>
      <c r="F64" s="141"/>
      <c r="G64" s="141"/>
      <c r="H64" s="274" t="str">
        <f t="shared" ref="H64:H77" si="7">IF(G64="","",(VLOOKUP(G64,persch,4,FALSE))*D64)</f>
        <v/>
      </c>
      <c r="I64" s="31"/>
      <c r="J64" s="115"/>
      <c r="K64" s="116"/>
      <c r="L64" s="125"/>
      <c r="M64" s="144"/>
      <c r="N64" s="144"/>
      <c r="O64" s="144"/>
      <c r="P64" s="272" t="str">
        <f t="shared" ref="P64:P77" si="8">IF(O64="","",(VLOOKUP(O64,persch,4,FALSE))*L64)</f>
        <v/>
      </c>
      <c r="R64" s="80" t="s">
        <v>92</v>
      </c>
      <c r="S64" s="81" t="s">
        <v>88</v>
      </c>
      <c r="T64" s="81" t="s">
        <v>89</v>
      </c>
      <c r="U64" s="82" t="s">
        <v>90</v>
      </c>
    </row>
    <row r="65" spans="1:21" x14ac:dyDescent="0.3">
      <c r="A65" s="297"/>
      <c r="B65" s="105"/>
      <c r="C65" s="102"/>
      <c r="D65" s="107"/>
      <c r="E65" s="142"/>
      <c r="F65" s="142"/>
      <c r="G65" s="143"/>
      <c r="H65" s="271" t="str">
        <f t="shared" si="7"/>
        <v/>
      </c>
      <c r="I65" s="31"/>
      <c r="J65" s="119"/>
      <c r="K65" s="116"/>
      <c r="L65" s="125"/>
      <c r="M65" s="145"/>
      <c r="N65" s="145"/>
      <c r="O65" s="146"/>
      <c r="P65" s="273" t="str">
        <f t="shared" si="8"/>
        <v/>
      </c>
      <c r="R65" s="83" t="s">
        <v>87</v>
      </c>
      <c r="S65" s="84">
        <f>SUM((SUMIFS(H64:H77,F64:F77,"New",G64:G77,{"NTT","TT","T"})))+SUM((SUMIFS(P64:P77,N64:N77,"New",O64:O77,{"NTT","TT","T"})))</f>
        <v>0</v>
      </c>
      <c r="T65" s="84">
        <f>S65*data!$E$2</f>
        <v>0</v>
      </c>
      <c r="U65" s="85">
        <f>SUM(S65:T65)</f>
        <v>0</v>
      </c>
    </row>
    <row r="66" spans="1:21" x14ac:dyDescent="0.3">
      <c r="A66" s="297"/>
      <c r="B66" s="109"/>
      <c r="C66" s="110"/>
      <c r="D66" s="111"/>
      <c r="E66" s="142"/>
      <c r="F66" s="143"/>
      <c r="G66" s="143"/>
      <c r="H66" s="271" t="str">
        <f t="shared" si="7"/>
        <v/>
      </c>
      <c r="I66" s="31"/>
      <c r="J66" s="123"/>
      <c r="K66" s="120"/>
      <c r="L66" s="125"/>
      <c r="M66" s="145"/>
      <c r="N66" s="146"/>
      <c r="O66" s="146"/>
      <c r="P66" s="273" t="str">
        <f t="shared" si="8"/>
        <v/>
      </c>
      <c r="R66" s="83" t="s">
        <v>78</v>
      </c>
      <c r="S66" s="84">
        <f>SUM((SUMIFS(H64:H77,F64:F77,"New",G64:G77,"Adjunct")))+SUM((SUMIFS(P64:P77,N64:N77,"New",O64:O77,"Adjunct")))</f>
        <v>0</v>
      </c>
      <c r="T66" s="84">
        <f>S66*data!$E$3</f>
        <v>0</v>
      </c>
      <c r="U66" s="85">
        <f>SUM(S66:T66)</f>
        <v>0</v>
      </c>
    </row>
    <row r="67" spans="1:21" x14ac:dyDescent="0.3">
      <c r="A67" s="297"/>
      <c r="B67" s="113"/>
      <c r="C67" s="110"/>
      <c r="D67" s="103"/>
      <c r="E67" s="142"/>
      <c r="F67" s="141"/>
      <c r="G67" s="143"/>
      <c r="H67" s="271" t="str">
        <f t="shared" si="7"/>
        <v/>
      </c>
      <c r="I67" s="31"/>
      <c r="J67" s="116"/>
      <c r="K67" s="120"/>
      <c r="L67" s="125"/>
      <c r="M67" s="145"/>
      <c r="N67" s="144"/>
      <c r="O67" s="146"/>
      <c r="P67" s="273" t="str">
        <f t="shared" si="8"/>
        <v/>
      </c>
      <c r="R67" s="83" t="s">
        <v>79</v>
      </c>
      <c r="S67" s="84">
        <f>SUM((SUMIFS(H64:H77,F64:F77,"New",G64:G77,"GA/TA")))+SUM((SUMIFS(P64:P77,N64:N77,"New",O64:O77,"GA/TA")))</f>
        <v>0</v>
      </c>
      <c r="T67" s="84">
        <f>S67*data!$E$4</f>
        <v>0</v>
      </c>
      <c r="U67" s="85">
        <f>SUM(S67:T67)</f>
        <v>0</v>
      </c>
    </row>
    <row r="68" spans="1:21" ht="15" thickBot="1" x14ac:dyDescent="0.35">
      <c r="A68" s="297"/>
      <c r="B68" s="113"/>
      <c r="C68" s="101"/>
      <c r="D68" s="103"/>
      <c r="E68" s="143"/>
      <c r="F68" s="141"/>
      <c r="G68" s="143"/>
      <c r="H68" s="271" t="str">
        <f t="shared" si="7"/>
        <v/>
      </c>
      <c r="I68" s="31"/>
      <c r="J68" s="116"/>
      <c r="K68" s="124"/>
      <c r="L68" s="125"/>
      <c r="M68" s="146"/>
      <c r="N68" s="144"/>
      <c r="O68" s="146"/>
      <c r="P68" s="273" t="str">
        <f t="shared" si="8"/>
        <v/>
      </c>
      <c r="R68" s="86"/>
      <c r="S68" s="87"/>
      <c r="T68" s="88" t="s">
        <v>91</v>
      </c>
      <c r="U68" s="89">
        <f>SUM(U65:U67)</f>
        <v>0</v>
      </c>
    </row>
    <row r="69" spans="1:21" ht="15" thickTop="1" x14ac:dyDescent="0.3">
      <c r="A69" s="297"/>
      <c r="B69" s="113"/>
      <c r="C69" s="101"/>
      <c r="D69" s="103"/>
      <c r="E69" s="141"/>
      <c r="F69" s="141"/>
      <c r="G69" s="143"/>
      <c r="H69" s="271" t="str">
        <f t="shared" si="7"/>
        <v/>
      </c>
      <c r="I69" s="31"/>
      <c r="J69" s="116"/>
      <c r="K69" s="127"/>
      <c r="L69" s="125"/>
      <c r="M69" s="144"/>
      <c r="N69" s="144"/>
      <c r="O69" s="146"/>
      <c r="P69" s="273" t="str">
        <f t="shared" si="8"/>
        <v/>
      </c>
      <c r="R69" s="86"/>
      <c r="S69" s="90"/>
      <c r="T69" s="90"/>
      <c r="U69" s="91"/>
    </row>
    <row r="70" spans="1:21" x14ac:dyDescent="0.3">
      <c r="A70" s="297"/>
      <c r="B70" s="113"/>
      <c r="C70" s="101"/>
      <c r="D70" s="103"/>
      <c r="E70" s="141"/>
      <c r="F70" s="141"/>
      <c r="G70" s="143"/>
      <c r="H70" s="271" t="str">
        <f t="shared" si="7"/>
        <v/>
      </c>
      <c r="I70" s="31"/>
      <c r="J70" s="116"/>
      <c r="K70" s="127"/>
      <c r="L70" s="125"/>
      <c r="M70" s="144"/>
      <c r="N70" s="144"/>
      <c r="O70" s="146"/>
      <c r="P70" s="273" t="str">
        <f t="shared" si="8"/>
        <v/>
      </c>
      <c r="R70" s="92" t="s">
        <v>93</v>
      </c>
      <c r="S70" s="81" t="s">
        <v>88</v>
      </c>
      <c r="T70" s="81" t="s">
        <v>89</v>
      </c>
      <c r="U70" s="82" t="s">
        <v>90</v>
      </c>
    </row>
    <row r="71" spans="1:21" x14ac:dyDescent="0.3">
      <c r="A71" s="297"/>
      <c r="B71" s="113"/>
      <c r="C71" s="101"/>
      <c r="D71" s="103"/>
      <c r="E71" s="141"/>
      <c r="F71" s="141"/>
      <c r="G71" s="143"/>
      <c r="H71" s="271" t="str">
        <f t="shared" si="7"/>
        <v/>
      </c>
      <c r="I71" s="31"/>
      <c r="J71" s="116"/>
      <c r="K71" s="127"/>
      <c r="L71" s="125"/>
      <c r="M71" s="144"/>
      <c r="N71" s="144"/>
      <c r="O71" s="146"/>
      <c r="P71" s="273" t="str">
        <f t="shared" si="8"/>
        <v/>
      </c>
      <c r="R71" s="83" t="s">
        <v>87</v>
      </c>
      <c r="S71" s="84">
        <f>SUM((SUMIFS(H64:H77,F64:F77,"Reallocated",G64:G77,{"NTT","TT","T"})))+SUM((SUMIFS(P64:P77,N64:N77,"Reallocated",O64:O77,{"NTT","TT","T"})))</f>
        <v>0</v>
      </c>
      <c r="T71" s="84">
        <f>S71*data!$E$2</f>
        <v>0</v>
      </c>
      <c r="U71" s="85">
        <f>SUM(S71:T71)</f>
        <v>0</v>
      </c>
    </row>
    <row r="72" spans="1:21" x14ac:dyDescent="0.3">
      <c r="A72" s="297"/>
      <c r="B72" s="113"/>
      <c r="C72" s="101"/>
      <c r="D72" s="103"/>
      <c r="E72" s="141"/>
      <c r="F72" s="141"/>
      <c r="G72" s="143"/>
      <c r="H72" s="271" t="str">
        <f t="shared" si="7"/>
        <v/>
      </c>
      <c r="I72" s="31"/>
      <c r="J72" s="116"/>
      <c r="K72" s="127"/>
      <c r="L72" s="125"/>
      <c r="M72" s="144"/>
      <c r="N72" s="238"/>
      <c r="O72" s="146"/>
      <c r="P72" s="273" t="str">
        <f t="shared" si="8"/>
        <v/>
      </c>
      <c r="R72" s="83" t="s">
        <v>78</v>
      </c>
      <c r="S72" s="84">
        <f>SUM((SUMIFS(H64:H77,F64:F77,"Reallocated",G64:G77,"Adjunct")))+(SUMIFS(P64:P77,N64:N77,"Reallocated",O64:O77,"Adjunct"))</f>
        <v>0</v>
      </c>
      <c r="T72" s="84">
        <f>S72*data!$E$3</f>
        <v>0</v>
      </c>
      <c r="U72" s="85">
        <f>SUM(S72:T72)</f>
        <v>0</v>
      </c>
    </row>
    <row r="73" spans="1:21" x14ac:dyDescent="0.3">
      <c r="A73" s="297"/>
      <c r="B73" s="190"/>
      <c r="C73" s="189"/>
      <c r="D73" s="191"/>
      <c r="E73" s="195"/>
      <c r="F73" s="196"/>
      <c r="G73" s="196"/>
      <c r="H73" s="271" t="str">
        <f t="shared" si="7"/>
        <v/>
      </c>
      <c r="I73" s="185"/>
      <c r="J73" s="192"/>
      <c r="K73" s="193"/>
      <c r="L73" s="194"/>
      <c r="M73" s="197"/>
      <c r="N73" s="238"/>
      <c r="O73" s="197"/>
      <c r="P73" s="273" t="str">
        <f t="shared" si="8"/>
        <v/>
      </c>
      <c r="R73" s="83" t="s">
        <v>79</v>
      </c>
      <c r="S73" s="84">
        <f>SUM((SUMIFS(H64:H77,F64:F77,"Reallocated",G64:G77,"GA/TA")))+(SUMIFS(P64:P77,N64:N77,"Reallocated",O64:O77,"GA/TA"))</f>
        <v>0</v>
      </c>
      <c r="T73" s="84">
        <f>S73*data!$E$4</f>
        <v>0</v>
      </c>
      <c r="U73" s="85">
        <f>SUM(S73:T73)</f>
        <v>0</v>
      </c>
    </row>
    <row r="74" spans="1:21" ht="15" thickBot="1" x14ac:dyDescent="0.35">
      <c r="A74" s="297"/>
      <c r="B74" s="202"/>
      <c r="C74" s="203"/>
      <c r="D74" s="204"/>
      <c r="E74" s="215"/>
      <c r="F74" s="214"/>
      <c r="G74" s="215"/>
      <c r="H74" s="271" t="str">
        <f t="shared" si="7"/>
        <v/>
      </c>
      <c r="I74" s="199"/>
      <c r="J74" s="210"/>
      <c r="K74" s="211"/>
      <c r="L74" s="212"/>
      <c r="M74" s="216"/>
      <c r="N74" s="238"/>
      <c r="O74" s="217"/>
      <c r="P74" s="273" t="str">
        <f t="shared" si="8"/>
        <v/>
      </c>
      <c r="R74" s="86"/>
      <c r="S74" s="87"/>
      <c r="T74" s="88" t="s">
        <v>91</v>
      </c>
      <c r="U74" s="93">
        <f>SUM(U71:U73)</f>
        <v>0</v>
      </c>
    </row>
    <row r="75" spans="1:21" ht="15" thickTop="1" x14ac:dyDescent="0.3">
      <c r="A75" s="297"/>
      <c r="B75" s="202"/>
      <c r="C75" s="203"/>
      <c r="D75" s="204"/>
      <c r="E75" s="215"/>
      <c r="F75" s="215"/>
      <c r="G75" s="215"/>
      <c r="H75" s="271" t="str">
        <f t="shared" si="7"/>
        <v/>
      </c>
      <c r="I75" s="199"/>
      <c r="J75" s="210"/>
      <c r="K75" s="211"/>
      <c r="L75" s="212"/>
      <c r="M75" s="216"/>
      <c r="N75" s="238"/>
      <c r="O75" s="217"/>
      <c r="P75" s="273" t="str">
        <f t="shared" si="8"/>
        <v/>
      </c>
      <c r="R75" s="86"/>
      <c r="S75" s="90"/>
      <c r="T75" s="90"/>
      <c r="U75" s="91"/>
    </row>
    <row r="76" spans="1:21" x14ac:dyDescent="0.3">
      <c r="A76" s="297"/>
      <c r="B76" s="205"/>
      <c r="C76" s="218"/>
      <c r="D76" s="206"/>
      <c r="E76" s="215"/>
      <c r="F76" s="214"/>
      <c r="G76" s="215"/>
      <c r="H76" s="271" t="str">
        <f t="shared" si="7"/>
        <v/>
      </c>
      <c r="I76" s="199"/>
      <c r="J76" s="208"/>
      <c r="K76" s="209"/>
      <c r="L76" s="212"/>
      <c r="M76" s="217"/>
      <c r="N76" s="217"/>
      <c r="O76" s="217"/>
      <c r="P76" s="273" t="str">
        <f t="shared" si="8"/>
        <v/>
      </c>
      <c r="R76" s="186"/>
      <c r="S76" s="187"/>
      <c r="T76" s="187"/>
      <c r="U76" s="188"/>
    </row>
    <row r="77" spans="1:21" x14ac:dyDescent="0.3">
      <c r="A77" s="297"/>
      <c r="B77" s="205"/>
      <c r="C77" s="218"/>
      <c r="D77" s="206"/>
      <c r="E77" s="215"/>
      <c r="F77" s="214"/>
      <c r="G77" s="215"/>
      <c r="H77" s="271" t="str">
        <f t="shared" si="7"/>
        <v/>
      </c>
      <c r="I77" s="199"/>
      <c r="J77" s="208"/>
      <c r="K77" s="209"/>
      <c r="L77" s="212"/>
      <c r="M77" s="217"/>
      <c r="N77" s="217"/>
      <c r="O77" s="217"/>
      <c r="P77" s="273" t="str">
        <f t="shared" si="8"/>
        <v/>
      </c>
      <c r="R77" s="186"/>
      <c r="S77" s="187"/>
      <c r="T77" s="187"/>
      <c r="U77" s="188"/>
    </row>
    <row r="78" spans="1:21" ht="15" thickBot="1" x14ac:dyDescent="0.35">
      <c r="A78" s="298"/>
      <c r="B78" s="41"/>
      <c r="C78" s="36" t="s">
        <v>51</v>
      </c>
      <c r="D78" s="70">
        <f>SUM(D64:D77)</f>
        <v>0</v>
      </c>
      <c r="E78" s="42"/>
      <c r="F78" s="61"/>
      <c r="G78" s="61"/>
      <c r="H78" s="61"/>
      <c r="I78" s="33"/>
      <c r="J78" s="41"/>
      <c r="K78" s="40" t="s">
        <v>51</v>
      </c>
      <c r="L78" s="71">
        <f>SUM(L64:L77)</f>
        <v>0</v>
      </c>
      <c r="M78" s="42"/>
      <c r="N78" s="65"/>
      <c r="O78" s="65"/>
      <c r="P78" s="64"/>
      <c r="R78" s="186"/>
      <c r="S78" s="187"/>
      <c r="T78" s="187"/>
      <c r="U78" s="188"/>
    </row>
    <row r="79" spans="1:21" ht="15" thickBot="1" x14ac:dyDescent="0.35">
      <c r="R79" s="186"/>
      <c r="S79" s="187"/>
      <c r="T79" s="187"/>
      <c r="U79" s="188"/>
    </row>
    <row r="80" spans="1:21" ht="43.2" x14ac:dyDescent="0.3">
      <c r="A80" s="345" t="s">
        <v>74</v>
      </c>
      <c r="B80" s="49" t="s">
        <v>48</v>
      </c>
      <c r="C80" s="34" t="s">
        <v>43</v>
      </c>
      <c r="D80" s="35" t="s">
        <v>45</v>
      </c>
      <c r="E80" s="66" t="s">
        <v>223</v>
      </c>
      <c r="F80" s="66" t="s">
        <v>82</v>
      </c>
      <c r="G80" s="35" t="s">
        <v>75</v>
      </c>
      <c r="H80" s="62" t="s">
        <v>225</v>
      </c>
      <c r="I80" s="46"/>
      <c r="J80" s="50" t="s">
        <v>48</v>
      </c>
      <c r="K80" s="37" t="s">
        <v>43</v>
      </c>
      <c r="L80" s="38" t="s">
        <v>45</v>
      </c>
      <c r="M80" s="67" t="s">
        <v>223</v>
      </c>
      <c r="N80" s="67" t="s">
        <v>82</v>
      </c>
      <c r="O80" s="38" t="s">
        <v>75</v>
      </c>
      <c r="P80" s="63" t="s">
        <v>225</v>
      </c>
      <c r="R80" s="86"/>
      <c r="S80" s="90" t="s">
        <v>74</v>
      </c>
      <c r="T80" s="90"/>
      <c r="U80" s="91"/>
    </row>
    <row r="81" spans="1:21" x14ac:dyDescent="0.3">
      <c r="A81" s="297"/>
      <c r="B81" s="101"/>
      <c r="C81" s="102"/>
      <c r="D81" s="103"/>
      <c r="E81" s="141"/>
      <c r="F81" s="141"/>
      <c r="G81" s="141"/>
      <c r="H81" s="274" t="str">
        <f t="shared" ref="H81:H95" si="9">IF(G81="","",(VLOOKUP(G81,persch,4,FALSE))*D81)</f>
        <v/>
      </c>
      <c r="I81" s="31"/>
      <c r="J81" s="115"/>
      <c r="K81" s="116"/>
      <c r="L81" s="125"/>
      <c r="M81" s="144"/>
      <c r="N81" s="144"/>
      <c r="O81" s="144"/>
      <c r="P81" s="272" t="str">
        <f t="shared" ref="P81:P95" si="10">IF(O81="","",(VLOOKUP(O81,persch,4,FALSE))*L81)</f>
        <v/>
      </c>
      <c r="R81" s="80" t="s">
        <v>92</v>
      </c>
      <c r="S81" s="81" t="s">
        <v>88</v>
      </c>
      <c r="T81" s="81" t="s">
        <v>89</v>
      </c>
      <c r="U81" s="82" t="s">
        <v>90</v>
      </c>
    </row>
    <row r="82" spans="1:21" x14ac:dyDescent="0.3">
      <c r="A82" s="297"/>
      <c r="B82" s="105"/>
      <c r="C82" s="102"/>
      <c r="D82" s="107"/>
      <c r="E82" s="142"/>
      <c r="F82" s="142"/>
      <c r="G82" s="143"/>
      <c r="H82" s="271" t="str">
        <f t="shared" si="9"/>
        <v/>
      </c>
      <c r="I82" s="31"/>
      <c r="J82" s="119"/>
      <c r="K82" s="116"/>
      <c r="L82" s="125"/>
      <c r="M82" s="145"/>
      <c r="N82" s="145"/>
      <c r="O82" s="146"/>
      <c r="P82" s="273" t="str">
        <f t="shared" si="10"/>
        <v/>
      </c>
      <c r="R82" s="83" t="s">
        <v>87</v>
      </c>
      <c r="S82" s="84">
        <f>SUM((SUMIFS(H81:H95,F81:F95,"New",G81:G95,{"NTT","TT","T"})))+SUM((SUMIFS(P81:P95,N81:N95,"New",O81:O95,{"NTT","TT","T"})))</f>
        <v>0</v>
      </c>
      <c r="T82" s="84">
        <f>S82*data!$E$2</f>
        <v>0</v>
      </c>
      <c r="U82" s="85">
        <f>SUM(S82:T82)</f>
        <v>0</v>
      </c>
    </row>
    <row r="83" spans="1:21" x14ac:dyDescent="0.3">
      <c r="A83" s="297"/>
      <c r="B83" s="109"/>
      <c r="C83" s="110"/>
      <c r="D83" s="111"/>
      <c r="E83" s="142"/>
      <c r="F83" s="143"/>
      <c r="G83" s="143"/>
      <c r="H83" s="271" t="str">
        <f t="shared" si="9"/>
        <v/>
      </c>
      <c r="I83" s="31"/>
      <c r="J83" s="123"/>
      <c r="K83" s="120"/>
      <c r="L83" s="125"/>
      <c r="M83" s="146"/>
      <c r="N83" s="146"/>
      <c r="O83" s="146"/>
      <c r="P83" s="273" t="str">
        <f t="shared" si="10"/>
        <v/>
      </c>
      <c r="R83" s="83" t="s">
        <v>78</v>
      </c>
      <c r="S83" s="84">
        <f>SUM((SUMIFS(H81:H95,F81:F95,"New",G81:G95,"Adjunct")))+SUM((SUMIFS(P81:P95,N81:N95,"New",O81:O95,"Adjunct")))</f>
        <v>0</v>
      </c>
      <c r="T83" s="84">
        <f>S83*data!$E$3</f>
        <v>0</v>
      </c>
      <c r="U83" s="85">
        <f>SUM(S83:T83)</f>
        <v>0</v>
      </c>
    </row>
    <row r="84" spans="1:21" x14ac:dyDescent="0.3">
      <c r="A84" s="297"/>
      <c r="B84" s="113"/>
      <c r="C84" s="110"/>
      <c r="D84" s="103"/>
      <c r="E84" s="142"/>
      <c r="F84" s="141"/>
      <c r="G84" s="143"/>
      <c r="H84" s="271" t="str">
        <f t="shared" si="9"/>
        <v/>
      </c>
      <c r="I84" s="31"/>
      <c r="J84" s="116"/>
      <c r="K84" s="120"/>
      <c r="L84" s="125"/>
      <c r="M84" s="144"/>
      <c r="N84" s="144"/>
      <c r="O84" s="146"/>
      <c r="P84" s="273" t="str">
        <f t="shared" si="10"/>
        <v/>
      </c>
      <c r="R84" s="83" t="s">
        <v>79</v>
      </c>
      <c r="S84" s="84">
        <f>SUM((SUMIFS(H81:H95,F81:F95,"New",G81:G95,"GA/TA")))+SUM((SUMIFS(P81:P95,N81:N95,"New",O81:O95,"GA/TA")))</f>
        <v>0</v>
      </c>
      <c r="T84" s="84">
        <f>S84*data!$E$4</f>
        <v>0</v>
      </c>
      <c r="U84" s="85">
        <f>SUM(S84:T84)</f>
        <v>0</v>
      </c>
    </row>
    <row r="85" spans="1:21" ht="15" thickBot="1" x14ac:dyDescent="0.35">
      <c r="A85" s="297"/>
      <c r="B85" s="113"/>
      <c r="C85" s="101"/>
      <c r="D85" s="103"/>
      <c r="E85" s="142"/>
      <c r="F85" s="141"/>
      <c r="G85" s="143"/>
      <c r="H85" s="271" t="str">
        <f t="shared" si="9"/>
        <v/>
      </c>
      <c r="I85" s="31"/>
      <c r="J85" s="116"/>
      <c r="K85" s="120"/>
      <c r="L85" s="125"/>
      <c r="M85" s="144"/>
      <c r="N85" s="144"/>
      <c r="O85" s="146"/>
      <c r="P85" s="273" t="str">
        <f t="shared" si="10"/>
        <v/>
      </c>
      <c r="R85" s="86"/>
      <c r="S85" s="87"/>
      <c r="T85" s="88" t="s">
        <v>91</v>
      </c>
      <c r="U85" s="89">
        <f>SUM(U82:U84)</f>
        <v>0</v>
      </c>
    </row>
    <row r="86" spans="1:21" ht="15" thickTop="1" x14ac:dyDescent="0.3">
      <c r="A86" s="297"/>
      <c r="B86" s="113"/>
      <c r="C86" s="101"/>
      <c r="D86" s="103"/>
      <c r="E86" s="142"/>
      <c r="F86" s="141"/>
      <c r="G86" s="143"/>
      <c r="H86" s="271" t="str">
        <f t="shared" si="9"/>
        <v/>
      </c>
      <c r="I86" s="31"/>
      <c r="J86" s="116"/>
      <c r="K86" s="124"/>
      <c r="L86" s="125"/>
      <c r="M86" s="144"/>
      <c r="N86" s="144"/>
      <c r="O86" s="146"/>
      <c r="P86" s="273" t="str">
        <f t="shared" si="10"/>
        <v/>
      </c>
      <c r="R86" s="86"/>
      <c r="S86" s="90"/>
      <c r="T86" s="90"/>
      <c r="U86" s="91"/>
    </row>
    <row r="87" spans="1:21" x14ac:dyDescent="0.3">
      <c r="A87" s="297"/>
      <c r="B87" s="113"/>
      <c r="C87" s="101"/>
      <c r="D87" s="103"/>
      <c r="E87" s="142"/>
      <c r="F87" s="141"/>
      <c r="G87" s="143"/>
      <c r="H87" s="271" t="str">
        <f t="shared" si="9"/>
        <v/>
      </c>
      <c r="I87" s="31"/>
      <c r="J87" s="116"/>
      <c r="K87" s="127"/>
      <c r="L87" s="125"/>
      <c r="M87" s="144"/>
      <c r="N87" s="144"/>
      <c r="O87" s="146"/>
      <c r="P87" s="273" t="str">
        <f t="shared" si="10"/>
        <v/>
      </c>
      <c r="R87" s="92" t="s">
        <v>93</v>
      </c>
      <c r="S87" s="81" t="s">
        <v>88</v>
      </c>
      <c r="T87" s="81" t="s">
        <v>89</v>
      </c>
      <c r="U87" s="82" t="s">
        <v>90</v>
      </c>
    </row>
    <row r="88" spans="1:21" x14ac:dyDescent="0.3">
      <c r="A88" s="297"/>
      <c r="B88" s="113"/>
      <c r="C88" s="101"/>
      <c r="D88" s="103"/>
      <c r="E88" s="142"/>
      <c r="F88" s="141"/>
      <c r="G88" s="143"/>
      <c r="H88" s="271" t="str">
        <f t="shared" si="9"/>
        <v/>
      </c>
      <c r="I88" s="31"/>
      <c r="J88" s="116"/>
      <c r="K88" s="127"/>
      <c r="L88" s="125"/>
      <c r="M88" s="144"/>
      <c r="N88" s="144"/>
      <c r="O88" s="146"/>
      <c r="P88" s="273" t="str">
        <f t="shared" si="10"/>
        <v/>
      </c>
      <c r="R88" s="83" t="s">
        <v>87</v>
      </c>
      <c r="S88" s="84">
        <f>SUM((SUMIFS(H81:H95,F81:F95,"Reallocated",G81:G95,{"NTT","TT","T"})))+SUM((SUMIFS(P81:P95,N81:N95,"Reallocated",O81:O95,{"NTT","TT","T"})))</f>
        <v>0</v>
      </c>
      <c r="T88" s="84">
        <f>S88*data!$E$2</f>
        <v>0</v>
      </c>
      <c r="U88" s="85">
        <f>SUM(S88:T88)</f>
        <v>0</v>
      </c>
    </row>
    <row r="89" spans="1:21" s="23" customFormat="1" x14ac:dyDescent="0.3">
      <c r="A89" s="297"/>
      <c r="B89" s="113"/>
      <c r="C89" s="101"/>
      <c r="D89" s="103"/>
      <c r="E89" s="142"/>
      <c r="F89" s="141"/>
      <c r="G89" s="143"/>
      <c r="H89" s="271" t="str">
        <f t="shared" si="9"/>
        <v/>
      </c>
      <c r="I89" s="31"/>
      <c r="J89" s="116"/>
      <c r="K89" s="127"/>
      <c r="L89" s="125"/>
      <c r="M89" s="144"/>
      <c r="N89" s="144"/>
      <c r="O89" s="146"/>
      <c r="P89" s="273" t="str">
        <f t="shared" si="10"/>
        <v/>
      </c>
      <c r="R89" s="83" t="s">
        <v>78</v>
      </c>
      <c r="S89" s="84">
        <f>SUM((SUMIFS(H81:H95,F81:F95,"Reallocated",G81:G95,"Adjunct")))+(SUMIFS(P81:P95,N81:N95,"Reallocated",O81:O95,"Adjunct"))</f>
        <v>0</v>
      </c>
      <c r="T89" s="84">
        <f>S89*data!$E$3</f>
        <v>0</v>
      </c>
      <c r="U89" s="85">
        <f>SUM(S89:T89)</f>
        <v>0</v>
      </c>
    </row>
    <row r="90" spans="1:21" x14ac:dyDescent="0.3">
      <c r="A90" s="297"/>
      <c r="B90" s="207"/>
      <c r="C90" s="200"/>
      <c r="D90" s="201"/>
      <c r="E90" s="142"/>
      <c r="F90" s="215"/>
      <c r="G90" s="215"/>
      <c r="H90" s="271" t="str">
        <f t="shared" si="9"/>
        <v/>
      </c>
      <c r="I90" s="199"/>
      <c r="J90" s="208"/>
      <c r="K90" s="213"/>
      <c r="L90" s="212"/>
      <c r="M90" s="217"/>
      <c r="N90" s="217"/>
      <c r="O90" s="217"/>
      <c r="P90" s="273" t="str">
        <f t="shared" si="10"/>
        <v/>
      </c>
      <c r="R90" s="83" t="s">
        <v>79</v>
      </c>
      <c r="S90" s="84">
        <f>SUM((SUMIFS(H81:H95,F81:F95,"Reallocated",G81:G95,"GA/TA")))+(SUMIFS(P81:P95,N81:N95,"Reallocated",O81:O95,"GA/TA"))</f>
        <v>0</v>
      </c>
      <c r="T90" s="84">
        <f>S90*data!$E$4</f>
        <v>0</v>
      </c>
      <c r="U90" s="85">
        <f>SUM(S90:T90)</f>
        <v>0</v>
      </c>
    </row>
    <row r="91" spans="1:21" ht="15" thickBot="1" x14ac:dyDescent="0.35">
      <c r="A91" s="297"/>
      <c r="B91" s="224"/>
      <c r="C91" s="225"/>
      <c r="D91" s="226"/>
      <c r="E91" s="142"/>
      <c r="F91" s="236"/>
      <c r="G91" s="237"/>
      <c r="H91" s="271" t="str">
        <f t="shared" si="9"/>
        <v/>
      </c>
      <c r="I91" s="219"/>
      <c r="J91" s="233"/>
      <c r="K91" s="234"/>
      <c r="L91" s="235"/>
      <c r="M91" s="238"/>
      <c r="N91" s="238"/>
      <c r="O91" s="240"/>
      <c r="P91" s="273" t="str">
        <f t="shared" si="10"/>
        <v/>
      </c>
      <c r="R91" s="86"/>
      <c r="S91" s="87"/>
      <c r="T91" s="88" t="s">
        <v>91</v>
      </c>
      <c r="U91" s="93">
        <f>SUM(U88:U90)</f>
        <v>0</v>
      </c>
    </row>
    <row r="92" spans="1:21" ht="15" thickTop="1" x14ac:dyDescent="0.3">
      <c r="A92" s="297"/>
      <c r="B92" s="224"/>
      <c r="C92" s="225"/>
      <c r="D92" s="226"/>
      <c r="E92" s="237"/>
      <c r="F92" s="237"/>
      <c r="G92" s="237"/>
      <c r="H92" s="271" t="str">
        <f t="shared" si="9"/>
        <v/>
      </c>
      <c r="I92" s="219"/>
      <c r="J92" s="233"/>
      <c r="K92" s="234"/>
      <c r="L92" s="235"/>
      <c r="M92" s="238"/>
      <c r="N92" s="238"/>
      <c r="O92" s="240"/>
      <c r="P92" s="273" t="str">
        <f t="shared" si="10"/>
        <v/>
      </c>
      <c r="R92" s="86"/>
      <c r="S92" s="90"/>
      <c r="T92" s="90"/>
      <c r="U92" s="91"/>
    </row>
    <row r="93" spans="1:21" x14ac:dyDescent="0.3">
      <c r="A93" s="297"/>
      <c r="B93" s="227"/>
      <c r="C93" s="241"/>
      <c r="D93" s="228"/>
      <c r="E93" s="237"/>
      <c r="F93" s="236"/>
      <c r="G93" s="237"/>
      <c r="H93" s="271" t="str">
        <f t="shared" si="9"/>
        <v/>
      </c>
      <c r="I93" s="219"/>
      <c r="J93" s="229"/>
      <c r="K93" s="231"/>
      <c r="L93" s="235"/>
      <c r="M93" s="240"/>
      <c r="N93" s="240"/>
      <c r="O93" s="240"/>
      <c r="P93" s="273" t="str">
        <f t="shared" si="10"/>
        <v/>
      </c>
      <c r="R93" s="86"/>
      <c r="S93" s="90"/>
      <c r="T93" s="90"/>
      <c r="U93" s="91"/>
    </row>
    <row r="94" spans="1:21" x14ac:dyDescent="0.3">
      <c r="A94" s="297"/>
      <c r="B94" s="227"/>
      <c r="C94" s="241"/>
      <c r="D94" s="228"/>
      <c r="E94" s="237"/>
      <c r="F94" s="236"/>
      <c r="G94" s="237"/>
      <c r="H94" s="271" t="str">
        <f t="shared" si="9"/>
        <v/>
      </c>
      <c r="I94" s="219"/>
      <c r="J94" s="229"/>
      <c r="K94" s="231"/>
      <c r="L94" s="235"/>
      <c r="M94" s="240"/>
      <c r="N94" s="240"/>
      <c r="O94" s="240"/>
      <c r="P94" s="273" t="str">
        <f t="shared" si="10"/>
        <v/>
      </c>
      <c r="R94" s="220"/>
      <c r="S94" s="221"/>
      <c r="T94" s="221"/>
      <c r="U94" s="222"/>
    </row>
    <row r="95" spans="1:21" x14ac:dyDescent="0.3">
      <c r="A95" s="297"/>
      <c r="B95" s="227"/>
      <c r="C95" s="223"/>
      <c r="D95" s="228"/>
      <c r="E95" s="236"/>
      <c r="F95" s="236"/>
      <c r="G95" s="237"/>
      <c r="H95" s="271" t="str">
        <f t="shared" si="9"/>
        <v/>
      </c>
      <c r="I95" s="219"/>
      <c r="J95" s="230"/>
      <c r="K95" s="231"/>
      <c r="L95" s="232"/>
      <c r="M95" s="239"/>
      <c r="N95" s="239"/>
      <c r="O95" s="240"/>
      <c r="P95" s="273" t="str">
        <f t="shared" si="10"/>
        <v/>
      </c>
      <c r="R95" s="220"/>
      <c r="S95" s="221"/>
      <c r="T95" s="221"/>
      <c r="U95" s="222"/>
    </row>
    <row r="96" spans="1:21" ht="15" thickBot="1" x14ac:dyDescent="0.35">
      <c r="A96" s="298"/>
      <c r="B96" s="41"/>
      <c r="C96" s="36" t="s">
        <v>51</v>
      </c>
      <c r="D96" s="70">
        <f>SUM(D81:D95)</f>
        <v>0</v>
      </c>
      <c r="E96" s="42"/>
      <c r="F96" s="61"/>
      <c r="G96" s="61"/>
      <c r="H96" s="61"/>
      <c r="I96" s="33"/>
      <c r="J96" s="41"/>
      <c r="K96" s="40" t="s">
        <v>51</v>
      </c>
      <c r="L96" s="71">
        <f>SUM(L81:L95)</f>
        <v>0</v>
      </c>
      <c r="M96" s="42"/>
      <c r="N96" s="65"/>
      <c r="O96" s="65"/>
      <c r="P96" s="64"/>
      <c r="Q96" s="23"/>
      <c r="R96" s="220"/>
      <c r="S96" s="221"/>
      <c r="T96" s="221"/>
      <c r="U96" s="222"/>
    </row>
    <row r="97" spans="1:21" x14ac:dyDescent="0.3">
      <c r="R97" s="220"/>
      <c r="S97" s="221"/>
      <c r="T97" s="221"/>
      <c r="U97" s="222"/>
    </row>
    <row r="98" spans="1:21" ht="24" thickBot="1" x14ac:dyDescent="0.5">
      <c r="A98" s="346" t="s">
        <v>119</v>
      </c>
      <c r="B98" s="346"/>
      <c r="C98" s="346"/>
      <c r="D98" s="346"/>
      <c r="E98" s="346"/>
      <c r="F98" s="346"/>
      <c r="G98" s="346"/>
      <c r="H98" s="346"/>
      <c r="I98" s="346"/>
      <c r="J98" s="346"/>
      <c r="K98" s="346"/>
      <c r="L98" s="346"/>
      <c r="M98" s="346"/>
      <c r="N98" s="346"/>
      <c r="O98" s="346"/>
      <c r="P98" s="346"/>
      <c r="R98" s="220"/>
      <c r="S98" s="221"/>
      <c r="T98" s="221"/>
      <c r="U98" s="222"/>
    </row>
    <row r="99" spans="1:21" ht="28.8" x14ac:dyDescent="0.3">
      <c r="A99" s="345" t="s">
        <v>70</v>
      </c>
      <c r="B99" s="72" t="s">
        <v>82</v>
      </c>
      <c r="C99" s="72" t="s">
        <v>96</v>
      </c>
      <c r="D99" s="347" t="s">
        <v>224</v>
      </c>
      <c r="E99" s="347"/>
      <c r="F99" s="72" t="s">
        <v>97</v>
      </c>
      <c r="G99" s="72" t="s">
        <v>95</v>
      </c>
      <c r="H99" s="347" t="s">
        <v>98</v>
      </c>
      <c r="I99" s="347"/>
      <c r="J99" s="72" t="s">
        <v>99</v>
      </c>
      <c r="K99" s="348" t="s">
        <v>100</v>
      </c>
      <c r="L99" s="348"/>
      <c r="M99" s="348"/>
      <c r="N99" s="348"/>
      <c r="O99" s="348"/>
      <c r="P99" s="349"/>
      <c r="R99" s="94"/>
      <c r="S99" s="95"/>
      <c r="T99" s="95"/>
      <c r="U99" s="96"/>
    </row>
    <row r="100" spans="1:21" x14ac:dyDescent="0.3">
      <c r="A100" s="297"/>
      <c r="B100" s="154"/>
      <c r="C100" s="151"/>
      <c r="D100" s="350"/>
      <c r="E100" s="350"/>
      <c r="F100" s="151"/>
      <c r="G100" s="152"/>
      <c r="H100" s="359"/>
      <c r="I100" s="359"/>
      <c r="J100" s="153">
        <f>G100*H100</f>
        <v>0</v>
      </c>
      <c r="K100" s="360"/>
      <c r="L100" s="360"/>
      <c r="M100" s="360"/>
      <c r="N100" s="360"/>
      <c r="O100" s="360"/>
      <c r="P100" s="361"/>
      <c r="R100" s="83"/>
      <c r="S100" s="81" t="s">
        <v>88</v>
      </c>
      <c r="T100" s="81" t="s">
        <v>89</v>
      </c>
      <c r="U100" s="82" t="s">
        <v>90</v>
      </c>
    </row>
    <row r="101" spans="1:21" x14ac:dyDescent="0.3">
      <c r="A101" s="297"/>
      <c r="B101" s="155"/>
      <c r="C101" s="148"/>
      <c r="D101" s="351"/>
      <c r="E101" s="351"/>
      <c r="F101" s="148"/>
      <c r="G101" s="149"/>
      <c r="H101" s="352"/>
      <c r="I101" s="352"/>
      <c r="J101" s="150">
        <f t="shared" ref="J101:J104" si="11">G101*H101</f>
        <v>0</v>
      </c>
      <c r="K101" s="353"/>
      <c r="L101" s="353"/>
      <c r="M101" s="353"/>
      <c r="N101" s="353"/>
      <c r="O101" s="353"/>
      <c r="P101" s="354"/>
      <c r="R101" s="80" t="s">
        <v>105</v>
      </c>
      <c r="S101" s="84">
        <f>SUMIFS(J100:J104,B100:B104,"New",C100:C104,"Program Admin")</f>
        <v>0</v>
      </c>
      <c r="T101" s="84">
        <f>S101*data!$E$2</f>
        <v>0</v>
      </c>
      <c r="U101" s="85">
        <f>SUM(S101:T101)</f>
        <v>0</v>
      </c>
    </row>
    <row r="102" spans="1:21" x14ac:dyDescent="0.3">
      <c r="A102" s="297"/>
      <c r="B102" s="155"/>
      <c r="C102" s="148"/>
      <c r="D102" s="351"/>
      <c r="E102" s="351"/>
      <c r="F102" s="148"/>
      <c r="G102" s="149"/>
      <c r="H102" s="352"/>
      <c r="I102" s="352"/>
      <c r="J102" s="150">
        <f t="shared" si="11"/>
        <v>0</v>
      </c>
      <c r="K102" s="353"/>
      <c r="L102" s="353"/>
      <c r="M102" s="353"/>
      <c r="N102" s="353"/>
      <c r="O102" s="353"/>
      <c r="P102" s="354"/>
      <c r="R102" s="80" t="s">
        <v>108</v>
      </c>
      <c r="S102" s="84">
        <f>SUMIFS(J100:J104,B100:B104,"New",C100:C104,"Clerical/Staff")</f>
        <v>0</v>
      </c>
      <c r="T102" s="84">
        <f>S102*data!$E$1</f>
        <v>0</v>
      </c>
      <c r="U102" s="85">
        <f>SUM(S102:T102)</f>
        <v>0</v>
      </c>
    </row>
    <row r="103" spans="1:21" x14ac:dyDescent="0.3">
      <c r="A103" s="297"/>
      <c r="B103" s="155"/>
      <c r="C103" s="148"/>
      <c r="D103" s="351"/>
      <c r="E103" s="351"/>
      <c r="F103" s="148"/>
      <c r="G103" s="149"/>
      <c r="H103" s="352"/>
      <c r="I103" s="352"/>
      <c r="J103" s="150">
        <f t="shared" si="11"/>
        <v>0</v>
      </c>
      <c r="K103" s="353"/>
      <c r="L103" s="353"/>
      <c r="M103" s="353"/>
      <c r="N103" s="353"/>
      <c r="O103" s="353"/>
      <c r="P103" s="354"/>
      <c r="Q103" s="23"/>
      <c r="R103" s="92" t="s">
        <v>106</v>
      </c>
      <c r="S103" s="84">
        <f>SUMIFS(J100:J104,B100:B104,"Reallocated",C100:C104,"Program Admin")</f>
        <v>0</v>
      </c>
      <c r="T103" s="84">
        <f>S103*data!$E$2</f>
        <v>0</v>
      </c>
      <c r="U103" s="85">
        <f>SUM(S103:T103)</f>
        <v>0</v>
      </c>
    </row>
    <row r="104" spans="1:21" ht="15" thickBot="1" x14ac:dyDescent="0.35">
      <c r="A104" s="298"/>
      <c r="B104" s="156"/>
      <c r="C104" s="157"/>
      <c r="D104" s="355"/>
      <c r="E104" s="355"/>
      <c r="F104" s="157"/>
      <c r="G104" s="158"/>
      <c r="H104" s="356"/>
      <c r="I104" s="356"/>
      <c r="J104" s="159">
        <f t="shared" si="11"/>
        <v>0</v>
      </c>
      <c r="K104" s="357"/>
      <c r="L104" s="357"/>
      <c r="M104" s="357"/>
      <c r="N104" s="357"/>
      <c r="O104" s="357"/>
      <c r="P104" s="358"/>
      <c r="R104" s="92" t="s">
        <v>107</v>
      </c>
      <c r="S104" s="84">
        <f>SUMIFS(J100:J104,B100:B104,"Reallocated",C100:C104,"Clerical/Staff")</f>
        <v>0</v>
      </c>
      <c r="T104" s="84">
        <f>S104*data!$E$1</f>
        <v>0</v>
      </c>
      <c r="U104" s="85">
        <f>SUM(S104:T104)</f>
        <v>0</v>
      </c>
    </row>
    <row r="105" spans="1:21" ht="15" thickBot="1" x14ac:dyDescent="0.35">
      <c r="R105" s="86"/>
      <c r="S105" s="90"/>
      <c r="T105" s="90"/>
      <c r="U105" s="91"/>
    </row>
    <row r="106" spans="1:21" ht="28.8" x14ac:dyDescent="0.3">
      <c r="A106" s="345" t="s">
        <v>71</v>
      </c>
      <c r="B106" s="72" t="s">
        <v>82</v>
      </c>
      <c r="C106" s="72" t="s">
        <v>96</v>
      </c>
      <c r="D106" s="347" t="s">
        <v>224</v>
      </c>
      <c r="E106" s="347"/>
      <c r="F106" s="72" t="s">
        <v>97</v>
      </c>
      <c r="G106" s="72" t="s">
        <v>95</v>
      </c>
      <c r="H106" s="347" t="s">
        <v>98</v>
      </c>
      <c r="I106" s="347"/>
      <c r="J106" s="72" t="s">
        <v>99</v>
      </c>
      <c r="K106" s="348" t="s">
        <v>100</v>
      </c>
      <c r="L106" s="348"/>
      <c r="M106" s="348"/>
      <c r="N106" s="348"/>
      <c r="O106" s="348"/>
      <c r="P106" s="349"/>
      <c r="R106" s="94"/>
      <c r="S106" s="95"/>
      <c r="T106" s="95"/>
      <c r="U106" s="96"/>
    </row>
    <row r="107" spans="1:21" x14ac:dyDescent="0.3">
      <c r="A107" s="297"/>
      <c r="B107" s="154"/>
      <c r="C107" s="151"/>
      <c r="D107" s="350"/>
      <c r="E107" s="350"/>
      <c r="F107" s="151"/>
      <c r="G107" s="152"/>
      <c r="H107" s="359"/>
      <c r="I107" s="359"/>
      <c r="J107" s="153">
        <f>G107*H107</f>
        <v>0</v>
      </c>
      <c r="K107" s="360"/>
      <c r="L107" s="360"/>
      <c r="M107" s="360"/>
      <c r="N107" s="360"/>
      <c r="O107" s="360"/>
      <c r="P107" s="361"/>
      <c r="R107" s="83"/>
      <c r="S107" s="81" t="s">
        <v>88</v>
      </c>
      <c r="T107" s="81" t="s">
        <v>89</v>
      </c>
      <c r="U107" s="82" t="s">
        <v>90</v>
      </c>
    </row>
    <row r="108" spans="1:21" x14ac:dyDescent="0.3">
      <c r="A108" s="297"/>
      <c r="B108" s="155"/>
      <c r="C108" s="148"/>
      <c r="D108" s="351"/>
      <c r="E108" s="351"/>
      <c r="F108" s="148"/>
      <c r="G108" s="149"/>
      <c r="H108" s="352"/>
      <c r="I108" s="352"/>
      <c r="J108" s="150">
        <f t="shared" ref="J108:J111" si="12">G108*H108</f>
        <v>0</v>
      </c>
      <c r="K108" s="353"/>
      <c r="L108" s="353"/>
      <c r="M108" s="353"/>
      <c r="N108" s="353"/>
      <c r="O108" s="353"/>
      <c r="P108" s="354"/>
      <c r="R108" s="80" t="s">
        <v>105</v>
      </c>
      <c r="S108" s="84">
        <f>SUMIFS(J107:J111,B107:B111,"New",C107:C111,"Program Admin")</f>
        <v>0</v>
      </c>
      <c r="T108" s="84">
        <f>S108*data!$E$2</f>
        <v>0</v>
      </c>
      <c r="U108" s="85">
        <f>SUM(S108:T108)</f>
        <v>0</v>
      </c>
    </row>
    <row r="109" spans="1:21" x14ac:dyDescent="0.3">
      <c r="A109" s="297"/>
      <c r="B109" s="155"/>
      <c r="C109" s="148"/>
      <c r="D109" s="351"/>
      <c r="E109" s="351"/>
      <c r="F109" s="148"/>
      <c r="G109" s="149"/>
      <c r="H109" s="352"/>
      <c r="I109" s="352"/>
      <c r="J109" s="150">
        <f t="shared" si="12"/>
        <v>0</v>
      </c>
      <c r="K109" s="353"/>
      <c r="L109" s="353"/>
      <c r="M109" s="353"/>
      <c r="N109" s="353"/>
      <c r="O109" s="353"/>
      <c r="P109" s="354"/>
      <c r="R109" s="80" t="s">
        <v>108</v>
      </c>
      <c r="S109" s="84">
        <f>SUMIFS(J107:J111,B107:B111,"New",C107:C111,"Clerical/Staff")</f>
        <v>0</v>
      </c>
      <c r="T109" s="84">
        <f>S109*data!$E$1</f>
        <v>0</v>
      </c>
      <c r="U109" s="85">
        <f>SUM(S109:T109)</f>
        <v>0</v>
      </c>
    </row>
    <row r="110" spans="1:21" x14ac:dyDescent="0.3">
      <c r="A110" s="297"/>
      <c r="B110" s="155"/>
      <c r="C110" s="148"/>
      <c r="D110" s="351"/>
      <c r="E110" s="351"/>
      <c r="F110" s="148"/>
      <c r="G110" s="149"/>
      <c r="H110" s="352"/>
      <c r="I110" s="352"/>
      <c r="J110" s="150">
        <f t="shared" si="12"/>
        <v>0</v>
      </c>
      <c r="K110" s="353"/>
      <c r="L110" s="353"/>
      <c r="M110" s="353"/>
      <c r="N110" s="353"/>
      <c r="O110" s="353"/>
      <c r="P110" s="354"/>
      <c r="Q110" s="23"/>
      <c r="R110" s="92" t="s">
        <v>106</v>
      </c>
      <c r="S110" s="84">
        <f>SUMIFS(J107:J111,B107:B111,"Reallocated",C107:C111,"Program Admin")</f>
        <v>0</v>
      </c>
      <c r="T110" s="84">
        <f>S110*data!$E$2</f>
        <v>0</v>
      </c>
      <c r="U110" s="85">
        <f>SUM(S110:T110)</f>
        <v>0</v>
      </c>
    </row>
    <row r="111" spans="1:21" ht="15" thickBot="1" x14ac:dyDescent="0.35">
      <c r="A111" s="298"/>
      <c r="B111" s="156"/>
      <c r="C111" s="157"/>
      <c r="D111" s="355"/>
      <c r="E111" s="355"/>
      <c r="F111" s="157"/>
      <c r="G111" s="158"/>
      <c r="H111" s="356"/>
      <c r="I111" s="356"/>
      <c r="J111" s="159">
        <f t="shared" si="12"/>
        <v>0</v>
      </c>
      <c r="K111" s="357"/>
      <c r="L111" s="357"/>
      <c r="M111" s="357"/>
      <c r="N111" s="357"/>
      <c r="O111" s="357"/>
      <c r="P111" s="358"/>
      <c r="R111" s="92" t="s">
        <v>107</v>
      </c>
      <c r="S111" s="84">
        <f>SUMIFS(J107:J111,B107:B111,"Reallocated",C107:C111,"Clerical/Staff")</f>
        <v>0</v>
      </c>
      <c r="T111" s="84">
        <f>S111*data!$E$1</f>
        <v>0</v>
      </c>
      <c r="U111" s="85">
        <f>SUM(S111:T111)</f>
        <v>0</v>
      </c>
    </row>
    <row r="112" spans="1:21" ht="15" thickBot="1" x14ac:dyDescent="0.35">
      <c r="R112" s="86"/>
      <c r="S112" s="90"/>
      <c r="T112" s="90"/>
      <c r="U112" s="91"/>
    </row>
    <row r="113" spans="1:23" ht="28.8" x14ac:dyDescent="0.3">
      <c r="A113" s="345" t="s">
        <v>72</v>
      </c>
      <c r="B113" s="72" t="s">
        <v>82</v>
      </c>
      <c r="C113" s="72" t="s">
        <v>96</v>
      </c>
      <c r="D113" s="347" t="s">
        <v>224</v>
      </c>
      <c r="E113" s="347"/>
      <c r="F113" s="72" t="s">
        <v>97</v>
      </c>
      <c r="G113" s="72" t="s">
        <v>95</v>
      </c>
      <c r="H113" s="347" t="s">
        <v>98</v>
      </c>
      <c r="I113" s="347"/>
      <c r="J113" s="72" t="s">
        <v>99</v>
      </c>
      <c r="K113" s="348" t="s">
        <v>100</v>
      </c>
      <c r="L113" s="348"/>
      <c r="M113" s="348"/>
      <c r="N113" s="348"/>
      <c r="O113" s="348"/>
      <c r="P113" s="349"/>
      <c r="R113" s="94"/>
      <c r="S113" s="95"/>
      <c r="T113" s="95"/>
      <c r="U113" s="96"/>
    </row>
    <row r="114" spans="1:23" x14ac:dyDescent="0.3">
      <c r="A114" s="297"/>
      <c r="B114" s="154"/>
      <c r="C114" s="151"/>
      <c r="D114" s="350"/>
      <c r="E114" s="350"/>
      <c r="F114" s="151"/>
      <c r="G114" s="152"/>
      <c r="H114" s="359"/>
      <c r="I114" s="359"/>
      <c r="J114" s="153">
        <f>G114*H114</f>
        <v>0</v>
      </c>
      <c r="K114" s="360"/>
      <c r="L114" s="360"/>
      <c r="M114" s="360"/>
      <c r="N114" s="360"/>
      <c r="O114" s="360"/>
      <c r="P114" s="361"/>
      <c r="R114" s="83"/>
      <c r="S114" s="81" t="s">
        <v>88</v>
      </c>
      <c r="T114" s="81" t="s">
        <v>89</v>
      </c>
      <c r="U114" s="82" t="s">
        <v>90</v>
      </c>
    </row>
    <row r="115" spans="1:23" x14ac:dyDescent="0.3">
      <c r="A115" s="297"/>
      <c r="B115" s="155"/>
      <c r="C115" s="148"/>
      <c r="D115" s="351"/>
      <c r="E115" s="351"/>
      <c r="F115" s="148"/>
      <c r="G115" s="149"/>
      <c r="H115" s="352"/>
      <c r="I115" s="352"/>
      <c r="J115" s="150">
        <f t="shared" ref="J115:J118" si="13">G115*H115</f>
        <v>0</v>
      </c>
      <c r="K115" s="353"/>
      <c r="L115" s="353"/>
      <c r="M115" s="353"/>
      <c r="N115" s="353"/>
      <c r="O115" s="353"/>
      <c r="P115" s="354"/>
      <c r="R115" s="80" t="s">
        <v>105</v>
      </c>
      <c r="S115" s="84">
        <f>SUMIFS(J114:J118,B114:B118,"New",C114:C118,"Program Admin")</f>
        <v>0</v>
      </c>
      <c r="T115" s="84">
        <f>S115*data!$E$2</f>
        <v>0</v>
      </c>
      <c r="U115" s="85">
        <f>SUM(S115:T115)</f>
        <v>0</v>
      </c>
    </row>
    <row r="116" spans="1:23" x14ac:dyDescent="0.3">
      <c r="A116" s="297"/>
      <c r="B116" s="155"/>
      <c r="C116" s="148"/>
      <c r="D116" s="351"/>
      <c r="E116" s="351"/>
      <c r="F116" s="148"/>
      <c r="G116" s="149"/>
      <c r="H116" s="352"/>
      <c r="I116" s="352"/>
      <c r="J116" s="150">
        <f t="shared" si="13"/>
        <v>0</v>
      </c>
      <c r="K116" s="353"/>
      <c r="L116" s="353"/>
      <c r="M116" s="353"/>
      <c r="N116" s="353"/>
      <c r="O116" s="353"/>
      <c r="P116" s="354"/>
      <c r="R116" s="80" t="s">
        <v>108</v>
      </c>
      <c r="S116" s="84">
        <f>SUMIFS(J114:J118,B114:B118,"New",C114:C118,"Clerical/Staff")</f>
        <v>0</v>
      </c>
      <c r="T116" s="84">
        <f>S116*data!$E$1</f>
        <v>0</v>
      </c>
      <c r="U116" s="85">
        <f>SUM(S116:T116)</f>
        <v>0</v>
      </c>
    </row>
    <row r="117" spans="1:23" x14ac:dyDescent="0.3">
      <c r="A117" s="297"/>
      <c r="B117" s="155"/>
      <c r="C117" s="148"/>
      <c r="D117" s="351"/>
      <c r="E117" s="351"/>
      <c r="F117" s="148"/>
      <c r="G117" s="149"/>
      <c r="H117" s="352"/>
      <c r="I117" s="352"/>
      <c r="J117" s="150">
        <f t="shared" si="13"/>
        <v>0</v>
      </c>
      <c r="K117" s="353"/>
      <c r="L117" s="353"/>
      <c r="M117" s="353"/>
      <c r="N117" s="353"/>
      <c r="O117" s="353"/>
      <c r="P117" s="354"/>
      <c r="Q117" s="23"/>
      <c r="R117" s="92" t="s">
        <v>106</v>
      </c>
      <c r="S117" s="84">
        <f>SUMIFS(J114:J118,B114:B118,"Reallocated",C114:C118,"Program Admin")</f>
        <v>0</v>
      </c>
      <c r="T117" s="84">
        <f>S117*data!$E$2</f>
        <v>0</v>
      </c>
      <c r="U117" s="85">
        <f>SUM(S117:T117)</f>
        <v>0</v>
      </c>
    </row>
    <row r="118" spans="1:23" ht="15" thickBot="1" x14ac:dyDescent="0.35">
      <c r="A118" s="298"/>
      <c r="B118" s="156"/>
      <c r="C118" s="157"/>
      <c r="D118" s="355"/>
      <c r="E118" s="355"/>
      <c r="F118" s="157"/>
      <c r="G118" s="158"/>
      <c r="H118" s="356"/>
      <c r="I118" s="356"/>
      <c r="J118" s="159">
        <f t="shared" si="13"/>
        <v>0</v>
      </c>
      <c r="K118" s="357"/>
      <c r="L118" s="357"/>
      <c r="M118" s="357"/>
      <c r="N118" s="357"/>
      <c r="O118" s="357"/>
      <c r="P118" s="358"/>
      <c r="R118" s="92" t="s">
        <v>107</v>
      </c>
      <c r="S118" s="84">
        <f>SUMIFS(J114:J118,B114:B118,"Reallocated",C114:C118,"Clerical/Staff")</f>
        <v>0</v>
      </c>
      <c r="T118" s="84">
        <f>S118*data!$E$1</f>
        <v>0</v>
      </c>
      <c r="U118" s="85">
        <f>SUM(S118:T118)</f>
        <v>0</v>
      </c>
    </row>
    <row r="119" spans="1:23" ht="15" thickBot="1" x14ac:dyDescent="0.35">
      <c r="R119" s="86"/>
      <c r="S119" s="90"/>
      <c r="T119" s="90"/>
      <c r="U119" s="91"/>
    </row>
    <row r="120" spans="1:23" ht="28.8" x14ac:dyDescent="0.3">
      <c r="A120" s="345" t="s">
        <v>73</v>
      </c>
      <c r="B120" s="72" t="s">
        <v>82</v>
      </c>
      <c r="C120" s="72" t="s">
        <v>96</v>
      </c>
      <c r="D120" s="347" t="s">
        <v>224</v>
      </c>
      <c r="E120" s="347"/>
      <c r="F120" s="72" t="s">
        <v>97</v>
      </c>
      <c r="G120" s="72" t="s">
        <v>95</v>
      </c>
      <c r="H120" s="347" t="s">
        <v>98</v>
      </c>
      <c r="I120" s="347"/>
      <c r="J120" s="72" t="s">
        <v>99</v>
      </c>
      <c r="K120" s="348" t="s">
        <v>100</v>
      </c>
      <c r="L120" s="348"/>
      <c r="M120" s="348"/>
      <c r="N120" s="348"/>
      <c r="O120" s="348"/>
      <c r="P120" s="349"/>
      <c r="R120" s="94"/>
      <c r="S120" s="95"/>
      <c r="T120" s="95"/>
      <c r="U120" s="96"/>
    </row>
    <row r="121" spans="1:23" x14ac:dyDescent="0.3">
      <c r="A121" s="297"/>
      <c r="B121" s="154"/>
      <c r="C121" s="151"/>
      <c r="D121" s="350"/>
      <c r="E121" s="350"/>
      <c r="F121" s="151"/>
      <c r="G121" s="152"/>
      <c r="H121" s="359"/>
      <c r="I121" s="359"/>
      <c r="J121" s="153">
        <f>G121*H121</f>
        <v>0</v>
      </c>
      <c r="K121" s="360"/>
      <c r="L121" s="360"/>
      <c r="M121" s="360"/>
      <c r="N121" s="360"/>
      <c r="O121" s="360"/>
      <c r="P121" s="361"/>
      <c r="R121" s="83"/>
      <c r="S121" s="81" t="s">
        <v>88</v>
      </c>
      <c r="T121" s="81" t="s">
        <v>89</v>
      </c>
      <c r="U121" s="82" t="s">
        <v>90</v>
      </c>
      <c r="W121" s="147"/>
    </row>
    <row r="122" spans="1:23" x14ac:dyDescent="0.3">
      <c r="A122" s="297"/>
      <c r="B122" s="155"/>
      <c r="C122" s="148"/>
      <c r="D122" s="351"/>
      <c r="E122" s="351"/>
      <c r="F122" s="148"/>
      <c r="G122" s="149"/>
      <c r="H122" s="352"/>
      <c r="I122" s="352"/>
      <c r="J122" s="150">
        <f t="shared" ref="J122:J125" si="14">G122*H122</f>
        <v>0</v>
      </c>
      <c r="K122" s="353"/>
      <c r="L122" s="353"/>
      <c r="M122" s="353"/>
      <c r="N122" s="353"/>
      <c r="O122" s="353"/>
      <c r="P122" s="354"/>
      <c r="R122" s="80" t="s">
        <v>105</v>
      </c>
      <c r="S122" s="84">
        <f>SUMIFS(J121:J125,B121:B125,"New",C121:C125,"Program Admin")</f>
        <v>0</v>
      </c>
      <c r="T122" s="84">
        <f>S122*data!$E$2</f>
        <v>0</v>
      </c>
      <c r="U122" s="85">
        <f>SUM(S122:T122)</f>
        <v>0</v>
      </c>
    </row>
    <row r="123" spans="1:23" x14ac:dyDescent="0.3">
      <c r="A123" s="297"/>
      <c r="B123" s="155"/>
      <c r="C123" s="148"/>
      <c r="D123" s="351"/>
      <c r="E123" s="351"/>
      <c r="F123" s="148"/>
      <c r="G123" s="149"/>
      <c r="H123" s="352"/>
      <c r="I123" s="352"/>
      <c r="J123" s="150">
        <f t="shared" si="14"/>
        <v>0</v>
      </c>
      <c r="K123" s="353"/>
      <c r="L123" s="353"/>
      <c r="M123" s="353"/>
      <c r="N123" s="353"/>
      <c r="O123" s="353"/>
      <c r="P123" s="354"/>
      <c r="R123" s="80" t="s">
        <v>108</v>
      </c>
      <c r="S123" s="84">
        <f>SUMIFS(J121:J125,B121:B125,"New",C121:C125,"Clerical/Staff")</f>
        <v>0</v>
      </c>
      <c r="T123" s="84">
        <f>S123*data!$E$1</f>
        <v>0</v>
      </c>
      <c r="U123" s="85">
        <f>SUM(S123:T123)</f>
        <v>0</v>
      </c>
    </row>
    <row r="124" spans="1:23" x14ac:dyDescent="0.3">
      <c r="A124" s="297"/>
      <c r="B124" s="155"/>
      <c r="C124" s="148"/>
      <c r="D124" s="351"/>
      <c r="E124" s="351"/>
      <c r="F124" s="148"/>
      <c r="G124" s="149"/>
      <c r="H124" s="352"/>
      <c r="I124" s="352"/>
      <c r="J124" s="150">
        <f t="shared" si="14"/>
        <v>0</v>
      </c>
      <c r="K124" s="353"/>
      <c r="L124" s="353"/>
      <c r="M124" s="353"/>
      <c r="N124" s="353"/>
      <c r="O124" s="353"/>
      <c r="P124" s="354"/>
      <c r="R124" s="92" t="s">
        <v>106</v>
      </c>
      <c r="S124" s="84">
        <f>SUMIFS(J121:J125,B121:B125,"Reallocated",C121:C125,"Program Admin")</f>
        <v>0</v>
      </c>
      <c r="T124" s="84">
        <f>S124*data!$E$2</f>
        <v>0</v>
      </c>
      <c r="U124" s="85">
        <f>SUM(S124:T124)</f>
        <v>0</v>
      </c>
    </row>
    <row r="125" spans="1:23" ht="15" thickBot="1" x14ac:dyDescent="0.35">
      <c r="A125" s="298"/>
      <c r="B125" s="156"/>
      <c r="C125" s="157"/>
      <c r="D125" s="355"/>
      <c r="E125" s="355"/>
      <c r="F125" s="157"/>
      <c r="G125" s="158"/>
      <c r="H125" s="356"/>
      <c r="I125" s="356"/>
      <c r="J125" s="159">
        <f t="shared" si="14"/>
        <v>0</v>
      </c>
      <c r="K125" s="357"/>
      <c r="L125" s="357"/>
      <c r="M125" s="357"/>
      <c r="N125" s="357"/>
      <c r="O125" s="357"/>
      <c r="P125" s="358"/>
      <c r="R125" s="92" t="s">
        <v>107</v>
      </c>
      <c r="S125" s="84">
        <f>SUMIFS(J121:J125,B121:B125,"Reallocated",C121:C125,"Clerical/Staff")</f>
        <v>0</v>
      </c>
      <c r="T125" s="84">
        <f>S125*data!$E$1</f>
        <v>0</v>
      </c>
      <c r="U125" s="85">
        <f>SUM(S125:T125)</f>
        <v>0</v>
      </c>
    </row>
    <row r="126" spans="1:23" ht="15" thickBot="1" x14ac:dyDescent="0.35">
      <c r="R126" s="86"/>
      <c r="S126" s="90"/>
      <c r="T126" s="90"/>
      <c r="U126" s="91"/>
    </row>
    <row r="127" spans="1:23" ht="28.8" x14ac:dyDescent="0.3">
      <c r="A127" s="345" t="s">
        <v>74</v>
      </c>
      <c r="B127" s="72" t="s">
        <v>82</v>
      </c>
      <c r="C127" s="72" t="s">
        <v>96</v>
      </c>
      <c r="D127" s="347" t="s">
        <v>224</v>
      </c>
      <c r="E127" s="347"/>
      <c r="F127" s="72" t="s">
        <v>97</v>
      </c>
      <c r="G127" s="72" t="s">
        <v>95</v>
      </c>
      <c r="H127" s="347" t="s">
        <v>98</v>
      </c>
      <c r="I127" s="347"/>
      <c r="J127" s="72" t="s">
        <v>99</v>
      </c>
      <c r="K127" s="348" t="s">
        <v>100</v>
      </c>
      <c r="L127" s="348"/>
      <c r="M127" s="348"/>
      <c r="N127" s="348"/>
      <c r="O127" s="348"/>
      <c r="P127" s="349"/>
      <c r="R127" s="94"/>
      <c r="S127" s="95"/>
      <c r="T127" s="95"/>
      <c r="U127" s="96"/>
    </row>
    <row r="128" spans="1:23" x14ac:dyDescent="0.3">
      <c r="A128" s="297"/>
      <c r="B128" s="154"/>
      <c r="C128" s="151"/>
      <c r="D128" s="350"/>
      <c r="E128" s="350"/>
      <c r="F128" s="151"/>
      <c r="G128" s="152"/>
      <c r="H128" s="359"/>
      <c r="I128" s="359"/>
      <c r="J128" s="153">
        <f>G128*H128</f>
        <v>0</v>
      </c>
      <c r="K128" s="360"/>
      <c r="L128" s="360"/>
      <c r="M128" s="360"/>
      <c r="N128" s="360"/>
      <c r="O128" s="360"/>
      <c r="P128" s="361"/>
      <c r="R128" s="83"/>
      <c r="S128" s="81" t="s">
        <v>88</v>
      </c>
      <c r="T128" s="81" t="s">
        <v>89</v>
      </c>
      <c r="U128" s="82" t="s">
        <v>90</v>
      </c>
    </row>
    <row r="129" spans="1:21" x14ac:dyDescent="0.3">
      <c r="A129" s="297"/>
      <c r="B129" s="155"/>
      <c r="C129" s="148"/>
      <c r="D129" s="351"/>
      <c r="E129" s="351"/>
      <c r="F129" s="148"/>
      <c r="G129" s="149"/>
      <c r="H129" s="352"/>
      <c r="I129" s="352"/>
      <c r="J129" s="150">
        <f t="shared" ref="J129:J132" si="15">G129*H129</f>
        <v>0</v>
      </c>
      <c r="K129" s="353"/>
      <c r="L129" s="353"/>
      <c r="M129" s="353"/>
      <c r="N129" s="353"/>
      <c r="O129" s="353"/>
      <c r="P129" s="354"/>
      <c r="R129" s="80" t="s">
        <v>105</v>
      </c>
      <c r="S129" s="84">
        <f>SUMIFS(J128:J132,B128:B132,"New",C128:C132,"Program Admin")</f>
        <v>0</v>
      </c>
      <c r="T129" s="84">
        <f>S129*data!$E$2</f>
        <v>0</v>
      </c>
      <c r="U129" s="85">
        <f>SUM(S129:T129)</f>
        <v>0</v>
      </c>
    </row>
    <row r="130" spans="1:21" x14ac:dyDescent="0.3">
      <c r="A130" s="297"/>
      <c r="B130" s="155"/>
      <c r="C130" s="148"/>
      <c r="D130" s="351"/>
      <c r="E130" s="351"/>
      <c r="F130" s="148"/>
      <c r="G130" s="149"/>
      <c r="H130" s="352"/>
      <c r="I130" s="352"/>
      <c r="J130" s="150">
        <f t="shared" si="15"/>
        <v>0</v>
      </c>
      <c r="K130" s="353"/>
      <c r="L130" s="353"/>
      <c r="M130" s="353"/>
      <c r="N130" s="353"/>
      <c r="O130" s="353"/>
      <c r="P130" s="354"/>
      <c r="R130" s="80" t="s">
        <v>108</v>
      </c>
      <c r="S130" s="84">
        <f>SUMIFS(J128:J132,B128:B132,"New",C128:C132,"Clerical/Staff")</f>
        <v>0</v>
      </c>
      <c r="T130" s="84">
        <f>S130*data!$E$1</f>
        <v>0</v>
      </c>
      <c r="U130" s="85">
        <f>SUM(S130:T130)</f>
        <v>0</v>
      </c>
    </row>
    <row r="131" spans="1:21" x14ac:dyDescent="0.3">
      <c r="A131" s="297"/>
      <c r="B131" s="155"/>
      <c r="C131" s="148"/>
      <c r="D131" s="351"/>
      <c r="E131" s="351"/>
      <c r="F131" s="148"/>
      <c r="G131" s="149"/>
      <c r="H131" s="352"/>
      <c r="I131" s="352"/>
      <c r="J131" s="150">
        <f t="shared" si="15"/>
        <v>0</v>
      </c>
      <c r="K131" s="353"/>
      <c r="L131" s="353"/>
      <c r="M131" s="353"/>
      <c r="N131" s="353"/>
      <c r="O131" s="353"/>
      <c r="P131" s="354"/>
      <c r="R131" s="92" t="s">
        <v>106</v>
      </c>
      <c r="S131" s="84">
        <f>SUMIFS(J128:J132,B128:B132,"Reallocated",C128:C132,"Program Admin")</f>
        <v>0</v>
      </c>
      <c r="T131" s="84">
        <f>S131*data!$E$2</f>
        <v>0</v>
      </c>
      <c r="U131" s="85">
        <f>SUM(S131:T131)</f>
        <v>0</v>
      </c>
    </row>
    <row r="132" spans="1:21" ht="15" thickBot="1" x14ac:dyDescent="0.35">
      <c r="A132" s="298"/>
      <c r="B132" s="156"/>
      <c r="C132" s="157"/>
      <c r="D132" s="355"/>
      <c r="E132" s="355"/>
      <c r="F132" s="157"/>
      <c r="G132" s="158"/>
      <c r="H132" s="356"/>
      <c r="I132" s="356"/>
      <c r="J132" s="159">
        <f t="shared" si="15"/>
        <v>0</v>
      </c>
      <c r="K132" s="357"/>
      <c r="L132" s="357"/>
      <c r="M132" s="357"/>
      <c r="N132" s="357"/>
      <c r="O132" s="357"/>
      <c r="P132" s="358"/>
      <c r="R132" s="97" t="s">
        <v>107</v>
      </c>
      <c r="S132" s="98">
        <f>SUMIFS(J128:J132,B128:B132,"Reallocated",C128:C132,"Clerical/Staff")</f>
        <v>0</v>
      </c>
      <c r="T132" s="98">
        <f>S132*data!$E$1</f>
        <v>0</v>
      </c>
      <c r="U132" s="99">
        <f>SUM(S132:T132)</f>
        <v>0</v>
      </c>
    </row>
    <row r="134" spans="1:21" ht="23.4" x14ac:dyDescent="0.45">
      <c r="A134" s="334" t="s">
        <v>109</v>
      </c>
      <c r="B134" s="334"/>
      <c r="C134" s="334"/>
      <c r="D134" s="334"/>
      <c r="E134" s="334"/>
      <c r="F134" s="334"/>
      <c r="G134" s="334"/>
      <c r="H134" s="334"/>
      <c r="I134" s="334"/>
      <c r="J134" s="334"/>
      <c r="K134" s="334"/>
      <c r="L134" s="334"/>
      <c r="M134" s="334"/>
      <c r="N134" s="334"/>
      <c r="O134" s="334"/>
      <c r="P134" s="334"/>
    </row>
    <row r="135" spans="1:21" ht="15.6" x14ac:dyDescent="0.3">
      <c r="A135" s="76"/>
      <c r="B135" s="76"/>
      <c r="C135" s="76"/>
      <c r="D135" s="362" t="s">
        <v>117</v>
      </c>
      <c r="E135" s="362"/>
      <c r="F135" s="362"/>
      <c r="G135" s="362"/>
      <c r="H135" s="362"/>
      <c r="I135" s="362"/>
      <c r="J135" s="362"/>
      <c r="K135" s="362"/>
      <c r="L135" s="362"/>
      <c r="M135" s="362"/>
      <c r="N135" s="76"/>
      <c r="O135" s="76"/>
      <c r="P135" s="76"/>
    </row>
    <row r="136" spans="1:21" ht="15" thickBot="1" x14ac:dyDescent="0.35">
      <c r="B136" s="363" t="s">
        <v>92</v>
      </c>
      <c r="C136" s="363"/>
      <c r="D136" s="363"/>
      <c r="E136" s="363"/>
      <c r="F136" s="363"/>
      <c r="G136" s="363"/>
      <c r="H136" s="363"/>
      <c r="J136" s="364" t="s">
        <v>93</v>
      </c>
      <c r="K136" s="364"/>
      <c r="L136" s="364"/>
      <c r="M136" s="364"/>
      <c r="N136" s="364"/>
      <c r="O136" s="364"/>
      <c r="P136" s="364"/>
    </row>
    <row r="137" spans="1:21" x14ac:dyDescent="0.3">
      <c r="A137" s="345" t="s">
        <v>70</v>
      </c>
      <c r="B137" s="365" t="s">
        <v>110</v>
      </c>
      <c r="C137" s="365"/>
      <c r="D137" s="366" t="s">
        <v>112</v>
      </c>
      <c r="E137" s="366"/>
      <c r="F137" s="366"/>
      <c r="G137" s="366"/>
      <c r="H137" s="75" t="s">
        <v>111</v>
      </c>
      <c r="I137" s="73"/>
      <c r="J137" s="367" t="s">
        <v>110</v>
      </c>
      <c r="K137" s="368"/>
      <c r="L137" s="369" t="s">
        <v>112</v>
      </c>
      <c r="M137" s="369"/>
      <c r="N137" s="369"/>
      <c r="O137" s="369"/>
      <c r="P137" s="74" t="s">
        <v>111</v>
      </c>
    </row>
    <row r="138" spans="1:21" x14ac:dyDescent="0.3">
      <c r="A138" s="297"/>
      <c r="B138" s="370" t="s">
        <v>113</v>
      </c>
      <c r="C138" s="371"/>
      <c r="D138" s="377"/>
      <c r="E138" s="377"/>
      <c r="F138" s="377"/>
      <c r="G138" s="377"/>
      <c r="H138" s="169"/>
      <c r="I138" s="31"/>
      <c r="J138" s="378" t="s">
        <v>113</v>
      </c>
      <c r="K138" s="378"/>
      <c r="L138" s="379"/>
      <c r="M138" s="379"/>
      <c r="N138" s="379"/>
      <c r="O138" s="379"/>
      <c r="P138" s="166"/>
    </row>
    <row r="139" spans="1:21" x14ac:dyDescent="0.3">
      <c r="A139" s="297"/>
      <c r="B139" s="372" t="s">
        <v>114</v>
      </c>
      <c r="C139" s="373"/>
      <c r="D139" s="374"/>
      <c r="E139" s="374"/>
      <c r="F139" s="374"/>
      <c r="G139" s="374"/>
      <c r="H139" s="170"/>
      <c r="I139" s="31"/>
      <c r="J139" s="375" t="s">
        <v>114</v>
      </c>
      <c r="K139" s="375"/>
      <c r="L139" s="376"/>
      <c r="M139" s="376"/>
      <c r="N139" s="376"/>
      <c r="O139" s="376"/>
      <c r="P139" s="167"/>
    </row>
    <row r="140" spans="1:21" x14ac:dyDescent="0.3">
      <c r="A140" s="297"/>
      <c r="B140" s="372" t="s">
        <v>115</v>
      </c>
      <c r="C140" s="373"/>
      <c r="D140" s="374"/>
      <c r="E140" s="374"/>
      <c r="F140" s="374"/>
      <c r="G140" s="374"/>
      <c r="H140" s="170"/>
      <c r="I140" s="31"/>
      <c r="J140" s="375" t="s">
        <v>115</v>
      </c>
      <c r="K140" s="375"/>
      <c r="L140" s="376"/>
      <c r="M140" s="376"/>
      <c r="N140" s="376"/>
      <c r="O140" s="376"/>
      <c r="P140" s="167"/>
    </row>
    <row r="141" spans="1:21" x14ac:dyDescent="0.3">
      <c r="A141" s="297"/>
      <c r="B141" s="372" t="s">
        <v>118</v>
      </c>
      <c r="C141" s="373"/>
      <c r="D141" s="374"/>
      <c r="E141" s="374"/>
      <c r="F141" s="374"/>
      <c r="G141" s="374"/>
      <c r="H141" s="170"/>
      <c r="I141" s="31"/>
      <c r="J141" s="375" t="s">
        <v>118</v>
      </c>
      <c r="K141" s="375"/>
      <c r="L141" s="376"/>
      <c r="M141" s="376"/>
      <c r="N141" s="376"/>
      <c r="O141" s="376"/>
      <c r="P141" s="167"/>
    </row>
    <row r="142" spans="1:21" ht="15" thickBot="1" x14ac:dyDescent="0.35">
      <c r="A142" s="298"/>
      <c r="B142" s="380" t="s">
        <v>61</v>
      </c>
      <c r="C142" s="381"/>
      <c r="D142" s="382"/>
      <c r="E142" s="382"/>
      <c r="F142" s="382"/>
      <c r="G142" s="382"/>
      <c r="H142" s="171"/>
      <c r="I142" s="33"/>
      <c r="J142" s="383" t="s">
        <v>61</v>
      </c>
      <c r="K142" s="383"/>
      <c r="L142" s="384"/>
      <c r="M142" s="384"/>
      <c r="N142" s="384"/>
      <c r="O142" s="384"/>
      <c r="P142" s="168"/>
    </row>
    <row r="143" spans="1:21" ht="15" thickBot="1" x14ac:dyDescent="0.35">
      <c r="H143" s="55"/>
      <c r="P143" s="55"/>
    </row>
    <row r="144" spans="1:21" x14ac:dyDescent="0.3">
      <c r="A144" s="345" t="s">
        <v>71</v>
      </c>
      <c r="B144" s="365" t="s">
        <v>110</v>
      </c>
      <c r="C144" s="365"/>
      <c r="D144" s="366" t="s">
        <v>112</v>
      </c>
      <c r="E144" s="366"/>
      <c r="F144" s="366"/>
      <c r="G144" s="366"/>
      <c r="H144" s="75" t="s">
        <v>111</v>
      </c>
      <c r="I144" s="73"/>
      <c r="J144" s="367" t="s">
        <v>110</v>
      </c>
      <c r="K144" s="368"/>
      <c r="L144" s="369" t="s">
        <v>112</v>
      </c>
      <c r="M144" s="369"/>
      <c r="N144" s="369"/>
      <c r="O144" s="369"/>
      <c r="P144" s="74" t="s">
        <v>111</v>
      </c>
    </row>
    <row r="145" spans="1:16" x14ac:dyDescent="0.3">
      <c r="A145" s="297"/>
      <c r="B145" s="370" t="s">
        <v>113</v>
      </c>
      <c r="C145" s="371"/>
      <c r="D145" s="377"/>
      <c r="E145" s="377"/>
      <c r="F145" s="377"/>
      <c r="G145" s="377"/>
      <c r="H145" s="169"/>
      <c r="I145" s="31"/>
      <c r="J145" s="378" t="s">
        <v>113</v>
      </c>
      <c r="K145" s="378"/>
      <c r="L145" s="379"/>
      <c r="M145" s="379"/>
      <c r="N145" s="379"/>
      <c r="O145" s="379"/>
      <c r="P145" s="166"/>
    </row>
    <row r="146" spans="1:16" x14ac:dyDescent="0.3">
      <c r="A146" s="297"/>
      <c r="B146" s="372" t="s">
        <v>114</v>
      </c>
      <c r="C146" s="373"/>
      <c r="D146" s="374"/>
      <c r="E146" s="374"/>
      <c r="F146" s="374"/>
      <c r="G146" s="374"/>
      <c r="H146" s="170"/>
      <c r="I146" s="31"/>
      <c r="J146" s="375" t="s">
        <v>114</v>
      </c>
      <c r="K146" s="375"/>
      <c r="L146" s="376"/>
      <c r="M146" s="376"/>
      <c r="N146" s="376"/>
      <c r="O146" s="376"/>
      <c r="P146" s="167"/>
    </row>
    <row r="147" spans="1:16" x14ac:dyDescent="0.3">
      <c r="A147" s="297"/>
      <c r="B147" s="372" t="s">
        <v>115</v>
      </c>
      <c r="C147" s="373"/>
      <c r="D147" s="374"/>
      <c r="E147" s="374"/>
      <c r="F147" s="374"/>
      <c r="G147" s="374"/>
      <c r="H147" s="170"/>
      <c r="I147" s="31"/>
      <c r="J147" s="375" t="s">
        <v>115</v>
      </c>
      <c r="K147" s="375"/>
      <c r="L147" s="376"/>
      <c r="M147" s="376"/>
      <c r="N147" s="376"/>
      <c r="O147" s="376"/>
      <c r="P147" s="167"/>
    </row>
    <row r="148" spans="1:16" x14ac:dyDescent="0.3">
      <c r="A148" s="297"/>
      <c r="B148" s="372" t="s">
        <v>118</v>
      </c>
      <c r="C148" s="373"/>
      <c r="D148" s="374"/>
      <c r="E148" s="374"/>
      <c r="F148" s="374"/>
      <c r="G148" s="374"/>
      <c r="H148" s="170"/>
      <c r="I148" s="31"/>
      <c r="J148" s="375" t="s">
        <v>118</v>
      </c>
      <c r="K148" s="375"/>
      <c r="L148" s="376"/>
      <c r="M148" s="376"/>
      <c r="N148" s="376"/>
      <c r="O148" s="376"/>
      <c r="P148" s="167"/>
    </row>
    <row r="149" spans="1:16" ht="15" thickBot="1" x14ac:dyDescent="0.35">
      <c r="A149" s="298"/>
      <c r="B149" s="380" t="s">
        <v>61</v>
      </c>
      <c r="C149" s="381"/>
      <c r="D149" s="382"/>
      <c r="E149" s="382"/>
      <c r="F149" s="382"/>
      <c r="G149" s="382"/>
      <c r="H149" s="171"/>
      <c r="I149" s="33"/>
      <c r="J149" s="383" t="s">
        <v>61</v>
      </c>
      <c r="K149" s="383"/>
      <c r="L149" s="384"/>
      <c r="M149" s="384"/>
      <c r="N149" s="384"/>
      <c r="O149" s="384"/>
      <c r="P149" s="168"/>
    </row>
    <row r="150" spans="1:16" ht="15" thickBot="1" x14ac:dyDescent="0.35">
      <c r="H150" s="55"/>
      <c r="P150" s="55"/>
    </row>
    <row r="151" spans="1:16" x14ac:dyDescent="0.3">
      <c r="A151" s="345" t="s">
        <v>72</v>
      </c>
      <c r="B151" s="365" t="s">
        <v>110</v>
      </c>
      <c r="C151" s="365"/>
      <c r="D151" s="366" t="s">
        <v>112</v>
      </c>
      <c r="E151" s="366"/>
      <c r="F151" s="366"/>
      <c r="G151" s="366"/>
      <c r="H151" s="75" t="s">
        <v>111</v>
      </c>
      <c r="I151" s="73"/>
      <c r="J151" s="367" t="s">
        <v>110</v>
      </c>
      <c r="K151" s="368"/>
      <c r="L151" s="369" t="s">
        <v>112</v>
      </c>
      <c r="M151" s="369"/>
      <c r="N151" s="369"/>
      <c r="O151" s="369"/>
      <c r="P151" s="74" t="s">
        <v>111</v>
      </c>
    </row>
    <row r="152" spans="1:16" x14ac:dyDescent="0.3">
      <c r="A152" s="297"/>
      <c r="B152" s="370" t="s">
        <v>113</v>
      </c>
      <c r="C152" s="371"/>
      <c r="D152" s="377"/>
      <c r="E152" s="377"/>
      <c r="F152" s="377"/>
      <c r="G152" s="377"/>
      <c r="H152" s="169"/>
      <c r="I152" s="31"/>
      <c r="J152" s="378" t="s">
        <v>113</v>
      </c>
      <c r="K152" s="378"/>
      <c r="L152" s="379"/>
      <c r="M152" s="379"/>
      <c r="N152" s="379"/>
      <c r="O152" s="379"/>
      <c r="P152" s="166"/>
    </row>
    <row r="153" spans="1:16" x14ac:dyDescent="0.3">
      <c r="A153" s="297"/>
      <c r="B153" s="372" t="s">
        <v>114</v>
      </c>
      <c r="C153" s="373"/>
      <c r="D153" s="374"/>
      <c r="E153" s="374"/>
      <c r="F153" s="374"/>
      <c r="G153" s="374"/>
      <c r="H153" s="170"/>
      <c r="I153" s="31"/>
      <c r="J153" s="375" t="s">
        <v>114</v>
      </c>
      <c r="K153" s="375"/>
      <c r="L153" s="376"/>
      <c r="M153" s="376"/>
      <c r="N153" s="376"/>
      <c r="O153" s="376"/>
      <c r="P153" s="167"/>
    </row>
    <row r="154" spans="1:16" x14ac:dyDescent="0.3">
      <c r="A154" s="297"/>
      <c r="B154" s="372" t="s">
        <v>115</v>
      </c>
      <c r="C154" s="373"/>
      <c r="D154" s="374"/>
      <c r="E154" s="374"/>
      <c r="F154" s="374"/>
      <c r="G154" s="374"/>
      <c r="H154" s="170"/>
      <c r="I154" s="31"/>
      <c r="J154" s="375" t="s">
        <v>115</v>
      </c>
      <c r="K154" s="375"/>
      <c r="L154" s="376"/>
      <c r="M154" s="376"/>
      <c r="N154" s="376"/>
      <c r="O154" s="376"/>
      <c r="P154" s="167"/>
    </row>
    <row r="155" spans="1:16" x14ac:dyDescent="0.3">
      <c r="A155" s="297"/>
      <c r="B155" s="372" t="s">
        <v>118</v>
      </c>
      <c r="C155" s="373"/>
      <c r="D155" s="374"/>
      <c r="E155" s="374"/>
      <c r="F155" s="374"/>
      <c r="G155" s="374"/>
      <c r="H155" s="170"/>
      <c r="I155" s="31"/>
      <c r="J155" s="375" t="s">
        <v>118</v>
      </c>
      <c r="K155" s="375"/>
      <c r="L155" s="376"/>
      <c r="M155" s="376"/>
      <c r="N155" s="376"/>
      <c r="O155" s="376"/>
      <c r="P155" s="167"/>
    </row>
    <row r="156" spans="1:16" ht="15" thickBot="1" x14ac:dyDescent="0.35">
      <c r="A156" s="298"/>
      <c r="B156" s="380" t="s">
        <v>61</v>
      </c>
      <c r="C156" s="381"/>
      <c r="D156" s="382"/>
      <c r="E156" s="382"/>
      <c r="F156" s="382"/>
      <c r="G156" s="382"/>
      <c r="H156" s="171"/>
      <c r="I156" s="33"/>
      <c r="J156" s="383" t="s">
        <v>61</v>
      </c>
      <c r="K156" s="383"/>
      <c r="L156" s="384"/>
      <c r="M156" s="384"/>
      <c r="N156" s="384"/>
      <c r="O156" s="384"/>
      <c r="P156" s="168"/>
    </row>
    <row r="157" spans="1:16" ht="15" thickBot="1" x14ac:dyDescent="0.35">
      <c r="H157" s="55"/>
      <c r="P157" s="55"/>
    </row>
    <row r="158" spans="1:16" x14ac:dyDescent="0.3">
      <c r="A158" s="345" t="s">
        <v>73</v>
      </c>
      <c r="B158" s="365" t="s">
        <v>110</v>
      </c>
      <c r="C158" s="365"/>
      <c r="D158" s="366" t="s">
        <v>112</v>
      </c>
      <c r="E158" s="366"/>
      <c r="F158" s="366"/>
      <c r="G158" s="366"/>
      <c r="H158" s="75" t="s">
        <v>111</v>
      </c>
      <c r="I158" s="73"/>
      <c r="J158" s="367" t="s">
        <v>110</v>
      </c>
      <c r="K158" s="368"/>
      <c r="L158" s="369" t="s">
        <v>112</v>
      </c>
      <c r="M158" s="369"/>
      <c r="N158" s="369"/>
      <c r="O158" s="369"/>
      <c r="P158" s="74" t="s">
        <v>111</v>
      </c>
    </row>
    <row r="159" spans="1:16" x14ac:dyDescent="0.3">
      <c r="A159" s="297"/>
      <c r="B159" s="370" t="s">
        <v>113</v>
      </c>
      <c r="C159" s="371"/>
      <c r="D159" s="377"/>
      <c r="E159" s="377"/>
      <c r="F159" s="377"/>
      <c r="G159" s="377"/>
      <c r="H159" s="169"/>
      <c r="I159" s="31"/>
      <c r="J159" s="378" t="s">
        <v>113</v>
      </c>
      <c r="K159" s="378"/>
      <c r="L159" s="379"/>
      <c r="M159" s="379"/>
      <c r="N159" s="379"/>
      <c r="O159" s="379"/>
      <c r="P159" s="166"/>
    </row>
    <row r="160" spans="1:16" x14ac:dyDescent="0.3">
      <c r="A160" s="297"/>
      <c r="B160" s="372" t="s">
        <v>114</v>
      </c>
      <c r="C160" s="373"/>
      <c r="D160" s="374"/>
      <c r="E160" s="374"/>
      <c r="F160" s="374"/>
      <c r="G160" s="374"/>
      <c r="H160" s="170"/>
      <c r="I160" s="31"/>
      <c r="J160" s="375" t="s">
        <v>114</v>
      </c>
      <c r="K160" s="375"/>
      <c r="L160" s="376"/>
      <c r="M160" s="376"/>
      <c r="N160" s="376"/>
      <c r="O160" s="376"/>
      <c r="P160" s="167"/>
    </row>
    <row r="161" spans="1:16" x14ac:dyDescent="0.3">
      <c r="A161" s="297"/>
      <c r="B161" s="372" t="s">
        <v>115</v>
      </c>
      <c r="C161" s="373"/>
      <c r="D161" s="374"/>
      <c r="E161" s="374"/>
      <c r="F161" s="374"/>
      <c r="G161" s="374"/>
      <c r="H161" s="170"/>
      <c r="I161" s="31"/>
      <c r="J161" s="375" t="s">
        <v>115</v>
      </c>
      <c r="K161" s="375"/>
      <c r="L161" s="376"/>
      <c r="M161" s="376"/>
      <c r="N161" s="376"/>
      <c r="O161" s="376"/>
      <c r="P161" s="167"/>
    </row>
    <row r="162" spans="1:16" x14ac:dyDescent="0.3">
      <c r="A162" s="297"/>
      <c r="B162" s="372" t="s">
        <v>118</v>
      </c>
      <c r="C162" s="373"/>
      <c r="D162" s="374"/>
      <c r="E162" s="374"/>
      <c r="F162" s="374"/>
      <c r="G162" s="374"/>
      <c r="H162" s="170"/>
      <c r="I162" s="31"/>
      <c r="J162" s="375" t="s">
        <v>118</v>
      </c>
      <c r="K162" s="375"/>
      <c r="L162" s="376"/>
      <c r="M162" s="376"/>
      <c r="N162" s="376"/>
      <c r="O162" s="376"/>
      <c r="P162" s="167"/>
    </row>
    <row r="163" spans="1:16" ht="15" thickBot="1" x14ac:dyDescent="0.35">
      <c r="A163" s="298"/>
      <c r="B163" s="380" t="s">
        <v>61</v>
      </c>
      <c r="C163" s="381"/>
      <c r="D163" s="382"/>
      <c r="E163" s="382"/>
      <c r="F163" s="382"/>
      <c r="G163" s="382"/>
      <c r="H163" s="171"/>
      <c r="I163" s="33"/>
      <c r="J163" s="383" t="s">
        <v>61</v>
      </c>
      <c r="K163" s="383"/>
      <c r="L163" s="384"/>
      <c r="M163" s="384"/>
      <c r="N163" s="384"/>
      <c r="O163" s="384"/>
      <c r="P163" s="168"/>
    </row>
    <row r="164" spans="1:16" ht="15" thickBot="1" x14ac:dyDescent="0.35">
      <c r="H164" s="55"/>
      <c r="P164" s="55"/>
    </row>
    <row r="165" spans="1:16" x14ac:dyDescent="0.3">
      <c r="A165" s="345" t="s">
        <v>74</v>
      </c>
      <c r="B165" s="365" t="s">
        <v>110</v>
      </c>
      <c r="C165" s="365"/>
      <c r="D165" s="366" t="s">
        <v>112</v>
      </c>
      <c r="E165" s="366"/>
      <c r="F165" s="366"/>
      <c r="G165" s="366"/>
      <c r="H165" s="75" t="s">
        <v>111</v>
      </c>
      <c r="I165" s="73"/>
      <c r="J165" s="367" t="s">
        <v>110</v>
      </c>
      <c r="K165" s="368"/>
      <c r="L165" s="369" t="s">
        <v>112</v>
      </c>
      <c r="M165" s="369"/>
      <c r="N165" s="369"/>
      <c r="O165" s="369"/>
      <c r="P165" s="74" t="s">
        <v>111</v>
      </c>
    </row>
    <row r="166" spans="1:16" x14ac:dyDescent="0.3">
      <c r="A166" s="297"/>
      <c r="B166" s="370" t="s">
        <v>113</v>
      </c>
      <c r="C166" s="371"/>
      <c r="D166" s="377"/>
      <c r="E166" s="377"/>
      <c r="F166" s="377"/>
      <c r="G166" s="377"/>
      <c r="H166" s="169"/>
      <c r="I166" s="31"/>
      <c r="J166" s="378" t="s">
        <v>113</v>
      </c>
      <c r="K166" s="378"/>
      <c r="L166" s="379"/>
      <c r="M166" s="379"/>
      <c r="N166" s="379"/>
      <c r="O166" s="379"/>
      <c r="P166" s="166"/>
    </row>
    <row r="167" spans="1:16" x14ac:dyDescent="0.3">
      <c r="A167" s="297"/>
      <c r="B167" s="372" t="s">
        <v>114</v>
      </c>
      <c r="C167" s="373"/>
      <c r="D167" s="374"/>
      <c r="E167" s="374"/>
      <c r="F167" s="374"/>
      <c r="G167" s="374"/>
      <c r="H167" s="170"/>
      <c r="I167" s="31"/>
      <c r="J167" s="375" t="s">
        <v>114</v>
      </c>
      <c r="K167" s="375"/>
      <c r="L167" s="376"/>
      <c r="M167" s="376"/>
      <c r="N167" s="376"/>
      <c r="O167" s="376"/>
      <c r="P167" s="167"/>
    </row>
    <row r="168" spans="1:16" x14ac:dyDescent="0.3">
      <c r="A168" s="297"/>
      <c r="B168" s="372" t="s">
        <v>115</v>
      </c>
      <c r="C168" s="373"/>
      <c r="D168" s="374"/>
      <c r="E168" s="374"/>
      <c r="F168" s="374"/>
      <c r="G168" s="374"/>
      <c r="H168" s="170"/>
      <c r="I168" s="31"/>
      <c r="J168" s="375" t="s">
        <v>115</v>
      </c>
      <c r="K168" s="375"/>
      <c r="L168" s="376"/>
      <c r="M168" s="376"/>
      <c r="N168" s="376"/>
      <c r="O168" s="376"/>
      <c r="P168" s="167"/>
    </row>
    <row r="169" spans="1:16" x14ac:dyDescent="0.3">
      <c r="A169" s="297"/>
      <c r="B169" s="372" t="s">
        <v>118</v>
      </c>
      <c r="C169" s="373"/>
      <c r="D169" s="374"/>
      <c r="E169" s="374"/>
      <c r="F169" s="374"/>
      <c r="G169" s="374"/>
      <c r="H169" s="170"/>
      <c r="I169" s="31"/>
      <c r="J169" s="375" t="s">
        <v>118</v>
      </c>
      <c r="K169" s="375"/>
      <c r="L169" s="376"/>
      <c r="M169" s="376"/>
      <c r="N169" s="376"/>
      <c r="O169" s="376"/>
      <c r="P169" s="167"/>
    </row>
    <row r="170" spans="1:16" ht="15" thickBot="1" x14ac:dyDescent="0.35">
      <c r="A170" s="298"/>
      <c r="B170" s="380" t="s">
        <v>61</v>
      </c>
      <c r="C170" s="381"/>
      <c r="D170" s="382"/>
      <c r="E170" s="382"/>
      <c r="F170" s="382"/>
      <c r="G170" s="382"/>
      <c r="H170" s="171"/>
      <c r="I170" s="33"/>
      <c r="J170" s="383" t="s">
        <v>61</v>
      </c>
      <c r="K170" s="383"/>
      <c r="L170" s="384"/>
      <c r="M170" s="384"/>
      <c r="N170" s="384"/>
      <c r="O170" s="384"/>
      <c r="P170" s="168"/>
    </row>
  </sheetData>
  <sheetProtection selectLockedCells="1"/>
  <mergeCells count="241">
    <mergeCell ref="A80:A96"/>
    <mergeCell ref="A5:P5"/>
    <mergeCell ref="A6:P6"/>
    <mergeCell ref="A49:A61"/>
    <mergeCell ref="R18:U22"/>
    <mergeCell ref="B169:C169"/>
    <mergeCell ref="D169:G169"/>
    <mergeCell ref="J169:K169"/>
    <mergeCell ref="L169:O169"/>
    <mergeCell ref="B162:C162"/>
    <mergeCell ref="D162:G162"/>
    <mergeCell ref="J162:K162"/>
    <mergeCell ref="L162:O162"/>
    <mergeCell ref="B163:C163"/>
    <mergeCell ref="D163:G163"/>
    <mergeCell ref="A63:A78"/>
    <mergeCell ref="J163:K163"/>
    <mergeCell ref="J154:K154"/>
    <mergeCell ref="A165:A170"/>
    <mergeCell ref="B165:C165"/>
    <mergeCell ref="D165:G165"/>
    <mergeCell ref="J165:K165"/>
    <mergeCell ref="L165:O165"/>
    <mergeCell ref="B166:C166"/>
    <mergeCell ref="B170:C170"/>
    <mergeCell ref="D170:G170"/>
    <mergeCell ref="J170:K170"/>
    <mergeCell ref="L170:O170"/>
    <mergeCell ref="D167:G167"/>
    <mergeCell ref="J167:K167"/>
    <mergeCell ref="L167:O167"/>
    <mergeCell ref="B168:C168"/>
    <mergeCell ref="D168:G168"/>
    <mergeCell ref="J168:K168"/>
    <mergeCell ref="L168:O168"/>
    <mergeCell ref="D166:G166"/>
    <mergeCell ref="J166:K166"/>
    <mergeCell ref="L166:O166"/>
    <mergeCell ref="B167:C167"/>
    <mergeCell ref="A158:A163"/>
    <mergeCell ref="B158:C158"/>
    <mergeCell ref="D158:G158"/>
    <mergeCell ref="J158:K158"/>
    <mergeCell ref="L158:O158"/>
    <mergeCell ref="B159:C159"/>
    <mergeCell ref="D159:G159"/>
    <mergeCell ref="J159:K159"/>
    <mergeCell ref="L159:O159"/>
    <mergeCell ref="B160:C160"/>
    <mergeCell ref="L154:O154"/>
    <mergeCell ref="L163:O163"/>
    <mergeCell ref="D160:G160"/>
    <mergeCell ref="J160:K160"/>
    <mergeCell ref="L160:O160"/>
    <mergeCell ref="B161:C161"/>
    <mergeCell ref="D161:G161"/>
    <mergeCell ref="J161:K161"/>
    <mergeCell ref="L161:O161"/>
    <mergeCell ref="L147:O147"/>
    <mergeCell ref="A151:A156"/>
    <mergeCell ref="B151:C151"/>
    <mergeCell ref="D151:G151"/>
    <mergeCell ref="J151:K151"/>
    <mergeCell ref="L151:O151"/>
    <mergeCell ref="B152:C152"/>
    <mergeCell ref="D152:G152"/>
    <mergeCell ref="J152:K152"/>
    <mergeCell ref="L152:O152"/>
    <mergeCell ref="B153:C153"/>
    <mergeCell ref="B155:C155"/>
    <mergeCell ref="D155:G155"/>
    <mergeCell ref="J155:K155"/>
    <mergeCell ref="L155:O155"/>
    <mergeCell ref="B156:C156"/>
    <mergeCell ref="D156:G156"/>
    <mergeCell ref="J156:K156"/>
    <mergeCell ref="L156:O156"/>
    <mergeCell ref="D153:G153"/>
    <mergeCell ref="J153:K153"/>
    <mergeCell ref="L153:O153"/>
    <mergeCell ref="B154:C154"/>
    <mergeCell ref="D154:G154"/>
    <mergeCell ref="A144:A149"/>
    <mergeCell ref="B144:C144"/>
    <mergeCell ref="D144:G144"/>
    <mergeCell ref="J144:K144"/>
    <mergeCell ref="L144:O144"/>
    <mergeCell ref="B145:C145"/>
    <mergeCell ref="D145:G145"/>
    <mergeCell ref="J145:K145"/>
    <mergeCell ref="L145:O145"/>
    <mergeCell ref="B146:C146"/>
    <mergeCell ref="B148:C148"/>
    <mergeCell ref="D148:G148"/>
    <mergeCell ref="J148:K148"/>
    <mergeCell ref="L148:O148"/>
    <mergeCell ref="B149:C149"/>
    <mergeCell ref="D149:G149"/>
    <mergeCell ref="J149:K149"/>
    <mergeCell ref="L149:O149"/>
    <mergeCell ref="D146:G146"/>
    <mergeCell ref="J146:K146"/>
    <mergeCell ref="L146:O146"/>
    <mergeCell ref="B147:C147"/>
    <mergeCell ref="D147:G147"/>
    <mergeCell ref="J147:K147"/>
    <mergeCell ref="J141:K141"/>
    <mergeCell ref="L141:O141"/>
    <mergeCell ref="J142:K142"/>
    <mergeCell ref="L142:O142"/>
    <mergeCell ref="A137:A142"/>
    <mergeCell ref="B141:C141"/>
    <mergeCell ref="B142:C142"/>
    <mergeCell ref="D141:G141"/>
    <mergeCell ref="D142:G142"/>
    <mergeCell ref="J138:K138"/>
    <mergeCell ref="L138:O138"/>
    <mergeCell ref="J139:K139"/>
    <mergeCell ref="L139:O139"/>
    <mergeCell ref="J140:K140"/>
    <mergeCell ref="L140:O140"/>
    <mergeCell ref="B139:C139"/>
    <mergeCell ref="B140:C140"/>
    <mergeCell ref="B136:H136"/>
    <mergeCell ref="J136:P136"/>
    <mergeCell ref="D138:G138"/>
    <mergeCell ref="D139:G139"/>
    <mergeCell ref="D140:G140"/>
    <mergeCell ref="B137:C137"/>
    <mergeCell ref="D137:G137"/>
    <mergeCell ref="J137:K137"/>
    <mergeCell ref="L137:O137"/>
    <mergeCell ref="B138:C138"/>
    <mergeCell ref="D135:M135"/>
    <mergeCell ref="A127:A132"/>
    <mergeCell ref="D127:E127"/>
    <mergeCell ref="H127:I127"/>
    <mergeCell ref="K127:P127"/>
    <mergeCell ref="D128:E128"/>
    <mergeCell ref="H128:I128"/>
    <mergeCell ref="K128:P128"/>
    <mergeCell ref="D131:E131"/>
    <mergeCell ref="H131:I131"/>
    <mergeCell ref="K131:P131"/>
    <mergeCell ref="D132:E132"/>
    <mergeCell ref="H132:I132"/>
    <mergeCell ref="K132:P132"/>
    <mergeCell ref="D129:E129"/>
    <mergeCell ref="H129:I129"/>
    <mergeCell ref="K129:P129"/>
    <mergeCell ref="D130:E130"/>
    <mergeCell ref="H130:I130"/>
    <mergeCell ref="K130:P130"/>
    <mergeCell ref="A134:P134"/>
    <mergeCell ref="D123:E123"/>
    <mergeCell ref="H123:I123"/>
    <mergeCell ref="K123:P123"/>
    <mergeCell ref="D124:E124"/>
    <mergeCell ref="H124:I124"/>
    <mergeCell ref="K124:P124"/>
    <mergeCell ref="A120:A125"/>
    <mergeCell ref="D120:E120"/>
    <mergeCell ref="H120:I120"/>
    <mergeCell ref="K120:P120"/>
    <mergeCell ref="D121:E121"/>
    <mergeCell ref="H121:I121"/>
    <mergeCell ref="K121:P121"/>
    <mergeCell ref="D122:E122"/>
    <mergeCell ref="H122:I122"/>
    <mergeCell ref="K122:P122"/>
    <mergeCell ref="D125:E125"/>
    <mergeCell ref="H125:I125"/>
    <mergeCell ref="K125:P125"/>
    <mergeCell ref="A113:A118"/>
    <mergeCell ref="D113:E113"/>
    <mergeCell ref="H113:I113"/>
    <mergeCell ref="K113:P113"/>
    <mergeCell ref="D114:E114"/>
    <mergeCell ref="H114:I114"/>
    <mergeCell ref="K114:P114"/>
    <mergeCell ref="D117:E117"/>
    <mergeCell ref="H117:I117"/>
    <mergeCell ref="K117:P117"/>
    <mergeCell ref="D118:E118"/>
    <mergeCell ref="H118:I118"/>
    <mergeCell ref="K118:P118"/>
    <mergeCell ref="D115:E115"/>
    <mergeCell ref="H115:I115"/>
    <mergeCell ref="K115:P115"/>
    <mergeCell ref="D116:E116"/>
    <mergeCell ref="H116:I116"/>
    <mergeCell ref="K116:P116"/>
    <mergeCell ref="D110:E110"/>
    <mergeCell ref="H110:I110"/>
    <mergeCell ref="K110:P110"/>
    <mergeCell ref="A106:A111"/>
    <mergeCell ref="D106:E106"/>
    <mergeCell ref="H106:I106"/>
    <mergeCell ref="K106:P106"/>
    <mergeCell ref="D107:E107"/>
    <mergeCell ref="H107:I107"/>
    <mergeCell ref="K107:P107"/>
    <mergeCell ref="D108:E108"/>
    <mergeCell ref="H108:I108"/>
    <mergeCell ref="K108:P108"/>
    <mergeCell ref="D111:E111"/>
    <mergeCell ref="H111:I111"/>
    <mergeCell ref="K111:P111"/>
    <mergeCell ref="D104:E104"/>
    <mergeCell ref="H100:I100"/>
    <mergeCell ref="H101:I101"/>
    <mergeCell ref="H102:I102"/>
    <mergeCell ref="H103:I103"/>
    <mergeCell ref="H104:I104"/>
    <mergeCell ref="D109:E109"/>
    <mergeCell ref="H109:I109"/>
    <mergeCell ref="K109:P109"/>
    <mergeCell ref="F1:G1"/>
    <mergeCell ref="A98:P98"/>
    <mergeCell ref="K99:P99"/>
    <mergeCell ref="H99:I99"/>
    <mergeCell ref="A99:A104"/>
    <mergeCell ref="D99:E99"/>
    <mergeCell ref="D100:E100"/>
    <mergeCell ref="D101:E101"/>
    <mergeCell ref="A36:A47"/>
    <mergeCell ref="J22:P22"/>
    <mergeCell ref="B22:H22"/>
    <mergeCell ref="A23:A34"/>
    <mergeCell ref="A20:P20"/>
    <mergeCell ref="C1:D1"/>
    <mergeCell ref="A3:P3"/>
    <mergeCell ref="A15:P15"/>
    <mergeCell ref="K100:P100"/>
    <mergeCell ref="K101:P101"/>
    <mergeCell ref="K102:P102"/>
    <mergeCell ref="K103:P103"/>
    <mergeCell ref="K104:P104"/>
    <mergeCell ref="A16:P18"/>
    <mergeCell ref="D102:E102"/>
    <mergeCell ref="D103:E103"/>
  </mergeCells>
  <dataValidations count="4">
    <dataValidation type="list" allowBlank="1" showInputMessage="1" showErrorMessage="1" sqref="G24:G33 G37:G46 O24:O33 O37:O46 O50:O60 G50:G60 O64:O77 G64:G77 G81:G95 O81:O95">
      <formula1>type</formula1>
    </dataValidation>
    <dataValidation type="list" allowBlank="1" showInputMessage="1" showErrorMessage="1" sqref="F24:F33 F37:F46 N37:N46 N24:N33 B100:B104 B107:B111 B114:B118 B121:B125 B128:B132 F50:F60 N81:N95 N50:N60 F64:F77 F81:F95 N64:N77">
      <formula1>type2</formula1>
    </dataValidation>
    <dataValidation type="list" allowBlank="1" showInputMessage="1" showErrorMessage="1" sqref="C100:C104 C107:C111 C114:C118 C121:C125 C128:C132">
      <formula1>type1</formula1>
    </dataValidation>
    <dataValidation type="list" allowBlank="1" showInputMessage="1" showErrorMessage="1" sqref="F100:F104 F107:F111 F114:F118 F121:F125 F128:F132">
      <formula1>type3</formula1>
    </dataValidation>
  </dataValidations>
  <printOptions horizontalCentered="1"/>
  <pageMargins left="0.25" right="0.25" top="0.5" bottom="0.5" header="0.3" footer="0.3"/>
  <pageSetup scale="64" fitToHeight="0" orientation="landscape" horizontalDpi="4294967295" verticalDpi="4294967295" r:id="rId1"/>
  <headerFooter>
    <oddFooter>&amp;L&amp;Z&amp;F&amp;C&amp;A Page &amp;P of &amp;N&amp;R&amp;D</oddFooter>
  </headerFooter>
  <rowBreaks count="3" manualBreakCount="3">
    <brk id="48" max="19" man="1"/>
    <brk id="97" max="19" man="1"/>
    <brk id="132" max="19" man="1"/>
  </rowBreaks>
  <ignoredErrors>
    <ignoredError sqref="T102:T103 T109 T116 T123 T1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workbookViewId="0">
      <selection activeCell="D24" sqref="D24:D25"/>
    </sheetView>
  </sheetViews>
  <sheetFormatPr defaultRowHeight="14.4" x14ac:dyDescent="0.3"/>
  <cols>
    <col min="2" max="8" width="12" style="1" customWidth="1"/>
  </cols>
  <sheetData>
    <row r="5" spans="1:8" x14ac:dyDescent="0.3">
      <c r="A5" s="2" t="s">
        <v>19</v>
      </c>
    </row>
    <row r="7" spans="1:8" s="23" customFormat="1" ht="28.8" x14ac:dyDescent="0.3">
      <c r="B7" s="25" t="s">
        <v>20</v>
      </c>
      <c r="C7" s="25" t="s">
        <v>1</v>
      </c>
      <c r="D7" s="25" t="s">
        <v>21</v>
      </c>
      <c r="E7" s="25" t="s">
        <v>3</v>
      </c>
      <c r="F7" s="25" t="s">
        <v>22</v>
      </c>
      <c r="G7" s="25" t="s">
        <v>16</v>
      </c>
      <c r="H7" s="25" t="s">
        <v>23</v>
      </c>
    </row>
    <row r="8" spans="1:8" x14ac:dyDescent="0.3">
      <c r="B8" s="24" t="s">
        <v>24</v>
      </c>
      <c r="C8" s="24">
        <f>'Enrollment Projections'!E23</f>
        <v>0</v>
      </c>
      <c r="D8" s="24">
        <f>'Enrollment Projections'!E25</f>
        <v>0</v>
      </c>
      <c r="E8" s="24">
        <f>'Enrollment Projections'!E27</f>
        <v>0</v>
      </c>
      <c r="F8" s="24" t="e">
        <f>'Enrollment Projections'!#REF!</f>
        <v>#REF!</v>
      </c>
      <c r="G8" s="24" t="e">
        <f>'Enrollment Projections'!#REF!</f>
        <v>#REF!</v>
      </c>
      <c r="H8" s="24">
        <f>'Enrollment Projections'!E32</f>
        <v>0</v>
      </c>
    </row>
    <row r="9" spans="1:8" x14ac:dyDescent="0.3">
      <c r="B9" s="24" t="s">
        <v>25</v>
      </c>
      <c r="C9" s="24">
        <f>'Enrollment Projections'!E34</f>
        <v>0</v>
      </c>
      <c r="D9" s="24">
        <f>'Enrollment Projections'!E36</f>
        <v>0</v>
      </c>
      <c r="E9" s="24">
        <f>'Enrollment Projections'!E38</f>
        <v>0</v>
      </c>
      <c r="F9" s="24" t="e">
        <f>'Enrollment Projections'!#REF!</f>
        <v>#REF!</v>
      </c>
      <c r="G9" s="24" t="e">
        <f>'Enrollment Projections'!#REF!</f>
        <v>#REF!</v>
      </c>
      <c r="H9" s="24">
        <f>'Enrollment Projections'!E41</f>
        <v>0</v>
      </c>
    </row>
    <row r="10" spans="1:8" x14ac:dyDescent="0.3">
      <c r="B10" s="24" t="s">
        <v>26</v>
      </c>
      <c r="C10" s="24">
        <f>'Enrollment Projections'!E45</f>
        <v>0</v>
      </c>
      <c r="D10" s="24">
        <f>'Enrollment Projections'!E47</f>
        <v>0</v>
      </c>
      <c r="E10" s="24">
        <f>'Enrollment Projections'!E49</f>
        <v>0</v>
      </c>
      <c r="F10" s="24" t="e">
        <f>'Enrollment Projections'!#REF!</f>
        <v>#REF!</v>
      </c>
      <c r="G10" s="24" t="e">
        <f>'Enrollment Projections'!#REF!</f>
        <v>#REF!</v>
      </c>
      <c r="H10" s="24">
        <f>'Enrollment Projections'!K26</f>
        <v>0</v>
      </c>
    </row>
    <row r="11" spans="1:8" x14ac:dyDescent="0.3">
      <c r="B11" s="24" t="s">
        <v>27</v>
      </c>
      <c r="C11" s="24">
        <f>'Enrollment Projections'!K28</f>
        <v>0</v>
      </c>
      <c r="D11" s="24">
        <f>'Enrollment Projections'!K30</f>
        <v>0</v>
      </c>
      <c r="E11" s="24">
        <f>'Enrollment Projections'!K32</f>
        <v>0</v>
      </c>
      <c r="F11" s="24" t="e">
        <f>'Enrollment Projections'!#REF!</f>
        <v>#REF!</v>
      </c>
      <c r="G11" s="24" t="e">
        <f>'Enrollment Projections'!#REF!</f>
        <v>#REF!</v>
      </c>
      <c r="H11" s="24">
        <f>'Enrollment Projections'!K37</f>
        <v>0</v>
      </c>
    </row>
    <row r="12" spans="1:8" x14ac:dyDescent="0.3">
      <c r="B12" s="24" t="s">
        <v>28</v>
      </c>
      <c r="C12" s="24">
        <f>'Enrollment Projections'!K39</f>
        <v>0</v>
      </c>
      <c r="D12" s="24">
        <f>'Enrollment Projections'!K41</f>
        <v>0</v>
      </c>
      <c r="E12" s="24">
        <f>'Enrollment Projections'!K43</f>
        <v>0</v>
      </c>
      <c r="F12" s="24" t="e">
        <f>'Enrollment Projections'!#REF!</f>
        <v>#REF!</v>
      </c>
      <c r="G12" s="24" t="e">
        <f>'Enrollment Projections'!#REF!</f>
        <v>#REF!</v>
      </c>
      <c r="H12" s="24">
        <f>'Enrollment Projections'!K48</f>
        <v>0</v>
      </c>
    </row>
    <row r="16" spans="1:8" x14ac:dyDescent="0.3">
      <c r="A16" s="2" t="s">
        <v>29</v>
      </c>
    </row>
    <row r="18" spans="2:4" ht="28.8" x14ac:dyDescent="0.3">
      <c r="B18" s="389" t="s">
        <v>30</v>
      </c>
      <c r="C18" s="389"/>
      <c r="D18" s="26" t="s">
        <v>31</v>
      </c>
    </row>
    <row r="19" spans="2:4" x14ac:dyDescent="0.3">
      <c r="B19" s="386" t="s">
        <v>32</v>
      </c>
      <c r="C19" s="386"/>
      <c r="D19" s="387" t="s">
        <v>38</v>
      </c>
    </row>
    <row r="20" spans="2:4" x14ac:dyDescent="0.3">
      <c r="B20" s="386"/>
      <c r="C20" s="386"/>
      <c r="D20" s="387"/>
    </row>
    <row r="21" spans="2:4" x14ac:dyDescent="0.3">
      <c r="B21" s="388" t="s">
        <v>33</v>
      </c>
      <c r="C21" s="388"/>
      <c r="D21" s="24"/>
    </row>
    <row r="22" spans="2:4" x14ac:dyDescent="0.3">
      <c r="B22" s="388" t="s">
        <v>34</v>
      </c>
      <c r="C22" s="388"/>
      <c r="D22" s="24"/>
    </row>
    <row r="23" spans="2:4" x14ac:dyDescent="0.3">
      <c r="B23" s="388" t="s">
        <v>35</v>
      </c>
      <c r="C23" s="388"/>
      <c r="D23" s="24"/>
    </row>
    <row r="24" spans="2:4" x14ac:dyDescent="0.3">
      <c r="B24" s="386" t="s">
        <v>36</v>
      </c>
      <c r="C24" s="386"/>
      <c r="D24" s="387"/>
    </row>
    <row r="25" spans="2:4" x14ac:dyDescent="0.3">
      <c r="B25" s="386"/>
      <c r="C25" s="386"/>
      <c r="D25" s="387"/>
    </row>
    <row r="26" spans="2:4" x14ac:dyDescent="0.3">
      <c r="B26" s="388" t="s">
        <v>37</v>
      </c>
      <c r="C26" s="388"/>
      <c r="D26" s="24">
        <v>120</v>
      </c>
    </row>
  </sheetData>
  <mergeCells count="9">
    <mergeCell ref="B24:C25"/>
    <mergeCell ref="D24:D25"/>
    <mergeCell ref="B26:C26"/>
    <mergeCell ref="B18:C18"/>
    <mergeCell ref="B19:C20"/>
    <mergeCell ref="D19:D20"/>
    <mergeCell ref="B21:C21"/>
    <mergeCell ref="B22:C22"/>
    <mergeCell ref="B23:C2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11" sqref="A11"/>
    </sheetView>
  </sheetViews>
  <sheetFormatPr defaultRowHeight="14.4" x14ac:dyDescent="0.3"/>
  <sheetData>
    <row r="1" spans="1:5" x14ac:dyDescent="0.3">
      <c r="A1" t="s">
        <v>58</v>
      </c>
      <c r="D1" t="s">
        <v>83</v>
      </c>
      <c r="E1">
        <v>0.33</v>
      </c>
    </row>
    <row r="2" spans="1:5" x14ac:dyDescent="0.3">
      <c r="A2" t="s">
        <v>59</v>
      </c>
      <c r="D2" t="s">
        <v>84</v>
      </c>
      <c r="E2">
        <v>0.28000000000000003</v>
      </c>
    </row>
    <row r="3" spans="1:5" x14ac:dyDescent="0.3">
      <c r="A3" t="s">
        <v>60</v>
      </c>
      <c r="D3" t="s">
        <v>85</v>
      </c>
      <c r="E3">
        <v>0.08</v>
      </c>
    </row>
    <row r="4" spans="1:5" x14ac:dyDescent="0.3">
      <c r="A4" t="s">
        <v>61</v>
      </c>
      <c r="D4" t="s">
        <v>79</v>
      </c>
      <c r="E4">
        <v>0.15</v>
      </c>
    </row>
    <row r="5" spans="1:5" x14ac:dyDescent="0.3">
      <c r="D5" t="s">
        <v>86</v>
      </c>
      <c r="E5">
        <v>0.01</v>
      </c>
    </row>
    <row r="7" spans="1:5" x14ac:dyDescent="0.3">
      <c r="A7" t="s">
        <v>79</v>
      </c>
    </row>
    <row r="8" spans="1:5" x14ac:dyDescent="0.3">
      <c r="A8" t="s">
        <v>78</v>
      </c>
    </row>
    <row r="9" spans="1:5" x14ac:dyDescent="0.3">
      <c r="A9" t="s">
        <v>77</v>
      </c>
    </row>
    <row r="10" spans="1:5" x14ac:dyDescent="0.3">
      <c r="A10" t="s">
        <v>76</v>
      </c>
    </row>
    <row r="11" spans="1:5" x14ac:dyDescent="0.3">
      <c r="A11" t="s">
        <v>222</v>
      </c>
      <c r="D11" t="s">
        <v>210</v>
      </c>
      <c r="E11" s="172">
        <f>'Enrollment Projections'!E1:J1</f>
        <v>0</v>
      </c>
    </row>
    <row r="12" spans="1:5" x14ac:dyDescent="0.3">
      <c r="A12" t="s">
        <v>103</v>
      </c>
    </row>
    <row r="14" spans="1:5" x14ac:dyDescent="0.3">
      <c r="A14" t="s">
        <v>80</v>
      </c>
    </row>
    <row r="15" spans="1:5" x14ac:dyDescent="0.3">
      <c r="A15" t="s">
        <v>81</v>
      </c>
    </row>
    <row r="17" spans="1:1" x14ac:dyDescent="0.3">
      <c r="A17" t="s">
        <v>101</v>
      </c>
    </row>
    <row r="18" spans="1:1" x14ac:dyDescent="0.3">
      <c r="A18" t="s">
        <v>203</v>
      </c>
    </row>
    <row r="19" spans="1:1" x14ac:dyDescent="0.3">
      <c r="A19" t="s">
        <v>102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EP - Example</vt:lpstr>
      <vt:lpstr>Enrollment Projections</vt:lpstr>
      <vt:lpstr>DP - Example</vt:lpstr>
      <vt:lpstr>Degree Plan</vt:lpstr>
      <vt:lpstr>ERR - Example</vt:lpstr>
      <vt:lpstr>Expenses &amp; Reallocated Resource</vt:lpstr>
      <vt:lpstr>Auto-Pop Tables for Report</vt:lpstr>
      <vt:lpstr>data</vt:lpstr>
      <vt:lpstr>benefits</vt:lpstr>
      <vt:lpstr>category</vt:lpstr>
      <vt:lpstr>faculty</vt:lpstr>
      <vt:lpstr>'ERR - Example'!persch</vt:lpstr>
      <vt:lpstr>persch</vt:lpstr>
      <vt:lpstr>'Degree Plan'!Print_Area</vt:lpstr>
      <vt:lpstr>'DP - Example'!Print_Area</vt:lpstr>
      <vt:lpstr>'ERR - Example'!Print_Area</vt:lpstr>
      <vt:lpstr>'Expenses &amp; Reallocated Resource'!Print_Area</vt:lpstr>
      <vt:lpstr>type</vt:lpstr>
      <vt:lpstr>type1</vt:lpstr>
      <vt:lpstr>type2</vt:lpstr>
      <vt:lpstr>type3</vt:lpstr>
    </vt:vector>
  </TitlesOfParts>
  <Company>Texas A&amp;M University-Corpus Christi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Aguilar</dc:creator>
  <cp:lastModifiedBy>Mejia, Alissa</cp:lastModifiedBy>
  <cp:lastPrinted>2015-10-07T16:08:59Z</cp:lastPrinted>
  <dcterms:created xsi:type="dcterms:W3CDTF">2015-01-28T16:49:59Z</dcterms:created>
  <dcterms:modified xsi:type="dcterms:W3CDTF">2016-04-07T15:59:43Z</dcterms:modified>
</cp:coreProperties>
</file>